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quid" sheetId="1" r:id="rId4"/>
    <sheet state="visible" name="Merged Hero" sheetId="2" r:id="rId5"/>
    <sheet state="visible" name="cluster" sheetId="3" r:id="rId6"/>
    <sheet state="visible" name="laning" sheetId="4" r:id="rId7"/>
    <sheet state="visible" name="Naiya" sheetId="5" r:id="rId8"/>
    <sheet state="visible" name="Ojan" sheetId="6" r:id="rId9"/>
    <sheet state="visible" name="Raihan" sheetId="7" r:id="rId10"/>
    <sheet state="visible" name="ml" sheetId="8" r:id="rId11"/>
    <sheet state="visible" name="Sheet6" sheetId="9" r:id="rId12"/>
    <sheet state="visible" name="liquipedia" sheetId="10" r:id="rId13"/>
    <sheet state="visible" name="Sheet11" sheetId="11" r:id="rId14"/>
    <sheet state="visible" name="Sheet1" sheetId="12" r:id="rId15"/>
    <sheet state="visible" name="game" sheetId="13" r:id="rId16"/>
    <sheet state="visible" name="manual" sheetId="14" r:id="rId17"/>
    <sheet state="visible" name="Copy of Sheet1" sheetId="15" r:id="rId18"/>
    <sheet state="visible" name="DUMMY" sheetId="16" r:id="rId19"/>
  </sheets>
  <definedNames/>
  <calcPr/>
</workbook>
</file>

<file path=xl/sharedStrings.xml><?xml version="1.0" encoding="utf-8"?>
<sst xmlns="http://schemas.openxmlformats.org/spreadsheetml/2006/main" count="9147" uniqueCount="1574">
  <si>
    <t>No</t>
  </si>
  <si>
    <t>Hero</t>
  </si>
  <si>
    <t>Pick</t>
  </si>
  <si>
    <t>Win</t>
  </si>
  <si>
    <t>Lose</t>
  </si>
  <si>
    <t>Ban</t>
  </si>
  <si>
    <t>PR</t>
  </si>
  <si>
    <t>WR</t>
  </si>
  <si>
    <t>LR</t>
  </si>
  <si>
    <t>BR</t>
  </si>
  <si>
    <t>%T</t>
  </si>
  <si>
    <t>Total Pick Ban</t>
  </si>
  <si>
    <t>Edith</t>
  </si>
  <si>
    <t>Valentina</t>
  </si>
  <si>
    <t>Harith</t>
  </si>
  <si>
    <t>Hylos</t>
  </si>
  <si>
    <t>Roger</t>
  </si>
  <si>
    <t>Nolan</t>
  </si>
  <si>
    <t>Alpha</t>
  </si>
  <si>
    <t>Moskov</t>
  </si>
  <si>
    <t>Ruby</t>
  </si>
  <si>
    <t>Phoveus</t>
  </si>
  <si>
    <t>Terizla</t>
  </si>
  <si>
    <t>Zhask</t>
  </si>
  <si>
    <t>Arlott</t>
  </si>
  <si>
    <t>Yve</t>
  </si>
  <si>
    <t>Faramis</t>
  </si>
  <si>
    <t>Gatotkaca</t>
  </si>
  <si>
    <t>Ling</t>
  </si>
  <si>
    <t>Vexana</t>
  </si>
  <si>
    <t>Julian</t>
  </si>
  <si>
    <t>Mathilda</t>
  </si>
  <si>
    <t>Hayabusa</t>
  </si>
  <si>
    <t>Aurora</t>
  </si>
  <si>
    <t>Chou</t>
  </si>
  <si>
    <t>Natan</t>
  </si>
  <si>
    <t>Claude</t>
  </si>
  <si>
    <t>Khaleed</t>
  </si>
  <si>
    <t>Tigreal</t>
  </si>
  <si>
    <t>Lunox</t>
  </si>
  <si>
    <t>Zhuxin</t>
  </si>
  <si>
    <t>Jawhead</t>
  </si>
  <si>
    <t>Beatrix</t>
  </si>
  <si>
    <t>Karrie</t>
  </si>
  <si>
    <t>Angela</t>
  </si>
  <si>
    <t>Luo Yi</t>
  </si>
  <si>
    <t>Bane</t>
  </si>
  <si>
    <t>Fanny</t>
  </si>
  <si>
    <t>Grock</t>
  </si>
  <si>
    <t>Barats</t>
  </si>
  <si>
    <t>Kaja</t>
  </si>
  <si>
    <t>Wanwan</t>
  </si>
  <si>
    <t>Khufra</t>
  </si>
  <si>
    <t>Franco</t>
  </si>
  <si>
    <t>Akai</t>
  </si>
  <si>
    <t>Joy</t>
  </si>
  <si>
    <t>X.Borg</t>
  </si>
  <si>
    <t>Lancelot</t>
  </si>
  <si>
    <t>Bruno</t>
  </si>
  <si>
    <t>Minotaur</t>
  </si>
  <si>
    <t>Alice</t>
  </si>
  <si>
    <t>Suyou</t>
  </si>
  <si>
    <t>Lolita</t>
  </si>
  <si>
    <t>Benedetta</t>
  </si>
  <si>
    <t>Clint</t>
  </si>
  <si>
    <t>Lylia</t>
  </si>
  <si>
    <t>Thamuz</t>
  </si>
  <si>
    <t>Carmilla</t>
  </si>
  <si>
    <t>Irithel</t>
  </si>
  <si>
    <t>Chip</t>
  </si>
  <si>
    <t>Gloo</t>
  </si>
  <si>
    <t>Hilda</t>
  </si>
  <si>
    <t>Brody</t>
  </si>
  <si>
    <t>Yu Zhong</t>
  </si>
  <si>
    <t>Ixia</t>
  </si>
  <si>
    <t>Rafaela</t>
  </si>
  <si>
    <t>Fredrinn</t>
  </si>
  <si>
    <t>Guinevere</t>
  </si>
  <si>
    <t>Helcurt</t>
  </si>
  <si>
    <t>Hanabi</t>
  </si>
  <si>
    <t>Melissa</t>
  </si>
  <si>
    <t>Novaria</t>
  </si>
  <si>
    <t>Atlas</t>
  </si>
  <si>
    <t>Cecilion</t>
  </si>
  <si>
    <t>Natalia</t>
  </si>
  <si>
    <t>Paquito</t>
  </si>
  <si>
    <t>Pharsa</t>
  </si>
  <si>
    <t>Uranus</t>
  </si>
  <si>
    <t>Yin</t>
  </si>
  <si>
    <t>Cici</t>
  </si>
  <si>
    <t>Kadita</t>
  </si>
  <si>
    <t>Martis</t>
  </si>
  <si>
    <t>Masha</t>
  </si>
  <si>
    <t>Minsitthar</t>
  </si>
  <si>
    <t>Nana</t>
  </si>
  <si>
    <t>Saber</t>
  </si>
  <si>
    <t>Aamon</t>
  </si>
  <si>
    <t>Aldous</t>
  </si>
  <si>
    <t>Alucard</t>
  </si>
  <si>
    <t>Argus</t>
  </si>
  <si>
    <t>Aulus</t>
  </si>
  <si>
    <t>Badang</t>
  </si>
  <si>
    <t>Balmond</t>
  </si>
  <si>
    <t>Baxia</t>
  </si>
  <si>
    <t>Belerick</t>
  </si>
  <si>
    <t>Chang'e</t>
  </si>
  <si>
    <t>Cyclops</t>
  </si>
  <si>
    <t>Diggie</t>
  </si>
  <si>
    <t>Dyrroth</t>
  </si>
  <si>
    <t>Esmeralda</t>
  </si>
  <si>
    <t>Estes</t>
  </si>
  <si>
    <t>Eudora</t>
  </si>
  <si>
    <t>Floryn</t>
  </si>
  <si>
    <t>Freya</t>
  </si>
  <si>
    <t>Gord</t>
  </si>
  <si>
    <t>Granger</t>
  </si>
  <si>
    <t>Gusion</t>
  </si>
  <si>
    <t>Hanzo</t>
  </si>
  <si>
    <t>Harley</t>
  </si>
  <si>
    <t>Johnson</t>
  </si>
  <si>
    <t>Kagura</t>
  </si>
  <si>
    <t>Karina</t>
  </si>
  <si>
    <t>Kimmy</t>
  </si>
  <si>
    <t>Lapu-Lapu</t>
  </si>
  <si>
    <t>Layla</t>
  </si>
  <si>
    <t>Leomord</t>
  </si>
  <si>
    <t>Lesley</t>
  </si>
  <si>
    <t>Miya</t>
  </si>
  <si>
    <t>Odette</t>
  </si>
  <si>
    <t>Popol and Kupa</t>
  </si>
  <si>
    <t>Selena</t>
  </si>
  <si>
    <t>Silvanna</t>
  </si>
  <si>
    <t>Sun</t>
  </si>
  <si>
    <t>Vale</t>
  </si>
  <si>
    <t>Valir</t>
  </si>
  <si>
    <t>Xavier</t>
  </si>
  <si>
    <t>Yi Sun-shin</t>
  </si>
  <si>
    <t>Zilong</t>
  </si>
  <si>
    <t>Health</t>
  </si>
  <si>
    <t>Health Regen</t>
  </si>
  <si>
    <t>Mana</t>
  </si>
  <si>
    <t>Mana Regen</t>
  </si>
  <si>
    <t>Physical Attack</t>
  </si>
  <si>
    <t>Physical Defense</t>
  </si>
  <si>
    <t>Magic Power</t>
  </si>
  <si>
    <t>Magic Defense</t>
  </si>
  <si>
    <t>Attack Speed</t>
  </si>
  <si>
    <t>Attack Speed Ratio</t>
  </si>
  <si>
    <t>Movement Speed</t>
  </si>
  <si>
    <t>Hybrid Attack</t>
  </si>
  <si>
    <t>Hybrid Defense</t>
  </si>
  <si>
    <t>Lane (rekomendasi)</t>
  </si>
  <si>
    <t>Deteksi Ada Di Liquid</t>
  </si>
  <si>
    <t>Hero Yang Tdk Ada</t>
  </si>
  <si>
    <t>Total Hero Yang Tdk Ada</t>
  </si>
  <si>
    <t>Total Hero Yang Seharusnya Tdk Ada</t>
  </si>
  <si>
    <t>Selisih</t>
  </si>
  <si>
    <t>4 Hero Yang Salah Deteksi</t>
  </si>
  <si>
    <t>Deteksi Ada Di Lane</t>
  </si>
  <si>
    <t>Gatot Kaca</t>
  </si>
  <si>
    <t>XBorg</t>
  </si>
  <si>
    <t>Carmila</t>
  </si>
  <si>
    <t>LUPA</t>
  </si>
  <si>
    <t>Cluster</t>
  </si>
  <si>
    <t>Balanced Heroes</t>
  </si>
  <si>
    <t>Risky Heroes</t>
  </si>
  <si>
    <t>Meta Heroes</t>
  </si>
  <si>
    <t>Forgotten Heroes</t>
  </si>
  <si>
    <t>mid laner</t>
  </si>
  <si>
    <t>Roamer</t>
  </si>
  <si>
    <t>Mid Lane</t>
  </si>
  <si>
    <t>EXP Lane</t>
  </si>
  <si>
    <t>Gold Lane</t>
  </si>
  <si>
    <t>Jungle</t>
  </si>
  <si>
    <t>Lane</t>
  </si>
  <si>
    <t>Deteksi Double</t>
  </si>
  <si>
    <t>Hero Double</t>
  </si>
  <si>
    <t>Banyak Hero Double</t>
  </si>
  <si>
    <t>exp laner</t>
  </si>
  <si>
    <t>{{Hero-box-xs|name = Akai}}</t>
  </si>
  <si>
    <t>{{Hero-box-xs|name = Aurora}}</t>
  </si>
  <si>
    <t>{{Hero-box-xs|Aldous}}</t>
  </si>
  <si>
    <t>{{Hero-box-xs|Beatrix}}</t>
  </si>
  <si>
    <t>{{Hero-box-xs|Aamon}}</t>
  </si>
  <si>
    <t>Jungler</t>
  </si>
  <si>
    <t>gold laner</t>
  </si>
  <si>
    <t>{{Hero-box-xs|name = Angela}}</t>
  </si>
  <si>
    <t>{{Hero-box-xs|name = Cecilion}}</t>
  </si>
  <si>
    <t>{{Hero-box-xs|Alice}}</t>
  </si>
  <si>
    <t>{{Hero-box-xs|Brody}}</t>
  </si>
  <si>
    <t>{{Hero-box-xs|Akai}}</t>
  </si>
  <si>
    <t>Roamer, Jungler</t>
  </si>
  <si>
    <t>jungler</t>
  </si>
  <si>
    <t>{{Hero-box-xs|name = Atlas}}</t>
  </si>
  <si>
    <t>{{Hero-box-xs|name = Chang'e}}</t>
  </si>
  <si>
    <t>{{Hero-box-xs|Alpha}}</t>
  </si>
  <si>
    <t>{{Hero-box-xs|Bruno}}</t>
  </si>
  <si>
    <t>roamer</t>
  </si>
  <si>
    <t>{{Hero-box-xs|name = Belerick}}</t>
  </si>
  <si>
    <t>{{Hero-box-xs|name = Cyclops}}</t>
  </si>
  <si>
    <t>{{Hero-box-xs|Argus}}</t>
  </si>
  <si>
    <t>{{Hero-box-xs|Claude}}</t>
  </si>
  <si>
    <t>EXP Lane, Jungler</t>
  </si>
  <si>
    <t>{{Hero-box-xs|name = Carmilla}}</t>
  </si>
  <si>
    <t>{{Hero-box-xs|name = Eudora}}</t>
  </si>
  <si>
    <t>{{Hero-box-xs|Arlott}}</t>
  </si>
  <si>
    <t>{{Hero-box-xs|Clint}}</t>
  </si>
  <si>
    <t>{{Hero-box-xs|Alucard}}</t>
  </si>
  <si>
    <t>{{Hero-box-xs|name = Chip}}</t>
  </si>
  <si>
    <t>{{Hero-box-xs|name = Faramis}}</t>
  </si>
  <si>
    <t>{{Hero-box-xs|Badang}}</t>
  </si>
  <si>
    <t>{{Hero-box-xs|Hanabi}}</t>
  </si>
  <si>
    <t>{{Hero-box-xs|Aulus}}</t>
  </si>
  <si>
    <t>{{Hero-box-xs|name = Chou}}</t>
  </si>
  <si>
    <t>{{Hero-box-xs|name = Gord}}</t>
  </si>
  <si>
    <t>{{Hero-box-xs|Bane}}</t>
  </si>
  <si>
    <t>{{Hero-box-xs|Harith}}</t>
  </si>
  <si>
    <t>{{Hero-box-xs|Balmond}}</t>
  </si>
  <si>
    <t>{{Hero-box-xs|name = Diggie}}</t>
  </si>
  <si>
    <t>{{Hero-box-xs|name = Harith}}</t>
  </si>
  <si>
    <t>{{Hero-box-xs|Benedetta}}</t>
  </si>
  <si>
    <t>{{Hero-box-xs|Irithel}}</t>
  </si>
  <si>
    <t>{{Hero-box-xs|name = Edith}}</t>
  </si>
  <si>
    <t>{{Hero-box-xs|name = Kadita}}</t>
  </si>
  <si>
    <t>{{Hero-box-xs|Chou}}</t>
  </si>
  <si>
    <t>{{Hero-box-xs|Ixia}}</t>
  </si>
  <si>
    <t>{{Hero-box-xs|Barats}}</t>
  </si>
  <si>
    <t>{{Hero-box-xs|name = Estes}}</t>
  </si>
  <si>
    <t>{{Hero-box-xs|name = Kagura}}</t>
  </si>
  <si>
    <t>{{Hero-box-xs|Cici}}</t>
  </si>
  <si>
    <t>{{Hero-box-xs|Karrie}}</t>
  </si>
  <si>
    <t>{{Hero-box-xs|Baxia}}</t>
  </si>
  <si>
    <t>{{Hero-box-xs|name = Franco}}</t>
  </si>
  <si>
    <t>{{Hero-box-xs|name = Lunox}}</t>
  </si>
  <si>
    <t>{{Hero-box-xs|Dyrroth}}</t>
  </si>
  <si>
    <t>{{Hero-box-xs|Kimmy}}</t>
  </si>
  <si>
    <t>{{Hero-box-xs|name = Floryn}}</t>
  </si>
  <si>
    <t>{{Hero-box-xs|name = Luo Yi}}</t>
  </si>
  <si>
    <t>{{Hero-box-xs|Edith}}</t>
  </si>
  <si>
    <t>{{Hero-box-xs|Layla}}</t>
  </si>
  <si>
    <t>{{Hero-box-xs|Fanny}}</t>
  </si>
  <si>
    <t>{{Hero-box-xs|name = Gatotkaca}}</t>
  </si>
  <si>
    <t>{{Hero-box-xs|name = Lylia}}</t>
  </si>
  <si>
    <t>{{Hero-box-xs|Esmeralda}}</t>
  </si>
  <si>
    <t>{{Hero-box-xs|Lesley}}</t>
  </si>
  <si>
    <t>{{Hero-box-xs|Fredrinn}}</t>
  </si>
  <si>
    <t>{{Hero-box-xs|name = Gloo}}</t>
  </si>
  <si>
    <t>{{Hero-box-xs|name = Nana}}</t>
  </si>
  <si>
    <t>{{Hero-box-xs|Freya}}</t>
  </si>
  <si>
    <t>{{Hero-box-xs|Melissa}}</t>
  </si>
  <si>
    <t>{{Hero-box-xs|Granger}}</t>
  </si>
  <si>
    <t>{{Hero-box-xs|name = Grock}}</t>
  </si>
  <si>
    <t>{{Hero-box-xs|name = Novaria}}</t>
  </si>
  <si>
    <t>{{Hero-box-xs|Gatotkaca}}</t>
  </si>
  <si>
    <t>{{Hero-box-xs|Miya}}</t>
  </si>
  <si>
    <t>{{Hero-box-xs|Gusion}}</t>
  </si>
  <si>
    <t>{{Hero-box-xs|name = Hilda}}</t>
  </si>
  <si>
    <t>{{Hero-box-xs|name = Odette}}</t>
  </si>
  <si>
    <t>{{Hero-box-xs|Gloo}}</t>
  </si>
  <si>
    <t>{{Hero-box-xs|Moskov}}</t>
  </si>
  <si>
    <t>{{Hero-box-xs|Hanzo}}</t>
  </si>
  <si>
    <t>{{Hero-box-xs|name = Hylos}}</t>
  </si>
  <si>
    <t>{{Hero-box-xs|name = Pharsa}}</t>
  </si>
  <si>
    <t>{{Hero-box-xs|Guinevere}}</t>
  </si>
  <si>
    <t>{{Hero-box-xs|Natan}}</t>
  </si>
  <si>
    <t>{{Hero-box-xs|Harley}}</t>
  </si>
  <si>
    <t>{{Hero-box-xs|name = Johnson}}</t>
  </si>
  <si>
    <t>{{Hero-box-xs|name = Selena}}</t>
  </si>
  <si>
    <t>{{Hero-box-xs|Hilda}}</t>
  </si>
  <si>
    <t>{{Hero-box-xs|Popol and Kupa}}</t>
  </si>
  <si>
    <t>{{Hero-box-xs|Hayabusa}}</t>
  </si>
  <si>
    <t>Gold Laner</t>
  </si>
  <si>
    <t>{{Hero-box-xs|name = Kaja}}</t>
  </si>
  <si>
    <t>{{Hero-box-xs|name = Vale}}</t>
  </si>
  <si>
    <t>{{Hero-box-xs|Jawhead}}</t>
  </si>
  <si>
    <t>{{Hero-box-xs|Wanwan}}</t>
  </si>
  <si>
    <t>{{Hero-box-xs|Helcurt}}</t>
  </si>
  <si>
    <t>{{Hero-box-xs|name = Khufra}}</t>
  </si>
  <si>
    <t>{{Hero-box-xs|name = Valentina}}</t>
  </si>
  <si>
    <t>{{Hero-box-xs|Khaleed}}</t>
  </si>
  <si>
    <t>{{Hero-box-xs|name = Lolita}}</t>
  </si>
  <si>
    <t>{{Hero-box-xs|name = Valir}}</t>
  </si>
  <si>
    <t>{{Hero-box-xs|Lapu-Lapu}}</t>
  </si>
  <si>
    <t>{{Hero-box-xs|Joy}}</t>
  </si>
  <si>
    <t>{{Hero-box-xs|name = Mathilda}}</t>
  </si>
  <si>
    <t>{{Hero-box-xs|name = Vexana}}</t>
  </si>
  <si>
    <t>{{Hero-box-xs|Masha}}</t>
  </si>
  <si>
    <t>{{Hero-box-xs|Julian}}</t>
  </si>
  <si>
    <t>{{Hero-box-xs|name = Minsitthar}}</t>
  </si>
  <si>
    <t>{{Hero-box-xs|name = Xavier}}</t>
  </si>
  <si>
    <t>{{Hero-box-xs|Minsitthar}}</t>
  </si>
  <si>
    <t>{{Hero-box-xs|Karina}}</t>
  </si>
  <si>
    <t>{{Hero-box-xs|name = Minotaur}}</t>
  </si>
  <si>
    <t>{{Hero-box-xs|name = Yve}}</t>
  </si>
  <si>
    <t>{{Hero-box-xs|Paquito}}</t>
  </si>
  <si>
    <t>{{Hero-box-xs|Lancelot}}</t>
  </si>
  <si>
    <t>{{Hero-box-xs|name = Natalia}}</t>
  </si>
  <si>
    <t>{{Hero-box-xs|name = Zhask}}</t>
  </si>
  <si>
    <t>{{Hero-box-xs|Phoveus}}</t>
  </si>
  <si>
    <t>{{Hero-box-xs|Leomord}}</t>
  </si>
  <si>
    <t>{{Hero-box-xs|name = Rafaela}}</t>
  </si>
  <si>
    <t>{{Hero-box-xs|name = Zhuxin}}</t>
  </si>
  <si>
    <t>{{Hero-box-xs|Ruby}}</t>
  </si>
  <si>
    <t>{{Hero-box-xs|Ling}}</t>
  </si>
  <si>
    <t>{{Hero-box-xs|name = Saber}}</t>
  </si>
  <si>
    <t>{{Hero-box-xs|Silvanna}}</t>
  </si>
  <si>
    <t>{{Hero-box-xs|Martis}}</t>
  </si>
  <si>
    <t>Roamer, EXP Lane</t>
  </si>
  <si>
    <t>{{Hero-box-xs|Sun}}</t>
  </si>
  <si>
    <t>{{Hero-box-xs|Nolan}}</t>
  </si>
  <si>
    <t>{{Hero-box-xs|name = Tigreal}}</t>
  </si>
  <si>
    <t>{{Hero-box-xs|Suyou}}</t>
  </si>
  <si>
    <t>{{Hero-box-xs|Terizla}}</t>
  </si>
  <si>
    <t>{{Hero-box-xs|Roger}}</t>
  </si>
  <si>
    <t>{{Hero-box-xs|Thamuz}}</t>
  </si>
  <si>
    <t>{{Hero-box-xs|Saber}}</t>
  </si>
  <si>
    <t>{{Hero-box-xs|Uranus}}</t>
  </si>
  <si>
    <t>{{Hero-box-xs|X.Borg}}</t>
  </si>
  <si>
    <t>{{Hero-box-xs|Yin}}</t>
  </si>
  <si>
    <t>{{Hero-box-xs|Yi Sun-shin}}</t>
  </si>
  <si>
    <t>{{Hero-box-xs|Yu Zhong}}</t>
  </si>
  <si>
    <t>{{Hero-box-xs|Zilong}}</t>
  </si>
  <si>
    <t>Mid Lane, Gold Laner</t>
  </si>
  <si>
    <t>Gold Laner, Jungler</t>
  </si>
  <si>
    <t>Roamer, Mid Lane</t>
  </si>
  <si>
    <t>Health:2549</t>
  </si>
  <si>
    <t>Health Regen:9</t>
  </si>
  <si>
    <t>Mana:0</t>
  </si>
  <si>
    <t>Mana Regen:0</t>
  </si>
  <si>
    <t>Physical Attack:110</t>
  </si>
  <si>
    <t>Physical Defense:17</t>
  </si>
  <si>
    <t>Magic Power:0</t>
  </si>
  <si>
    <t>Magic Defense:15</t>
  </si>
  <si>
    <t>Attack Speed:0.93</t>
  </si>
  <si>
    <t>Attack Speed Ratio:100%</t>
  </si>
  <si>
    <t>Movement Speed:255</t>
  </si>
  <si>
    <t>Health:2701</t>
  </si>
  <si>
    <t>Health Regen:7.2</t>
  </si>
  <si>
    <t>Mana:510</t>
  </si>
  <si>
    <t>Mana Regen:19</t>
  </si>
  <si>
    <t>Physical Attack:115</t>
  </si>
  <si>
    <t>Physical Defense:21</t>
  </si>
  <si>
    <t>Attack Speed:0.98</t>
  </si>
  <si>
    <t>Movement Speed:240</t>
  </si>
  <si>
    <t>Mana:490</t>
  </si>
  <si>
    <t>Mana Regen:18</t>
  </si>
  <si>
    <t>Physical Attack:114</t>
  </si>
  <si>
    <t>Physical Defense:19</t>
  </si>
  <si>
    <t>Attack Speed:1.05</t>
  </si>
  <si>
    <t>Health:2709</t>
  </si>
  <si>
    <t>Health Regen:18.4</t>
  </si>
  <si>
    <t>Mana:430</t>
  </si>
  <si>
    <t>Mana Regen:2.4</t>
  </si>
  <si>
    <t>Physical Attack:105</t>
  </si>
  <si>
    <t>Attack Speed:1.03</t>
  </si>
  <si>
    <t>Movement Speed:260</t>
  </si>
  <si>
    <t>Health:2730</t>
  </si>
  <si>
    <t>Mana:450</t>
  </si>
  <si>
    <t>Mana Regen:15</t>
  </si>
  <si>
    <t>Physical Attack:128</t>
  </si>
  <si>
    <t>Physical Defense:22</t>
  </si>
  <si>
    <t>Health Regen:7</t>
  </si>
  <si>
    <t>Energy:100</t>
  </si>
  <si>
    <t>Energy Regen:0.8</t>
  </si>
  <si>
    <t>Physical Attack:124</t>
  </si>
  <si>
    <t>Physical Defense:16</t>
  </si>
  <si>
    <t>Attack Speed:1.08</t>
  </si>
  <si>
    <t>Health:2646</t>
  </si>
  <si>
    <t>Health Regen:7.8</t>
  </si>
  <si>
    <t>Mana:453</t>
  </si>
  <si>
    <t>Mana Regen:6.2</t>
  </si>
  <si>
    <t>Physical Attack:121</t>
  </si>
  <si>
    <t>Physical Defense:25</t>
  </si>
  <si>
    <t>Attack Speed:1.13</t>
  </si>
  <si>
    <t>Health:2455</t>
  </si>
  <si>
    <t>Health Regen:6.4</t>
  </si>
  <si>
    <t>Mana:420</t>
  </si>
  <si>
    <t>Physical Attack:125</t>
  </si>
  <si>
    <t>Attack Speed:1.01</t>
  </si>
  <si>
    <t>Mana Regen:31</t>
  </si>
  <si>
    <t>Attack Speed:1.14</t>
  </si>
  <si>
    <t>Health:2828</t>
  </si>
  <si>
    <t>Health Regen:10.8</t>
  </si>
  <si>
    <t>Mana Regen:21</t>
  </si>
  <si>
    <t>Physical Attack:132</t>
  </si>
  <si>
    <t>Attack Speed:1.02</t>
  </si>
  <si>
    <t>Movement Speed:252</t>
  </si>
  <si>
    <t>Health:2728</t>
  </si>
  <si>
    <t>Physical Attack:129</t>
  </si>
  <si>
    <t>Attack Speed:1</t>
  </si>
  <si>
    <t>Health:2401</t>
  </si>
  <si>
    <t>Health Regen:6.8</t>
  </si>
  <si>
    <t>Mana Regen:20</t>
  </si>
  <si>
    <t>Physical Attack:107</t>
  </si>
  <si>
    <t>Physical Defense:15</t>
  </si>
  <si>
    <t>Health:2628</t>
  </si>
  <si>
    <t>Health Regen:8</t>
  </si>
  <si>
    <t>Mana Regen:3.4</t>
  </si>
  <si>
    <t>Physical Attack:120</t>
  </si>
  <si>
    <t>Attack Speed:1.09</t>
  </si>
  <si>
    <t>Health:2651</t>
  </si>
  <si>
    <t>Health:2543</t>
  </si>
  <si>
    <t>Mana:500</t>
  </si>
  <si>
    <t>Physical Attack:118</t>
  </si>
  <si>
    <t>Physical Defense:20</t>
  </si>
  <si>
    <t>Movement Speed:245</t>
  </si>
  <si>
    <t>Health:2629</t>
  </si>
  <si>
    <t>Health Regen:8.4</t>
  </si>
  <si>
    <t>Physical Defense:10</t>
  </si>
  <si>
    <t>Health:2578</t>
  </si>
  <si>
    <t>Energy Regen:4</t>
  </si>
  <si>
    <t>Physical Defense:18</t>
  </si>
  <si>
    <t>Health:2481</t>
  </si>
  <si>
    <t>Health Regen:7.6</t>
  </si>
  <si>
    <t>Physical Attack:112</t>
  </si>
  <si>
    <t>Health:2878</t>
  </si>
  <si>
    <t>Mana Regen:16</t>
  </si>
  <si>
    <t>Physical Defense:24</t>
  </si>
  <si>
    <t>Attack Speed:0.99</t>
  </si>
  <si>
    <t>Movement Speed:262</t>
  </si>
  <si>
    <t>Health:2561</t>
  </si>
  <si>
    <t>Health:2429</t>
  </si>
  <si>
    <t>Health Regen:7.4</t>
  </si>
  <si>
    <t>Physical Attack:117</t>
  </si>
  <si>
    <t>Attack Speed:1.06</t>
  </si>
  <si>
    <t>Health:2501</t>
  </si>
  <si>
    <t>Mana:750</t>
  </si>
  <si>
    <t>Mana Regen:4.6</t>
  </si>
  <si>
    <t>Health:2708</t>
  </si>
  <si>
    <t>Physical Defense:23</t>
  </si>
  <si>
    <t>Attack Speed:1.1</t>
  </si>
  <si>
    <t>Health:2530</t>
  </si>
  <si>
    <t>Health Regen:6</t>
  </si>
  <si>
    <t>Mana:443</t>
  </si>
  <si>
    <t>Attack Speed:0.87</t>
  </si>
  <si>
    <t>Health:2370</t>
  </si>
  <si>
    <t>Physical Attack:97</t>
  </si>
  <si>
    <t>Physical Defense:14</t>
  </si>
  <si>
    <t>Health:2778</t>
  </si>
  <si>
    <t>Physical Attack:109</t>
  </si>
  <si>
    <t>Movement Speed:250</t>
  </si>
  <si>
    <t>Health:2690</t>
  </si>
  <si>
    <t>Health:2621</t>
  </si>
  <si>
    <t>Mana:540</t>
  </si>
  <si>
    <t>Mana Regen:23</t>
  </si>
  <si>
    <t>Mana:1300</t>
  </si>
  <si>
    <t>Mana Regen:28</t>
  </si>
  <si>
    <t>Health:2658</t>
  </si>
  <si>
    <t>Physical Attack:119</t>
  </si>
  <si>
    <t>Attack Speed:1.12</t>
  </si>
  <si>
    <t>Health:2550</t>
  </si>
  <si>
    <t>Physical Attack:102</t>
  </si>
  <si>
    <t>Attack Speed:1.07</t>
  </si>
  <si>
    <t>Movement Speed:257</t>
  </si>
  <si>
    <t>Mana:440</t>
  </si>
  <si>
    <t>Attack Speed:1.04</t>
  </si>
  <si>
    <t>Health:2421</t>
  </si>
  <si>
    <t>Mana:515</t>
  </si>
  <si>
    <t>Mana Regen:3.6</t>
  </si>
  <si>
    <t>Health:2601</t>
  </si>
  <si>
    <t>Mana:520</t>
  </si>
  <si>
    <t>Health:2559</t>
  </si>
  <si>
    <t>Mana:433</t>
  </si>
  <si>
    <t>Health:2526</t>
  </si>
  <si>
    <t>Health Regen:6.6</t>
  </si>
  <si>
    <t>Energy Regen:3</t>
  </si>
  <si>
    <t>Physical Attack:126</t>
  </si>
  <si>
    <t>Attack Speed:1.11</t>
  </si>
  <si>
    <t>Movement Speed:265</t>
  </si>
  <si>
    <t>Health:2819</t>
  </si>
  <si>
    <t>Physical Attack:135</t>
  </si>
  <si>
    <t>Health Regen:8.8</t>
  </si>
  <si>
    <t>Mana Regen:3</t>
  </si>
  <si>
    <t>Attack Speed Ratio:50%</t>
  </si>
  <si>
    <t>Movement Speed:268</t>
  </si>
  <si>
    <t>Health:2609</t>
  </si>
  <si>
    <t>Health Regen:10.4</t>
  </si>
  <si>
    <t>Mana:400</t>
  </si>
  <si>
    <t>Mana Regen:12</t>
  </si>
  <si>
    <t>Movement Speed:270</t>
  </si>
  <si>
    <t>Health:2540</t>
  </si>
  <si>
    <t>Health Regen:5.4</t>
  </si>
  <si>
    <t>Mana:424</t>
  </si>
  <si>
    <t>Mana Regen:14</t>
  </si>
  <si>
    <t>Physical Attack:95</t>
  </si>
  <si>
    <t>Health:2779</t>
  </si>
  <si>
    <t>Health Regen:9.4</t>
  </si>
  <si>
    <t>Mana:460</t>
  </si>
  <si>
    <t>Health Regen:9.2</t>
  </si>
  <si>
    <t>Mana Regen:2.0</t>
  </si>
  <si>
    <t>Physical Attack:116</t>
  </si>
  <si>
    <t>Health:2669</t>
  </si>
  <si>
    <t>Mana:422</t>
  </si>
  <si>
    <t>Health:2678</t>
  </si>
  <si>
    <t>Health:918</t>
  </si>
  <si>
    <t>Health:2522</t>
  </si>
  <si>
    <t>Mana:439</t>
  </si>
  <si>
    <t>Physical Attack:140</t>
  </si>
  <si>
    <t>Health:2859</t>
  </si>
  <si>
    <t>Physical Attack:123</t>
  </si>
  <si>
    <t>Magic Defense:10</t>
  </si>
  <si>
    <t>Attack Speed:0.91</t>
  </si>
  <si>
    <t>Health:2573</t>
  </si>
  <si>
    <t>Mana:493</t>
  </si>
  <si>
    <t>Health Regen:7.0</t>
  </si>
  <si>
    <t>Movement Speed:225</t>
  </si>
  <si>
    <t>Health:2579</t>
  </si>
  <si>
    <t>Health Regen:9.6</t>
  </si>
  <si>
    <t>Mana:480</t>
  </si>
  <si>
    <t>Physical Defense:27</t>
  </si>
  <si>
    <t>Health:2569</t>
  </si>
  <si>
    <t>Physical Attack:113</t>
  </si>
  <si>
    <t>Health:2758</t>
  </si>
  <si>
    <t>Health:2528</t>
  </si>
  <si>
    <t>Attack Speed Ratio:80%</t>
  </si>
  <si>
    <t>Energy:0</t>
  </si>
  <si>
    <t>Energy Regen:0</t>
  </si>
  <si>
    <t>Health Regen:12.4</t>
  </si>
  <si>
    <t>Mana Regen:4</t>
  </si>
  <si>
    <t>Health:2789</t>
  </si>
  <si>
    <t>Health:2490</t>
  </si>
  <si>
    <t>Mana:435</t>
  </si>
  <si>
    <t>Attack Speed:1.2</t>
  </si>
  <si>
    <t>Attack Speed Ratio:70%</t>
  </si>
  <si>
    <t>Movement Speed:253</t>
  </si>
  <si>
    <t>Health:2698</t>
  </si>
  <si>
    <t>Health Regen:11.8</t>
  </si>
  <si>
    <t>Health:2620</t>
  </si>
  <si>
    <t>Physical Attack:100</t>
  </si>
  <si>
    <t>Health:2441</t>
  </si>
  <si>
    <t>Mana:545</t>
  </si>
  <si>
    <t>Health:2599</t>
  </si>
  <si>
    <t>Mana:434</t>
  </si>
  <si>
    <t>Attack Speed:1.16</t>
  </si>
  <si>
    <t>Health:2510</t>
  </si>
  <si>
    <t>Mana:390</t>
  </si>
  <si>
    <t>Health:2460</t>
  </si>
  <si>
    <t>Mana:448</t>
  </si>
  <si>
    <t>Attack Speed:0.94</t>
  </si>
  <si>
    <t>Movement Speed:248</t>
  </si>
  <si>
    <t>Physical Defense:12</t>
  </si>
  <si>
    <t>Attack Speed Ratio:90%</t>
  </si>
  <si>
    <t>Health:2456</t>
  </si>
  <si>
    <t>Mana:700</t>
  </si>
  <si>
    <t>Mana Regen:30</t>
  </si>
  <si>
    <t>Health:2639</t>
  </si>
  <si>
    <t>Mana:486</t>
  </si>
  <si>
    <t>Attack Speed Ratio:60%</t>
  </si>
  <si>
    <t>Health:2798</t>
  </si>
  <si>
    <t>Health Regen:9.8</t>
  </si>
  <si>
    <t>Attack Speed:1.22</t>
  </si>
  <si>
    <t>Health:2489</t>
  </si>
  <si>
    <t>Mana:455</t>
  </si>
  <si>
    <t>Health Regen:6.0</t>
  </si>
  <si>
    <t>Health:2491</t>
  </si>
  <si>
    <t>Mana:495</t>
  </si>
  <si>
    <t>Health:2738</t>
  </si>
  <si>
    <t>Health:2043</t>
  </si>
  <si>
    <t>Health Regen:3.8</t>
  </si>
  <si>
    <t>Physical Attack:91</t>
  </si>
  <si>
    <t>Mana:380</t>
  </si>
  <si>
    <t>Health:2614</t>
  </si>
  <si>
    <t>Mana Regen:4.2</t>
  </si>
  <si>
    <t>Health:2668</t>
  </si>
  <si>
    <t>Mana:405</t>
  </si>
  <si>
    <t>Physical Attack:111</t>
  </si>
  <si>
    <t>Health Regen:10.2</t>
  </si>
  <si>
    <t>Mana:410</t>
  </si>
  <si>
    <t>Physical Attack:90</t>
  </si>
  <si>
    <t>Attack Speed:0.92</t>
  </si>
  <si>
    <t>Health:2736</t>
  </si>
  <si>
    <t>Health:2769</t>
  </si>
  <si>
    <t>Health:2301</t>
  </si>
  <si>
    <t>Mana:505</t>
  </si>
  <si>
    <t>Health:2521</t>
  </si>
  <si>
    <t>Health:2468</t>
  </si>
  <si>
    <t>Health Regen:8.2</t>
  </si>
  <si>
    <t>Mana:502</t>
  </si>
  <si>
    <t>Health:2221</t>
  </si>
  <si>
    <t>Physical Defense:13</t>
  </si>
  <si>
    <t>Health:2524</t>
  </si>
  <si>
    <t>Mana:468</t>
  </si>
  <si>
    <t>Mana:550</t>
  </si>
  <si>
    <t>Mana Regen:22</t>
  </si>
  <si>
    <t>Attack Speed:0.97</t>
  </si>
  <si>
    <t>Health:2801</t>
  </si>
  <si>
    <t>Health:2478</t>
  </si>
  <si>
    <t>Mana:570</t>
  </si>
  <si>
    <t>Mana Regen:25</t>
  </si>
  <si>
    <t>Attack Speed:0.96</t>
  </si>
  <si>
    <t>Health:2260</t>
  </si>
  <si>
    <t>Health:2594</t>
  </si>
  <si>
    <t>Physical Attack:108</t>
  </si>
  <si>
    <t>Health:2809</t>
  </si>
  <si>
    <t>Health:2556</t>
  </si>
  <si>
    <t>Mana:519</t>
  </si>
  <si>
    <t>Health:2633</t>
  </si>
  <si>
    <t>Mana:431</t>
  </si>
  <si>
    <t>Health:2450</t>
  </si>
  <si>
    <t>Energy Regen:5</t>
  </si>
  <si>
    <t>Health:2500</t>
  </si>
  <si>
    <t>Health:2280</t>
  </si>
  <si>
    <t>Physical Attack:145</t>
  </si>
  <si>
    <t>Mana:445</t>
  </si>
  <si>
    <t>Health:2425</t>
  </si>
  <si>
    <t>Health:2868</t>
  </si>
  <si>
    <t>Health:2516</t>
  </si>
  <si>
    <t>Health:2616</t>
  </si>
  <si>
    <t>Mana:670</t>
  </si>
  <si>
    <t>Mana Regen:26</t>
  </si>
  <si>
    <t>Health:2570</t>
  </si>
  <si>
    <t>Mana:438</t>
  </si>
  <si>
    <t>Health:2689</t>
  </si>
  <si>
    <t>hero</t>
  </si>
  <si>
    <t>pick</t>
  </si>
  <si>
    <t>ban</t>
  </si>
  <si>
    <t>win</t>
  </si>
  <si>
    <t>win rate per hero</t>
  </si>
  <si>
    <t>jumlah match mpl</t>
  </si>
  <si>
    <t>pick rate tour</t>
  </si>
  <si>
    <t>win rate tour</t>
  </si>
  <si>
    <t>tank</t>
  </si>
  <si>
    <t>fighter</t>
  </si>
  <si>
    <t>assassin</t>
  </si>
  <si>
    <t>mage</t>
  </si>
  <si>
    <t>mm</t>
  </si>
  <si>
    <t>support</t>
  </si>
  <si>
    <t>Role</t>
  </si>
  <si>
    <t>Count</t>
  </si>
  <si>
    <t>RoleMerged</t>
  </si>
  <si>
    <r>
      <rPr>
        <rFont val="Arial"/>
        <b/>
        <color theme="1"/>
      </rPr>
      <t xml:space="preserve">STEP
</t>
    </r>
    <r>
      <rPr>
        <rFont val="Arial"/>
        <color theme="1"/>
      </rPr>
      <t>- klasifikasi role
- factoring win rate tour
- cari apakah bisa di regresi</t>
    </r>
  </si>
  <si>
    <t>Tank</t>
  </si>
  <si>
    <t>Multi Role</t>
  </si>
  <si>
    <t>Assassin</t>
  </si>
  <si>
    <t>Fighter</t>
  </si>
  <si>
    <t>Tank, Mage</t>
  </si>
  <si>
    <t>Fighter, Assassin</t>
  </si>
  <si>
    <t>Support</t>
  </si>
  <si>
    <t>Mage</t>
  </si>
  <si>
    <t>Fighter, Mage</t>
  </si>
  <si>
    <t>Tank, Fighter</t>
  </si>
  <si>
    <t>Change</t>
  </si>
  <si>
    <t>Marksman</t>
  </si>
  <si>
    <t>Tank, Support</t>
  </si>
  <si>
    <t>Tank, Marksman</t>
  </si>
  <si>
    <t>Mage, Support</t>
  </si>
  <si>
    <t>Assassin, Mage</t>
  </si>
  <si>
    <t>Fighter, Support</t>
  </si>
  <si>
    <t>Mage, Marksman</t>
  </si>
  <si>
    <t>Lapu-lapu</t>
  </si>
  <si>
    <t>Assassin, Marksman</t>
  </si>
  <si>
    <t>Assassin, Support</t>
  </si>
  <si>
    <t>Fighter, Marksman</t>
  </si>
  <si>
    <t>Yi Sun-Shin</t>
  </si>
  <si>
    <t>health</t>
  </si>
  <si>
    <t>a</t>
  </si>
  <si>
    <t>dota-stat-row</t>
  </si>
  <si>
    <t>dota-stat-row href</t>
  </si>
  <si>
    <t>dota-stat-row src</t>
  </si>
  <si>
    <t>dota-stat-row 2</t>
  </si>
  <si>
    <t>internal</t>
  </si>
  <si>
    <t>internal href</t>
  </si>
  <si>
    <t>dota-stat-row 3</t>
  </si>
  <si>
    <t>dota-stat-row 4</t>
  </si>
  <si>
    <t>dota-stat-row 5</t>
  </si>
  <si>
    <t>dota-stat-row 6</t>
  </si>
  <si>
    <t>dota-stat-row 7</t>
  </si>
  <si>
    <t>dota-stat-row 8</t>
  </si>
  <si>
    <t>dota-stat-row 9</t>
  </si>
  <si>
    <t>dota-stat-row 10</t>
  </si>
  <si>
    <t>dota-stat-row 11</t>
  </si>
  <si>
    <t>dota-stat-row 12</t>
  </si>
  <si>
    <t>dota-stat-row 13</t>
  </si>
  <si>
    <t>dota-stat-row 14</t>
  </si>
  <si>
    <t>internal 2</t>
  </si>
  <si>
    <t>internal href 2</t>
  </si>
  <si>
    <t>dota-stat-row 15</t>
  </si>
  <si>
    <t>dota-stat-row 16</t>
  </si>
  <si>
    <t>dota-stat-row 17</t>
  </si>
  <si>
    <t>mw-collapsible-text</t>
  </si>
  <si>
    <t>mw-collapsible-content</t>
  </si>
  <si>
    <t>team-template-image-icon href</t>
  </si>
  <si>
    <t>team-template-image-icon src</t>
  </si>
  <si>
    <t>team-template-image-icon src 2</t>
  </si>
  <si>
    <t>mw-collapsible-content 2</t>
  </si>
  <si>
    <t>mw-collapsible-content 3</t>
  </si>
  <si>
    <t>team-template-image-icon href 3</t>
  </si>
  <si>
    <t>team-template-image-icon src 3</t>
  </si>
  <si>
    <t>team-template-image-icon src 4</t>
  </si>
  <si>
    <t>mw-collapsible-content 4</t>
  </si>
  <si>
    <t>mw-collapsible-content 5</t>
  </si>
  <si>
    <t>team-template-image-icon href 5</t>
  </si>
  <si>
    <t>team-template-image-icon src 5</t>
  </si>
  <si>
    <t>team-template-image-icon src 6</t>
  </si>
  <si>
    <t>mw-collapsible-content 6</t>
  </si>
  <si>
    <t>mw-collapsible-content 7</t>
  </si>
  <si>
    <t>team-template-image-icon href 7</t>
  </si>
  <si>
    <t>team-template-image-icon src 7</t>
  </si>
  <si>
    <t>team-template-image-icon src 8</t>
  </si>
  <si>
    <t>mw-collapsible-content 8</t>
  </si>
  <si>
    <t>mw-collapsible-content 9</t>
  </si>
  <si>
    <t>mw-collapsible-content href</t>
  </si>
  <si>
    <t>mw-collapsible-content src</t>
  </si>
  <si>
    <t>mw-collapsible-content 10</t>
  </si>
  <si>
    <t>mw-collapsible-content 11</t>
  </si>
  <si>
    <t>mw-collapsible-content href 2</t>
  </si>
  <si>
    <t>mw-collapsible-content src 2</t>
  </si>
  <si>
    <t>mw-collapsible-content 12</t>
  </si>
  <si>
    <t>mw-collapsible-content 13</t>
  </si>
  <si>
    <t>mw-collapsible-content href 3</t>
  </si>
  <si>
    <t>mw-collapsible-content src 3</t>
  </si>
  <si>
    <t>mw-collapsible-content 14</t>
  </si>
  <si>
    <t>mw-collapsible-content 15</t>
  </si>
  <si>
    <t>mw-collapsible-content href 4</t>
  </si>
  <si>
    <t>mw-collapsible-content src 4</t>
  </si>
  <si>
    <t>mw-collapsible-content 16</t>
  </si>
  <si>
    <t>mw-collapsible-content 17</t>
  </si>
  <si>
    <t>mw-collapsible-content href 5</t>
  </si>
  <si>
    <t>mw-collapsible-content src 5</t>
  </si>
  <si>
    <t>mw-collapsible-content 18</t>
  </si>
  <si>
    <t>mw-collapsible-content 19</t>
  </si>
  <si>
    <t>mw-collapsible-content href 6</t>
  </si>
  <si>
    <t>mw-collapsible-content src 6</t>
  </si>
  <si>
    <t>mw-collapsible-content 20</t>
  </si>
  <si>
    <t>mw-collapsible-content 21</t>
  </si>
  <si>
    <t>mw-collapsible-content href 7</t>
  </si>
  <si>
    <t>mw-collapsible-content src 7</t>
  </si>
  <si>
    <t>mw-collapsible-content 22</t>
  </si>
  <si>
    <t>mw-collapsible-content 23</t>
  </si>
  <si>
    <t>mw-collapsible-content href 8</t>
  </si>
  <si>
    <t>mw-collapsible-content src 8</t>
  </si>
  <si>
    <t>mw-collapsible-content 24</t>
  </si>
  <si>
    <t>mw-collapsible-content 25</t>
  </si>
  <si>
    <t>mw-collapsible-content href 9</t>
  </si>
  <si>
    <t>mw-collapsible-content src 9</t>
  </si>
  <si>
    <t>mw-collapsible-content 26</t>
  </si>
  <si>
    <t>mw-collapsible-content 27</t>
  </si>
  <si>
    <t>mw-collapsible-content href 10</t>
  </si>
  <si>
    <t>mw-collapsible-content src 10</t>
  </si>
  <si>
    <t>mw-collapsible-content 28</t>
  </si>
  <si>
    <t>team-template-image-icon href 9</t>
  </si>
  <si>
    <t>team-template-image-icon src 9</t>
  </si>
  <si>
    <t>team-template-image-icon src 10</t>
  </si>
  <si>
    <t>mw-collapsible-content 29</t>
  </si>
  <si>
    <t>mw-collapsible-content 30</t>
  </si>
  <si>
    <t>https://liquipedia.net/mobilelegends/Akai</t>
  </si>
  <si>
    <t>https://liquipedia.net/commons/images/thumb/a/a9/ML_icon_Akai_2022.png/25px-ML_icon_Akai_2022.png</t>
  </si>
  <si>
    <t>https://liquipedia.net/mobilelegends/Special:RunQuery/Game_history?pfRunQueryFormName=Game+history&amp;Gh%5Bpicks%5D=Akai&amp;Gh%5Btournaments%5D=MPL%2FIndonesia%2FSeason_14%2FPlayoffs%2C+MPL%2FIndonesia%2FSeason_14%2FRegular_Season&amp;wpRunQuery=Run+query</t>
  </si>
  <si>
    <t>https://liquipedia.net/mobilelegends/Special:RunQuery/Game_history?pfRunQueryFormName=Game+history&amp;Gh%5Bbans%5D=Akai&amp;Gh%5Btournaments%5D=MPL%2FIndonesia%2FSeason_14%2FPlayoffs%2C+MPL%2FIndonesia%2FSeason_14%2FRegular_Season&amp;wpRunQuery=Run+query</t>
  </si>
  <si>
    <t>show</t>
  </si>
  <si>
    <t>(1-6)</t>
  </si>
  <si>
    <t>https://liquipedia.net/mobilelegends/Rebellion_Esports</t>
  </si>
  <si>
    <t>https://liquipedia.net/commons/images/thumb/0/0a/Rebellion_Esports_allmode.png/99px-Rebellion_Esports_allmode.png</t>
  </si>
  <si>
    <t>(2-2)</t>
  </si>
  <si>
    <t>https://liquipedia.net/mobilelegends/EVOS_Glory</t>
  </si>
  <si>
    <t>https://liquipedia.net/commons/images/thumb/d/d0/EVOS_Esports_allmode.png/52px-EVOS_Esports_allmode.png</t>
  </si>
  <si>
    <t>(1-1)</t>
  </si>
  <si>
    <t>https://liquipedia.net/mobilelegends/Bigetron_Alpha</t>
  </si>
  <si>
    <t>https://liquipedia.net/commons/images/thumb/0/07/Bigetron_2020_allmode.png/56px-Bigetron_2020_allmode.png</t>
  </si>
  <si>
    <t>https://liquipedia.net/mobilelegends/Team_Liquid_ID</t>
  </si>
  <si>
    <t>https://liquipedia.net/commons/images/thumb/0/01/Team_Liquid_2024_lightmode.png/44px-Team_Liquid_2024_lightmode.png</t>
  </si>
  <si>
    <t>https://liquipedia.net/commons/images/thumb/5/59/Team_Liquid_2024_darkmode.png/44px-Team_Liquid_2024_darkmode.png</t>
  </si>
  <si>
    <t>(1-4)</t>
  </si>
  <si>
    <t>https://liquipedia.net/mobilelegends/Edith</t>
  </si>
  <si>
    <t>https://liquipedia.net/commons/images/thumb/0/01/ML_icon_Edith.png/25px-ML_icon_Edith.png</t>
  </si>
  <si>
    <t>(1-3)</t>
  </si>
  <si>
    <t>https://liquipedia.net/mobilelegends/Nolan</t>
  </si>
  <si>
    <t>https://liquipedia.net/commons/images/thumb/6/67/ML_icon_Nolan.png/25px-ML_icon_Nolan.png</t>
  </si>
  <si>
    <t>https://liquipedia.net/mobilelegends/Zhask</t>
  </si>
  <si>
    <t>https://liquipedia.net/commons/images/thumb/c/c7/ML_icon_Zhask.png/25px-ML_icon_Zhask.png</t>
  </si>
  <si>
    <t>(2-1)</t>
  </si>
  <si>
    <t>https://liquipedia.net/mobilelegends/Hayabusa</t>
  </si>
  <si>
    <t>https://liquipedia.net/commons/images/thumb/6/67/ML_icon_Hayabusa_2021.png/25px-ML_icon_Hayabusa_2021.png</t>
  </si>
  <si>
    <t>(1-2)</t>
  </si>
  <si>
    <t>https://liquipedia.net/mobilelegends/Alpha</t>
  </si>
  <si>
    <t>https://liquipedia.net/commons/images/thumb/c/c1/ML_icon_Alpha_2021.png/25px-ML_icon_Alpha_2021.png</t>
  </si>
  <si>
    <t>(2-4)</t>
  </si>
  <si>
    <t>https://liquipedia.net/mobilelegends/Phoveus</t>
  </si>
  <si>
    <t>https://liquipedia.net/commons/images/thumb/b/b1/ML_icon_Phoveus_2024.png/25px-ML_icon_Phoveus_2024.png</t>
  </si>
  <si>
    <t>(3-2)</t>
  </si>
  <si>
    <t>https://liquipedia.net/mobilelegends/Faramis</t>
  </si>
  <si>
    <t>https://liquipedia.net/commons/images/thumb/b/bf/ML_icon_Faramis_2022.png/25px-ML_icon_Faramis_2022.png</t>
  </si>
  <si>
    <t>https://liquipedia.net/mobilelegends/Gatotkaca</t>
  </si>
  <si>
    <t>https://liquipedia.net/commons/images/thumb/e/e8/ML_icon_Gatotkaca.png/25px-ML_icon_Gatotkaca.png</t>
  </si>
  <si>
    <t>https://liquipedia.net/mobilelegends/Ruby</t>
  </si>
  <si>
    <t>https://liquipedia.net/commons/images/thumb/9/98/ML_icon_Ruby.png/25px-ML_icon_Ruby.png</t>
  </si>
  <si>
    <t>https://liquipedia.net/mobilelegends/Moskov</t>
  </si>
  <si>
    <t>https://liquipedia.net/commons/images/thumb/f/fc/ML_icon_Moskov_2023.png/25px-ML_icon_Moskov_2023.png</t>
  </si>
  <si>
    <t>https://liquipedia.net/mobilelegends/Alice</t>
  </si>
  <si>
    <t>https://liquipedia.net/commons/images/thumb/0/09/ML_icon_Alice.png/25px-ML_icon_Alice.png</t>
  </si>
  <si>
    <t>https://liquipedia.net/mobilelegends/Special:RunQuery/Game_history?pfRunQueryFormName=Game+history&amp;Gh%5Bpicks%5D=Alice&amp;Gh%5Btournaments%5D=MPL%2FIndonesia%2FSeason_14%2FPlayoffs%2C+MPL%2FIndonesia%2FSeason_14%2FRegular_Season&amp;wpRunQuery=Run+query</t>
  </si>
  <si>
    <t>https://liquipedia.net/mobilelegends/Special:RunQuery/Game_history?pfRunQueryFormName=Game+history&amp;Gh%5Bbans%5D=Alice&amp;Gh%5Btournaments%5D=MPL%2FIndonesia%2FSeason_14%2FPlayoffs%2C+MPL%2FIndonesia%2FSeason_14%2FRegular_Season&amp;wpRunQuery=Run+query</t>
  </si>
  <si>
    <t>(3-0)</t>
  </si>
  <si>
    <t>(0-2)</t>
  </si>
  <si>
    <t>https://liquipedia.net/mobilelegends/Geek_Fam_ID</t>
  </si>
  <si>
    <t>https://liquipedia.net/commons/images/thumb/4/41/Geek_Fam_2019_allmode.png/43px-Geek_Fam_2019_allmode.png</t>
  </si>
  <si>
    <t>(0-1)</t>
  </si>
  <si>
    <t>https://liquipedia.net/mobilelegends/Angela</t>
  </si>
  <si>
    <t>https://liquipedia.net/commons/images/thumb/6/6a/ML_icon_Angela_2024_v2.png/25px-ML_icon_Angela_2024_v2.png</t>
  </si>
  <si>
    <t>https://liquipedia.net/mobilelegends/Arlott</t>
  </si>
  <si>
    <t>https://liquipedia.net/commons/images/thumb/a/ab/ML_icon_Arlott.png/25px-ML_icon_Arlott.png</t>
  </si>
  <si>
    <t>https://liquipedia.net/mobilelegends/Hylos</t>
  </si>
  <si>
    <t>https://liquipedia.net/commons/images/thumb/6/68/ML_icon_Hylos.png/25px-ML_icon_Hylos.png</t>
  </si>
  <si>
    <t>https://liquipedia.net/mobilelegends/Aurora</t>
  </si>
  <si>
    <t>https://liquipedia.net/commons/images/thumb/b/b5/ML_icon_Aurora_2024.png/25px-ML_icon_Aurora_2024.png</t>
  </si>
  <si>
    <t>https://liquipedia.net/mobilelegends/Valentina</t>
  </si>
  <si>
    <t>https://liquipedia.net/commons/images/thumb/4/48/ML_icon_Valentina.png/25px-ML_icon_Valentina.png</t>
  </si>
  <si>
    <t>https://liquipedia.net/mobilelegends/Khaleed</t>
  </si>
  <si>
    <t>https://liquipedia.net/commons/images/thumb/1/10/ML_icon_Khaleed.png/25px-ML_icon_Khaleed.png</t>
  </si>
  <si>
    <t>https://liquipedia.net/mobilelegends/Tigreal</t>
  </si>
  <si>
    <t>https://liquipedia.net/commons/images/thumb/8/88/ML_icon_Tigreal.png/25px-ML_icon_Tigreal.png</t>
  </si>
  <si>
    <t>https://liquipedia.net/mobilelegends/RRQ_Hoshi</t>
  </si>
  <si>
    <t>https://liquipedia.net/commons/images/thumb/1/1e/Rex_Regum_Qeon_allmode.png/70px-Rex_Regum_Qeon_allmode.png</t>
  </si>
  <si>
    <t>https://liquipedia.net/mobilelegends/Special:RunQuery/Game_history?pfRunQueryFormName=Game+history&amp;Gh%5Bpicks%5D=Alpha&amp;Gh%5Btournaments%5D=MPL%2FIndonesia%2FSeason_14%2FPlayoffs%2C+MPL%2FIndonesia%2FSeason_14%2FRegular_Season&amp;wpRunQuery=Run+query</t>
  </si>
  <si>
    <t>https://liquipedia.net/mobilelegends/Special:RunQuery/Game_history?pfRunQueryFormName=Game+history&amp;Gh%5Bbans%5D=Alpha&amp;Gh%5Btournaments%5D=MPL%2FIndonesia%2FSeason_14%2FPlayoffs%2C+MPL%2FIndonesia%2FSeason_14%2FRegular_Season&amp;wpRunQuery=Run+query</t>
  </si>
  <si>
    <t>(10-3)</t>
  </si>
  <si>
    <t>(6-7)</t>
  </si>
  <si>
    <t>https://liquipedia.net/mobilelegends/Dewa_United_Esports</t>
  </si>
  <si>
    <t>https://liquipedia.net/commons/images/thumb/1/15/Dewa_United_allmode.png/80px-Dewa_United_allmode.png</t>
  </si>
  <si>
    <t>(8-3)</t>
  </si>
  <si>
    <t>(3-7)</t>
  </si>
  <si>
    <t>(6-3)</t>
  </si>
  <si>
    <t>https://liquipedia.net/mobilelegends/Mathilda</t>
  </si>
  <si>
    <t>https://liquipedia.net/commons/images/thumb/8/88/ML_icon_Mathilda.png/25px-ML_icon_Mathilda.png</t>
  </si>
  <si>
    <t>(13-4)</t>
  </si>
  <si>
    <t>(6-11)</t>
  </si>
  <si>
    <t>https://liquipedia.net/mobilelegends/Yve</t>
  </si>
  <si>
    <t>https://liquipedia.net/commons/images/thumb/f/f4/ML_icon_Yve_2024.png/25px-ML_icon_Yve_2024.png</t>
  </si>
  <si>
    <t>(5-10)</t>
  </si>
  <si>
    <t>https://liquipedia.net/mobilelegends/Harith</t>
  </si>
  <si>
    <t>https://liquipedia.net/commons/images/thumb/f/f9/ML_icon_Harith.png/25px-ML_icon_Harith.png</t>
  </si>
  <si>
    <t>(7-6)</t>
  </si>
  <si>
    <t>(6-5)</t>
  </si>
  <si>
    <t>(10-10)</t>
  </si>
  <si>
    <t>(9-9)</t>
  </si>
  <si>
    <t>(4-12)</t>
  </si>
  <si>
    <t>(7-5)</t>
  </si>
  <si>
    <t>(6-6)</t>
  </si>
  <si>
    <t>https://liquipedia.net/mobilelegends/Special:RunQuery/Game_history?pfRunQueryFormName=Game+history&amp;Gh%5Bpicks%5D=Angela&amp;Gh%5Btournaments%5D=MPL%2FIndonesia%2FSeason_14%2FPlayoffs%2C+MPL%2FIndonesia%2FSeason_14%2FRegular_Season&amp;wpRunQuery=Run+query</t>
  </si>
  <si>
    <t>https://liquipedia.net/mobilelegends/Special:RunQuery/Game_history?pfRunQueryFormName=Game+history&amp;Gh%5Bbans%5D=Angela&amp;Gh%5Btournaments%5D=MPL%2FIndonesia%2FSeason_14%2FPlayoffs%2C+MPL%2FIndonesia%2FSeason_14%2FRegular_Season&amp;wpRunQuery=Run+query</t>
  </si>
  <si>
    <t>https://liquipedia.net/mobilelegends/Ling</t>
  </si>
  <si>
    <t>https://liquipedia.net/commons/images/thumb/8/8e/ML_icon_Ling_2024.png/25px-ML_icon_Ling_2024.png</t>
  </si>
  <si>
    <t>https://liquipedia.net/mobilelegends/Chou</t>
  </si>
  <si>
    <t>https://liquipedia.net/commons/images/thumb/7/7f/ML_icon_Chou.png/25px-ML_icon_Chou.png</t>
  </si>
  <si>
    <t>(5-2)</t>
  </si>
  <si>
    <t>(4-3)</t>
  </si>
  <si>
    <t>(4-1)</t>
  </si>
  <si>
    <t>(5-3)</t>
  </si>
  <si>
    <t>(3-4)</t>
  </si>
  <si>
    <t>(2-3)</t>
  </si>
  <si>
    <t>https://liquipedia.net/mobilelegends/Alter_Ego</t>
  </si>
  <si>
    <t>https://liquipedia.net/commons/images/thumb/e/ea/Alter_Ego_2022_allmode.png/51px-Alter_Ego_2022_allmode.png</t>
  </si>
  <si>
    <t>https://liquipedia.net/mobilelegends/Special:RunQuery/Game_history?pfRunQueryFormName=Game+history&amp;Gh%5Bpicks%5D=Arlott&amp;Gh%5Btournaments%5D=MPL%2FIndonesia%2FSeason_14%2FPlayoffs%2C+MPL%2FIndonesia%2FSeason_14%2FRegular_Season&amp;wpRunQuery=Run+query</t>
  </si>
  <si>
    <t>https://liquipedia.net/mobilelegends/Special:RunQuery/Game_history?pfRunQueryFormName=Game+history&amp;Gh%5Bbans%5D=Arlott&amp;Gh%5Btournaments%5D=MPL%2FIndonesia%2FSeason_14%2FPlayoffs%2C+MPL%2FIndonesia%2FSeason_14%2FRegular_Season&amp;wpRunQuery=Run+query</t>
  </si>
  <si>
    <t>(12-3)</t>
  </si>
  <si>
    <t>(4-4)</t>
  </si>
  <si>
    <t>(3-5)</t>
  </si>
  <si>
    <t>https://liquipedia.net/mobilelegends/Fnatic_ONIC</t>
  </si>
  <si>
    <t>https://liquipedia.net/commons/images/thumb/4/49/Fnatic_ONIC_ID_lightmode.png/77px-Fnatic_ONIC_ID_lightmode.png</t>
  </si>
  <si>
    <t>https://liquipedia.net/commons/images/thumb/d/d3/Fnatic_ONIC_ID_allmode.png/77px-Fnatic_ONIC_ID_allmode.png</t>
  </si>
  <si>
    <t>(11-5)</t>
  </si>
  <si>
    <t>https://liquipedia.net/mobilelegends/Roger</t>
  </si>
  <si>
    <t>https://liquipedia.net/commons/images/thumb/8/84/ML_icon_Roger.png/25px-ML_icon_Roger.png</t>
  </si>
  <si>
    <t>(9-6)</t>
  </si>
  <si>
    <t>(8-6)</t>
  </si>
  <si>
    <t>(4-8)</t>
  </si>
  <si>
    <t>(3-6)</t>
  </si>
  <si>
    <t>(11-12)</t>
  </si>
  <si>
    <t>(12-4)</t>
  </si>
  <si>
    <t>(8-8)</t>
  </si>
  <si>
    <t>https://liquipedia.net/mobilelegends/Terizla</t>
  </si>
  <si>
    <t>https://liquipedia.net/commons/images/thumb/2/2b/ML_icon_Terizla.png/25px-ML_icon_Terizla.png</t>
  </si>
  <si>
    <t>https://liquipedia.net/mobilelegends/Atlas</t>
  </si>
  <si>
    <t>https://liquipedia.net/commons/images/thumb/d/d9/ML_icon_Atlas.png/25px-ML_icon_Atlas.png</t>
  </si>
  <si>
    <t>https://liquipedia.net/mobilelegends/Special:RunQuery/Game_history?pfRunQueryFormName=Game+history&amp;Gh%5Bpicks%5D=Atlas&amp;Gh%5Btournaments%5D=MPL%2FIndonesia%2FSeason_14%2FPlayoffs%2C+MPL%2FIndonesia%2FSeason_14%2FRegular_Season&amp;wpRunQuery=Run+query</t>
  </si>
  <si>
    <t>-</t>
  </si>
  <si>
    <t>(1-0)</t>
  </si>
  <si>
    <t>https://liquipedia.net/mobilelegends/Natan</t>
  </si>
  <si>
    <t>https://liquipedia.net/commons/images/thumb/c/ce/ML_icon_Natan.png/25px-ML_icon_Natan.png</t>
  </si>
  <si>
    <t>https://liquipedia.net/mobilelegends/Julian</t>
  </si>
  <si>
    <t>https://liquipedia.net/commons/images/thumb/e/ec/ML_icon_Julian_dd.png/25px-ML_icon_Julian_dd.png</t>
  </si>
  <si>
    <t>https://liquipedia.net/mobilelegends/Kaja</t>
  </si>
  <si>
    <t>https://liquipedia.net/commons/images/thumb/f/fb/ML_icon_Kaja.png/25px-ML_icon_Kaja.png</t>
  </si>
  <si>
    <t>https://liquipedia.net/mobilelegends/Special:RunQuery/Game_history?pfRunQueryFormName=Game+history&amp;Gh%5Bpicks%5D=Aurora&amp;Gh%5Btournaments%5D=MPL%2FIndonesia%2FSeason_14%2FPlayoffs%2C+MPL%2FIndonesia%2FSeason_14%2FRegular_Season&amp;wpRunQuery=Run+query</t>
  </si>
  <si>
    <t>https://liquipedia.net/mobilelegends/Special:RunQuery/Game_history?pfRunQueryFormName=Game+history&amp;Gh%5Bbans%5D=Aurora&amp;Gh%5Btournaments%5D=MPL%2FIndonesia%2FSeason_14%2FPlayoffs%2C+MPL%2FIndonesia%2FSeason_14%2FRegular_Season&amp;wpRunQuery=Run+query</t>
  </si>
  <si>
    <t>(7-3)</t>
  </si>
  <si>
    <t>(4-2)</t>
  </si>
  <si>
    <t>(4-0)</t>
  </si>
  <si>
    <t>(9-7)</t>
  </si>
  <si>
    <t>(9-2)</t>
  </si>
  <si>
    <t>(5-4)</t>
  </si>
  <si>
    <t>(7-4)</t>
  </si>
  <si>
    <t>https://liquipedia.net/mobilelegends/Bane</t>
  </si>
  <si>
    <t>https://liquipedia.net/commons/images/thumb/5/50/ML_icon_Bane_2021.png/25px-ML_icon_Bane_2021.png</t>
  </si>
  <si>
    <t>https://liquipedia.net/mobilelegends/Special:RunQuery/Game_history?pfRunQueryFormName=Game+history&amp;Gh%5Bpicks%5D=Bane&amp;Gh%5Btournaments%5D=MPL%2FIndonesia%2FSeason_14%2FPlayoffs%2C+MPL%2FIndonesia%2FSeason_14%2FRegular_Season&amp;wpRunQuery=Run+query</t>
  </si>
  <si>
    <t>https://liquipedia.net/mobilelegends/Special:RunQuery/Game_history?pfRunQueryFormName=Game+history&amp;Gh%5Bbans%5D=Bane&amp;Gh%5Btournaments%5D=MPL%2FIndonesia%2FSeason_14%2FPlayoffs%2C+MPL%2FIndonesia%2FSeason_14%2FRegular_Season&amp;wpRunQuery=Run+query</t>
  </si>
  <si>
    <t>(7-2)</t>
  </si>
  <si>
    <t>https://liquipedia.net/mobilelegends/Zhuxin</t>
  </si>
  <si>
    <t>https://liquipedia.net/commons/images/thumb/2/2c/ML_icon_Zhuxin.png/25px-ML_icon_Zhuxin.png</t>
  </si>
  <si>
    <t>(6-1)</t>
  </si>
  <si>
    <t>https://liquipedia.net/mobilelegends/Lunox</t>
  </si>
  <si>
    <t>https://liquipedia.net/commons/images/thumb/1/17/ML_icon_Lunox.png/25px-ML_icon_Lunox.png</t>
  </si>
  <si>
    <t>https://liquipedia.net/mobilelegends/Barats</t>
  </si>
  <si>
    <t>https://liquipedia.net/commons/images/thumb/3/37/ML_icon_Barats.png/25px-ML_icon_Barats.png</t>
  </si>
  <si>
    <t>https://liquipedia.net/mobilelegends/Special:RunQuery/Game_history?pfRunQueryFormName=Game+history&amp;Gh%5Bpicks%5D=Barats&amp;Gh%5Btournaments%5D=MPL%2FIndonesia%2FSeason_14%2FPlayoffs%2C+MPL%2FIndonesia%2FSeason_14%2FRegular_Season&amp;wpRunQuery=Run+query</t>
  </si>
  <si>
    <t>https://liquipedia.net/mobilelegends/Special:RunQuery/Game_history?pfRunQueryFormName=Game+history&amp;Gh%5Bbans%5D=Barats&amp;Gh%5Btournaments%5D=MPL%2FIndonesia%2FSeason_14%2FPlayoffs%2C+MPL%2FIndonesia%2FSeason_14%2FRegular_Season&amp;wpRunQuery=Run+query</t>
  </si>
  <si>
    <t>(3-1)</t>
  </si>
  <si>
    <t>(3-3)</t>
  </si>
  <si>
    <t>https://liquipedia.net/mobilelegends/Beatrix</t>
  </si>
  <si>
    <t>https://liquipedia.net/commons/images/thumb/8/8f/ML_icon_Beatrix.png/25px-ML_icon_Beatrix.png</t>
  </si>
  <si>
    <t>https://liquipedia.net/mobilelegends/Special:RunQuery/Game_history?pfRunQueryFormName=Game+history&amp;Gh%5Bpicks%5D=Beatrix&amp;Gh%5Btournaments%5D=MPL%2FIndonesia%2FSeason_14%2FPlayoffs%2C+MPL%2FIndonesia%2FSeason_14%2FRegular_Season&amp;wpRunQuery=Run+query</t>
  </si>
  <si>
    <t>https://liquipedia.net/mobilelegends/Special:RunQuery/Game_history?pfRunQueryFormName=Game+history&amp;Gh%5Bbans%5D=Beatrix&amp;Gh%5Btournaments%5D=MPL%2FIndonesia%2FSeason_14%2FPlayoffs%2C+MPL%2FIndonesia%2FSeason_14%2FRegular_Season&amp;wpRunQuery=Run+query</t>
  </si>
  <si>
    <t>(2-0)</t>
  </si>
  <si>
    <t>https://liquipedia.net/mobilelegends/Suyou</t>
  </si>
  <si>
    <t>https://liquipedia.net/commons/images/thumb/f/f7/ML_icon_Suyou.png/25px-ML_icon_Suyou.png</t>
  </si>
  <si>
    <t>(8-1)</t>
  </si>
  <si>
    <t>https://liquipedia.net/mobilelegends/Benedetta</t>
  </si>
  <si>
    <t>https://liquipedia.net/commons/images/thumb/d/d0/ML_icon_Benedetta.png/25px-ML_icon_Benedetta.png</t>
  </si>
  <si>
    <t>https://liquipedia.net/mobilelegends/Special:RunQuery/Game_history?pfRunQueryFormName=Game+history&amp;Gh%5Bpicks%5D=Benedetta&amp;Gh%5Btournaments%5D=MPL%2FIndonesia%2FSeason_14%2FPlayoffs%2C+MPL%2FIndonesia%2FSeason_14%2FRegular_Season&amp;wpRunQuery=Run+query</t>
  </si>
  <si>
    <t>https://liquipedia.net/mobilelegends/Special:RunQuery/Game_history?pfRunQueryFormName=Game+history&amp;Gh%5Bbans%5D=Benedetta&amp;Gh%5Btournaments%5D=MPL%2FIndonesia%2FSeason_14%2FPlayoffs%2C+MPL%2FIndonesia%2FSeason_14%2FRegular_Season&amp;wpRunQuery=Run+query</t>
  </si>
  <si>
    <t>(0-4)</t>
  </si>
  <si>
    <t>https://liquipedia.net/mobilelegends/Jawhead</t>
  </si>
  <si>
    <t>https://liquipedia.net/commons/images/thumb/9/93/ML_icon_Jawhead.png/25px-ML_icon_Jawhead.png</t>
  </si>
  <si>
    <t>https://liquipedia.net/mobilelegends/Brody</t>
  </si>
  <si>
    <t>https://liquipedia.net/commons/images/thumb/5/53/ML_icon_Brody_2024.png/25px-ML_icon_Brody_2024.png</t>
  </si>
  <si>
    <t>https://liquipedia.net/mobilelegends/Special:RunQuery/Game_history?pfRunQueryFormName=Game+history&amp;Gh%5Bpicks%5D=Brody&amp;Gh%5Btournaments%5D=MPL%2FIndonesia%2FSeason_14%2FPlayoffs%2C+MPL%2FIndonesia%2FSeason_14%2FRegular_Season&amp;wpRunQuery=Run+query</t>
  </si>
  <si>
    <t>https://liquipedia.net/mobilelegends/Special:RunQuery/Game_history?pfRunQueryFormName=Game+history&amp;Gh%5Bbans%5D=Brody&amp;Gh%5Btournaments%5D=MPL%2FIndonesia%2FSeason_14%2FPlayoffs%2C+MPL%2FIndonesia%2FSeason_14%2FRegular_Season&amp;wpRunQuery=Run+query</t>
  </si>
  <si>
    <t>https://liquipedia.net/mobilelegends/Grock</t>
  </si>
  <si>
    <t>https://liquipedia.net/commons/images/thumb/2/28/ML_icon_Grock.png/25px-ML_icon_Grock.png</t>
  </si>
  <si>
    <t>https://liquipedia.net/mobilelegends/Bruno</t>
  </si>
  <si>
    <t>https://liquipedia.net/commons/images/thumb/5/57/ML_icon_Bruno_2023.png/25px-ML_icon_Bruno_2023.png</t>
  </si>
  <si>
    <t>https://liquipedia.net/mobilelegends/Special:RunQuery/Game_history?pfRunQueryFormName=Game+history&amp;Gh%5Bpicks%5D=Bruno&amp;Gh%5Btournaments%5D=MPL%2FIndonesia%2FSeason_14%2FPlayoffs%2C+MPL%2FIndonesia%2FSeason_14%2FRegular_Season&amp;wpRunQuery=Run+query</t>
  </si>
  <si>
    <t>https://liquipedia.net/mobilelegends/Special:RunQuery/Game_history?pfRunQueryFormName=Game+history&amp;Gh%5Bbans%5D=Bruno&amp;Gh%5Btournaments%5D=MPL%2FIndonesia%2FSeason_14%2FPlayoffs%2C+MPL%2FIndonesia%2FSeason_14%2FRegular_Season&amp;wpRunQuery=Run+query</t>
  </si>
  <si>
    <t>https://liquipedia.net/mobilelegends/Joy</t>
  </si>
  <si>
    <t>https://liquipedia.net/commons/images/thumb/d/db/ML_icon_Joy.png/25px-ML_icon_Joy.png</t>
  </si>
  <si>
    <t>https://liquipedia.net/mobilelegends/Carmilla</t>
  </si>
  <si>
    <t>https://liquipedia.net/commons/images/thumb/8/8c/ML_icon_Carmilla.png/25px-ML_icon_Carmilla.png</t>
  </si>
  <si>
    <t>https://liquipedia.net/mobilelegends/Special:RunQuery/Game_history?pfRunQueryFormName=Game+history&amp;Gh%5Bpicks%5D=Carmilla&amp;Gh%5Btournaments%5D=MPL%2FIndonesia%2FSeason_14%2FPlayoffs%2C+MPL%2FIndonesia%2FSeason_14%2FRegular_Season&amp;wpRunQuery=Run+query</t>
  </si>
  <si>
    <t>https://liquipedia.net/mobilelegends/Special:RunQuery/Game_history?pfRunQueryFormName=Game+history&amp;Gh%5Bbans%5D=Carmilla&amp;Gh%5Btournaments%5D=MPL%2FIndonesia%2FSeason_14%2FPlayoffs%2C+MPL%2FIndonesia%2FSeason_14%2FRegular_Season&amp;wpRunQuery=Run+query</t>
  </si>
  <si>
    <t>https://liquipedia.net/mobilelegends/Vexana</t>
  </si>
  <si>
    <t>https://liquipedia.net/commons/images/thumb/d/de/ML_icon_Vexana_2022.png/25px-ML_icon_Vexana_2022.png</t>
  </si>
  <si>
    <t>https://liquipedia.net/mobilelegends/Cecilion</t>
  </si>
  <si>
    <t>https://liquipedia.net/commons/images/thumb/5/55/ML_icon_Cecilion.png/25px-ML_icon_Cecilion.png</t>
  </si>
  <si>
    <t>https://liquipedia.net/mobilelegends/Special:RunQuery/Game_history?pfRunQueryFormName=Game+history&amp;Gh%5Bpicks%5D=Cecilion&amp;Gh%5Btournaments%5D=MPL%2FIndonesia%2FSeason_14%2FPlayoffs%2C+MPL%2FIndonesia%2FSeason_14%2FRegular_Season&amp;wpRunQuery=Run+query</t>
  </si>
  <si>
    <t>https://liquipedia.net/mobilelegends/Claude</t>
  </si>
  <si>
    <t>https://liquipedia.net/commons/images/thumb/3/30/ML_icon_Claude_2024.png/25px-ML_icon_Claude_2024.png</t>
  </si>
  <si>
    <t>https://liquipedia.net/mobilelegends/Chip</t>
  </si>
  <si>
    <t>https://liquipedia.net/commons/images/thumb/3/32/ML_icon_Chip.png/25px-ML_icon_Chip.png</t>
  </si>
  <si>
    <t>https://liquipedia.net/mobilelegends/Special:RunQuery/Game_history?pfRunQueryFormName=Game+history&amp;Gh%5Bpicks%5D=Chip&amp;Gh%5Btournaments%5D=MPL%2FIndonesia%2FSeason_14%2FPlayoffs%2C+MPL%2FIndonesia%2FSeason_14%2FRegular_Season&amp;wpRunQuery=Run+query</t>
  </si>
  <si>
    <t>https://liquipedia.net/mobilelegends/Special:RunQuery/Game_history?pfRunQueryFormName=Game+history&amp;Gh%5Bbans%5D=Chip&amp;Gh%5Btournaments%5D=MPL%2FIndonesia%2FSeason_14%2FPlayoffs%2C+MPL%2FIndonesia%2FSeason_14%2FRegular_Season&amp;wpRunQuery=Run+query</t>
  </si>
  <si>
    <t>https://liquipedia.net/mobilelegends/Luo_Yi</t>
  </si>
  <si>
    <t>https://liquipedia.net/commons/images/thumb/1/14/ML_icon_Luo_Yi.png/25px-ML_icon_Luo_Yi.png</t>
  </si>
  <si>
    <t>https://liquipedia.net/mobilelegends/Special:RunQuery/Game_history?pfRunQueryFormName=Game+history&amp;Gh%5Bpicks%5D=Chou&amp;Gh%5Btournaments%5D=MPL%2FIndonesia%2FSeason_14%2FPlayoffs%2C+MPL%2FIndonesia%2FSeason_14%2FRegular_Season&amp;wpRunQuery=Run+query</t>
  </si>
  <si>
    <t>https://liquipedia.net/mobilelegends/Special:RunQuery/Game_history?pfRunQueryFormName=Game+history&amp;Gh%5Bbans%5D=Chou&amp;Gh%5Btournaments%5D=MPL%2FIndonesia%2FSeason_14%2FPlayoffs%2C+MPL%2FIndonesia%2FSeason_14%2FRegular_Season&amp;wpRunQuery=Run+query</t>
  </si>
  <si>
    <t>(10-4)</t>
  </si>
  <si>
    <t>(2-6)</t>
  </si>
  <si>
    <t>(2-5)</t>
  </si>
  <si>
    <t>(5-6)</t>
  </si>
  <si>
    <t>(2-7)</t>
  </si>
  <si>
    <t>(5-8)</t>
  </si>
  <si>
    <t>(5-7)</t>
  </si>
  <si>
    <t>(4-7)</t>
  </si>
  <si>
    <t>(5-5)</t>
  </si>
  <si>
    <t>(4-5)</t>
  </si>
  <si>
    <t>https://liquipedia.net/mobilelegends/Cici</t>
  </si>
  <si>
    <t>https://liquipedia.net/commons/images/thumb/6/6b/ML_icon_Cici.png/25px-ML_icon_Cici.png</t>
  </si>
  <si>
    <t>https://liquipedia.net/mobilelegends/Special:RunQuery/Game_history?pfRunQueryFormName=Game+history&amp;Gh%5Bpicks%5D=Cici&amp;Gh%5Btournaments%5D=MPL%2FIndonesia%2FSeason_14%2FPlayoffs%2C+MPL%2FIndonesia%2FSeason_14%2FRegular_Season&amp;wpRunQuery=Run+query</t>
  </si>
  <si>
    <t>https://liquipedia.net/mobilelegends/Special:RunQuery/Game_history?pfRunQueryFormName=Game+history&amp;Gh%5Bbans%5D=Cici&amp;Gh%5Btournaments%5D=MPL%2FIndonesia%2FSeason_14%2FPlayoffs%2C+MPL%2FIndonesia%2FSeason_14%2FRegular_Season&amp;wpRunQuery=Run+query</t>
  </si>
  <si>
    <t>https://liquipedia.net/mobilelegends/Irithel</t>
  </si>
  <si>
    <t>https://liquipedia.net/commons/images/thumb/b/b9/ML_icon_Irithel.png/25px-ML_icon_Irithel.png</t>
  </si>
  <si>
    <t>https://liquipedia.net/mobilelegends/Hilda</t>
  </si>
  <si>
    <t>https://liquipedia.net/commons/images/thumb/9/99/ML_icon_Hilda.png/25px-ML_icon_Hilda.png</t>
  </si>
  <si>
    <t>https://liquipedia.net/mobilelegends/Special:RunQuery/Game_history?pfRunQueryFormName=Game+history&amp;Gh%5Bpicks%5D=Claude&amp;Gh%5Btournaments%5D=MPL%2FIndonesia%2FSeason_14%2FPlayoffs%2C+MPL%2FIndonesia%2FSeason_14%2FRegular_Season&amp;wpRunQuery=Run+query</t>
  </si>
  <si>
    <t>https://liquipedia.net/mobilelegends/Special:RunQuery/Game_history?pfRunQueryFormName=Game+history&amp;Gh%5Bbans%5D=Claude&amp;Gh%5Btournaments%5D=MPL%2FIndonesia%2FSeason_14%2FPlayoffs%2C+MPL%2FIndonesia%2FSeason_14%2FRegular_Season&amp;wpRunQuery=Run+query</t>
  </si>
  <si>
    <t>(1-5)</t>
  </si>
  <si>
    <t>(4-6)</t>
  </si>
  <si>
    <t>https://liquipedia.net/mobilelegends/Clint</t>
  </si>
  <si>
    <t>https://liquipedia.net/commons/images/thumb/f/ff/ML_icon_Clint_2020_v2.png/25px-ML_icon_Clint_2020_v2.png</t>
  </si>
  <si>
    <t>https://liquipedia.net/mobilelegends/Special:RunQuery/Game_history?pfRunQueryFormName=Game+history&amp;Gh%5Bpicks%5D=Clint&amp;Gh%5Btournaments%5D=MPL%2FIndonesia%2FSeason_14%2FPlayoffs%2C+MPL%2FIndonesia%2FSeason_14%2FRegular_Season&amp;wpRunQuery=Run+query</t>
  </si>
  <si>
    <t>(0-3)</t>
  </si>
  <si>
    <t>https://liquipedia.net/mobilelegends/Fanny</t>
  </si>
  <si>
    <t>https://liquipedia.net/commons/images/thumb/b/be/ML_icon_Fanny.png/25px-ML_icon_Fanny.png</t>
  </si>
  <si>
    <t>https://liquipedia.net/mobilelegends/Special:RunQuery/Game_history?pfRunQueryFormName=Game+history&amp;Gh%5Bpicks%5D=Edith&amp;Gh%5Btournaments%5D=MPL%2FIndonesia%2FSeason_14%2FPlayoffs%2C+MPL%2FIndonesia%2FSeason_14%2FRegular_Season&amp;wpRunQuery=Run+query</t>
  </si>
  <si>
    <t>https://liquipedia.net/mobilelegends/Special:RunQuery/Game_history?pfRunQueryFormName=Game+history&amp;Gh%5Bbans%5D=Edith&amp;Gh%5Btournaments%5D=MPL%2FIndonesia%2FSeason_14%2FPlayoffs%2C+MPL%2FIndonesia%2FSeason_14%2FRegular_Season&amp;wpRunQuery=Run+query</t>
  </si>
  <si>
    <t>(5-12)</t>
  </si>
  <si>
    <t>(13-3)</t>
  </si>
  <si>
    <t>(7-7)</t>
  </si>
  <si>
    <t>(6-4)</t>
  </si>
  <si>
    <t>(8-12)</t>
  </si>
  <si>
    <t>(8-10)</t>
  </si>
  <si>
    <t>(7-9)</t>
  </si>
  <si>
    <t>(12-11)</t>
  </si>
  <si>
    <t>(9-12)</t>
  </si>
  <si>
    <t>(9-11)</t>
  </si>
  <si>
    <t>https://liquipedia.net/mobilelegends/Special:RunQuery/Game_history?pfRunQueryFormName=Game+history&amp;Gh%5Bpicks%5D=Fanny&amp;Gh%5Btournaments%5D=MPL%2FIndonesia%2FSeason_14%2FPlayoffs%2C+MPL%2FIndonesia%2FSeason_14%2FRegular_Season&amp;wpRunQuery=Run+query</t>
  </si>
  <si>
    <t>https://liquipedia.net/mobilelegends/Special:RunQuery/Game_history?pfRunQueryFormName=Game+history&amp;Gh%5Bbans%5D=Fanny&amp;Gh%5Btournaments%5D=MPL%2FIndonesia%2FSeason_14%2FPlayoffs%2C+MPL%2FIndonesia%2FSeason_14%2FRegular_Season&amp;wpRunQuery=Run+query</t>
  </si>
  <si>
    <t>https://liquipedia.net/mobilelegends/Special:RunQuery/Game_history?pfRunQueryFormName=Game+history&amp;Gh%5Bpicks%5D=Faramis&amp;Gh%5Btournaments%5D=MPL%2FIndonesia%2FSeason_14%2FPlayoffs%2C+MPL%2FIndonesia%2FSeason_14%2FRegular_Season&amp;wpRunQuery=Run+query</t>
  </si>
  <si>
    <t>https://liquipedia.net/mobilelegends/Special:RunQuery/Game_history?pfRunQueryFormName=Game+history&amp;Gh%5Bbans%5D=Faramis&amp;Gh%5Btournaments%5D=MPL%2FIndonesia%2FSeason_14%2FPlayoffs%2C+MPL%2FIndonesia%2FSeason_14%2FRegular_Season&amp;wpRunQuery=Run+query</t>
  </si>
  <si>
    <t>(11-3)</t>
  </si>
  <si>
    <t>(9-3)</t>
  </si>
  <si>
    <t>https://liquipedia.net/mobilelegends/Franco</t>
  </si>
  <si>
    <t>https://liquipedia.net/commons/images/thumb/d/db/ML_icon_Franco.png/25px-ML_icon_Franco.png</t>
  </si>
  <si>
    <t>https://liquipedia.net/mobilelegends/Special:RunQuery/Game_history?pfRunQueryFormName=Game+history&amp;Gh%5Bpicks%5D=Franco&amp;Gh%5Btournaments%5D=MPL%2FIndonesia%2FSeason_14%2FPlayoffs%2C+MPL%2FIndonesia%2FSeason_14%2FRegular_Season&amp;wpRunQuery=Run+query</t>
  </si>
  <si>
    <t>https://liquipedia.net/mobilelegends/Special:RunQuery/Game_history?pfRunQueryFormName=Game+history&amp;Gh%5Bbans%5D=Franco&amp;Gh%5Btournaments%5D=MPL%2FIndonesia%2FSeason_14%2FPlayoffs%2C+MPL%2FIndonesia%2FSeason_14%2FRegular_Season&amp;wpRunQuery=Run+query</t>
  </si>
  <si>
    <t>(5-1)</t>
  </si>
  <si>
    <t>https://liquipedia.net/mobilelegends/Fredrinn</t>
  </si>
  <si>
    <t>https://liquipedia.net/commons/images/thumb/b/bc/ML_icon_Fredrinn.png/25px-ML_icon_Fredrinn.png</t>
  </si>
  <si>
    <t>https://liquipedia.net/mobilelegends/Special:RunQuery/Game_history?pfRunQueryFormName=Game+history&amp;Gh%5Bpicks%5D=Fredrinn&amp;Gh%5Btournaments%5D=MPL%2FIndonesia%2FSeason_14%2FPlayoffs%2C+MPL%2FIndonesia%2FSeason_14%2FRegular_Season&amp;wpRunQuery=Run+query</t>
  </si>
  <si>
    <t>https://liquipedia.net/mobilelegends/Special:RunQuery/Game_history?pfRunQueryFormName=Game+history&amp;Gh%5Bbans%5D=Fredrinn&amp;Gh%5Btournaments%5D=MPL%2FIndonesia%2FSeason_14%2FPlayoffs%2C+MPL%2FIndonesia%2FSeason_14%2FRegular_Season&amp;wpRunQuery=Run+query</t>
  </si>
  <si>
    <t>https://liquipedia.net/mobilelegends/Special:RunQuery/Game_history?pfRunQueryFormName=Game+history&amp;Gh%5Bpicks%5D=Gatotkaca&amp;Gh%5Btournaments%5D=MPL%2FIndonesia%2FSeason_14%2FPlayoffs%2C+MPL%2FIndonesia%2FSeason_14%2FRegular_Season&amp;wpRunQuery=Run+query</t>
  </si>
  <si>
    <t>https://liquipedia.net/mobilelegends/Special:RunQuery/Game_history?pfRunQueryFormName=Game+history&amp;Gh%5Bbans%5D=Gatotkaca&amp;Gh%5Btournaments%5D=MPL%2FIndonesia%2FSeason_14%2FPlayoffs%2C+MPL%2FIndonesia%2FSeason_14%2FRegular_Season&amp;wpRunQuery=Run+query</t>
  </si>
  <si>
    <t>(6-2)</t>
  </si>
  <si>
    <t>(3-9)</t>
  </si>
  <si>
    <t>(6-8)</t>
  </si>
  <si>
    <t>https://liquipedia.net/mobilelegends/Gloo</t>
  </si>
  <si>
    <t>https://liquipedia.net/commons/images/thumb/c/c0/ML_icon_Gloo_2022.png/25px-ML_icon_Gloo_2022.png</t>
  </si>
  <si>
    <t>https://liquipedia.net/mobilelegends/Special:RunQuery/Game_history?pfRunQueryFormName=Game+history&amp;Gh%5Bpicks%5D=Gloo&amp;Gh%5Btournaments%5D=MPL%2FIndonesia%2FSeason_14%2FPlayoffs%2C+MPL%2FIndonesia%2FSeason_14%2FRegular_Season&amp;wpRunQuery=Run+query</t>
  </si>
  <si>
    <t>https://liquipedia.net/mobilelegends/Special:RunQuery/Game_history?pfRunQueryFormName=Game+history&amp;Gh%5Bbans%5D=Gloo&amp;Gh%5Btournaments%5D=MPL%2FIndonesia%2FSeason_14%2FPlayoffs%2C+MPL%2FIndonesia%2FSeason_14%2FRegular_Season&amp;wpRunQuery=Run+query</t>
  </si>
  <si>
    <t>https://liquipedia.net/mobilelegends/Special:RunQuery/Game_history?pfRunQueryFormName=Game+history&amp;Gh%5Bpicks%5D=Grock&amp;Gh%5Btournaments%5D=MPL%2FIndonesia%2FSeason_14%2FPlayoffs%2C+MPL%2FIndonesia%2FSeason_14%2FRegular_Season&amp;wpRunQuery=Run+query</t>
  </si>
  <si>
    <t>https://liquipedia.net/mobilelegends/Special:RunQuery/Game_history?pfRunQueryFormName=Game+history&amp;Gh%5Bbans%5D=Grock&amp;Gh%5Btournaments%5D=MPL%2FIndonesia%2FSeason_14%2FPlayoffs%2C+MPL%2FIndonesia%2FSeason_14%2FRegular_Season&amp;wpRunQuery=Run+query</t>
  </si>
  <si>
    <t>https://liquipedia.net/mobilelegends/Guinevere</t>
  </si>
  <si>
    <t>https://liquipedia.net/commons/images/thumb/0/0d/ML_icon_Guinevere.png/25px-ML_icon_Guinevere.png</t>
  </si>
  <si>
    <t>https://liquipedia.net/mobilelegends/Special:RunQuery/Game_history?pfRunQueryFormName=Game+history&amp;Gh%5Bpicks%5D=Guinevere&amp;Gh%5Btournaments%5D=MPL%2FIndonesia%2FSeason_14%2FPlayoffs%2C+MPL%2FIndonesia%2FSeason_14%2FRegular_Season&amp;wpRunQuery=Run+query</t>
  </si>
  <si>
    <t>https://liquipedia.net/mobilelegends/X.Borg</t>
  </si>
  <si>
    <t>https://liquipedia.net/commons/images/thumb/4/4b/ML_icon_X.Borg_2023.png/25px-ML_icon_X.Borg_2023.png</t>
  </si>
  <si>
    <t>https://liquipedia.net/mobilelegends/Hanabi</t>
  </si>
  <si>
    <t>https://liquipedia.net/commons/images/thumb/1/1c/ML_icon_Hanabi_2022.png/25px-ML_icon_Hanabi_2022.png</t>
  </si>
  <si>
    <t>https://liquipedia.net/mobilelegends/Special:RunQuery/Game_history?pfRunQueryFormName=Game+history&amp;Gh%5Bpicks%5D=Hanabi&amp;Gh%5Btournaments%5D=MPL%2FIndonesia%2FSeason_14%2FPlayoffs%2C+MPL%2FIndonesia%2FSeason_14%2FRegular_Season&amp;wpRunQuery=Run+query</t>
  </si>
  <si>
    <t>https://liquipedia.net/mobilelegends/Special:RunQuery/Game_history?pfRunQueryFormName=Game+history&amp;Gh%5Bbans%5D=Hanabi&amp;Gh%5Btournaments%5D=MPL%2FIndonesia%2FSeason_14%2FPlayoffs%2C+MPL%2FIndonesia%2FSeason_14%2FRegular_Season&amp;wpRunQuery=Run+query</t>
  </si>
  <si>
    <t>https://liquipedia.net/mobilelegends/Lolita</t>
  </si>
  <si>
    <t>https://liquipedia.net/commons/images/thumb/f/fe/ML_icon_Lolita_2023.png/25px-ML_icon_Lolita_2023.png</t>
  </si>
  <si>
    <t>https://liquipedia.net/mobilelegends/Special:RunQuery/Game_history?pfRunQueryFormName=Game+history&amp;Gh%5Bpicks%5D=Harith&amp;Gh%5Btournaments%5D=MPL%2FIndonesia%2FSeason_14%2FPlayoffs%2C+MPL%2FIndonesia%2FSeason_14%2FRegular_Season&amp;wpRunQuery=Run+query</t>
  </si>
  <si>
    <t>https://liquipedia.net/mobilelegends/Special:RunQuery/Game_history?pfRunQueryFormName=Game+history&amp;Gh%5Bbans%5D=Harith&amp;Gh%5Btournaments%5D=MPL%2FIndonesia%2FSeason_14%2FPlayoffs%2C+MPL%2FIndonesia%2FSeason_14%2FRegular_Season&amp;wpRunQuery=Run+query</t>
  </si>
  <si>
    <t>(14-9)</t>
  </si>
  <si>
    <t>(10-8)</t>
  </si>
  <si>
    <t>(10-7)</t>
  </si>
  <si>
    <t>(14-8)</t>
  </si>
  <si>
    <t>(14-6)</t>
  </si>
  <si>
    <t>(13-6)</t>
  </si>
  <si>
    <t>https://liquipedia.net/mobilelegends/Special:RunQuery/Game_history?pfRunQueryFormName=Game+history&amp;Gh%5Bpicks%5D=Hayabusa&amp;Gh%5Btournaments%5D=MPL%2FIndonesia%2FSeason_14%2FPlayoffs%2C+MPL%2FIndonesia%2FSeason_14%2FRegular_Season&amp;wpRunQuery=Run+query</t>
  </si>
  <si>
    <t>https://liquipedia.net/mobilelegends/Special:RunQuery/Game_history?pfRunQueryFormName=Game+history&amp;Gh%5Bbans%5D=Hayabusa&amp;Gh%5Btournaments%5D=MPL%2FIndonesia%2FSeason_14%2FPlayoffs%2C+MPL%2FIndonesia%2FSeason_14%2FRegular_Season&amp;wpRunQuery=Run+query</t>
  </si>
  <si>
    <t>(4-9)</t>
  </si>
  <si>
    <t>(6-9)</t>
  </si>
  <si>
    <t>https://liquipedia.net/mobilelegends/Helcurt</t>
  </si>
  <si>
    <t>https://liquipedia.net/commons/images/thumb/b/bc/ML_icon_Helcurt_2024.png/25px-ML_icon_Helcurt_2024.png</t>
  </si>
  <si>
    <t>https://liquipedia.net/mobilelegends/Special:RunQuery/Game_history?pfRunQueryFormName=Game+history&amp;Gh%5Bpicks%5D=Helcurt&amp;Gh%5Btournaments%5D=MPL%2FIndonesia%2FSeason_14%2FPlayoffs%2C+MPL%2FIndonesia%2FSeason_14%2FRegular_Season&amp;wpRunQuery=Run+query</t>
  </si>
  <si>
    <t>https://liquipedia.net/mobilelegends/Special:RunQuery/Game_history?pfRunQueryFormName=Game+history&amp;Gh%5Bbans%5D=Helcurt&amp;Gh%5Btournaments%5D=MPL%2FIndonesia%2FSeason_14%2FPlayoffs%2C+MPL%2FIndonesia%2FSeason_14%2FRegular_Season&amp;wpRunQuery=Run+query</t>
  </si>
  <si>
    <t>https://liquipedia.net/mobilelegends/Karrie</t>
  </si>
  <si>
    <t>https://liquipedia.net/commons/images/thumb/d/df/ML_icon_Karrie.png/25px-ML_icon_Karrie.png</t>
  </si>
  <si>
    <t>https://liquipedia.net/mobilelegends/Lancelot</t>
  </si>
  <si>
    <t>https://liquipedia.net/commons/images/thumb/8/8a/ML_icon_Lancelot_2021.png/25px-ML_icon_Lancelot_2021.png</t>
  </si>
  <si>
    <t>https://liquipedia.net/mobilelegends/Special:RunQuery/Game_history?pfRunQueryFormName=Game+history&amp;Gh%5Bpicks%5D=Hilda&amp;Gh%5Btournaments%5D=MPL%2FIndonesia%2FSeason_14%2FPlayoffs%2C+MPL%2FIndonesia%2FSeason_14%2FRegular_Season&amp;wpRunQuery=Run+query</t>
  </si>
  <si>
    <t>https://liquipedia.net/mobilelegends/Special:RunQuery/Game_history?pfRunQueryFormName=Game+history&amp;Gh%5Bbans%5D=Hilda&amp;Gh%5Btournaments%5D=MPL%2FIndonesia%2FSeason_14%2FPlayoffs%2C+MPL%2FIndonesia%2FSeason_14%2FRegular_Season&amp;wpRunQuery=Run+query</t>
  </si>
  <si>
    <t>https://liquipedia.net/mobilelegends/Special:RunQuery/Game_history?pfRunQueryFormName=Game+history&amp;Gh%5Bpicks%5D=Hylos&amp;Gh%5Btournaments%5D=MPL%2FIndonesia%2FSeason_14%2FPlayoffs%2C+MPL%2FIndonesia%2FSeason_14%2FRegular_Season&amp;wpRunQuery=Run+query</t>
  </si>
  <si>
    <t>https://liquipedia.net/mobilelegends/Special:RunQuery/Game_history?pfRunQueryFormName=Game+history&amp;Gh%5Bbans%5D=Hylos&amp;Gh%5Btournaments%5D=MPL%2FIndonesia%2FSeason_14%2FPlayoffs%2C+MPL%2FIndonesia%2FSeason_14%2FRegular_Season&amp;wpRunQuery=Run+query</t>
  </si>
  <si>
    <t>(16-5)</t>
  </si>
  <si>
    <t>(3-8)</t>
  </si>
  <si>
    <t>(7-11)</t>
  </si>
  <si>
    <t>(11-11)</t>
  </si>
  <si>
    <t>(12-8)</t>
  </si>
  <si>
    <t>(11-8)</t>
  </si>
  <si>
    <t>(10-9)</t>
  </si>
  <si>
    <t>(10-5)</t>
  </si>
  <si>
    <t>https://liquipedia.net/mobilelegends/Special:RunQuery/Game_history?pfRunQueryFormName=Game+history&amp;Gh%5Bpicks%5D=Irithel&amp;Gh%5Btournaments%5D=MPL%2FIndonesia%2FSeason_14%2FPlayoffs%2C+MPL%2FIndonesia%2FSeason_14%2FRegular_Season&amp;wpRunQuery=Run+query</t>
  </si>
  <si>
    <t>https://liquipedia.net/mobilelegends/Special:RunQuery/Game_history?pfRunQueryFormName=Game+history&amp;Gh%5Bbans%5D=Irithel&amp;Gh%5Btournaments%5D=MPL%2FIndonesia%2FSeason_14%2FPlayoffs%2C+MPL%2FIndonesia%2FSeason_14%2FRegular_Season&amp;wpRunQuery=Run+query</t>
  </si>
  <si>
    <t>https://liquipedia.net/mobilelegends/Ixia</t>
  </si>
  <si>
    <t>https://liquipedia.net/commons/images/thumb/1/1a/ML_icon_Ixia.png/25px-ML_icon_Ixia.png</t>
  </si>
  <si>
    <t>https://liquipedia.net/mobilelegends/Special:RunQuery/Game_history?pfRunQueryFormName=Game+history&amp;Gh%5Bpicks%5D=Ixia&amp;Gh%5Btournaments%5D=MPL%2FIndonesia%2FSeason_14%2FPlayoffs%2C+MPL%2FIndonesia%2FSeason_14%2FRegular_Season&amp;wpRunQuery=Run+query</t>
  </si>
  <si>
    <t>https://liquipedia.net/mobilelegends/Special:RunQuery/Game_history?pfRunQueryFormName=Game+history&amp;Gh%5Bbans%5D=Ixia&amp;Gh%5Btournaments%5D=MPL%2FIndonesia%2FSeason_14%2FPlayoffs%2C+MPL%2FIndonesia%2FSeason_14%2FRegular_Season&amp;wpRunQuery=Run+query</t>
  </si>
  <si>
    <t>https://liquipedia.net/mobilelegends/Special:RunQuery/Game_history?pfRunQueryFormName=Game+history&amp;Gh%5Bpicks%5D=Jawhead&amp;Gh%5Btournaments%5D=MPL%2FIndonesia%2FSeason_14%2FPlayoffs%2C+MPL%2FIndonesia%2FSeason_14%2FRegular_Season&amp;wpRunQuery=Run+query</t>
  </si>
  <si>
    <t>https://liquipedia.net/mobilelegends/Special:RunQuery/Game_history?pfRunQueryFormName=Game+history&amp;Gh%5Bbans%5D=Jawhead&amp;Gh%5Btournaments%5D=MPL%2FIndonesia%2FSeason_14%2FPlayoffs%2C+MPL%2FIndonesia%2FSeason_14%2FRegular_Season&amp;wpRunQuery=Run+query</t>
  </si>
  <si>
    <t>(1-7)</t>
  </si>
  <si>
    <t>https://liquipedia.net/mobilelegends/Special:RunQuery/Game_history?pfRunQueryFormName=Game+history&amp;Gh%5Bpicks%5D=Joy&amp;Gh%5Btournaments%5D=MPL%2FIndonesia%2FSeason_14%2FPlayoffs%2C+MPL%2FIndonesia%2FSeason_14%2FRegular_Season&amp;wpRunQuery=Run+query</t>
  </si>
  <si>
    <t>https://liquipedia.net/mobilelegends/Special:RunQuery/Game_history?pfRunQueryFormName=Game+history&amp;Gh%5Bbans%5D=Joy&amp;Gh%5Btournaments%5D=MPL%2FIndonesia%2FSeason_14%2FPlayoffs%2C+MPL%2FIndonesia%2FSeason_14%2FRegular_Season&amp;wpRunQuery=Run+query</t>
  </si>
  <si>
    <t>(0-5)</t>
  </si>
  <si>
    <t>https://liquipedia.net/mobilelegends/Special:RunQuery/Game_history?pfRunQueryFormName=Game+history&amp;Gh%5Bpicks%5D=Julian&amp;Gh%5Btournaments%5D=MPL%2FIndonesia%2FSeason_14%2FPlayoffs%2C+MPL%2FIndonesia%2FSeason_14%2FRegular_Season&amp;wpRunQuery=Run+query</t>
  </si>
  <si>
    <t>https://liquipedia.net/mobilelegends/Special:RunQuery/Game_history?pfRunQueryFormName=Game+history&amp;Gh%5Bbans%5D=Julian&amp;Gh%5Btournaments%5D=MPL%2FIndonesia%2FSeason_14%2FPlayoffs%2C+MPL%2FIndonesia%2FSeason_14%2FRegular_Season&amp;wpRunQuery=Run+query</t>
  </si>
  <si>
    <t>(6-14)</t>
  </si>
  <si>
    <t>(2-8)</t>
  </si>
  <si>
    <t>(2-11)</t>
  </si>
  <si>
    <t>https://liquipedia.net/mobilelegends/Kadita</t>
  </si>
  <si>
    <t>https://liquipedia.net/commons/images/thumb/9/9a/ML_icon_Kadita.png/25px-ML_icon_Kadita.png</t>
  </si>
  <si>
    <t>https://liquipedia.net/mobilelegends/Special:RunQuery/Game_history?pfRunQueryFormName=Game+history&amp;Gh%5Bpicks%5D=Kadita&amp;Gh%5Btournaments%5D=MPL%2FIndonesia%2FSeason_14%2FPlayoffs%2C+MPL%2FIndonesia%2FSeason_14%2FRegular_Season&amp;wpRunQuery=Run+query</t>
  </si>
  <si>
    <t>https://liquipedia.net/mobilelegends/Special:RunQuery/Game_history?pfRunQueryFormName=Game+history&amp;Gh%5Bpicks%5D=Kaja&amp;Gh%5Btournaments%5D=MPL%2FIndonesia%2FSeason_14%2FPlayoffs%2C+MPL%2FIndonesia%2FSeason_14%2FRegular_Season&amp;wpRunQuery=Run+query</t>
  </si>
  <si>
    <t>https://liquipedia.net/mobilelegends/Special:RunQuery/Game_history?pfRunQueryFormName=Game+history&amp;Gh%5Bbans%5D=Kaja&amp;Gh%5Btournaments%5D=MPL%2FIndonesia%2FSeason_14%2FPlayoffs%2C+MPL%2FIndonesia%2FSeason_14%2FRegular_Season&amp;wpRunQuery=Run+query</t>
  </si>
  <si>
    <t>https://liquipedia.net/mobilelegends/Special:RunQuery/Game_history?pfRunQueryFormName=Game+history&amp;Gh%5Bpicks%5D=Karrie&amp;Gh%5Btournaments%5D=MPL%2FIndonesia%2FSeason_14%2FPlayoffs%2C+MPL%2FIndonesia%2FSeason_14%2FRegular_Season&amp;wpRunQuery=Run+query</t>
  </si>
  <si>
    <t>https://liquipedia.net/mobilelegends/Special:RunQuery/Game_history?pfRunQueryFormName=Game+history&amp;Gh%5Bbans%5D=Karrie&amp;Gh%5Btournaments%5D=MPL%2FIndonesia%2FSeason_14%2FPlayoffs%2C+MPL%2FIndonesia%2FSeason_14%2FRegular_Season&amp;wpRunQuery=Run+query</t>
  </si>
  <si>
    <t>(7-8)</t>
  </si>
  <si>
    <t>https://liquipedia.net/mobilelegends/Special:RunQuery/Game_history?pfRunQueryFormName=Game+history&amp;Gh%5Bpicks%5D=Khaleed&amp;Gh%5Btournaments%5D=MPL%2FIndonesia%2FSeason_14%2FPlayoffs%2C+MPL%2FIndonesia%2FSeason_14%2FRegular_Season&amp;wpRunQuery=Run+query</t>
  </si>
  <si>
    <t>https://liquipedia.net/mobilelegends/Special:RunQuery/Game_history?pfRunQueryFormName=Game+history&amp;Gh%5Bbans%5D=Khaleed&amp;Gh%5Btournaments%5D=MPL%2FIndonesia%2FSeason_14%2FPlayoffs%2C+MPL%2FIndonesia%2FSeason_14%2FRegular_Season&amp;wpRunQuery=Run+query</t>
  </si>
  <si>
    <t>(7-1)</t>
  </si>
  <si>
    <t>https://liquipedia.net/mobilelegends/Khufra</t>
  </si>
  <si>
    <t>https://liquipedia.net/commons/images/thumb/6/6e/ML_icon_Khufra.png/25px-ML_icon_Khufra.png</t>
  </si>
  <si>
    <t>https://liquipedia.net/mobilelegends/Special:RunQuery/Game_history?pfRunQueryFormName=Game+history&amp;Gh%5Bpicks%5D=Khufra&amp;Gh%5Btournaments%5D=MPL%2FIndonesia%2FSeason_14%2FPlayoffs%2C+MPL%2FIndonesia%2FSeason_14%2FRegular_Season&amp;wpRunQuery=Run+query</t>
  </si>
  <si>
    <t>https://liquipedia.net/mobilelegends/Special:RunQuery/Game_history?pfRunQueryFormName=Game+history&amp;Gh%5Bbans%5D=Khufra&amp;Gh%5Btournaments%5D=MPL%2FIndonesia%2FSeason_14%2FPlayoffs%2C+MPL%2FIndonesia%2FSeason_14%2FRegular_Season&amp;wpRunQuery=Run+query</t>
  </si>
  <si>
    <t>https://liquipedia.net/mobilelegends/Special:RunQuery/Game_history?pfRunQueryFormName=Game+history&amp;Gh%5Bpicks%5D=Lancelot&amp;Gh%5Btournaments%5D=MPL%2FIndonesia%2FSeason_14%2FPlayoffs%2C+MPL%2FIndonesia%2FSeason_14%2FRegular_Season&amp;wpRunQuery=Run+query</t>
  </si>
  <si>
    <t>https://liquipedia.net/mobilelegends/Special:RunQuery/Game_history?pfRunQueryFormName=Game+history&amp;Gh%5Bbans%5D=Lancelot&amp;Gh%5Btournaments%5D=MPL%2FIndonesia%2FSeason_14%2FPlayoffs%2C+MPL%2FIndonesia%2FSeason_14%2FRegular_Season&amp;wpRunQuery=Run+query</t>
  </si>
  <si>
    <t>(5-0)</t>
  </si>
  <si>
    <t>https://liquipedia.net/mobilelegends/Special:RunQuery/Game_history?pfRunQueryFormName=Game+history&amp;Gh%5Bpicks%5D=Ling&amp;Gh%5Btournaments%5D=MPL%2FIndonesia%2FSeason_14%2FPlayoffs%2C+MPL%2FIndonesia%2FSeason_14%2FRegular_Season&amp;wpRunQuery=Run+query</t>
  </si>
  <si>
    <t>https://liquipedia.net/mobilelegends/Special:RunQuery/Game_history?pfRunQueryFormName=Game+history&amp;Gh%5Bbans%5D=Ling&amp;Gh%5Btournaments%5D=MPL%2FIndonesia%2FSeason_14%2FPlayoffs%2C+MPL%2FIndonesia%2FSeason_14%2FRegular_Season&amp;wpRunQuery=Run+query</t>
  </si>
  <si>
    <t>(8-4)</t>
  </si>
  <si>
    <t>https://liquipedia.net/mobilelegends/Special:RunQuery/Game_history?pfRunQueryFormName=Game+history&amp;Gh%5Bpicks%5D=Lolita&amp;Gh%5Btournaments%5D=MPL%2FIndonesia%2FSeason_14%2FPlayoffs%2C+MPL%2FIndonesia%2FSeason_14%2FRegular_Season&amp;wpRunQuery=Run+query</t>
  </si>
  <si>
    <t>https://liquipedia.net/mobilelegends/Special:RunQuery/Game_history?pfRunQueryFormName=Game+history&amp;Gh%5Bbans%5D=Lolita&amp;Gh%5Btournaments%5D=MPL%2FIndonesia%2FSeason_14%2FPlayoffs%2C+MPL%2FIndonesia%2FSeason_14%2FRegular_Season&amp;wpRunQuery=Run+query</t>
  </si>
  <si>
    <t>https://liquipedia.net/mobilelegends/Special:RunQuery/Game_history?pfRunQueryFormName=Game+history&amp;Gh%5Bpicks%5D=Lunox&amp;Gh%5Btournaments%5D=MPL%2FIndonesia%2FSeason_14%2FPlayoffs%2C+MPL%2FIndonesia%2FSeason_14%2FRegular_Season&amp;wpRunQuery=Run+query</t>
  </si>
  <si>
    <t>https://liquipedia.net/mobilelegends/Special:RunQuery/Game_history?pfRunQueryFormName=Game+history&amp;Gh%5Bbans%5D=Lunox&amp;Gh%5Btournaments%5D=MPL%2FIndonesia%2FSeason_14%2FPlayoffs%2C+MPL%2FIndonesia%2FSeason_14%2FRegular_Season&amp;wpRunQuery=Run+query</t>
  </si>
  <si>
    <t>https://liquipedia.net/mobilelegends/Special:RunQuery/Game_history?pfRunQueryFormName=Game+history&amp;Gh%5Bpicks%5D=Luo+Yi&amp;Gh%5Btournaments%5D=MPL%2FIndonesia%2FSeason_14%2FPlayoffs%2C+MPL%2FIndonesia%2FSeason_14%2FRegular_Season&amp;wpRunQuery=Run+query</t>
  </si>
  <si>
    <t>https://liquipedia.net/mobilelegends/Special:RunQuery/Game_history?pfRunQueryFormName=Game+history&amp;Gh%5Bbans%5D=Luo+Yi&amp;Gh%5Btournaments%5D=MPL%2FIndonesia%2FSeason_14%2FPlayoffs%2C+MPL%2FIndonesia%2FSeason_14%2FRegular_Season&amp;wpRunQuery=Run+query</t>
  </si>
  <si>
    <t>(6-0)</t>
  </si>
  <si>
    <t>(7-0)</t>
  </si>
  <si>
    <t>https://liquipedia.net/mobilelegends/Lylia</t>
  </si>
  <si>
    <t>https://liquipedia.net/commons/images/thumb/2/24/ML_icon_Lylia.png/25px-ML_icon_Lylia.png</t>
  </si>
  <si>
    <t>https://liquipedia.net/mobilelegends/Special:RunQuery/Game_history?pfRunQueryFormName=Game+history&amp;Gh%5Bpicks%5D=Lylia&amp;Gh%5Btournaments%5D=MPL%2FIndonesia%2FSeason_14%2FPlayoffs%2C+MPL%2FIndonesia%2FSeason_14%2FRegular_Season&amp;wpRunQuery=Run+query</t>
  </si>
  <si>
    <t>https://liquipedia.net/mobilelegends/Special:RunQuery/Game_history?pfRunQueryFormName=Game+history&amp;Gh%5Bbans%5D=Lylia&amp;Gh%5Btournaments%5D=MPL%2FIndonesia%2FSeason_14%2FPlayoffs%2C+MPL%2FIndonesia%2FSeason_14%2FRegular_Season&amp;wpRunQuery=Run+query</t>
  </si>
  <si>
    <t>https://liquipedia.net/mobilelegends/Martis</t>
  </si>
  <si>
    <t>https://liquipedia.net/commons/images/thumb/1/18/ML_icon_Martis.png/25px-ML_icon_Martis.png</t>
  </si>
  <si>
    <t>https://liquipedia.net/mobilelegends/Special:RunQuery/Game_history?pfRunQueryFormName=Game+history&amp;Gh%5Bpicks%5D=Martis&amp;Gh%5Btournaments%5D=MPL%2FIndonesia%2FSeason_14%2FPlayoffs%2C+MPL%2FIndonesia%2FSeason_14%2FRegular_Season&amp;wpRunQuery=Run+query</t>
  </si>
  <si>
    <t>https://liquipedia.net/mobilelegends/Masha</t>
  </si>
  <si>
    <t>https://liquipedia.net/commons/images/thumb/a/a6/ML_icon_Masha.png/25px-ML_icon_Masha.png</t>
  </si>
  <si>
    <t>https://liquipedia.net/mobilelegends/Special:RunQuery/Game_history?pfRunQueryFormName=Game+history&amp;Gh%5Bpicks%5D=Masha&amp;Gh%5Btournaments%5D=MPL%2FIndonesia%2FSeason_14%2FPlayoffs%2C+MPL%2FIndonesia%2FSeason_14%2FRegular_Season&amp;wpRunQuery=Run+query</t>
  </si>
  <si>
    <t>https://liquipedia.net/mobilelegends/Uranus</t>
  </si>
  <si>
    <t>https://liquipedia.net/commons/images/thumb/8/88/ML_icon_Uranus.png/25px-ML_icon_Uranus.png</t>
  </si>
  <si>
    <t>https://liquipedia.net/mobilelegends/Special:RunQuery/Game_history?pfRunQueryFormName=Game+history&amp;Gh%5Bpicks%5D=Mathilda&amp;Gh%5Btournaments%5D=MPL%2FIndonesia%2FSeason_14%2FPlayoffs%2C+MPL%2FIndonesia%2FSeason_14%2FRegular_Season&amp;wpRunQuery=Run+query</t>
  </si>
  <si>
    <t>https://liquipedia.net/mobilelegends/Special:RunQuery/Game_history?pfRunQueryFormName=Game+history&amp;Gh%5Bbans%5D=Mathilda&amp;Gh%5Btournaments%5D=MPL%2FIndonesia%2FSeason_14%2FPlayoffs%2C+MPL%2FIndonesia%2FSeason_14%2FRegular_Season&amp;wpRunQuery=Run+query</t>
  </si>
  <si>
    <t>(8-2)</t>
  </si>
  <si>
    <t>https://liquipedia.net/mobilelegends/Melissa</t>
  </si>
  <si>
    <t>https://liquipedia.net/commons/images/thumb/d/d4/ML_icon_Melissa.png/25px-ML_icon_Melissa.png</t>
  </si>
  <si>
    <t>https://liquipedia.net/mobilelegends/Special:RunQuery/Game_history?pfRunQueryFormName=Game+history&amp;Gh%5Bpicks%5D=Melissa&amp;Gh%5Btournaments%5D=MPL%2FIndonesia%2FSeason_14%2FPlayoffs%2C+MPL%2FIndonesia%2FSeason_14%2FRegular_Season&amp;wpRunQuery=Run+query</t>
  </si>
  <si>
    <t>https://liquipedia.net/mobilelegends/Special:RunQuery/Game_history?pfRunQueryFormName=Game+history&amp;Gh%5Bbans%5D=Melissa&amp;Gh%5Btournaments%5D=MPL%2FIndonesia%2FSeason_14%2FPlayoffs%2C+MPL%2FIndonesia%2FSeason_14%2FRegular_Season&amp;wpRunQuery=Run+query</t>
  </si>
  <si>
    <t>https://liquipedia.net/mobilelegends/Minotaur</t>
  </si>
  <si>
    <t>https://liquipedia.net/commons/images/thumb/f/f7/ML_icon_Minotaur_2021.png/25px-ML_icon_Minotaur_2021.png</t>
  </si>
  <si>
    <t>https://liquipedia.net/mobilelegends/Special:RunQuery/Game_history?pfRunQueryFormName=Game+history&amp;Gh%5Bpicks%5D=Minotaur&amp;Gh%5Btournaments%5D=MPL%2FIndonesia%2FSeason_14%2FPlayoffs%2C+MPL%2FIndonesia%2FSeason_14%2FRegular_Season&amp;wpRunQuery=Run+query</t>
  </si>
  <si>
    <t>https://liquipedia.net/mobilelegends/Special:RunQuery/Game_history?pfRunQueryFormName=Game+history&amp;Gh%5Bbans%5D=Minotaur&amp;Gh%5Btournaments%5D=MPL%2FIndonesia%2FSeason_14%2FPlayoffs%2C+MPL%2FIndonesia%2FSeason_14%2FRegular_Season&amp;wpRunQuery=Run+query</t>
  </si>
  <si>
    <t>https://liquipedia.net/mobilelegends/Minsitthar</t>
  </si>
  <si>
    <t>https://liquipedia.net/commons/images/thumb/8/84/ML_icon_Minsitthar_2023.png/25px-ML_icon_Minsitthar_2023.png</t>
  </si>
  <si>
    <t>https://liquipedia.net/mobilelegends/Special:RunQuery/Game_history?pfRunQueryFormName=Game+history&amp;Gh%5Bpicks%5D=Minsitthar&amp;Gh%5Btournaments%5D=MPL%2FIndonesia%2FSeason_14%2FPlayoffs%2C+MPL%2FIndonesia%2FSeason_14%2FRegular_Season&amp;wpRunQuery=Run+query</t>
  </si>
  <si>
    <t>https://liquipedia.net/mobilelegends/Special:RunQuery/Game_history?pfRunQueryFormName=Game+history&amp;Gh%5Bpicks%5D=Moskov&amp;Gh%5Btournaments%5D=MPL%2FIndonesia%2FSeason_14%2FPlayoffs%2C+MPL%2FIndonesia%2FSeason_14%2FRegular_Season&amp;wpRunQuery=Run+query</t>
  </si>
  <si>
    <t>https://liquipedia.net/mobilelegends/Special:RunQuery/Game_history?pfRunQueryFormName=Game+history&amp;Gh%5Bbans%5D=Moskov&amp;Gh%5Btournaments%5D=MPL%2FIndonesia%2FSeason_14%2FPlayoffs%2C+MPL%2FIndonesia%2FSeason_14%2FRegular_Season&amp;wpRunQuery=Run+query</t>
  </si>
  <si>
    <t>(13-13)</t>
  </si>
  <si>
    <t>(9-10)</t>
  </si>
  <si>
    <t>https://liquipedia.net/mobilelegends/Nana</t>
  </si>
  <si>
    <t>https://liquipedia.net/commons/images/thumb/4/41/ML_icon_Nana.png/25px-ML_icon_Nana.png</t>
  </si>
  <si>
    <t>https://liquipedia.net/mobilelegends/Special:RunQuery/Game_history?pfRunQueryFormName=Game+history&amp;Gh%5Bpicks%5D=Nana&amp;Gh%5Btournaments%5D=MPL%2FIndonesia%2FSeason_14%2FPlayoffs%2C+MPL%2FIndonesia%2FSeason_14%2FRegular_Season&amp;wpRunQuery=Run+query</t>
  </si>
  <si>
    <t>https://liquipedia.net/mobilelegends/Natalia</t>
  </si>
  <si>
    <t>https://liquipedia.net/commons/images/thumb/b/b7/ML_icon_Natalia.png/25px-ML_icon_Natalia.png</t>
  </si>
  <si>
    <t>https://liquipedia.net/mobilelegends/Special:RunQuery/Game_history?pfRunQueryFormName=Game+history&amp;Gh%5Bpicks%5D=Natalia&amp;Gh%5Btournaments%5D=MPL%2FIndonesia%2FSeason_14%2FPlayoffs%2C+MPL%2FIndonesia%2FSeason_14%2FRegular_Season&amp;wpRunQuery=Run+query</t>
  </si>
  <si>
    <t>https://liquipedia.net/mobilelegends/Special:RunQuery/Game_history?pfRunQueryFormName=Game+history&amp;Gh%5Bbans%5D=Natalia&amp;Gh%5Btournaments%5D=MPL%2FIndonesia%2FSeason_14%2FPlayoffs%2C+MPL%2FIndonesia%2FSeason_14%2FRegular_Season&amp;wpRunQuery=Run+query</t>
  </si>
  <si>
    <t>https://liquipedia.net/mobilelegends/Special:RunQuery/Game_history?pfRunQueryFormName=Game+history&amp;Gh%5Bpicks%5D=Natan&amp;Gh%5Btournaments%5D=MPL%2FIndonesia%2FSeason_14%2FPlayoffs%2C+MPL%2FIndonesia%2FSeason_14%2FRegular_Season&amp;wpRunQuery=Run+query</t>
  </si>
  <si>
    <t>https://liquipedia.net/mobilelegends/Special:RunQuery/Game_history?pfRunQueryFormName=Game+history&amp;Gh%5Bbans%5D=Natan&amp;Gh%5Btournaments%5D=MPL%2FIndonesia%2FSeason_14%2FPlayoffs%2C+MPL%2FIndonesia%2FSeason_14%2FRegular_Season&amp;wpRunQuery=Run+query</t>
  </si>
  <si>
    <t>https://liquipedia.net/mobilelegends/Special:RunQuery/Game_history?pfRunQueryFormName=Game+history&amp;Gh%5Bpicks%5D=Nolan&amp;Gh%5Btournaments%5D=MPL%2FIndonesia%2FSeason_14%2FPlayoffs%2C+MPL%2FIndonesia%2FSeason_14%2FRegular_Season&amp;wpRunQuery=Run+query</t>
  </si>
  <si>
    <t>https://liquipedia.net/mobilelegends/Special:RunQuery/Game_history?pfRunQueryFormName=Game+history&amp;Gh%5Bbans%5D=Nolan&amp;Gh%5Btournaments%5D=MPL%2FIndonesia%2FSeason_14%2FPlayoffs%2C+MPL%2FIndonesia%2FSeason_14%2FRegular_Season&amp;wpRunQuery=Run+query</t>
  </si>
  <si>
    <t>(2-10)</t>
  </si>
  <si>
    <t>https://liquipedia.net/mobilelegends/Novaria</t>
  </si>
  <si>
    <t>https://liquipedia.net/commons/images/thumb/f/fe/ML_icon_Novaria.png/25px-ML_icon_Novaria.png</t>
  </si>
  <si>
    <t>https://liquipedia.net/mobilelegends/Special:RunQuery/Game_history?pfRunQueryFormName=Game+history&amp;Gh%5Bpicks%5D=Novaria&amp;Gh%5Btournaments%5D=MPL%2FIndonesia%2FSeason_14%2FPlayoffs%2C+MPL%2FIndonesia%2FSeason_14%2FRegular_Season&amp;wpRunQuery=Run+query</t>
  </si>
  <si>
    <t>https://liquipedia.net/mobilelegends/Paquito</t>
  </si>
  <si>
    <t>https://liquipedia.net/commons/images/thumb/9/92/ML_icon_Paquito.png/25px-ML_icon_Paquito.png</t>
  </si>
  <si>
    <t>https://liquipedia.net/mobilelegends/Special:RunQuery/Game_history?pfRunQueryFormName=Game+history&amp;Gh%5Bpicks%5D=Paquito&amp;Gh%5Btournaments%5D=MPL%2FIndonesia%2FSeason_14%2FPlayoffs%2C+MPL%2FIndonesia%2FSeason_14%2FRegular_Season&amp;wpRunQuery=Run+query</t>
  </si>
  <si>
    <t>https://liquipedia.net/mobilelegends/Pharsa</t>
  </si>
  <si>
    <t>https://liquipedia.net/commons/images/thumb/6/68/ML_icon_Pharsa.png/25px-ML_icon_Pharsa.png</t>
  </si>
  <si>
    <t>https://liquipedia.net/mobilelegends/Special:RunQuery/Game_history?pfRunQueryFormName=Game+history&amp;Gh%5Bpicks%5D=Pharsa&amp;Gh%5Btournaments%5D=MPL%2FIndonesia%2FSeason_14%2FPlayoffs%2C+MPL%2FIndonesia%2FSeason_14%2FRegular_Season&amp;wpRunQuery=Run+query</t>
  </si>
  <si>
    <t>https://liquipedia.net/mobilelegends/Special:RunQuery/Game_history?pfRunQueryFormName=Game+history&amp;Gh%5Bpicks%5D=Phoveus&amp;Gh%5Btournaments%5D=MPL%2FIndonesia%2FSeason_14%2FPlayoffs%2C+MPL%2FIndonesia%2FSeason_14%2FRegular_Season&amp;wpRunQuery=Run+query</t>
  </si>
  <si>
    <t>https://liquipedia.net/mobilelegends/Special:RunQuery/Game_history?pfRunQueryFormName=Game+history&amp;Gh%5Bbans%5D=Phoveus&amp;Gh%5Btournaments%5D=MPL%2FIndonesia%2FSeason_14%2FPlayoffs%2C+MPL%2FIndonesia%2FSeason_14%2FRegular_Season&amp;wpRunQuery=Run+query</t>
  </si>
  <si>
    <t>(8-5)</t>
  </si>
  <si>
    <t>(8-7)</t>
  </si>
  <si>
    <t>https://liquipedia.net/mobilelegends/Rafaela</t>
  </si>
  <si>
    <t>https://liquipedia.net/commons/images/thumb/1/17/ML_icon_Rafaela.png/25px-ML_icon_Rafaela.png</t>
  </si>
  <si>
    <t>https://liquipedia.net/mobilelegends/Special:RunQuery/Game_history?pfRunQueryFormName=Game+history&amp;Gh%5Bpicks%5D=Rafaela&amp;Gh%5Btournaments%5D=MPL%2FIndonesia%2FSeason_14%2FPlayoffs%2C+MPL%2FIndonesia%2FSeason_14%2FRegular_Season&amp;wpRunQuery=Run+query</t>
  </si>
  <si>
    <t>https://liquipedia.net/mobilelegends/Special:RunQuery/Game_history?pfRunQueryFormName=Game+history&amp;Gh%5Bpicks%5D=Roger&amp;Gh%5Btournaments%5D=MPL%2FIndonesia%2FSeason_14%2FPlayoffs%2C+MPL%2FIndonesia%2FSeason_14%2FRegular_Season&amp;wpRunQuery=Run+query</t>
  </si>
  <si>
    <t>https://liquipedia.net/mobilelegends/Special:RunQuery/Game_history?pfRunQueryFormName=Game+history&amp;Gh%5Bbans%5D=Roger&amp;Gh%5Btournaments%5D=MPL%2FIndonesia%2FSeason_14%2FPlayoffs%2C+MPL%2FIndonesia%2FSeason_14%2FRegular_Season&amp;wpRunQuery=Run+query</t>
  </si>
  <si>
    <t>(1-8)</t>
  </si>
  <si>
    <t>(7-10)</t>
  </si>
  <si>
    <t>(8-14)</t>
  </si>
  <si>
    <t>(13-7)</t>
  </si>
  <si>
    <t>(11-9)</t>
  </si>
  <si>
    <t>https://liquipedia.net/mobilelegends/Special:RunQuery/Game_history?pfRunQueryFormName=Game+history&amp;Gh%5Bpicks%5D=Ruby&amp;Gh%5Btournaments%5D=MPL%2FIndonesia%2FSeason_14%2FPlayoffs%2C+MPL%2FIndonesia%2FSeason_14%2FRegular_Season&amp;wpRunQuery=Run+query</t>
  </si>
  <si>
    <t>https://liquipedia.net/mobilelegends/Special:RunQuery/Game_history?pfRunQueryFormName=Game+history&amp;Gh%5Bbans%5D=Ruby&amp;Gh%5Btournaments%5D=MPL%2FIndonesia%2FSeason_14%2FPlayoffs%2C+MPL%2FIndonesia%2FSeason_14%2FRegular_Season&amp;wpRunQuery=Run+query</t>
  </si>
  <si>
    <t>(10-6)</t>
  </si>
  <si>
    <t>(12-9)</t>
  </si>
  <si>
    <t>(11-4)</t>
  </si>
  <si>
    <t>https://liquipedia.net/mobilelegends/Saber</t>
  </si>
  <si>
    <t>https://liquipedia.net/commons/images/thumb/0/0f/ML_icon_Saber_2020.png/25px-ML_icon_Saber_2020.png</t>
  </si>
  <si>
    <t>https://liquipedia.net/mobilelegends/Special:RunQuery/Game_history?pfRunQueryFormName=Game+history&amp;Gh%5Bbans%5D=Saber&amp;Gh%5Btournaments%5D=MPL%2FIndonesia%2FSeason_14%2FPlayoffs%2C+MPL%2FIndonesia%2FSeason_14%2FRegular_Season&amp;wpRunQuery=Run+query</t>
  </si>
  <si>
    <t>https://liquipedia.net/mobilelegends/Special:RunQuery/Game_history?pfRunQueryFormName=Game+history&amp;Gh%5Bpicks%5D=Suyou&amp;Gh%5Btournaments%5D=MPL%2FIndonesia%2FSeason_14%2FPlayoffs%2C+MPL%2FIndonesia%2FSeason_14%2FRegular_Season&amp;wpRunQuery=Run+query</t>
  </si>
  <si>
    <t>https://liquipedia.net/mobilelegends/Special:RunQuery/Game_history?pfRunQueryFormName=Game+history&amp;Gh%5Bbans%5D=Suyou&amp;Gh%5Btournaments%5D=MPL%2FIndonesia%2FSeason_14%2FPlayoffs%2C+MPL%2FIndonesia%2FSeason_14%2FRegular_Season&amp;wpRunQuery=Run+query</t>
  </si>
  <si>
    <t>https://liquipedia.net/mobilelegends/Special:RunQuery/Game_history?pfRunQueryFormName=Game+history&amp;Gh%5Bpicks%5D=Terizla&amp;Gh%5Btournaments%5D=MPL%2FIndonesia%2FSeason_14%2FPlayoffs%2C+MPL%2FIndonesia%2FSeason_14%2FRegular_Season&amp;wpRunQuery=Run+query</t>
  </si>
  <si>
    <t>https://liquipedia.net/mobilelegends/Special:RunQuery/Game_history?pfRunQueryFormName=Game+history&amp;Gh%5Bbans%5D=Terizla&amp;Gh%5Btournaments%5D=MPL%2FIndonesia%2FSeason_14%2FPlayoffs%2C+MPL%2FIndonesia%2FSeason_14%2FRegular_Season&amp;wpRunQuery=Run+query</t>
  </si>
  <si>
    <t>(7-13)</t>
  </si>
  <si>
    <t>(11-6)</t>
  </si>
  <si>
    <t>https://liquipedia.net/mobilelegends/Thamuz</t>
  </si>
  <si>
    <t>https://liquipedia.net/commons/images/thumb/c/c9/ML_icon_Thamuz.png/25px-ML_icon_Thamuz.png</t>
  </si>
  <si>
    <t>https://liquipedia.net/mobilelegends/Special:RunQuery/Game_history?pfRunQueryFormName=Game+history&amp;Gh%5Bpicks%5D=Thamuz&amp;Gh%5Btournaments%5D=MPL%2FIndonesia%2FSeason_14%2FPlayoffs%2C+MPL%2FIndonesia%2FSeason_14%2FRegular_Season&amp;wpRunQuery=Run+query</t>
  </si>
  <si>
    <t>https://liquipedia.net/mobilelegends/Special:RunQuery/Game_history?pfRunQueryFormName=Game+history&amp;Gh%5Bbans%5D=Thamuz&amp;Gh%5Btournaments%5D=MPL%2FIndonesia%2FSeason_14%2FPlayoffs%2C+MPL%2FIndonesia%2FSeason_14%2FRegular_Season&amp;wpRunQuery=Run+query</t>
  </si>
  <si>
    <t>https://liquipedia.net/mobilelegends/Special:RunQuery/Game_history?pfRunQueryFormName=Game+history&amp;Gh%5Bpicks%5D=Tigreal&amp;Gh%5Btournaments%5D=MPL%2FIndonesia%2FSeason_14%2FPlayoffs%2C+MPL%2FIndonesia%2FSeason_14%2FRegular_Season&amp;wpRunQuery=Run+query</t>
  </si>
  <si>
    <t>https://liquipedia.net/mobilelegends/Special:RunQuery/Game_history?pfRunQueryFormName=Game+history&amp;Gh%5Bbans%5D=Tigreal&amp;Gh%5Btournaments%5D=MPL%2FIndonesia%2FSeason_14%2FPlayoffs%2C+MPL%2FIndonesia%2FSeason_14%2FRegular_Season&amp;wpRunQuery=Run+query</t>
  </si>
  <si>
    <t>https://liquipedia.net/mobilelegends/Special:RunQuery/Game_history?pfRunQueryFormName=Game+history&amp;Gh%5Bpicks%5D=Uranus&amp;Gh%5Btournaments%5D=MPL%2FIndonesia%2FSeason_14%2FPlayoffs%2C+MPL%2FIndonesia%2FSeason_14%2FRegular_Season&amp;wpRunQuery=Run+query</t>
  </si>
  <si>
    <t>https://liquipedia.net/mobilelegends/Special:RunQuery/Game_history?pfRunQueryFormName=Game+history&amp;Gh%5Bpicks%5D=Valentina&amp;Gh%5Btournaments%5D=MPL%2FIndonesia%2FSeason_14%2FPlayoffs%2C+MPL%2FIndonesia%2FSeason_14%2FRegular_Season&amp;wpRunQuery=Run+query</t>
  </si>
  <si>
    <t>https://liquipedia.net/mobilelegends/Special:RunQuery/Game_history?pfRunQueryFormName=Game+history&amp;Gh%5Bbans%5D=Valentina&amp;Gh%5Btournaments%5D=MPL%2FIndonesia%2FSeason_14%2FPlayoffs%2C+MPL%2FIndonesia%2FSeason_14%2FRegular_Season&amp;wpRunQuery=Run+query</t>
  </si>
  <si>
    <t>https://liquipedia.net/mobilelegends/Special:RunQuery/Game_history?pfRunQueryFormName=Game+history&amp;Gh%5Bpicks%5D=Vexana&amp;Gh%5Btournaments%5D=MPL%2FIndonesia%2FSeason_14%2FPlayoffs%2C+MPL%2FIndonesia%2FSeason_14%2FRegular_Season&amp;wpRunQuery=Run+query</t>
  </si>
  <si>
    <t>https://liquipedia.net/mobilelegends/Special:RunQuery/Game_history?pfRunQueryFormName=Game+history&amp;Gh%5Bbans%5D=Vexana&amp;Gh%5Btournaments%5D=MPL%2FIndonesia%2FSeason_14%2FPlayoffs%2C+MPL%2FIndonesia%2FSeason_14%2FRegular_Season&amp;wpRunQuery=Run+query</t>
  </si>
  <si>
    <t>(5-11)</t>
  </si>
  <si>
    <t>https://liquipedia.net/mobilelegends/Wanwan</t>
  </si>
  <si>
    <t>https://liquipedia.net/commons/images/thumb/b/b4/ML_icon_Wanwan.png/25px-ML_icon_Wanwan.png</t>
  </si>
  <si>
    <t>https://liquipedia.net/mobilelegends/Special:RunQuery/Game_history?pfRunQueryFormName=Game+history&amp;Gh%5Bpicks%5D=Wanwan&amp;Gh%5Btournaments%5D=MPL%2FIndonesia%2FSeason_14%2FPlayoffs%2C+MPL%2FIndonesia%2FSeason_14%2FRegular_Season&amp;wpRunQuery=Run+query</t>
  </si>
  <si>
    <t>https://liquipedia.net/mobilelegends/Special:RunQuery/Game_history?pfRunQueryFormName=Game+history&amp;Gh%5Bbans%5D=Wanwan&amp;Gh%5Btournaments%5D=MPL%2FIndonesia%2FSeason_14%2FPlayoffs%2C+MPL%2FIndonesia%2FSeason_14%2FRegular_Season&amp;wpRunQuery=Run+query</t>
  </si>
  <si>
    <t>https://liquipedia.net/mobilelegends/Special:RunQuery/Game_history?pfRunQueryFormName=Game+history&amp;Gh%5Bpicks%5D=X.Borg&amp;Gh%5Btournaments%5D=MPL%2FIndonesia%2FSeason_14%2FPlayoffs%2C+MPL%2FIndonesia%2FSeason_14%2FRegular_Season&amp;wpRunQuery=Run+query</t>
  </si>
  <si>
    <t>https://liquipedia.net/mobilelegends/Special:RunQuery/Game_history?pfRunQueryFormName=Game+history&amp;Gh%5Bbans%5D=X.Borg&amp;Gh%5Btournaments%5D=MPL%2FIndonesia%2FSeason_14%2FPlayoffs%2C+MPL%2FIndonesia%2FSeason_14%2FRegular_Season&amp;wpRunQuery=Run+query</t>
  </si>
  <si>
    <t>https://liquipedia.net/mobilelegends/Yin</t>
  </si>
  <si>
    <t>https://liquipedia.net/commons/images/thumb/5/59/ML_icon_Yin_2024.png/25px-ML_icon_Yin_2024.png</t>
  </si>
  <si>
    <t>https://liquipedia.net/mobilelegends/Special:RunQuery/Game_history?pfRunQueryFormName=Game+history&amp;Gh%5Bpicks%5D=Yin&amp;Gh%5Btournaments%5D=MPL%2FIndonesia%2FSeason_14%2FPlayoffs%2C+MPL%2FIndonesia%2FSeason_14%2FRegular_Season&amp;wpRunQuery=Run+query</t>
  </si>
  <si>
    <t>https://liquipedia.net/mobilelegends/Yu_Zhong</t>
  </si>
  <si>
    <t>https://liquipedia.net/commons/images/thumb/b/b6/ML_icon_Yu_Zhong_2024.png/25px-ML_icon_Yu_Zhong_2024.png</t>
  </si>
  <si>
    <t>https://liquipedia.net/mobilelegends/Special:RunQuery/Game_history?pfRunQueryFormName=Game+history&amp;Gh%5Bpicks%5D=Yu+Zhong&amp;Gh%5Btournaments%5D=MPL%2FIndonesia%2FSeason_14%2FPlayoffs%2C+MPL%2FIndonesia%2FSeason_14%2FRegular_Season&amp;wpRunQuery=Run+query</t>
  </si>
  <si>
    <t>https://liquipedia.net/mobilelegends/Special:RunQuery/Game_history?pfRunQueryFormName=Game+history&amp;Gh%5Bbans%5D=Yu+Zhong&amp;Gh%5Btournaments%5D=MPL%2FIndonesia%2FSeason_14%2FPlayoffs%2C+MPL%2FIndonesia%2FSeason_14%2FRegular_Season&amp;wpRunQuery=Run+query</t>
  </si>
  <si>
    <t>https://liquipedia.net/mobilelegends/Special:RunQuery/Game_history?pfRunQueryFormName=Game+history&amp;Gh%5Bpicks%5D=Yve&amp;Gh%5Btournaments%5D=MPL%2FIndonesia%2FSeason_14%2FPlayoffs%2C+MPL%2FIndonesia%2FSeason_14%2FRegular_Season&amp;wpRunQuery=Run+query</t>
  </si>
  <si>
    <t>https://liquipedia.net/mobilelegends/Special:RunQuery/Game_history?pfRunQueryFormName=Game+history&amp;Gh%5Bbans%5D=Yve&amp;Gh%5Btournaments%5D=MPL%2FIndonesia%2FSeason_14%2FPlayoffs%2C+MPL%2FIndonesia%2FSeason_14%2FRegular_Season&amp;wpRunQuery=Run+query</t>
  </si>
  <si>
    <t>(10-2)</t>
  </si>
  <si>
    <t>(9-4)</t>
  </si>
  <si>
    <t>https://liquipedia.net/mobilelegends/Special:RunQuery/Game_history?pfRunQueryFormName=Game+history&amp;Gh%5Bpicks%5D=Zhask&amp;Gh%5Btournaments%5D=MPL%2FIndonesia%2FSeason_14%2FPlayoffs%2C+MPL%2FIndonesia%2FSeason_14%2FRegular_Season&amp;wpRunQuery=Run+query</t>
  </si>
  <si>
    <t>https://liquipedia.net/mobilelegends/Special:RunQuery/Game_history?pfRunQueryFormName=Game+history&amp;Gh%5Bbans%5D=Zhask&amp;Gh%5Btournaments%5D=MPL%2FIndonesia%2FSeason_14%2FPlayoffs%2C+MPL%2FIndonesia%2FSeason_14%2FRegular_Season&amp;wpRunQuery=Run+query</t>
  </si>
  <si>
    <t>(8-11)</t>
  </si>
  <si>
    <t>(6-13)</t>
  </si>
  <si>
    <t>https://liquipedia.net/mobilelegends/Special:RunQuery/Game_history?pfRunQueryFormName=Game+history&amp;Gh%5Bpicks%5D=Zhuxin&amp;Gh%5Btournaments%5D=MPL%2FIndonesia%2FSeason_14%2FPlayoffs%2C+MPL%2FIndonesia%2FSeason_14%2FRegular_Season&amp;wpRunQuery=Run+query</t>
  </si>
  <si>
    <t>https://liquipedia.net/mobilelegends/Special:RunQuery/Game_history?pfRunQueryFormName=Game+history&amp;Gh%5Bbans%5D=Zhuxin&amp;Gh%5Btournaments%5D=MPL%2FIndonesia%2FSeason_14%2FPlayoffs%2C+MPL%2FIndonesia%2FSeason_14%2FRegular_Season&amp;wpRunQuery=Run+query</t>
  </si>
  <si>
    <t>(4-10)</t>
  </si>
  <si>
    <t>hero-image src</t>
  </si>
  <si>
    <t>sorting_1</t>
  </si>
  <si>
    <t>https://cdn2.vistek.id/mlbb/heroes/Aamon.jpg</t>
  </si>
  <si>
    <t>https://cdn2.vistek.id/mlbb/heroes/Aldous.jpg</t>
  </si>
  <si>
    <t>https://cdn2.vistek.id/mlbb/heroes/Alucard.jpg</t>
  </si>
  <si>
    <t>https://cdn2.vistek.id/mlbb/heroes/Argus.jpg</t>
  </si>
  <si>
    <t>https://cdn2.vistek.id/mlbb/heroes/Aulus.jpg</t>
  </si>
  <si>
    <t>https://cdn2.vistek.id/mlbb/heroes/Badang.jpg</t>
  </si>
  <si>
    <t>https://cdn2.vistek.id/mlbb/heroes/Balmond.jpg</t>
  </si>
  <si>
    <t>https://cdn2.vistek.id/mlbb/heroes/Baxia.jpg</t>
  </si>
  <si>
    <t>https://cdn2.vistek.id/mlbb/heroes/Belerick.jpg</t>
  </si>
  <si>
    <t>https://cdn2.vistek.id/mlbb/heroes/Chang'e.jpg</t>
  </si>
  <si>
    <t>https://cdn2.vistek.id/mlbb/heroes/Cyclops.jpg</t>
  </si>
  <si>
    <t>https://cdn2.vistek.id/mlbb/heroes/Diggie.jpg</t>
  </si>
  <si>
    <t>https://cdn2.vistek.id/mlbb/heroes/Dyrroth.jpg</t>
  </si>
  <si>
    <t>https://cdn2.vistek.id/mlbb/heroes/Esmeralda.jpg</t>
  </si>
  <si>
    <t>https://cdn2.vistek.id/mlbb/heroes/Estes.jpg</t>
  </si>
  <si>
    <t>https://cdn2.vistek.id/mlbb/heroes/Eudora.jpg</t>
  </si>
  <si>
    <t>https://cdn2.vistek.id/mlbb/heroes/Floryn.jpg</t>
  </si>
  <si>
    <t>https://cdn2.vistek.id/mlbb/heroes/Freya.jpg</t>
  </si>
  <si>
    <t>https://cdn2.vistek.id/mlbb/heroes/Gord.jpg</t>
  </si>
  <si>
    <t>https://cdn2.vistek.id/mlbb/heroes/Granger.jpg</t>
  </si>
  <si>
    <t>https://cdn2.vistek.id/mlbb/heroes/Gusion.jpg</t>
  </si>
  <si>
    <t>https://cdn2.vistek.id/mlbb/heroes/Hanzo.jpg</t>
  </si>
  <si>
    <t>https://cdn2.vistek.id/mlbb/heroes/Harley.jpg</t>
  </si>
  <si>
    <t>https://cdn2.vistek.id/mlbb/heroes/Hilda.jpg</t>
  </si>
  <si>
    <t>https://cdn2.vistek.id/mlbb/heroes/Johnson.jpg</t>
  </si>
  <si>
    <t>https://cdn2.vistek.id/mlbb/heroes/Kagura.jpg</t>
  </si>
  <si>
    <t>https://cdn2.vistek.id/mlbb/heroes/Karina.jpg</t>
  </si>
  <si>
    <t>https://cdn2.vistek.id/mlbb/heroes/Kimmy.jpg</t>
  </si>
  <si>
    <t>https://cdn2.vistek.id/mlbb/heroes/Lapu-Lapu.jpg</t>
  </si>
  <si>
    <t>https://cdn2.vistek.id/mlbb/heroes/Layla.jpg</t>
  </si>
  <si>
    <t>https://cdn2.vistek.id/mlbb/heroes/Leomord.jpg</t>
  </si>
  <si>
    <t>https://cdn2.vistek.id/mlbb/heroes/Lesley.jpg</t>
  </si>
  <si>
    <t>https://cdn2.vistek.id/mlbb/heroes/Miya.jpg</t>
  </si>
  <si>
    <t>https://cdn2.vistek.id/mlbb/heroes/Odette.jpg</t>
  </si>
  <si>
    <t>https://cdn2.vistek.id/mlbb/heroes/Pharsa.jpg</t>
  </si>
  <si>
    <t>https://cdn2.vistek.id/mlbb/heroes/Popol_and_Kupa.jpg</t>
  </si>
  <si>
    <t>https://cdn2.vistek.id/mlbb/heroes/Rafaela.jpg</t>
  </si>
  <si>
    <t>https://cdn2.vistek.id/mlbb/heroes/Selena.jpg</t>
  </si>
  <si>
    <t>https://cdn2.vistek.id/mlbb/heroes/Silvanna.jpg</t>
  </si>
  <si>
    <t>https://cdn2.vistek.id/mlbb/heroes/Sun.jpg</t>
  </si>
  <si>
    <t>https://cdn2.vistek.id/mlbb/heroes/Vale.jpg</t>
  </si>
  <si>
    <t>https://cdn2.vistek.id/mlbb/heroes/Valir.jpg</t>
  </si>
  <si>
    <t>https://cdn2.vistek.id/mlbb/heroes/Xavier.jpg</t>
  </si>
  <si>
    <t>https://cdn2.vistek.id/mlbb/heroes/Yi_Sun-Shin.jpg</t>
  </si>
  <si>
    <t>https://cdn2.vistek.id/mlbb/heroes/Zilong.jpg</t>
  </si>
  <si>
    <t>https://cdn2.vistek.id/mlbb/heroes/Saber.jpg</t>
  </si>
  <si>
    <t>https://cdn2.vistek.id/mlbb/heroes/Cici.webp</t>
  </si>
  <si>
    <t>https://cdn2.vistek.id/mlbb/heroes/Atlas.jpg</t>
  </si>
  <si>
    <t>https://cdn2.vistek.id/mlbb/heroes/Cecillion.jpg</t>
  </si>
  <si>
    <t>https://cdn2.vistek.id/mlbb/heroes/Ixia.webp</t>
  </si>
  <si>
    <t>https://cdn2.vistek.id/mlbb/heroes/Paquito.jpg</t>
  </si>
  <si>
    <t>https://cdn2.vistek.id/mlbb/heroes/Uranus.jpg</t>
  </si>
  <si>
    <t>https://cdn2.vistek.id/mlbb/heroes/Yin.jpg</t>
  </si>
  <si>
    <t>https://cdn2.vistek.id/mlbb/heroes/Kadita.jpg</t>
  </si>
  <si>
    <t>https://cdn2.vistek.id/mlbb/heroes/Martis.jpg</t>
  </si>
  <si>
    <t>https://cdn2.vistek.id/mlbb/heroes/Masha.jpg</t>
  </si>
  <si>
    <t>https://cdn2.vistek.id/mlbb/heroes/Minsitthar.jpg</t>
  </si>
  <si>
    <t>https://cdn2.vistek.id/mlbb/heroes/Nana.jpg</t>
  </si>
  <si>
    <t>https://cdn2.vistek.id/mlbb/heroes/Irithel.jpg</t>
  </si>
  <si>
    <t>https://cdn2.vistek.id/mlbb/heroes/Melissa.jpg</t>
  </si>
  <si>
    <t>https://cdn2.vistek.id/mlbb/heroes/Natalia.jpg</t>
  </si>
  <si>
    <t>https://cdn2.vistek.id/mlbb/heroes/Guinevere.jpg</t>
  </si>
  <si>
    <t>https://cdn2.vistek.id/mlbb/heroes/Novaria.jpg</t>
  </si>
  <si>
    <t>https://cdn2.vistek.id/mlbb/heroes/Hanabi.jpg</t>
  </si>
  <si>
    <t>https://cdn2.vistek.id/mlbb/heroes/Fredrinn.jpg</t>
  </si>
  <si>
    <t>https://cdn2.vistek.id/mlbb/heroes/Helcurt.jpg</t>
  </si>
  <si>
    <t>https://cdn2.vistek.id/mlbb/heroes/Brody.jpg</t>
  </si>
  <si>
    <t>https://cdn2.vistek.id/mlbb/heroes/Clint.jpg</t>
  </si>
  <si>
    <t>https://cdn2.vistek.id/mlbb/heroes/Yu_Zhong.jpg</t>
  </si>
  <si>
    <t>https://cdn2.vistek.id/mlbb/heroes/Chip.jpg</t>
  </si>
  <si>
    <t>https://cdn2.vistek.id/mlbb/heroes/Thamuz.jpg</t>
  </si>
  <si>
    <t>https://cdn2.vistek.id/mlbb/heroes/Gloo.jpg</t>
  </si>
  <si>
    <t>https://cdn2.vistek.id/mlbb/heroes/Benedetta.jpg</t>
  </si>
  <si>
    <t>https://cdn2.vistek.id/mlbb/heroes/Carmilla.jpg</t>
  </si>
  <si>
    <t>https://cdn2.vistek.id/mlbb/heroes/Lylia.jpg</t>
  </si>
  <si>
    <t>https://cdn2.vistek.id/mlbb/heroes/Bruno.jpg</t>
  </si>
  <si>
    <t>https://cdn2.vistek.id/mlbb/heroes/Lolita.jpg</t>
  </si>
  <si>
    <t>https://cdn2.vistek.id/mlbb/heroes/Alice.jpg</t>
  </si>
  <si>
    <t>https://cdn2.vistek.id/mlbb/heroes/Franco.jpg</t>
  </si>
  <si>
    <t>https://cdn2.vistek.id/mlbb/heroes/Lancelot.jpg</t>
  </si>
  <si>
    <t>https://cdn2.vistek.id/mlbb/heroes/Bane.jpg</t>
  </si>
  <si>
    <t>https://cdn2.vistek.id/mlbb/heroes/Barats.jpg</t>
  </si>
  <si>
    <t>https://cdn2.vistek.id/mlbb/heroes/Minotaur.jpg</t>
  </si>
  <si>
    <t>https://cdn2.vistek.id/mlbb/heroes/X.Borg.jpg</t>
  </si>
  <si>
    <t>https://cdn2.vistek.id/mlbb/heroes/Wanwan.jpg</t>
  </si>
  <si>
    <t>https://cdn2.vistek.id/mlbb/heroes/Akai.jpg</t>
  </si>
  <si>
    <t>https://cdn2.vistek.id/mlbb/heroes/Joy.jpg</t>
  </si>
  <si>
    <t>https://cdn2.vistek.id/mlbb/heroes/Beatrix.jpg</t>
  </si>
  <si>
    <t>https://cdn2.vistek.id/mlbb/heroes/Khufra.jpg</t>
  </si>
  <si>
    <t>https://cdn2.vistek.id/mlbb/heroes/Kaja.jpg</t>
  </si>
  <si>
    <t>https://cdn2.vistek.id/mlbb/heroes/Luo_Yi.jpg</t>
  </si>
  <si>
    <t>https://cdn2.vistek.id/mlbb/heroes/Angela.jpg</t>
  </si>
  <si>
    <t>https://cdn2.vistek.id/mlbb/heroes/Grock.jpg</t>
  </si>
  <si>
    <t>https://cdn2.vistek.id/mlbb/heroes/Zhuxin.webp</t>
  </si>
  <si>
    <t>https://cdn2.vistek.id/mlbb/heroes/Natan.jpg</t>
  </si>
  <si>
    <t>https://cdn2.vistek.id/mlbb/heroes/Fanny.jpg</t>
  </si>
  <si>
    <t>https://cdn2.vistek.id/mlbb/heroes/Khaleed.jpg</t>
  </si>
  <si>
    <t>https://cdn2.vistek.id/mlbb/heroes/Tigreal.jpg</t>
  </si>
  <si>
    <t>https://cdn2.vistek.id/mlbb/heroes/Karrie.jpg</t>
  </si>
  <si>
    <t>https://cdn2.vistek.id/mlbb/heroes/Jawhead.jpg</t>
  </si>
  <si>
    <t>https://cdn2.vistek.id/mlbb/heroes/Lunox.jpg</t>
  </si>
  <si>
    <t>https://cdn2.vistek.id/mlbb/heroes/Chou.jpg</t>
  </si>
  <si>
    <t>https://cdn2.vistek.id/mlbb/heroes/Mathilda.jpg</t>
  </si>
  <si>
    <t>https://cdn2.vistek.id/mlbb/heroes/Yve.jpg</t>
  </si>
  <si>
    <t>https://cdn2.vistek.id/mlbb/heroes/Claude.jpg</t>
  </si>
  <si>
    <t>https://cdn2.vistek.id/mlbb/heroes/Aurora.jpg</t>
  </si>
  <si>
    <t>https://cdn2.vistek.id/mlbb/heroes/Faramis.jpg</t>
  </si>
  <si>
    <t>https://cdn2.vistek.id/mlbb/heroes/Hayabusa.jpg</t>
  </si>
  <si>
    <t>https://cdn2.vistek.id/mlbb/heroes/Gatotkaca.jpg</t>
  </si>
  <si>
    <t>https://cdn2.vistek.id/mlbb/heroes/Ling.jpg</t>
  </si>
  <si>
    <t>https://cdn2.vistek.id/mlbb/heroes/Julian.jpg</t>
  </si>
  <si>
    <t>https://cdn2.vistek.id/mlbb/heroes/Vexana.jpg</t>
  </si>
  <si>
    <t>https://cdn2.vistek.id/mlbb/heroes/Alpha.jpg</t>
  </si>
  <si>
    <t>https://cdn2.vistek.id/mlbb/heroes/Phoveus.jpg</t>
  </si>
  <si>
    <t>https://cdn2.vistek.id/mlbb/heroes/Arlott.webp</t>
  </si>
  <si>
    <t>https://cdn2.vistek.id/mlbb/heroes/Terizla.jpg</t>
  </si>
  <si>
    <t>https://cdn2.vistek.id/mlbb/heroes/Zhask.jpg</t>
  </si>
  <si>
    <t>https://cdn2.vistek.id/mlbb/heroes/Hylos.jpg</t>
  </si>
  <si>
    <t>https://cdn2.vistek.id/mlbb/heroes/Nolan.webp</t>
  </si>
  <si>
    <t>https://cdn2.vistek.id/mlbb/heroes/Ruby.jpg</t>
  </si>
  <si>
    <t>https://cdn2.vistek.id/mlbb/heroes/Moskov.jpg</t>
  </si>
  <si>
    <t>https://cdn2.vistek.id/mlbb/heroes/Harith.jpg</t>
  </si>
  <si>
    <t>https://cdn2.vistek.id/mlbb/heroes/Valentina.jpg</t>
  </si>
  <si>
    <t>https://cdn2.vistek.id/mlbb/heroes/Roger.jpg</t>
  </si>
  <si>
    <t>https://cdn2.vistek.id/mlbb/heroes/Edith.jpg</t>
  </si>
  <si>
    <t>tahun</t>
  </si>
  <si>
    <t>inflasi</t>
  </si>
  <si>
    <t>tpt</t>
  </si>
  <si>
    <t>/</t>
  </si>
  <si>
    <t>name</t>
  </si>
  <si>
    <t>score</t>
  </si>
  <si>
    <t>time</t>
  </si>
  <si>
    <t>pt-1</t>
  </si>
  <si>
    <t>score 2</t>
  </si>
  <si>
    <t>name 2</t>
  </si>
  <si>
    <t>time 2</t>
  </si>
  <si>
    <t>name 5</t>
  </si>
  <si>
    <t>score 3</t>
  </si>
  <si>
    <t>time 3</t>
  </si>
  <si>
    <t>pt-1 2</t>
  </si>
  <si>
    <t>score 4</t>
  </si>
  <si>
    <t>name 6</t>
  </si>
  <si>
    <t>time 4</t>
  </si>
  <si>
    <t>name 9</t>
  </si>
  <si>
    <t>score 5</t>
  </si>
  <si>
    <t>time 5</t>
  </si>
  <si>
    <t>pt-1 3</t>
  </si>
  <si>
    <t>score 6</t>
  </si>
  <si>
    <t>name 10</t>
  </si>
  <si>
    <t>time 6</t>
  </si>
  <si>
    <t>name 13</t>
  </si>
  <si>
    <t>score 7</t>
  </si>
  <si>
    <t>time 7</t>
  </si>
  <si>
    <t>pt-1 4</t>
  </si>
  <si>
    <t>score 8</t>
  </si>
  <si>
    <t>name 14</t>
  </si>
  <si>
    <t>time 8</t>
  </si>
  <si>
    <t>name 17</t>
  </si>
  <si>
    <t>score 9</t>
  </si>
  <si>
    <t>time 9</t>
  </si>
  <si>
    <t>pt-1 5</t>
  </si>
  <si>
    <t>score 10</t>
  </si>
  <si>
    <t>name 18</t>
  </si>
  <si>
    <t>time 10</t>
  </si>
  <si>
    <t>name 21</t>
  </si>
  <si>
    <t>time 11</t>
  </si>
  <si>
    <t>pt-1 6</t>
  </si>
  <si>
    <t>score 12</t>
  </si>
  <si>
    <t>name 22</t>
  </si>
  <si>
    <t>time 12</t>
  </si>
  <si>
    <t>name 25</t>
  </si>
  <si>
    <t>score 13</t>
  </si>
  <si>
    <t>time 13</t>
  </si>
  <si>
    <t>pt-1 7</t>
  </si>
  <si>
    <t>score 14</t>
  </si>
  <si>
    <t>name 26</t>
  </si>
  <si>
    <t>time 14</t>
  </si>
  <si>
    <t>name 29</t>
  </si>
  <si>
    <t>score 15</t>
  </si>
  <si>
    <t>time 15</t>
  </si>
  <si>
    <t>pt-1 8</t>
  </si>
  <si>
    <t>score 16</t>
  </si>
  <si>
    <t>name 30</t>
  </si>
  <si>
    <t>time 16</t>
  </si>
  <si>
    <t>name 33</t>
  </si>
  <si>
    <t>score 17</t>
  </si>
  <si>
    <t>time 17</t>
  </si>
  <si>
    <t>pt-1 9</t>
  </si>
  <si>
    <t>score 18</t>
  </si>
  <si>
    <t>name 34</t>
  </si>
  <si>
    <t>time 18</t>
  </si>
  <si>
    <t>name 37</t>
  </si>
  <si>
    <t>score 19</t>
  </si>
  <si>
    <t>time 19</t>
  </si>
  <si>
    <t>pt-1 10</t>
  </si>
  <si>
    <t>score 20</t>
  </si>
  <si>
    <t>name 38</t>
  </si>
  <si>
    <t>time 20</t>
  </si>
  <si>
    <t>name 41</t>
  </si>
  <si>
    <t>score 21</t>
  </si>
  <si>
    <t>time 21</t>
  </si>
  <si>
    <t>pt-1 11</t>
  </si>
  <si>
    <t>score 22</t>
  </si>
  <si>
    <t>name 42</t>
  </si>
  <si>
    <t>time 22</t>
  </si>
  <si>
    <t>name 45</t>
  </si>
  <si>
    <t>score 23</t>
  </si>
  <si>
    <t>time 23</t>
  </si>
  <si>
    <t>pt-1 12</t>
  </si>
  <si>
    <t>score 24</t>
  </si>
  <si>
    <t>name 46</t>
  </si>
  <si>
    <t>time 24</t>
  </si>
  <si>
    <t>name 49</t>
  </si>
  <si>
    <t>score 25</t>
  </si>
  <si>
    <t>time 25</t>
  </si>
  <si>
    <t>pt-1 13</t>
  </si>
  <si>
    <t>score 26</t>
  </si>
  <si>
    <t>name 50</t>
  </si>
  <si>
    <t>time 26</t>
  </si>
  <si>
    <t>name 53</t>
  </si>
  <si>
    <t>score 27</t>
  </si>
  <si>
    <t>time 27</t>
  </si>
  <si>
    <t>pt-1 14</t>
  </si>
  <si>
    <t>score 28</t>
  </si>
  <si>
    <t>name 54</t>
  </si>
  <si>
    <t>time 28</t>
  </si>
  <si>
    <t>name 57</t>
  </si>
  <si>
    <t>score 29</t>
  </si>
  <si>
    <t>time 29</t>
  </si>
  <si>
    <t>pt-1 15</t>
  </si>
  <si>
    <t>score 30</t>
  </si>
  <si>
    <t>name 58</t>
  </si>
  <si>
    <t>time 30</t>
  </si>
  <si>
    <t>name 61</t>
  </si>
  <si>
    <t>score 31</t>
  </si>
  <si>
    <t>time 31</t>
  </si>
  <si>
    <t>pt-1 16</t>
  </si>
  <si>
    <t>score 32</t>
  </si>
  <si>
    <t>name 62</t>
  </si>
  <si>
    <t>time 32</t>
  </si>
  <si>
    <t>GEEK</t>
  </si>
  <si>
    <t>Sabtu, 10 Agt 2024</t>
  </si>
  <si>
    <t>AE</t>
  </si>
  <si>
    <t>10 Agt | 21:15</t>
  </si>
  <si>
    <t>BTR</t>
  </si>
  <si>
    <t>Sabtu, 17 Agt 2024</t>
  </si>
  <si>
    <t>17 Agt | 15:15</t>
  </si>
  <si>
    <t>Minggu, 18 Agt 2024</t>
  </si>
  <si>
    <t>FNOC</t>
  </si>
  <si>
    <t>18 Agt | 18:15</t>
  </si>
  <si>
    <t>Sabtu, 24 Agt 2024</t>
  </si>
  <si>
    <t>EVOS</t>
  </si>
  <si>
    <t>24 Agt | 17:30</t>
  </si>
  <si>
    <t>RBL</t>
  </si>
  <si>
    <t>Minggu, 25 Agt 2024</t>
  </si>
  <si>
    <t>25 Agt | 14:30</t>
  </si>
  <si>
    <t>RRQ</t>
  </si>
  <si>
    <t>Sabtu, 31 Agt 2024</t>
  </si>
  <si>
    <t>31 Agt | 20:30</t>
  </si>
  <si>
    <t>Minggu, 1 Sep 2024</t>
  </si>
  <si>
    <t>DEWA</t>
  </si>
  <si>
    <t>1 Sep | 20:30</t>
  </si>
  <si>
    <t>Sabtu, 7 Sep 2024</t>
  </si>
  <si>
    <t>TLID</t>
  </si>
  <si>
    <t>7 Sep | 17:30</t>
  </si>
  <si>
    <t>Minggu, 8 Sep 2024</t>
  </si>
  <si>
    <t>8 Sep | 14:30</t>
  </si>
  <si>
    <t>Sabtu, 14 Sep 2024</t>
  </si>
  <si>
    <t>14 Sep | 17:30</t>
  </si>
  <si>
    <t>Minggu, 15 Sep 2024</t>
  </si>
  <si>
    <t>15 Sep | 14:30</t>
  </si>
  <si>
    <t>Sabtu, 21 Sep 2024</t>
  </si>
  <si>
    <t>21 Sep | 14:30</t>
  </si>
  <si>
    <t>Sabtu, 28 Sep 2024</t>
  </si>
  <si>
    <t>28 Sep | 17:30</t>
  </si>
  <si>
    <t>Minggu, 29 Sep 2024</t>
  </si>
  <si>
    <t>29 Sep | 14:30</t>
  </si>
  <si>
    <t>Sabtu, 5 Okt 2024</t>
  </si>
  <si>
    <t>5 Okt | 20:30</t>
  </si>
  <si>
    <t>Minggu, 6 Okt 2024</t>
  </si>
  <si>
    <t>6 Okt | 17:30</t>
  </si>
  <si>
    <t>10 Agt | 15:15</t>
  </si>
  <si>
    <t>Minggu, 11 Agt 2024</t>
  </si>
  <si>
    <t>11 Agt | 18:15</t>
  </si>
  <si>
    <t>18 Agt | 15:15</t>
  </si>
  <si>
    <t>24 Agt | 14:30</t>
  </si>
  <si>
    <t>25 Agt | 20:30</t>
  </si>
  <si>
    <t>Jumat, 30 Agt 2024</t>
  </si>
  <si>
    <t>30 Agt | 18:15</t>
  </si>
  <si>
    <t>31 Agt | 17:30</t>
  </si>
  <si>
    <t>7 Sep | 20:30</t>
  </si>
  <si>
    <t>Jumat, 13 Sep 2024</t>
  </si>
  <si>
    <t>13 Sep | 15:15</t>
  </si>
  <si>
    <t>15 Sep | 20:30</t>
  </si>
  <si>
    <t>Jumat, 20 Sep 2024</t>
  </si>
  <si>
    <t>20 Sep | 18:15</t>
  </si>
  <si>
    <t>Minggu, 22 Sep 2024</t>
  </si>
  <si>
    <t>22 Sep | 17:30</t>
  </si>
  <si>
    <t>28 Sep | 20:30</t>
  </si>
  <si>
    <t>Jumat, 4 Okt 2024</t>
  </si>
  <si>
    <t>4 Okt | 15:15</t>
  </si>
  <si>
    <t>Jumat, 9 Agt 2024</t>
  </si>
  <si>
    <t>9 Agt | 18:15</t>
  </si>
  <si>
    <t>11 Agt | 21:15</t>
  </si>
  <si>
    <t>Jumat, 23 Agt 2024</t>
  </si>
  <si>
    <t>23 Agt | 18:15</t>
  </si>
  <si>
    <t>24 Agt | 20:30</t>
  </si>
  <si>
    <t>30 Agt | 15:15</t>
  </si>
  <si>
    <t>7 Sep | 14:30</t>
  </si>
  <si>
    <t>8 Sep | 20:30</t>
  </si>
  <si>
    <t>14 Sep | 14:30</t>
  </si>
  <si>
    <t>20 Sep | 15:15</t>
  </si>
  <si>
    <t>Jumat, 27 Sep 2024</t>
  </si>
  <si>
    <t>27 Sep | 18:15</t>
  </si>
  <si>
    <t>4 Okt | 18:15</t>
  </si>
  <si>
    <t>6 Okt | 14:30</t>
  </si>
  <si>
    <t>10 Agt | 18:15</t>
  </si>
  <si>
    <t>Jumat, 16 Agt 2024</t>
  </si>
  <si>
    <t>16 Agt | 18:15</t>
  </si>
  <si>
    <t>17 Agt | 21:15</t>
  </si>
  <si>
    <t>1 Sep | 14:30</t>
  </si>
  <si>
    <t>Jumat, 6 Sep 2024</t>
  </si>
  <si>
    <t>6 Sep | 18:15</t>
  </si>
  <si>
    <t>21 Sep | 17:30</t>
  </si>
  <si>
    <t>22 Sep | 20:30</t>
  </si>
  <si>
    <t>28 Sep | 14:30</t>
  </si>
  <si>
    <t>29 Sep | 17:30</t>
  </si>
  <si>
    <t>5 Okt | 14:30</t>
  </si>
  <si>
    <t>9 Agt | 15:15</t>
  </si>
  <si>
    <t>11 Agt | 15:15</t>
  </si>
  <si>
    <t>17 Agt | 18:15</t>
  </si>
  <si>
    <t>23 Agt | 15:15</t>
  </si>
  <si>
    <t>8 Sep | 17:30</t>
  </si>
  <si>
    <t>14 Sep | 20:30</t>
  </si>
  <si>
    <t>15 Sep | 17:30</t>
  </si>
  <si>
    <t>21 Sep | 20:30</t>
  </si>
  <si>
    <t>31 Agt | 14:30</t>
  </si>
  <si>
    <t>1 Sep | 17:30</t>
  </si>
  <si>
    <t>6 Sep | 15:15</t>
  </si>
  <si>
    <t>22 Sep | 14:30</t>
  </si>
  <si>
    <t>27 Sep | 15:15</t>
  </si>
  <si>
    <t>29 Sep | 20:30</t>
  </si>
  <si>
    <t>16 Agt | 15:15</t>
  </si>
  <si>
    <t>18 Agt | 21:15</t>
  </si>
  <si>
    <t>13 Sep | 18:15</t>
  </si>
  <si>
    <t>6 Okt | 20:30</t>
  </si>
  <si>
    <t>25 Agt | 17:30</t>
  </si>
  <si>
    <t>5 Okt | 17:30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</si>
</sst>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"/>
    <numFmt numFmtId="165" formatCode="hh:mm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9.0"/>
      <color rgb="FF000000"/>
      <name val="&quot;Google Sans Mono&quot;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0" xfId="0" applyFont="1"/>
    <xf borderId="0" fillId="0" fontId="1" numFmtId="3" xfId="0" applyFont="1" applyNumberFormat="1"/>
    <xf borderId="0" fillId="0" fontId="1" numFmtId="4" xfId="0" applyFont="1" applyNumberFormat="1"/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Font="1" applyNumberFormat="1"/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4" numFmtId="0" xfId="0" applyFill="1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 shrinkToFit="0" vertical="top" wrapText="1"/>
    </xf>
    <xf borderId="0" fillId="0" fontId="1" numFmtId="2" xfId="0" applyAlignment="1" applyFont="1" applyNumberFormat="1">
      <alignment readingOrder="0" shrinkToFit="0" vertical="top" wrapText="1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vertical="top"/>
    </xf>
    <xf borderId="0" fillId="0" fontId="1" numFmtId="9" xfId="0" applyAlignment="1" applyFont="1" applyNumberFormat="1">
      <alignment readingOrder="0" shrinkToFit="0" vertical="top" wrapText="1"/>
    </xf>
    <xf borderId="0" fillId="0" fontId="1" numFmtId="10" xfId="0" applyAlignment="1" applyFont="1" applyNumberFormat="1">
      <alignment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2" xfId="0" applyAlignment="1" applyFont="1" applyNumberFormat="1">
      <alignment shrinkToFit="0" vertical="top" wrapText="1"/>
    </xf>
    <xf borderId="0" fillId="0" fontId="1" numFmtId="2" xfId="0" applyAlignment="1" applyFont="1" applyNumberFormat="1">
      <alignment vertical="top"/>
    </xf>
    <xf borderId="0" fillId="0" fontId="5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tpt vs inflasi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Sheet1!$C$2:$C$43</c:f>
            </c:numRef>
          </c:xVal>
          <c:yVal>
            <c:numRef>
              <c:f>Sheet1!$B$2:$B$43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4422560"/>
        <c:axId val="948952121"/>
      </c:scatterChart>
      <c:valAx>
        <c:axId val="137442256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inflasi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8952121"/>
      </c:valAx>
      <c:valAx>
        <c:axId val="9489521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tpt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44225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tpt vs inflasi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'Copy of Sheet1'!$B$1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'Copy of Sheet1'!$C$2:$C$41</c:f>
            </c:numRef>
          </c:xVal>
          <c:yVal>
            <c:numRef>
              <c:f>'Copy of Sheet1'!$B$2:$B$41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5291092"/>
        <c:axId val="557910381"/>
      </c:scatterChart>
      <c:valAx>
        <c:axId val="114529109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inflasi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7910381"/>
      </c:valAx>
      <c:valAx>
        <c:axId val="5579103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tpt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452910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438150</xdr:colOff>
      <xdr:row>20</xdr:row>
      <xdr:rowOff>171450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466725</xdr:colOff>
      <xdr:row>22</xdr:row>
      <xdr:rowOff>28575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392" Type="http://schemas.openxmlformats.org/officeDocument/2006/relationships/hyperlink" Target="https://liquipedia.net/commons/images/thumb/c/c1/ML_icon_Alpha_2021.png/25px-ML_icon_Alpha_2021.png" TargetMode="External"/><Relationship Id="rId391" Type="http://schemas.openxmlformats.org/officeDocument/2006/relationships/hyperlink" Target="https://liquipedia.net/mobilelegends/Alpha" TargetMode="External"/><Relationship Id="rId390" Type="http://schemas.openxmlformats.org/officeDocument/2006/relationships/hyperlink" Target="https://liquipedia.net/commons/images/thumb/0/01/ML_icon_Edith.png/25px-ML_icon_Edith.png" TargetMode="External"/><Relationship Id="rId1" Type="http://schemas.openxmlformats.org/officeDocument/2006/relationships/hyperlink" Target="https://liquipedia.net/mobilelegends/Akai" TargetMode="External"/><Relationship Id="rId2" Type="http://schemas.openxmlformats.org/officeDocument/2006/relationships/hyperlink" Target="https://liquipedia.net/commons/images/thumb/a/a9/ML_icon_Akai_2022.png/25px-ML_icon_Akai_2022.png" TargetMode="External"/><Relationship Id="rId3" Type="http://schemas.openxmlformats.org/officeDocument/2006/relationships/hyperlink" Target="https://liquipedia.net/mobilelegends/Special:RunQuery/Game_history?pfRunQueryFormName=Game+history&amp;Gh%5Bpicks%5D=Akai&amp;Gh%5Btournaments%5D=MPL%2FIndonesia%2FSeason_14%2FPlayoffs%2C+MPL%2FIndonesia%2FSeason_14%2FRegular_Season&amp;wpRunQuery=Run+query" TargetMode="External"/><Relationship Id="rId4" Type="http://schemas.openxmlformats.org/officeDocument/2006/relationships/hyperlink" Target="https://liquipedia.net/mobilelegends/Special:RunQuery/Game_history?pfRunQueryFormName=Game+history&amp;Gh%5Bbans%5D=Akai&amp;Gh%5Btournaments%5D=MPL%2FIndonesia%2FSeason_14%2FPlayoffs%2C+MPL%2FIndonesia%2FSeason_14%2FRegular_Season&amp;wpRunQuery=Run+query" TargetMode="External"/><Relationship Id="rId2180" Type="http://schemas.openxmlformats.org/officeDocument/2006/relationships/hyperlink" Target="https://liquipedia.net/commons/images/thumb/0/0a/Rebellion_Esports_allmode.png/99px-Rebellion_Esports_allmode.png" TargetMode="External"/><Relationship Id="rId2181" Type="http://schemas.openxmlformats.org/officeDocument/2006/relationships/hyperlink" Target="https://liquipedia.net/commons/images/thumb/0/0a/Rebellion_Esports_allmode.png/99px-Rebellion_Esports_allmode.png" TargetMode="External"/><Relationship Id="rId2182" Type="http://schemas.openxmlformats.org/officeDocument/2006/relationships/hyperlink" Target="https://liquipedia.net/mobilelegends/Alpha" TargetMode="External"/><Relationship Id="rId2183" Type="http://schemas.openxmlformats.org/officeDocument/2006/relationships/hyperlink" Target="https://liquipedia.net/commons/images/thumb/c/c1/ML_icon_Alpha_2021.png/25px-ML_icon_Alpha_2021.png" TargetMode="External"/><Relationship Id="rId9" Type="http://schemas.openxmlformats.org/officeDocument/2006/relationships/hyperlink" Target="https://liquipedia.net/commons/images/thumb/d/d0/EVOS_Esports_allmode.png/52px-EVOS_Esports_allmode.png" TargetMode="External"/><Relationship Id="rId385" Type="http://schemas.openxmlformats.org/officeDocument/2006/relationships/hyperlink" Target="https://liquipedia.net/commons/images/thumb/0/07/Bigetron_2020_allmode.png/56px-Bigetron_2020_allmode.png" TargetMode="External"/><Relationship Id="rId2184" Type="http://schemas.openxmlformats.org/officeDocument/2006/relationships/hyperlink" Target="https://liquipedia.net/mobilelegends/Edith" TargetMode="External"/><Relationship Id="rId384" Type="http://schemas.openxmlformats.org/officeDocument/2006/relationships/hyperlink" Target="https://liquipedia.net/commons/images/thumb/0/07/Bigetron_2020_allmode.png/56px-Bigetron_2020_allmode.png" TargetMode="External"/><Relationship Id="rId2185" Type="http://schemas.openxmlformats.org/officeDocument/2006/relationships/hyperlink" Target="https://liquipedia.net/commons/images/thumb/0/01/ML_icon_Edith.png/25px-ML_icon_Edith.png" TargetMode="External"/><Relationship Id="rId383" Type="http://schemas.openxmlformats.org/officeDocument/2006/relationships/hyperlink" Target="https://liquipedia.net/mobilelegends/Bigetron_Alpha" TargetMode="External"/><Relationship Id="rId2186" Type="http://schemas.openxmlformats.org/officeDocument/2006/relationships/hyperlink" Target="https://liquipedia.net/mobilelegends/Guinevere" TargetMode="External"/><Relationship Id="rId382" Type="http://schemas.openxmlformats.org/officeDocument/2006/relationships/hyperlink" Target="https://liquipedia.net/commons/images/thumb/e/ea/Alter_Ego_2022_allmode.png/51px-Alter_Ego_2022_allmode.png" TargetMode="External"/><Relationship Id="rId2187" Type="http://schemas.openxmlformats.org/officeDocument/2006/relationships/hyperlink" Target="https://liquipedia.net/commons/images/thumb/0/0d/ML_icon_Guinevere.png/25px-ML_icon_Guinevere.png" TargetMode="External"/><Relationship Id="rId5" Type="http://schemas.openxmlformats.org/officeDocument/2006/relationships/hyperlink" Target="https://liquipedia.net/mobilelegends/Rebellion_Esports" TargetMode="External"/><Relationship Id="rId389" Type="http://schemas.openxmlformats.org/officeDocument/2006/relationships/hyperlink" Target="https://liquipedia.net/mobilelegends/Edith" TargetMode="External"/><Relationship Id="rId2188" Type="http://schemas.openxmlformats.org/officeDocument/2006/relationships/hyperlink" Target="https://liquipedia.net/mobilelegends/Harith" TargetMode="External"/><Relationship Id="rId6" Type="http://schemas.openxmlformats.org/officeDocument/2006/relationships/hyperlink" Target="https://liquipedia.net/commons/images/thumb/0/0a/Rebellion_Esports_allmode.png/99px-Rebellion_Esports_allmode.png" TargetMode="External"/><Relationship Id="rId388" Type="http://schemas.openxmlformats.org/officeDocument/2006/relationships/hyperlink" Target="https://liquipedia.net/commons/images/thumb/5/59/Team_Liquid_2024_darkmode.png/44px-Team_Liquid_2024_darkmode.png" TargetMode="External"/><Relationship Id="rId2189" Type="http://schemas.openxmlformats.org/officeDocument/2006/relationships/hyperlink" Target="https://liquipedia.net/commons/images/thumb/f/f9/ML_icon_Harith.png/25px-ML_icon_Harith.png" TargetMode="External"/><Relationship Id="rId7" Type="http://schemas.openxmlformats.org/officeDocument/2006/relationships/hyperlink" Target="https://liquipedia.net/commons/images/thumb/0/0a/Rebellion_Esports_allmode.png/99px-Rebellion_Esports_allmode.png" TargetMode="External"/><Relationship Id="rId387" Type="http://schemas.openxmlformats.org/officeDocument/2006/relationships/hyperlink" Target="https://liquipedia.net/commons/images/thumb/0/01/Team_Liquid_2024_lightmode.png/44px-Team_Liquid_2024_lightmode.png" TargetMode="External"/><Relationship Id="rId8" Type="http://schemas.openxmlformats.org/officeDocument/2006/relationships/hyperlink" Target="https://liquipedia.net/mobilelegends/EVOS_Glory" TargetMode="External"/><Relationship Id="rId386" Type="http://schemas.openxmlformats.org/officeDocument/2006/relationships/hyperlink" Target="https://liquipedia.net/mobilelegends/Team_Liquid_ID" TargetMode="External"/><Relationship Id="rId381" Type="http://schemas.openxmlformats.org/officeDocument/2006/relationships/hyperlink" Target="https://liquipedia.net/commons/images/thumb/e/ea/Alter_Ego_2022_allmode.png/51px-Alter_Ego_2022_allmode.png" TargetMode="External"/><Relationship Id="rId380" Type="http://schemas.openxmlformats.org/officeDocument/2006/relationships/hyperlink" Target="https://liquipedia.net/mobilelegends/Alter_Ego" TargetMode="External"/><Relationship Id="rId379" Type="http://schemas.openxmlformats.org/officeDocument/2006/relationships/hyperlink" Target="https://liquipedia.net/commons/images/thumb/0/0a/Rebellion_Esports_allmode.png/99px-Rebellion_Esports_allmode.png" TargetMode="External"/><Relationship Id="rId2170" Type="http://schemas.openxmlformats.org/officeDocument/2006/relationships/hyperlink" Target="https://liquipedia.net/mobilelegends/Alter_Ego" TargetMode="External"/><Relationship Id="rId2171" Type="http://schemas.openxmlformats.org/officeDocument/2006/relationships/hyperlink" Target="https://liquipedia.net/commons/images/thumb/e/ea/Alter_Ego_2022_allmode.png/51px-Alter_Ego_2022_allmode.png" TargetMode="External"/><Relationship Id="rId2172" Type="http://schemas.openxmlformats.org/officeDocument/2006/relationships/hyperlink" Target="https://liquipedia.net/commons/images/thumb/e/ea/Alter_Ego_2022_allmode.png/51px-Alter_Ego_2022_allmode.png" TargetMode="External"/><Relationship Id="rId374" Type="http://schemas.openxmlformats.org/officeDocument/2006/relationships/hyperlink" Target="https://liquipedia.net/commons/images/thumb/d/d0/ML_icon_Benedetta.png/25px-ML_icon_Benedetta.png" TargetMode="External"/><Relationship Id="rId2173" Type="http://schemas.openxmlformats.org/officeDocument/2006/relationships/hyperlink" Target="https://liquipedia.net/mobilelegends/Novaria" TargetMode="External"/><Relationship Id="rId373" Type="http://schemas.openxmlformats.org/officeDocument/2006/relationships/hyperlink" Target="https://liquipedia.net/mobilelegends/Benedetta" TargetMode="External"/><Relationship Id="rId2174" Type="http://schemas.openxmlformats.org/officeDocument/2006/relationships/hyperlink" Target="https://liquipedia.net/commons/images/thumb/f/fe/ML_icon_Novaria.png/25px-ML_icon_Novaria.png" TargetMode="External"/><Relationship Id="rId372" Type="http://schemas.openxmlformats.org/officeDocument/2006/relationships/hyperlink" Target="https://liquipedia.net/commons/images/thumb/d/d0/EVOS_Esports_allmode.png/52px-EVOS_Esports_allmode.png" TargetMode="External"/><Relationship Id="rId2175" Type="http://schemas.openxmlformats.org/officeDocument/2006/relationships/hyperlink" Target="https://liquipedia.net/mobilelegends/Special:RunQuery/Game_history?pfRunQueryFormName=Game+history&amp;Gh%5Bpicks%5D=Novaria&amp;Gh%5Btournaments%5D=MPL%2FIndonesia%2FSeason_14%2FPlayoffs%2C+MPL%2FIndonesia%2FSeason_14%2FRegular_Season&amp;wpRunQuery=Run+query" TargetMode="External"/><Relationship Id="rId371" Type="http://schemas.openxmlformats.org/officeDocument/2006/relationships/hyperlink" Target="https://liquipedia.net/commons/images/thumb/d/d0/EVOS_Esports_allmode.png/52px-EVOS_Esports_allmode.png" TargetMode="External"/><Relationship Id="rId2176" Type="http://schemas.openxmlformats.org/officeDocument/2006/relationships/hyperlink" Target="https://liquipedia.net/mobilelegends/EVOS_Glory" TargetMode="External"/><Relationship Id="rId378" Type="http://schemas.openxmlformats.org/officeDocument/2006/relationships/hyperlink" Target="https://liquipedia.net/commons/images/thumb/0/0a/Rebellion_Esports_allmode.png/99px-Rebellion_Esports_allmode.png" TargetMode="External"/><Relationship Id="rId2177" Type="http://schemas.openxmlformats.org/officeDocument/2006/relationships/hyperlink" Target="https://liquipedia.net/commons/images/thumb/d/d0/EVOS_Esports_allmode.png/52px-EVOS_Esports_allmode.png" TargetMode="External"/><Relationship Id="rId377" Type="http://schemas.openxmlformats.org/officeDocument/2006/relationships/hyperlink" Target="https://liquipedia.net/mobilelegends/Rebellion_Esports" TargetMode="External"/><Relationship Id="rId2178" Type="http://schemas.openxmlformats.org/officeDocument/2006/relationships/hyperlink" Target="https://liquipedia.net/commons/images/thumb/d/d0/EVOS_Esports_allmode.png/52px-EVOS_Esports_allmode.png" TargetMode="External"/><Relationship Id="rId376" Type="http://schemas.openxmlformats.org/officeDocument/2006/relationships/hyperlink" Target="https://liquipedia.net/mobilelegends/Special:RunQuery/Game_history?pfRunQueryFormName=Game+history&amp;Gh%5Bbans%5D=Benedetta&amp;Gh%5Btournaments%5D=MPL%2FIndonesia%2FSeason_14%2FPlayoffs%2C+MPL%2FIndonesia%2FSeason_14%2FRegular_Season&amp;wpRunQuery=Run+query" TargetMode="External"/><Relationship Id="rId2179" Type="http://schemas.openxmlformats.org/officeDocument/2006/relationships/hyperlink" Target="https://liquipedia.net/mobilelegends/Rebellion_Esports" TargetMode="External"/><Relationship Id="rId375" Type="http://schemas.openxmlformats.org/officeDocument/2006/relationships/hyperlink" Target="https://liquipedia.net/mobilelegends/Special:RunQuery/Game_history?pfRunQueryFormName=Game+history&amp;Gh%5Bpicks%5D=Benedetta&amp;Gh%5Btournaments%5D=MPL%2FIndonesia%2FSeason_14%2FPlayoffs%2C+MPL%2FIndonesia%2FSeason_14%2FRegular_Season&amp;wpRunQuery=Run+query" TargetMode="External"/><Relationship Id="rId2190" Type="http://schemas.openxmlformats.org/officeDocument/2006/relationships/hyperlink" Target="https://liquipedia.net/mobilelegends/Karrie" TargetMode="External"/><Relationship Id="rId2191" Type="http://schemas.openxmlformats.org/officeDocument/2006/relationships/hyperlink" Target="https://liquipedia.net/commons/images/thumb/d/df/ML_icon_Karrie.png/25px-ML_icon_Karrie.png" TargetMode="External"/><Relationship Id="rId2192" Type="http://schemas.openxmlformats.org/officeDocument/2006/relationships/hyperlink" Target="https://liquipedia.net/mobilelegends/Hylos" TargetMode="External"/><Relationship Id="rId2193" Type="http://schemas.openxmlformats.org/officeDocument/2006/relationships/hyperlink" Target="https://liquipedia.net/commons/images/thumb/6/68/ML_icon_Hylos.png/25px-ML_icon_Hylos.png" TargetMode="External"/><Relationship Id="rId2194" Type="http://schemas.openxmlformats.org/officeDocument/2006/relationships/hyperlink" Target="https://liquipedia.net/mobilelegends/Arlott" TargetMode="External"/><Relationship Id="rId396" Type="http://schemas.openxmlformats.org/officeDocument/2006/relationships/hyperlink" Target="https://liquipedia.net/commons/images/thumb/c/c7/ML_icon_Zhask.png/25px-ML_icon_Zhask.png" TargetMode="External"/><Relationship Id="rId2195" Type="http://schemas.openxmlformats.org/officeDocument/2006/relationships/hyperlink" Target="https://liquipedia.net/commons/images/thumb/a/ab/ML_icon_Arlott.png/25px-ML_icon_Arlott.png" TargetMode="External"/><Relationship Id="rId395" Type="http://schemas.openxmlformats.org/officeDocument/2006/relationships/hyperlink" Target="https://liquipedia.net/mobilelegends/Zhask" TargetMode="External"/><Relationship Id="rId2196" Type="http://schemas.openxmlformats.org/officeDocument/2006/relationships/hyperlink" Target="https://liquipedia.net/mobilelegends/Julian" TargetMode="External"/><Relationship Id="rId394" Type="http://schemas.openxmlformats.org/officeDocument/2006/relationships/hyperlink" Target="https://liquipedia.net/commons/images/thumb/b/b1/ML_icon_Phoveus_2024.png/25px-ML_icon_Phoveus_2024.png" TargetMode="External"/><Relationship Id="rId2197" Type="http://schemas.openxmlformats.org/officeDocument/2006/relationships/hyperlink" Target="https://liquipedia.net/commons/images/thumb/e/ec/ML_icon_Julian_dd.png/25px-ML_icon_Julian_dd.png" TargetMode="External"/><Relationship Id="rId393" Type="http://schemas.openxmlformats.org/officeDocument/2006/relationships/hyperlink" Target="https://liquipedia.net/mobilelegends/Phoveus" TargetMode="External"/><Relationship Id="rId2198" Type="http://schemas.openxmlformats.org/officeDocument/2006/relationships/hyperlink" Target="https://liquipedia.net/mobilelegends/Moskov" TargetMode="External"/><Relationship Id="rId2199" Type="http://schemas.openxmlformats.org/officeDocument/2006/relationships/hyperlink" Target="https://liquipedia.net/commons/images/thumb/f/fc/ML_icon_Moskov_2023.png/25px-ML_icon_Moskov_2023.png" TargetMode="External"/><Relationship Id="rId399" Type="http://schemas.openxmlformats.org/officeDocument/2006/relationships/hyperlink" Target="https://liquipedia.net/mobilelegends/Arlott" TargetMode="External"/><Relationship Id="rId398" Type="http://schemas.openxmlformats.org/officeDocument/2006/relationships/hyperlink" Target="https://liquipedia.net/commons/images/thumb/8/84/ML_icon_Roger.png/25px-ML_icon_Roger.png" TargetMode="External"/><Relationship Id="rId397" Type="http://schemas.openxmlformats.org/officeDocument/2006/relationships/hyperlink" Target="https://liquipedia.net/mobilelegends/Roger" TargetMode="External"/><Relationship Id="rId1730" Type="http://schemas.openxmlformats.org/officeDocument/2006/relationships/hyperlink" Target="https://liquipedia.net/mobilelegends/Roger" TargetMode="External"/><Relationship Id="rId1731" Type="http://schemas.openxmlformats.org/officeDocument/2006/relationships/hyperlink" Target="https://liquipedia.net/commons/images/thumb/8/84/ML_icon_Roger.png/25px-ML_icon_Roger.png" TargetMode="External"/><Relationship Id="rId1732" Type="http://schemas.openxmlformats.org/officeDocument/2006/relationships/hyperlink" Target="https://liquipedia.net/mobilelegends/Edith" TargetMode="External"/><Relationship Id="rId1733" Type="http://schemas.openxmlformats.org/officeDocument/2006/relationships/hyperlink" Target="https://liquipedia.net/commons/images/thumb/0/01/ML_icon_Edith.png/25px-ML_icon_Edith.png" TargetMode="External"/><Relationship Id="rId1734" Type="http://schemas.openxmlformats.org/officeDocument/2006/relationships/hyperlink" Target="https://liquipedia.net/mobilelegends/Hayabusa" TargetMode="External"/><Relationship Id="rId1735" Type="http://schemas.openxmlformats.org/officeDocument/2006/relationships/hyperlink" Target="https://liquipedia.net/commons/images/thumb/6/67/ML_icon_Hayabusa_2021.png/25px-ML_icon_Hayabusa_2021.png" TargetMode="External"/><Relationship Id="rId1736" Type="http://schemas.openxmlformats.org/officeDocument/2006/relationships/hyperlink" Target="https://liquipedia.net/mobilelegends/Harith" TargetMode="External"/><Relationship Id="rId1737" Type="http://schemas.openxmlformats.org/officeDocument/2006/relationships/hyperlink" Target="https://liquipedia.net/commons/images/thumb/f/f9/ML_icon_Harith.png/25px-ML_icon_Harith.png" TargetMode="External"/><Relationship Id="rId1738" Type="http://schemas.openxmlformats.org/officeDocument/2006/relationships/hyperlink" Target="https://liquipedia.net/mobilelegends/Valentina" TargetMode="External"/><Relationship Id="rId1739" Type="http://schemas.openxmlformats.org/officeDocument/2006/relationships/hyperlink" Target="https://liquipedia.net/commons/images/thumb/4/48/ML_icon_Valentina.png/25px-ML_icon_Valentina.png" TargetMode="External"/><Relationship Id="rId1720" Type="http://schemas.openxmlformats.org/officeDocument/2006/relationships/hyperlink" Target="https://liquipedia.net/mobilelegends/Dewa_United_Esports" TargetMode="External"/><Relationship Id="rId1721" Type="http://schemas.openxmlformats.org/officeDocument/2006/relationships/hyperlink" Target="https://liquipedia.net/commons/images/thumb/1/15/Dewa_United_allmode.png/80px-Dewa_United_allmode.png" TargetMode="External"/><Relationship Id="rId1722" Type="http://schemas.openxmlformats.org/officeDocument/2006/relationships/hyperlink" Target="https://liquipedia.net/commons/images/thumb/1/15/Dewa_United_allmode.png/80px-Dewa_United_allmode.png" TargetMode="External"/><Relationship Id="rId1723" Type="http://schemas.openxmlformats.org/officeDocument/2006/relationships/hyperlink" Target="https://liquipedia.net/mobilelegends/EVOS_Glory" TargetMode="External"/><Relationship Id="rId1724" Type="http://schemas.openxmlformats.org/officeDocument/2006/relationships/hyperlink" Target="https://liquipedia.net/commons/images/thumb/d/d0/EVOS_Esports_allmode.png/52px-EVOS_Esports_allmode.png" TargetMode="External"/><Relationship Id="rId1725" Type="http://schemas.openxmlformats.org/officeDocument/2006/relationships/hyperlink" Target="https://liquipedia.net/commons/images/thumb/d/d0/EVOS_Esports_allmode.png/52px-EVOS_Esports_allmode.png" TargetMode="External"/><Relationship Id="rId1726" Type="http://schemas.openxmlformats.org/officeDocument/2006/relationships/hyperlink" Target="https://liquipedia.net/mobilelegends/Phoveus" TargetMode="External"/><Relationship Id="rId1727" Type="http://schemas.openxmlformats.org/officeDocument/2006/relationships/hyperlink" Target="https://liquipedia.net/commons/images/thumb/b/b1/ML_icon_Phoveus_2024.png/25px-ML_icon_Phoveus_2024.png" TargetMode="External"/><Relationship Id="rId1728" Type="http://schemas.openxmlformats.org/officeDocument/2006/relationships/hyperlink" Target="https://liquipedia.net/mobilelegends/Nolan" TargetMode="External"/><Relationship Id="rId1729" Type="http://schemas.openxmlformats.org/officeDocument/2006/relationships/hyperlink" Target="https://liquipedia.net/commons/images/thumb/6/67/ML_icon_Nolan.png/25px-ML_icon_Nolan.png" TargetMode="External"/><Relationship Id="rId1752" Type="http://schemas.openxmlformats.org/officeDocument/2006/relationships/hyperlink" Target="https://liquipedia.net/mobilelegends/Special:RunQuery/Game_history?pfRunQueryFormName=Game+history&amp;Gh%5Bbans%5D=Luo+Yi&amp;Gh%5Btournaments%5D=MPL%2FIndonesia%2FSeason_14%2FPlayoffs%2C+MPL%2FIndonesia%2FSeason_14%2FRegular_Season&amp;wpRunQuery=Run+query" TargetMode="External"/><Relationship Id="rId1753" Type="http://schemas.openxmlformats.org/officeDocument/2006/relationships/hyperlink" Target="https://liquipedia.net/mobilelegends/Alter_Ego" TargetMode="External"/><Relationship Id="rId2600" Type="http://schemas.openxmlformats.org/officeDocument/2006/relationships/hyperlink" Target="https://liquipedia.net/commons/images/thumb/8/84/ML_icon_Roger.png/25px-ML_icon_Roger.png" TargetMode="External"/><Relationship Id="rId1754" Type="http://schemas.openxmlformats.org/officeDocument/2006/relationships/hyperlink" Target="https://liquipedia.net/commons/images/thumb/e/ea/Alter_Ego_2022_allmode.png/51px-Alter_Ego_2022_allmode.png" TargetMode="External"/><Relationship Id="rId2601" Type="http://schemas.openxmlformats.org/officeDocument/2006/relationships/hyperlink" Target="https://liquipedia.net/mobilelegends/Moskov" TargetMode="External"/><Relationship Id="rId1755" Type="http://schemas.openxmlformats.org/officeDocument/2006/relationships/hyperlink" Target="https://liquipedia.net/commons/images/thumb/e/ea/Alter_Ego_2022_allmode.png/51px-Alter_Ego_2022_allmode.png" TargetMode="External"/><Relationship Id="rId2602" Type="http://schemas.openxmlformats.org/officeDocument/2006/relationships/hyperlink" Target="https://liquipedia.net/commons/images/thumb/f/fc/ML_icon_Moskov_2023.png/25px-ML_icon_Moskov_2023.png" TargetMode="External"/><Relationship Id="rId1756" Type="http://schemas.openxmlformats.org/officeDocument/2006/relationships/hyperlink" Target="https://liquipedia.net/mobilelegends/Bigetron_Alpha" TargetMode="External"/><Relationship Id="rId2603" Type="http://schemas.openxmlformats.org/officeDocument/2006/relationships/hyperlink" Target="https://liquipedia.net/mobilelegends/Arlott" TargetMode="External"/><Relationship Id="rId1757" Type="http://schemas.openxmlformats.org/officeDocument/2006/relationships/hyperlink" Target="https://liquipedia.net/commons/images/thumb/0/07/Bigetron_2020_allmode.png/56px-Bigetron_2020_allmode.png" TargetMode="External"/><Relationship Id="rId2604" Type="http://schemas.openxmlformats.org/officeDocument/2006/relationships/hyperlink" Target="https://liquipedia.net/commons/images/thumb/a/ab/ML_icon_Arlott.png/25px-ML_icon_Arlott.png" TargetMode="External"/><Relationship Id="rId1758" Type="http://schemas.openxmlformats.org/officeDocument/2006/relationships/hyperlink" Target="https://liquipedia.net/commons/images/thumb/0/07/Bigetron_2020_allmode.png/56px-Bigetron_2020_allmode.png" TargetMode="External"/><Relationship Id="rId2605" Type="http://schemas.openxmlformats.org/officeDocument/2006/relationships/hyperlink" Target="https://liquipedia.net/mobilelegends/Edith" TargetMode="External"/><Relationship Id="rId1759" Type="http://schemas.openxmlformats.org/officeDocument/2006/relationships/hyperlink" Target="https://liquipedia.net/mobilelegends/Fnatic_ONIC" TargetMode="External"/><Relationship Id="rId2606" Type="http://schemas.openxmlformats.org/officeDocument/2006/relationships/hyperlink" Target="https://liquipedia.net/commons/images/thumb/0/01/ML_icon_Edith.png/25px-ML_icon_Edith.png" TargetMode="External"/><Relationship Id="rId808" Type="http://schemas.openxmlformats.org/officeDocument/2006/relationships/hyperlink" Target="https://liquipedia.net/commons/images/thumb/4/41/Geek_Fam_2019_allmode.png/43px-Geek_Fam_2019_allmode.png" TargetMode="External"/><Relationship Id="rId2607" Type="http://schemas.openxmlformats.org/officeDocument/2006/relationships/hyperlink" Target="https://liquipedia.net/mobilelegends/Nolan" TargetMode="External"/><Relationship Id="rId807" Type="http://schemas.openxmlformats.org/officeDocument/2006/relationships/hyperlink" Target="https://liquipedia.net/commons/images/thumb/4/41/Geek_Fam_2019_allmode.png/43px-Geek_Fam_2019_allmode.png" TargetMode="External"/><Relationship Id="rId2608" Type="http://schemas.openxmlformats.org/officeDocument/2006/relationships/hyperlink" Target="https://liquipedia.net/commons/images/thumb/6/67/ML_icon_Nolan.png/25px-ML_icon_Nolan.png" TargetMode="External"/><Relationship Id="rId806" Type="http://schemas.openxmlformats.org/officeDocument/2006/relationships/hyperlink" Target="https://liquipedia.net/mobilelegends/Geek_Fam_ID" TargetMode="External"/><Relationship Id="rId2609" Type="http://schemas.openxmlformats.org/officeDocument/2006/relationships/hyperlink" Target="https://liquipedia.net/mobilelegends/Geek_Fam_ID" TargetMode="External"/><Relationship Id="rId805" Type="http://schemas.openxmlformats.org/officeDocument/2006/relationships/hyperlink" Target="https://liquipedia.net/commons/images/thumb/d/d3/Fnatic_ONIC_ID_allmode.png/77px-Fnatic_ONIC_ID_allmode.png" TargetMode="External"/><Relationship Id="rId809" Type="http://schemas.openxmlformats.org/officeDocument/2006/relationships/hyperlink" Target="https://liquipedia.net/mobilelegends/Bigetron_Alpha" TargetMode="External"/><Relationship Id="rId800" Type="http://schemas.openxmlformats.org/officeDocument/2006/relationships/hyperlink" Target="https://liquipedia.net/mobilelegends/RRQ_Hoshi" TargetMode="External"/><Relationship Id="rId804" Type="http://schemas.openxmlformats.org/officeDocument/2006/relationships/hyperlink" Target="https://liquipedia.net/commons/images/thumb/4/49/Fnatic_ONIC_ID_lightmode.png/77px-Fnatic_ONIC_ID_lightmode.png" TargetMode="External"/><Relationship Id="rId803" Type="http://schemas.openxmlformats.org/officeDocument/2006/relationships/hyperlink" Target="https://liquipedia.net/mobilelegends/Fnatic_ONIC" TargetMode="External"/><Relationship Id="rId802" Type="http://schemas.openxmlformats.org/officeDocument/2006/relationships/hyperlink" Target="https://liquipedia.net/commons/images/thumb/1/1e/Rex_Regum_Qeon_allmode.png/70px-Rex_Regum_Qeon_allmode.png" TargetMode="External"/><Relationship Id="rId801" Type="http://schemas.openxmlformats.org/officeDocument/2006/relationships/hyperlink" Target="https://liquipedia.net/commons/images/thumb/1/1e/Rex_Regum_Qeon_allmode.png/70px-Rex_Regum_Qeon_allmode.png" TargetMode="External"/><Relationship Id="rId1750" Type="http://schemas.openxmlformats.org/officeDocument/2006/relationships/hyperlink" Target="https://liquipedia.net/commons/images/thumb/1/14/ML_icon_Luo_Yi.png/25px-ML_icon_Luo_Yi.png" TargetMode="External"/><Relationship Id="rId1751" Type="http://schemas.openxmlformats.org/officeDocument/2006/relationships/hyperlink" Target="https://liquipedia.net/mobilelegends/Special:RunQuery/Game_history?pfRunQueryFormName=Game+history&amp;Gh%5Bpicks%5D=Luo+Yi&amp;Gh%5Btournaments%5D=MPL%2FIndonesia%2FSeason_14%2FPlayoffs%2C+MPL%2FIndonesia%2FSeason_14%2FRegular_Season&amp;wpRunQuery=Run+query" TargetMode="External"/><Relationship Id="rId1741" Type="http://schemas.openxmlformats.org/officeDocument/2006/relationships/hyperlink" Target="https://liquipedia.net/commons/images/thumb/a/ab/ML_icon_Arlott.png/25px-ML_icon_Arlott.png" TargetMode="External"/><Relationship Id="rId1742" Type="http://schemas.openxmlformats.org/officeDocument/2006/relationships/hyperlink" Target="https://liquipedia.net/mobilelegends/Alpha" TargetMode="External"/><Relationship Id="rId1743" Type="http://schemas.openxmlformats.org/officeDocument/2006/relationships/hyperlink" Target="https://liquipedia.net/commons/images/thumb/c/c1/ML_icon_Alpha_2021.png/25px-ML_icon_Alpha_2021.png" TargetMode="External"/><Relationship Id="rId1744" Type="http://schemas.openxmlformats.org/officeDocument/2006/relationships/hyperlink" Target="https://liquipedia.net/mobilelegends/Hayabusa" TargetMode="External"/><Relationship Id="rId1745" Type="http://schemas.openxmlformats.org/officeDocument/2006/relationships/hyperlink" Target="https://liquipedia.net/commons/images/thumb/6/67/ML_icon_Hayabusa_2021.png/25px-ML_icon_Hayabusa_2021.png" TargetMode="External"/><Relationship Id="rId1746" Type="http://schemas.openxmlformats.org/officeDocument/2006/relationships/hyperlink" Target="https://liquipedia.net/mobilelegends/Alter_Ego" TargetMode="External"/><Relationship Id="rId1747" Type="http://schemas.openxmlformats.org/officeDocument/2006/relationships/hyperlink" Target="https://liquipedia.net/commons/images/thumb/e/ea/Alter_Ego_2022_allmode.png/51px-Alter_Ego_2022_allmode.png" TargetMode="External"/><Relationship Id="rId1748" Type="http://schemas.openxmlformats.org/officeDocument/2006/relationships/hyperlink" Target="https://liquipedia.net/commons/images/thumb/e/ea/Alter_Ego_2022_allmode.png/51px-Alter_Ego_2022_allmode.png" TargetMode="External"/><Relationship Id="rId1749" Type="http://schemas.openxmlformats.org/officeDocument/2006/relationships/hyperlink" Target="https://liquipedia.net/mobilelegends/Luo_Yi" TargetMode="External"/><Relationship Id="rId1740" Type="http://schemas.openxmlformats.org/officeDocument/2006/relationships/hyperlink" Target="https://liquipedia.net/mobilelegends/Arlott" TargetMode="External"/><Relationship Id="rId1710" Type="http://schemas.openxmlformats.org/officeDocument/2006/relationships/hyperlink" Target="https://liquipedia.net/mobilelegends/Lunox" TargetMode="External"/><Relationship Id="rId1711" Type="http://schemas.openxmlformats.org/officeDocument/2006/relationships/hyperlink" Target="https://liquipedia.net/commons/images/thumb/1/17/ML_icon_Lunox.png/25px-ML_icon_Lunox.png" TargetMode="External"/><Relationship Id="rId1712" Type="http://schemas.openxmlformats.org/officeDocument/2006/relationships/hyperlink" Target="https://liquipedia.net/mobilelegends/Special:RunQuery/Game_history?pfRunQueryFormName=Game+history&amp;Gh%5Bpicks%5D=Lunox&amp;Gh%5Btournaments%5D=MPL%2FIndonesia%2FSeason_14%2FPlayoffs%2C+MPL%2FIndonesia%2FSeason_14%2FRegular_Season&amp;wpRunQuery=Run+query" TargetMode="External"/><Relationship Id="rId1713" Type="http://schemas.openxmlformats.org/officeDocument/2006/relationships/hyperlink" Target="https://liquipedia.net/mobilelegends/Special:RunQuery/Game_history?pfRunQueryFormName=Game+history&amp;Gh%5Bbans%5D=Lunox&amp;Gh%5Btournaments%5D=MPL%2FIndonesia%2FSeason_14%2FPlayoffs%2C+MPL%2FIndonesia%2FSeason_14%2FRegular_Season&amp;wpRunQuery=Run+query" TargetMode="External"/><Relationship Id="rId1714" Type="http://schemas.openxmlformats.org/officeDocument/2006/relationships/hyperlink" Target="https://liquipedia.net/mobilelegends/Bigetron_Alpha" TargetMode="External"/><Relationship Id="rId1715" Type="http://schemas.openxmlformats.org/officeDocument/2006/relationships/hyperlink" Target="https://liquipedia.net/commons/images/thumb/0/07/Bigetron_2020_allmode.png/56px-Bigetron_2020_allmode.png" TargetMode="External"/><Relationship Id="rId1716" Type="http://schemas.openxmlformats.org/officeDocument/2006/relationships/hyperlink" Target="https://liquipedia.net/commons/images/thumb/0/07/Bigetron_2020_allmode.png/56px-Bigetron_2020_allmode.png" TargetMode="External"/><Relationship Id="rId1717" Type="http://schemas.openxmlformats.org/officeDocument/2006/relationships/hyperlink" Target="https://liquipedia.net/mobilelegends/Geek_Fam_ID" TargetMode="External"/><Relationship Id="rId1718" Type="http://schemas.openxmlformats.org/officeDocument/2006/relationships/hyperlink" Target="https://liquipedia.net/commons/images/thumb/4/41/Geek_Fam_2019_allmode.png/43px-Geek_Fam_2019_allmode.png" TargetMode="External"/><Relationship Id="rId1719" Type="http://schemas.openxmlformats.org/officeDocument/2006/relationships/hyperlink" Target="https://liquipedia.net/commons/images/thumb/4/41/Geek_Fam_2019_allmode.png/43px-Geek_Fam_2019_allmode.png" TargetMode="External"/><Relationship Id="rId1700" Type="http://schemas.openxmlformats.org/officeDocument/2006/relationships/hyperlink" Target="https://liquipedia.net/commons/images/thumb/0/01/ML_icon_Edith.png/25px-ML_icon_Edith.png" TargetMode="External"/><Relationship Id="rId1701" Type="http://schemas.openxmlformats.org/officeDocument/2006/relationships/hyperlink" Target="https://liquipedia.net/mobilelegends/Nolan" TargetMode="External"/><Relationship Id="rId1702" Type="http://schemas.openxmlformats.org/officeDocument/2006/relationships/hyperlink" Target="https://liquipedia.net/commons/images/thumb/6/67/ML_icon_Nolan.png/25px-ML_icon_Nolan.png" TargetMode="External"/><Relationship Id="rId1703" Type="http://schemas.openxmlformats.org/officeDocument/2006/relationships/hyperlink" Target="https://liquipedia.net/mobilelegends/Terizla" TargetMode="External"/><Relationship Id="rId1704" Type="http://schemas.openxmlformats.org/officeDocument/2006/relationships/hyperlink" Target="https://liquipedia.net/commons/images/thumb/2/2b/ML_icon_Terizla.png/25px-ML_icon_Terizla.png" TargetMode="External"/><Relationship Id="rId1705" Type="http://schemas.openxmlformats.org/officeDocument/2006/relationships/hyperlink" Target="https://liquipedia.net/mobilelegends/Roger" TargetMode="External"/><Relationship Id="rId1706" Type="http://schemas.openxmlformats.org/officeDocument/2006/relationships/hyperlink" Target="https://liquipedia.net/commons/images/thumb/8/84/ML_icon_Roger.png/25px-ML_icon_Roger.png" TargetMode="External"/><Relationship Id="rId1707" Type="http://schemas.openxmlformats.org/officeDocument/2006/relationships/hyperlink" Target="https://liquipedia.net/mobilelegends/Fnatic_ONIC" TargetMode="External"/><Relationship Id="rId1708" Type="http://schemas.openxmlformats.org/officeDocument/2006/relationships/hyperlink" Target="https://liquipedia.net/commons/images/thumb/4/49/Fnatic_ONIC_ID_lightmode.png/77px-Fnatic_ONIC_ID_lightmode.png" TargetMode="External"/><Relationship Id="rId1709" Type="http://schemas.openxmlformats.org/officeDocument/2006/relationships/hyperlink" Target="https://liquipedia.net/commons/images/thumb/d/d3/Fnatic_ONIC_ID_allmode.png/77px-Fnatic_ONIC_ID_allmode.png" TargetMode="External"/><Relationship Id="rId40" Type="http://schemas.openxmlformats.org/officeDocument/2006/relationships/hyperlink" Target="https://liquipedia.net/mobilelegends/Special:RunQuery/Game_history?pfRunQueryFormName=Game+history&amp;Gh%5Bbans%5D=Alice&amp;Gh%5Btournaments%5D=MPL%2FIndonesia%2FSeason_14%2FPlayoffs%2C+MPL%2FIndonesia%2FSeason_14%2FRegular_Season&amp;wpRunQuery=Run+query" TargetMode="External"/><Relationship Id="rId1334" Type="http://schemas.openxmlformats.org/officeDocument/2006/relationships/hyperlink" Target="https://liquipedia.net/commons/images/thumb/1/15/Dewa_United_allmode.png/80px-Dewa_United_allmode.png" TargetMode="External"/><Relationship Id="rId2665" Type="http://schemas.openxmlformats.org/officeDocument/2006/relationships/hyperlink" Target="https://liquipedia.net/commons/images/thumb/1/15/Dewa_United_allmode.png/80px-Dewa_United_allmode.png" TargetMode="External"/><Relationship Id="rId1335" Type="http://schemas.openxmlformats.org/officeDocument/2006/relationships/hyperlink" Target="https://liquipedia.net/mobilelegends/Joy" TargetMode="External"/><Relationship Id="rId2666" Type="http://schemas.openxmlformats.org/officeDocument/2006/relationships/hyperlink" Target="https://liquipedia.net/commons/images/thumb/1/15/Dewa_United_allmode.png/80px-Dewa_United_allmode.png" TargetMode="External"/><Relationship Id="rId42" Type="http://schemas.openxmlformats.org/officeDocument/2006/relationships/hyperlink" Target="https://liquipedia.net/commons/images/thumb/0/01/Team_Liquid_2024_lightmode.png/44px-Team_Liquid_2024_lightmode.png" TargetMode="External"/><Relationship Id="rId1336" Type="http://schemas.openxmlformats.org/officeDocument/2006/relationships/hyperlink" Target="https://liquipedia.net/commons/images/thumb/d/db/ML_icon_Joy.png/25px-ML_icon_Joy.png" TargetMode="External"/><Relationship Id="rId2667" Type="http://schemas.openxmlformats.org/officeDocument/2006/relationships/hyperlink" Target="https://liquipedia.net/mobilelegends/Valentina" TargetMode="External"/><Relationship Id="rId41" Type="http://schemas.openxmlformats.org/officeDocument/2006/relationships/hyperlink" Target="https://liquipedia.net/mobilelegends/Team_Liquid_ID" TargetMode="External"/><Relationship Id="rId1337" Type="http://schemas.openxmlformats.org/officeDocument/2006/relationships/hyperlink" Target="https://liquipedia.net/mobilelegends/Special:RunQuery/Game_history?pfRunQueryFormName=Game+history&amp;Gh%5Bpicks%5D=Joy&amp;Gh%5Btournaments%5D=MPL%2FIndonesia%2FSeason_14%2FPlayoffs%2C+MPL%2FIndonesia%2FSeason_14%2FRegular_Season&amp;wpRunQuery=Run+query" TargetMode="External"/><Relationship Id="rId2668" Type="http://schemas.openxmlformats.org/officeDocument/2006/relationships/hyperlink" Target="https://liquipedia.net/commons/images/thumb/4/48/ML_icon_Valentina.png/25px-ML_icon_Valentina.png" TargetMode="External"/><Relationship Id="rId44" Type="http://schemas.openxmlformats.org/officeDocument/2006/relationships/hyperlink" Target="https://liquipedia.net/mobilelegends/Bigetron_Alpha" TargetMode="External"/><Relationship Id="rId1338" Type="http://schemas.openxmlformats.org/officeDocument/2006/relationships/hyperlink" Target="https://liquipedia.net/mobilelegends/Special:RunQuery/Game_history?pfRunQueryFormName=Game+history&amp;Gh%5Bbans%5D=Joy&amp;Gh%5Btournaments%5D=MPL%2FIndonesia%2FSeason_14%2FPlayoffs%2C+MPL%2FIndonesia%2FSeason_14%2FRegular_Season&amp;wpRunQuery=Run+query" TargetMode="External"/><Relationship Id="rId2669" Type="http://schemas.openxmlformats.org/officeDocument/2006/relationships/hyperlink" Target="https://liquipedia.net/mobilelegends/Hylos" TargetMode="External"/><Relationship Id="rId43" Type="http://schemas.openxmlformats.org/officeDocument/2006/relationships/hyperlink" Target="https://liquipedia.net/commons/images/thumb/5/59/Team_Liquid_2024_darkmode.png/44px-Team_Liquid_2024_darkmode.png" TargetMode="External"/><Relationship Id="rId1339" Type="http://schemas.openxmlformats.org/officeDocument/2006/relationships/hyperlink" Target="https://liquipedia.net/mobilelegends/Team_Liquid_ID" TargetMode="External"/><Relationship Id="rId46" Type="http://schemas.openxmlformats.org/officeDocument/2006/relationships/hyperlink" Target="https://liquipedia.net/commons/images/thumb/0/07/Bigetron_2020_allmode.png/56px-Bigetron_2020_allmode.png" TargetMode="External"/><Relationship Id="rId45" Type="http://schemas.openxmlformats.org/officeDocument/2006/relationships/hyperlink" Target="https://liquipedia.net/commons/images/thumb/0/07/Bigetron_2020_allmode.png/56px-Bigetron_2020_allmode.png" TargetMode="External"/><Relationship Id="rId745" Type="http://schemas.openxmlformats.org/officeDocument/2006/relationships/hyperlink" Target="https://liquipedia.net/commons/images/thumb/a/ab/ML_icon_Arlott.png/25px-ML_icon_Arlott.png" TargetMode="External"/><Relationship Id="rId744" Type="http://schemas.openxmlformats.org/officeDocument/2006/relationships/hyperlink" Target="https://liquipedia.net/mobilelegends/Arlott" TargetMode="External"/><Relationship Id="rId743" Type="http://schemas.openxmlformats.org/officeDocument/2006/relationships/hyperlink" Target="https://liquipedia.net/commons/images/thumb/f/fc/ML_icon_Moskov_2023.png/25px-ML_icon_Moskov_2023.png" TargetMode="External"/><Relationship Id="rId742" Type="http://schemas.openxmlformats.org/officeDocument/2006/relationships/hyperlink" Target="https://liquipedia.net/mobilelegends/Moskov" TargetMode="External"/><Relationship Id="rId749" Type="http://schemas.openxmlformats.org/officeDocument/2006/relationships/hyperlink" Target="https://liquipedia.net/commons/images/thumb/6/67/ML_icon_Nolan.png/25px-ML_icon_Nolan.png" TargetMode="External"/><Relationship Id="rId748" Type="http://schemas.openxmlformats.org/officeDocument/2006/relationships/hyperlink" Target="https://liquipedia.net/mobilelegends/Nolan" TargetMode="External"/><Relationship Id="rId747" Type="http://schemas.openxmlformats.org/officeDocument/2006/relationships/hyperlink" Target="https://liquipedia.net/commons/images/thumb/f/fc/ML_icon_Moskov_2023.png/25px-ML_icon_Moskov_2023.png" TargetMode="External"/><Relationship Id="rId746" Type="http://schemas.openxmlformats.org/officeDocument/2006/relationships/hyperlink" Target="https://liquipedia.net/mobilelegends/Moskov" TargetMode="External"/><Relationship Id="rId48" Type="http://schemas.openxmlformats.org/officeDocument/2006/relationships/hyperlink" Target="https://liquipedia.net/commons/images/thumb/4/41/Geek_Fam_2019_allmode.png/43px-Geek_Fam_2019_allmode.png" TargetMode="External"/><Relationship Id="rId47" Type="http://schemas.openxmlformats.org/officeDocument/2006/relationships/hyperlink" Target="https://liquipedia.net/mobilelegends/Geek_Fam_ID" TargetMode="External"/><Relationship Id="rId49" Type="http://schemas.openxmlformats.org/officeDocument/2006/relationships/hyperlink" Target="https://liquipedia.net/commons/images/thumb/4/41/Geek_Fam_2019_allmode.png/43px-Geek_Fam_2019_allmode.png" TargetMode="External"/><Relationship Id="rId2660" Type="http://schemas.openxmlformats.org/officeDocument/2006/relationships/hyperlink" Target="https://liquipedia.net/commons/images/thumb/d/d3/Fnatic_ONIC_ID_allmode.png/77px-Fnatic_ONIC_ID_allmode.png" TargetMode="External"/><Relationship Id="rId741" Type="http://schemas.openxmlformats.org/officeDocument/2006/relationships/hyperlink" Target="https://liquipedia.net/commons/images/thumb/4/48/ML_icon_Valentina.png/25px-ML_icon_Valentina.png" TargetMode="External"/><Relationship Id="rId1330" Type="http://schemas.openxmlformats.org/officeDocument/2006/relationships/hyperlink" Target="https://liquipedia.net/mobilelegends/Ruby" TargetMode="External"/><Relationship Id="rId2661" Type="http://schemas.openxmlformats.org/officeDocument/2006/relationships/hyperlink" Target="https://liquipedia.net/mobilelegends/RRQ_Hoshi" TargetMode="External"/><Relationship Id="rId740" Type="http://schemas.openxmlformats.org/officeDocument/2006/relationships/hyperlink" Target="https://liquipedia.net/mobilelegends/Valentina" TargetMode="External"/><Relationship Id="rId1331" Type="http://schemas.openxmlformats.org/officeDocument/2006/relationships/hyperlink" Target="https://liquipedia.net/commons/images/thumb/9/98/ML_icon_Ruby.png/25px-ML_icon_Ruby.png" TargetMode="External"/><Relationship Id="rId2662" Type="http://schemas.openxmlformats.org/officeDocument/2006/relationships/hyperlink" Target="https://liquipedia.net/commons/images/thumb/1/1e/Rex_Regum_Qeon_allmode.png/70px-Rex_Regum_Qeon_allmode.png" TargetMode="External"/><Relationship Id="rId1332" Type="http://schemas.openxmlformats.org/officeDocument/2006/relationships/hyperlink" Target="https://liquipedia.net/mobilelegends/Dewa_United_Esports" TargetMode="External"/><Relationship Id="rId2663" Type="http://schemas.openxmlformats.org/officeDocument/2006/relationships/hyperlink" Target="https://liquipedia.net/commons/images/thumb/1/1e/Rex_Regum_Qeon_allmode.png/70px-Rex_Regum_Qeon_allmode.png" TargetMode="External"/><Relationship Id="rId1333" Type="http://schemas.openxmlformats.org/officeDocument/2006/relationships/hyperlink" Target="https://liquipedia.net/commons/images/thumb/1/15/Dewa_United_allmode.png/80px-Dewa_United_allmode.png" TargetMode="External"/><Relationship Id="rId2664" Type="http://schemas.openxmlformats.org/officeDocument/2006/relationships/hyperlink" Target="https://liquipedia.net/mobilelegends/Dewa_United_Esports" TargetMode="External"/><Relationship Id="rId1323" Type="http://schemas.openxmlformats.org/officeDocument/2006/relationships/hyperlink" Target="https://liquipedia.net/commons/images/thumb/0/01/ML_icon_Edith.png/25px-ML_icon_Edith.png" TargetMode="External"/><Relationship Id="rId2654" Type="http://schemas.openxmlformats.org/officeDocument/2006/relationships/hyperlink" Target="https://liquipedia.net/mobilelegends/Special:RunQuery/Game_history?pfRunQueryFormName=Game+history&amp;Gh%5Bbans%5D=Wanwan&amp;Gh%5Btournaments%5D=MPL%2FIndonesia%2FSeason_14%2FPlayoffs%2C+MPL%2FIndonesia%2FSeason_14%2FRegular_Season&amp;wpRunQuery=Run+query" TargetMode="External"/><Relationship Id="rId1324" Type="http://schemas.openxmlformats.org/officeDocument/2006/relationships/hyperlink" Target="https://liquipedia.net/mobilelegends/Roger" TargetMode="External"/><Relationship Id="rId2655" Type="http://schemas.openxmlformats.org/officeDocument/2006/relationships/hyperlink" Target="https://liquipedia.net/mobilelegends/Bigetron_Alpha" TargetMode="External"/><Relationship Id="rId31" Type="http://schemas.openxmlformats.org/officeDocument/2006/relationships/hyperlink" Target="https://liquipedia.net/mobilelegends/Gatotkaca" TargetMode="External"/><Relationship Id="rId1325" Type="http://schemas.openxmlformats.org/officeDocument/2006/relationships/hyperlink" Target="https://liquipedia.net/commons/images/thumb/8/84/ML_icon_Roger.png/25px-ML_icon_Roger.png" TargetMode="External"/><Relationship Id="rId2656" Type="http://schemas.openxmlformats.org/officeDocument/2006/relationships/hyperlink" Target="https://liquipedia.net/commons/images/thumb/0/07/Bigetron_2020_allmode.png/56px-Bigetron_2020_allmode.png" TargetMode="External"/><Relationship Id="rId30" Type="http://schemas.openxmlformats.org/officeDocument/2006/relationships/hyperlink" Target="https://liquipedia.net/commons/images/thumb/b/bf/ML_icon_Faramis_2022.png/25px-ML_icon_Faramis_2022.png" TargetMode="External"/><Relationship Id="rId1326" Type="http://schemas.openxmlformats.org/officeDocument/2006/relationships/hyperlink" Target="https://liquipedia.net/mobilelegends/Zhask" TargetMode="External"/><Relationship Id="rId2657" Type="http://schemas.openxmlformats.org/officeDocument/2006/relationships/hyperlink" Target="https://liquipedia.net/commons/images/thumb/0/07/Bigetron_2020_allmode.png/56px-Bigetron_2020_allmode.png" TargetMode="External"/><Relationship Id="rId33" Type="http://schemas.openxmlformats.org/officeDocument/2006/relationships/hyperlink" Target="https://liquipedia.net/mobilelegends/Ruby" TargetMode="External"/><Relationship Id="rId1327" Type="http://schemas.openxmlformats.org/officeDocument/2006/relationships/hyperlink" Target="https://liquipedia.net/commons/images/thumb/c/c7/ML_icon_Zhask.png/25px-ML_icon_Zhask.png" TargetMode="External"/><Relationship Id="rId2658" Type="http://schemas.openxmlformats.org/officeDocument/2006/relationships/hyperlink" Target="https://liquipedia.net/mobilelegends/Fnatic_ONIC" TargetMode="External"/><Relationship Id="rId32" Type="http://schemas.openxmlformats.org/officeDocument/2006/relationships/hyperlink" Target="https://liquipedia.net/commons/images/thumb/e/e8/ML_icon_Gatotkaca.png/25px-ML_icon_Gatotkaca.png" TargetMode="External"/><Relationship Id="rId1328" Type="http://schemas.openxmlformats.org/officeDocument/2006/relationships/hyperlink" Target="https://liquipedia.net/mobilelegends/Moskov" TargetMode="External"/><Relationship Id="rId2659" Type="http://schemas.openxmlformats.org/officeDocument/2006/relationships/hyperlink" Target="https://liquipedia.net/commons/images/thumb/4/49/Fnatic_ONIC_ID_lightmode.png/77px-Fnatic_ONIC_ID_lightmode.png" TargetMode="External"/><Relationship Id="rId35" Type="http://schemas.openxmlformats.org/officeDocument/2006/relationships/hyperlink" Target="https://liquipedia.net/mobilelegends/Moskov" TargetMode="External"/><Relationship Id="rId1329" Type="http://schemas.openxmlformats.org/officeDocument/2006/relationships/hyperlink" Target="https://liquipedia.net/commons/images/thumb/f/fc/ML_icon_Moskov_2023.png/25px-ML_icon_Moskov_2023.png" TargetMode="External"/><Relationship Id="rId34" Type="http://schemas.openxmlformats.org/officeDocument/2006/relationships/hyperlink" Target="https://liquipedia.net/commons/images/thumb/9/98/ML_icon_Ruby.png/25px-ML_icon_Ruby.png" TargetMode="External"/><Relationship Id="rId739" Type="http://schemas.openxmlformats.org/officeDocument/2006/relationships/hyperlink" Target="https://liquipedia.net/commons/images/thumb/c/c1/ML_icon_Alpha_2021.png/25px-ML_icon_Alpha_2021.png" TargetMode="External"/><Relationship Id="rId734" Type="http://schemas.openxmlformats.org/officeDocument/2006/relationships/hyperlink" Target="https://liquipedia.net/mobilelegends/Zhask" TargetMode="External"/><Relationship Id="rId733" Type="http://schemas.openxmlformats.org/officeDocument/2006/relationships/hyperlink" Target="https://liquipedia.net/commons/images/thumb/d/d3/Fnatic_ONIC_ID_allmode.png/77px-Fnatic_ONIC_ID_allmode.png" TargetMode="External"/><Relationship Id="rId732" Type="http://schemas.openxmlformats.org/officeDocument/2006/relationships/hyperlink" Target="https://liquipedia.net/commons/images/thumb/4/49/Fnatic_ONIC_ID_lightmode.png/77px-Fnatic_ONIC_ID_lightmode.png" TargetMode="External"/><Relationship Id="rId731" Type="http://schemas.openxmlformats.org/officeDocument/2006/relationships/hyperlink" Target="https://liquipedia.net/mobilelegends/Fnatic_ONIC" TargetMode="External"/><Relationship Id="rId738" Type="http://schemas.openxmlformats.org/officeDocument/2006/relationships/hyperlink" Target="https://liquipedia.net/mobilelegends/Alpha" TargetMode="External"/><Relationship Id="rId737" Type="http://schemas.openxmlformats.org/officeDocument/2006/relationships/hyperlink" Target="https://liquipedia.net/commons/images/thumb/8/84/ML_icon_Roger.png/25px-ML_icon_Roger.png" TargetMode="External"/><Relationship Id="rId736" Type="http://schemas.openxmlformats.org/officeDocument/2006/relationships/hyperlink" Target="https://liquipedia.net/mobilelegends/Roger" TargetMode="External"/><Relationship Id="rId735" Type="http://schemas.openxmlformats.org/officeDocument/2006/relationships/hyperlink" Target="https://liquipedia.net/commons/images/thumb/c/c7/ML_icon_Zhask.png/25px-ML_icon_Zhask.png" TargetMode="External"/><Relationship Id="rId37" Type="http://schemas.openxmlformats.org/officeDocument/2006/relationships/hyperlink" Target="https://liquipedia.net/mobilelegends/Alice" TargetMode="External"/><Relationship Id="rId36" Type="http://schemas.openxmlformats.org/officeDocument/2006/relationships/hyperlink" Target="https://liquipedia.net/commons/images/thumb/f/fc/ML_icon_Moskov_2023.png/25px-ML_icon_Moskov_2023.png" TargetMode="External"/><Relationship Id="rId39" Type="http://schemas.openxmlformats.org/officeDocument/2006/relationships/hyperlink" Target="https://liquipedia.net/mobilelegends/Special:RunQuery/Game_history?pfRunQueryFormName=Game+history&amp;Gh%5Bpicks%5D=Alice&amp;Gh%5Btournaments%5D=MPL%2FIndonesia%2FSeason_14%2FPlayoffs%2C+MPL%2FIndonesia%2FSeason_14%2FRegular_Season&amp;wpRunQuery=Run+query" TargetMode="External"/><Relationship Id="rId38" Type="http://schemas.openxmlformats.org/officeDocument/2006/relationships/hyperlink" Target="https://liquipedia.net/commons/images/thumb/0/09/ML_icon_Alice.png/25px-ML_icon_Alice.png" TargetMode="External"/><Relationship Id="rId730" Type="http://schemas.openxmlformats.org/officeDocument/2006/relationships/hyperlink" Target="https://liquipedia.net/commons/images/thumb/4/41/Geek_Fam_2019_allmode.png/43px-Geek_Fam_2019_allmode.png" TargetMode="External"/><Relationship Id="rId2650" Type="http://schemas.openxmlformats.org/officeDocument/2006/relationships/hyperlink" Target="https://liquipedia.net/commons/images/thumb/e/ea/Alter_Ego_2022_allmode.png/51px-Alter_Ego_2022_allmode.png" TargetMode="External"/><Relationship Id="rId1320" Type="http://schemas.openxmlformats.org/officeDocument/2006/relationships/hyperlink" Target="https://liquipedia.net/mobilelegends/Julian" TargetMode="External"/><Relationship Id="rId2651" Type="http://schemas.openxmlformats.org/officeDocument/2006/relationships/hyperlink" Target="https://liquipedia.net/mobilelegends/Wanwan" TargetMode="External"/><Relationship Id="rId1321" Type="http://schemas.openxmlformats.org/officeDocument/2006/relationships/hyperlink" Target="https://liquipedia.net/commons/images/thumb/e/ec/ML_icon_Julian_dd.png/25px-ML_icon_Julian_dd.png" TargetMode="External"/><Relationship Id="rId2652" Type="http://schemas.openxmlformats.org/officeDocument/2006/relationships/hyperlink" Target="https://liquipedia.net/commons/images/thumb/b/b4/ML_icon_Wanwan.png/25px-ML_icon_Wanwan.png" TargetMode="External"/><Relationship Id="rId1322" Type="http://schemas.openxmlformats.org/officeDocument/2006/relationships/hyperlink" Target="https://liquipedia.net/mobilelegends/Edith" TargetMode="External"/><Relationship Id="rId2653" Type="http://schemas.openxmlformats.org/officeDocument/2006/relationships/hyperlink" Target="https://liquipedia.net/mobilelegends/Special:RunQuery/Game_history?pfRunQueryFormName=Game+history&amp;Gh%5Bpicks%5D=Wanwan&amp;Gh%5Btournaments%5D=MPL%2FIndonesia%2FSeason_14%2FPlayoffs%2C+MPL%2FIndonesia%2FSeason_14%2FRegular_Season&amp;wpRunQuery=Run+query" TargetMode="External"/><Relationship Id="rId1356" Type="http://schemas.openxmlformats.org/officeDocument/2006/relationships/hyperlink" Target="https://liquipedia.net/commons/images/thumb/b/bf/ML_icon_Faramis_2022.png/25px-ML_icon_Faramis_2022.png" TargetMode="External"/><Relationship Id="rId2203" Type="http://schemas.openxmlformats.org/officeDocument/2006/relationships/hyperlink" Target="https://liquipedia.net/commons/images/thumb/9/92/ML_icon_Paquito.png/25px-ML_icon_Paquito.png" TargetMode="External"/><Relationship Id="rId2687" Type="http://schemas.openxmlformats.org/officeDocument/2006/relationships/hyperlink" Target="https://liquipedia.net/mobilelegends/Geek_Fam_ID" TargetMode="External"/><Relationship Id="rId1357" Type="http://schemas.openxmlformats.org/officeDocument/2006/relationships/hyperlink" Target="https://liquipedia.net/mobilelegends/Bruno" TargetMode="External"/><Relationship Id="rId2204" Type="http://schemas.openxmlformats.org/officeDocument/2006/relationships/hyperlink" Target="https://liquipedia.net/mobilelegends/Special:RunQuery/Game_history?pfRunQueryFormName=Game+history&amp;Gh%5Bpicks%5D=Paquito&amp;Gh%5Btournaments%5D=MPL%2FIndonesia%2FSeason_14%2FPlayoffs%2C+MPL%2FIndonesia%2FSeason_14%2FRegular_Season&amp;wpRunQuery=Run+query" TargetMode="External"/><Relationship Id="rId2688" Type="http://schemas.openxmlformats.org/officeDocument/2006/relationships/hyperlink" Target="https://liquipedia.net/commons/images/thumb/4/41/Geek_Fam_2019_allmode.png/43px-Geek_Fam_2019_allmode.png" TargetMode="External"/><Relationship Id="rId20" Type="http://schemas.openxmlformats.org/officeDocument/2006/relationships/hyperlink" Target="https://liquipedia.net/commons/images/thumb/6/67/ML_icon_Nolan.png/25px-ML_icon_Nolan.png" TargetMode="External"/><Relationship Id="rId1358" Type="http://schemas.openxmlformats.org/officeDocument/2006/relationships/hyperlink" Target="https://liquipedia.net/commons/images/thumb/5/57/ML_icon_Bruno_2023.png/25px-ML_icon_Bruno_2023.png" TargetMode="External"/><Relationship Id="rId2205" Type="http://schemas.openxmlformats.org/officeDocument/2006/relationships/hyperlink" Target="https://liquipedia.net/mobilelegends/Dewa_United_Esports" TargetMode="External"/><Relationship Id="rId2689" Type="http://schemas.openxmlformats.org/officeDocument/2006/relationships/hyperlink" Target="https://liquipedia.net/commons/images/thumb/4/41/Geek_Fam_2019_allmode.png/43px-Geek_Fam_2019_allmode.png" TargetMode="External"/><Relationship Id="rId1359" Type="http://schemas.openxmlformats.org/officeDocument/2006/relationships/hyperlink" Target="https://liquipedia.net/mobilelegends/Gatotkaca" TargetMode="External"/><Relationship Id="rId2206" Type="http://schemas.openxmlformats.org/officeDocument/2006/relationships/hyperlink" Target="https://liquipedia.net/commons/images/thumb/1/15/Dewa_United_allmode.png/80px-Dewa_United_allmode.png" TargetMode="External"/><Relationship Id="rId22" Type="http://schemas.openxmlformats.org/officeDocument/2006/relationships/hyperlink" Target="https://liquipedia.net/commons/images/thumb/c/c7/ML_icon_Zhask.png/25px-ML_icon_Zhask.png" TargetMode="External"/><Relationship Id="rId2207" Type="http://schemas.openxmlformats.org/officeDocument/2006/relationships/hyperlink" Target="https://liquipedia.net/commons/images/thumb/1/15/Dewa_United_allmode.png/80px-Dewa_United_allmode.png" TargetMode="External"/><Relationship Id="rId21" Type="http://schemas.openxmlformats.org/officeDocument/2006/relationships/hyperlink" Target="https://liquipedia.net/mobilelegends/Zhask" TargetMode="External"/><Relationship Id="rId2208" Type="http://schemas.openxmlformats.org/officeDocument/2006/relationships/hyperlink" Target="https://liquipedia.net/mobilelegends/Hylos" TargetMode="External"/><Relationship Id="rId24" Type="http://schemas.openxmlformats.org/officeDocument/2006/relationships/hyperlink" Target="https://liquipedia.net/commons/images/thumb/6/67/ML_icon_Hayabusa_2021.png/25px-ML_icon_Hayabusa_2021.png" TargetMode="External"/><Relationship Id="rId2209" Type="http://schemas.openxmlformats.org/officeDocument/2006/relationships/hyperlink" Target="https://liquipedia.net/commons/images/thumb/6/68/ML_icon_Hylos.png/25px-ML_icon_Hylos.png" TargetMode="External"/><Relationship Id="rId23" Type="http://schemas.openxmlformats.org/officeDocument/2006/relationships/hyperlink" Target="https://liquipedia.net/mobilelegends/Hayabusa" TargetMode="External"/><Relationship Id="rId767" Type="http://schemas.openxmlformats.org/officeDocument/2006/relationships/hyperlink" Target="https://liquipedia.net/mobilelegends/Fnatic_ONIC" TargetMode="External"/><Relationship Id="rId766" Type="http://schemas.openxmlformats.org/officeDocument/2006/relationships/hyperlink" Target="https://liquipedia.net/commons/images/thumb/e/ea/Alter_Ego_2022_allmode.png/51px-Alter_Ego_2022_allmode.png" TargetMode="External"/><Relationship Id="rId765" Type="http://schemas.openxmlformats.org/officeDocument/2006/relationships/hyperlink" Target="https://liquipedia.net/commons/images/thumb/e/ea/Alter_Ego_2022_allmode.png/51px-Alter_Ego_2022_allmode.png" TargetMode="External"/><Relationship Id="rId764" Type="http://schemas.openxmlformats.org/officeDocument/2006/relationships/hyperlink" Target="https://liquipedia.net/mobilelegends/Alter_Ego" TargetMode="External"/><Relationship Id="rId769" Type="http://schemas.openxmlformats.org/officeDocument/2006/relationships/hyperlink" Target="https://liquipedia.net/commons/images/thumb/d/d3/Fnatic_ONIC_ID_allmode.png/77px-Fnatic_ONIC_ID_allmode.png" TargetMode="External"/><Relationship Id="rId768" Type="http://schemas.openxmlformats.org/officeDocument/2006/relationships/hyperlink" Target="https://liquipedia.net/commons/images/thumb/4/49/Fnatic_ONIC_ID_lightmode.png/77px-Fnatic_ONIC_ID_lightmode.png" TargetMode="External"/><Relationship Id="rId26" Type="http://schemas.openxmlformats.org/officeDocument/2006/relationships/hyperlink" Target="https://liquipedia.net/commons/images/thumb/c/c1/ML_icon_Alpha_2021.png/25px-ML_icon_Alpha_2021.png" TargetMode="External"/><Relationship Id="rId25" Type="http://schemas.openxmlformats.org/officeDocument/2006/relationships/hyperlink" Target="https://liquipedia.net/mobilelegends/Alpha" TargetMode="External"/><Relationship Id="rId2680" Type="http://schemas.openxmlformats.org/officeDocument/2006/relationships/hyperlink" Target="https://liquipedia.net/commons/images/thumb/e/e8/ML_icon_Gatotkaca.png/25px-ML_icon_Gatotkaca.png" TargetMode="External"/><Relationship Id="rId28" Type="http://schemas.openxmlformats.org/officeDocument/2006/relationships/hyperlink" Target="https://liquipedia.net/commons/images/thumb/b/b1/ML_icon_Phoveus_2024.png/25px-ML_icon_Phoveus_2024.png" TargetMode="External"/><Relationship Id="rId1350" Type="http://schemas.openxmlformats.org/officeDocument/2006/relationships/hyperlink" Target="https://liquipedia.net/commons/images/thumb/0/0a/Rebellion_Esports_allmode.png/99px-Rebellion_Esports_allmode.png" TargetMode="External"/><Relationship Id="rId2681" Type="http://schemas.openxmlformats.org/officeDocument/2006/relationships/hyperlink" Target="https://liquipedia.net/mobilelegends/Arlott" TargetMode="External"/><Relationship Id="rId27" Type="http://schemas.openxmlformats.org/officeDocument/2006/relationships/hyperlink" Target="https://liquipedia.net/mobilelegends/Phoveus" TargetMode="External"/><Relationship Id="rId1351" Type="http://schemas.openxmlformats.org/officeDocument/2006/relationships/hyperlink" Target="https://liquipedia.net/mobilelegends/Edith" TargetMode="External"/><Relationship Id="rId2682" Type="http://schemas.openxmlformats.org/officeDocument/2006/relationships/hyperlink" Target="https://liquipedia.net/commons/images/thumb/a/ab/ML_icon_Arlott.png/25px-ML_icon_Arlott.png" TargetMode="External"/><Relationship Id="rId763" Type="http://schemas.openxmlformats.org/officeDocument/2006/relationships/hyperlink" Target="https://liquipedia.net/commons/images/thumb/d/d0/EVOS_Esports_allmode.png/52px-EVOS_Esports_allmode.png" TargetMode="External"/><Relationship Id="rId1352" Type="http://schemas.openxmlformats.org/officeDocument/2006/relationships/hyperlink" Target="https://liquipedia.net/commons/images/thumb/0/01/ML_icon_Edith.png/25px-ML_icon_Edith.png" TargetMode="External"/><Relationship Id="rId2683" Type="http://schemas.openxmlformats.org/officeDocument/2006/relationships/hyperlink" Target="https://liquipedia.net/mobilelegends/Khaleed" TargetMode="External"/><Relationship Id="rId29" Type="http://schemas.openxmlformats.org/officeDocument/2006/relationships/hyperlink" Target="https://liquipedia.net/mobilelegends/Faramis" TargetMode="External"/><Relationship Id="rId762" Type="http://schemas.openxmlformats.org/officeDocument/2006/relationships/hyperlink" Target="https://liquipedia.net/commons/images/thumb/d/d0/EVOS_Esports_allmode.png/52px-EVOS_Esports_allmode.png" TargetMode="External"/><Relationship Id="rId1353" Type="http://schemas.openxmlformats.org/officeDocument/2006/relationships/hyperlink" Target="https://liquipedia.net/mobilelegends/Moskov" TargetMode="External"/><Relationship Id="rId2200" Type="http://schemas.openxmlformats.org/officeDocument/2006/relationships/hyperlink" Target="https://liquipedia.net/mobilelegends/Paquito" TargetMode="External"/><Relationship Id="rId2684" Type="http://schemas.openxmlformats.org/officeDocument/2006/relationships/hyperlink" Target="https://liquipedia.net/commons/images/thumb/1/10/ML_icon_Khaleed.png/25px-ML_icon_Khaleed.png" TargetMode="External"/><Relationship Id="rId761" Type="http://schemas.openxmlformats.org/officeDocument/2006/relationships/hyperlink" Target="https://liquipedia.net/mobilelegends/EVOS_Glory" TargetMode="External"/><Relationship Id="rId1354" Type="http://schemas.openxmlformats.org/officeDocument/2006/relationships/hyperlink" Target="https://liquipedia.net/commons/images/thumb/f/fc/ML_icon_Moskov_2023.png/25px-ML_icon_Moskov_2023.png" TargetMode="External"/><Relationship Id="rId2201" Type="http://schemas.openxmlformats.org/officeDocument/2006/relationships/hyperlink" Target="https://liquipedia.net/commons/images/thumb/9/92/ML_icon_Paquito.png/25px-ML_icon_Paquito.png" TargetMode="External"/><Relationship Id="rId2685" Type="http://schemas.openxmlformats.org/officeDocument/2006/relationships/hyperlink" Target="https://liquipedia.net/mobilelegends/Yve" TargetMode="External"/><Relationship Id="rId760" Type="http://schemas.openxmlformats.org/officeDocument/2006/relationships/hyperlink" Target="https://liquipedia.net/mobilelegends/Special:RunQuery/Game_history?pfRunQueryFormName=Game+history&amp;Gh%5Bbans%5D=Fanny&amp;Gh%5Btournaments%5D=MPL%2FIndonesia%2FSeason_14%2FPlayoffs%2C+MPL%2FIndonesia%2FSeason_14%2FRegular_Season&amp;wpRunQuery=Run+query" TargetMode="External"/><Relationship Id="rId1355" Type="http://schemas.openxmlformats.org/officeDocument/2006/relationships/hyperlink" Target="https://liquipedia.net/mobilelegends/Faramis" TargetMode="External"/><Relationship Id="rId2202" Type="http://schemas.openxmlformats.org/officeDocument/2006/relationships/hyperlink" Target="https://liquipedia.net/mobilelegends/Paquito" TargetMode="External"/><Relationship Id="rId2686" Type="http://schemas.openxmlformats.org/officeDocument/2006/relationships/hyperlink" Target="https://liquipedia.net/commons/images/thumb/f/f4/ML_icon_Yve_2024.png/25px-ML_icon_Yve_2024.png" TargetMode="External"/><Relationship Id="rId1345" Type="http://schemas.openxmlformats.org/officeDocument/2006/relationships/hyperlink" Target="https://liquipedia.net/mobilelegends/Fnatic_ONIC" TargetMode="External"/><Relationship Id="rId2676" Type="http://schemas.openxmlformats.org/officeDocument/2006/relationships/hyperlink" Target="https://liquipedia.net/commons/images/thumb/8/88/ML_icon_Tigreal.png/25px-ML_icon_Tigreal.png" TargetMode="External"/><Relationship Id="rId1346" Type="http://schemas.openxmlformats.org/officeDocument/2006/relationships/hyperlink" Target="https://liquipedia.net/commons/images/thumb/4/49/Fnatic_ONIC_ID_lightmode.png/77px-Fnatic_ONIC_ID_lightmode.png" TargetMode="External"/><Relationship Id="rId2677" Type="http://schemas.openxmlformats.org/officeDocument/2006/relationships/hyperlink" Target="https://liquipedia.net/mobilelegends/Moskov" TargetMode="External"/><Relationship Id="rId1347" Type="http://schemas.openxmlformats.org/officeDocument/2006/relationships/hyperlink" Target="https://liquipedia.net/commons/images/thumb/d/d3/Fnatic_ONIC_ID_allmode.png/77px-Fnatic_ONIC_ID_allmode.png" TargetMode="External"/><Relationship Id="rId2678" Type="http://schemas.openxmlformats.org/officeDocument/2006/relationships/hyperlink" Target="https://liquipedia.net/commons/images/thumb/f/fc/ML_icon_Moskov_2023.png/25px-ML_icon_Moskov_2023.png" TargetMode="External"/><Relationship Id="rId1348" Type="http://schemas.openxmlformats.org/officeDocument/2006/relationships/hyperlink" Target="https://liquipedia.net/mobilelegends/Rebellion_Esports" TargetMode="External"/><Relationship Id="rId2679" Type="http://schemas.openxmlformats.org/officeDocument/2006/relationships/hyperlink" Target="https://liquipedia.net/mobilelegends/Gatotkaca" TargetMode="External"/><Relationship Id="rId11" Type="http://schemas.openxmlformats.org/officeDocument/2006/relationships/hyperlink" Target="https://liquipedia.net/mobilelegends/Bigetron_Alpha" TargetMode="External"/><Relationship Id="rId1349" Type="http://schemas.openxmlformats.org/officeDocument/2006/relationships/hyperlink" Target="https://liquipedia.net/commons/images/thumb/0/0a/Rebellion_Esports_allmode.png/99px-Rebellion_Esports_allmode.png" TargetMode="External"/><Relationship Id="rId10" Type="http://schemas.openxmlformats.org/officeDocument/2006/relationships/hyperlink" Target="https://liquipedia.net/commons/images/thumb/d/d0/EVOS_Esports_allmode.png/52px-EVOS_Esports_allmode.png" TargetMode="External"/><Relationship Id="rId13" Type="http://schemas.openxmlformats.org/officeDocument/2006/relationships/hyperlink" Target="https://liquipedia.net/commons/images/thumb/0/07/Bigetron_2020_allmode.png/56px-Bigetron_2020_allmode.png" TargetMode="External"/><Relationship Id="rId12" Type="http://schemas.openxmlformats.org/officeDocument/2006/relationships/hyperlink" Target="https://liquipedia.net/commons/images/thumb/0/07/Bigetron_2020_allmode.png/56px-Bigetron_2020_allmode.png" TargetMode="External"/><Relationship Id="rId756" Type="http://schemas.openxmlformats.org/officeDocument/2006/relationships/hyperlink" Target="https://liquipedia.net/commons/images/thumb/1/15/Dewa_United_allmode.png/80px-Dewa_United_allmode.png" TargetMode="External"/><Relationship Id="rId755" Type="http://schemas.openxmlformats.org/officeDocument/2006/relationships/hyperlink" Target="https://liquipedia.net/commons/images/thumb/1/15/Dewa_United_allmode.png/80px-Dewa_United_allmode.png" TargetMode="External"/><Relationship Id="rId754" Type="http://schemas.openxmlformats.org/officeDocument/2006/relationships/hyperlink" Target="https://liquipedia.net/mobilelegends/Dewa_United_Esports" TargetMode="External"/><Relationship Id="rId753" Type="http://schemas.openxmlformats.org/officeDocument/2006/relationships/hyperlink" Target="https://liquipedia.net/commons/images/thumb/8/84/ML_icon_Roger.png/25px-ML_icon_Roger.png" TargetMode="External"/><Relationship Id="rId759" Type="http://schemas.openxmlformats.org/officeDocument/2006/relationships/hyperlink" Target="https://liquipedia.net/mobilelegends/Special:RunQuery/Game_history?pfRunQueryFormName=Game+history&amp;Gh%5Bpicks%5D=Fanny&amp;Gh%5Btournaments%5D=MPL%2FIndonesia%2FSeason_14%2FPlayoffs%2C+MPL%2FIndonesia%2FSeason_14%2FRegular_Season&amp;wpRunQuery=Run+query" TargetMode="External"/><Relationship Id="rId758" Type="http://schemas.openxmlformats.org/officeDocument/2006/relationships/hyperlink" Target="https://liquipedia.net/commons/images/thumb/b/be/ML_icon_Fanny.png/25px-ML_icon_Fanny.png" TargetMode="External"/><Relationship Id="rId757" Type="http://schemas.openxmlformats.org/officeDocument/2006/relationships/hyperlink" Target="https://liquipedia.net/mobilelegends/Fanny" TargetMode="External"/><Relationship Id="rId15" Type="http://schemas.openxmlformats.org/officeDocument/2006/relationships/hyperlink" Target="https://liquipedia.net/commons/images/thumb/0/01/Team_Liquid_2024_lightmode.png/44px-Team_Liquid_2024_lightmode.png" TargetMode="External"/><Relationship Id="rId14" Type="http://schemas.openxmlformats.org/officeDocument/2006/relationships/hyperlink" Target="https://liquipedia.net/mobilelegends/Team_Liquid_ID" TargetMode="External"/><Relationship Id="rId17" Type="http://schemas.openxmlformats.org/officeDocument/2006/relationships/hyperlink" Target="https://liquipedia.net/mobilelegends/Edith" TargetMode="External"/><Relationship Id="rId2670" Type="http://schemas.openxmlformats.org/officeDocument/2006/relationships/hyperlink" Target="https://liquipedia.net/commons/images/thumb/6/68/ML_icon_Hylos.png/25px-ML_icon_Hylos.png" TargetMode="External"/><Relationship Id="rId16" Type="http://schemas.openxmlformats.org/officeDocument/2006/relationships/hyperlink" Target="https://liquipedia.net/commons/images/thumb/5/59/Team_Liquid_2024_darkmode.png/44px-Team_Liquid_2024_darkmode.png" TargetMode="External"/><Relationship Id="rId1340" Type="http://schemas.openxmlformats.org/officeDocument/2006/relationships/hyperlink" Target="https://liquipedia.net/commons/images/thumb/0/01/Team_Liquid_2024_lightmode.png/44px-Team_Liquid_2024_lightmode.png" TargetMode="External"/><Relationship Id="rId2671" Type="http://schemas.openxmlformats.org/officeDocument/2006/relationships/hyperlink" Target="https://liquipedia.net/mobilelegends/Khaleed" TargetMode="External"/><Relationship Id="rId19" Type="http://schemas.openxmlformats.org/officeDocument/2006/relationships/hyperlink" Target="https://liquipedia.net/mobilelegends/Nolan" TargetMode="External"/><Relationship Id="rId752" Type="http://schemas.openxmlformats.org/officeDocument/2006/relationships/hyperlink" Target="https://liquipedia.net/mobilelegends/Roger" TargetMode="External"/><Relationship Id="rId1341" Type="http://schemas.openxmlformats.org/officeDocument/2006/relationships/hyperlink" Target="https://liquipedia.net/commons/images/thumb/5/59/Team_Liquid_2024_darkmode.png/44px-Team_Liquid_2024_darkmode.png" TargetMode="External"/><Relationship Id="rId2672" Type="http://schemas.openxmlformats.org/officeDocument/2006/relationships/hyperlink" Target="https://liquipedia.net/commons/images/thumb/1/10/ML_icon_Khaleed.png/25px-ML_icon_Khaleed.png" TargetMode="External"/><Relationship Id="rId18" Type="http://schemas.openxmlformats.org/officeDocument/2006/relationships/hyperlink" Target="https://liquipedia.net/commons/images/thumb/0/01/ML_icon_Edith.png/25px-ML_icon_Edith.png" TargetMode="External"/><Relationship Id="rId751" Type="http://schemas.openxmlformats.org/officeDocument/2006/relationships/hyperlink" Target="https://liquipedia.net/commons/images/thumb/9/98/ML_icon_Ruby.png/25px-ML_icon_Ruby.png" TargetMode="External"/><Relationship Id="rId1342" Type="http://schemas.openxmlformats.org/officeDocument/2006/relationships/hyperlink" Target="https://liquipedia.net/mobilelegends/Alter_Ego" TargetMode="External"/><Relationship Id="rId2673" Type="http://schemas.openxmlformats.org/officeDocument/2006/relationships/hyperlink" Target="https://liquipedia.net/mobilelegends/Alpha" TargetMode="External"/><Relationship Id="rId750" Type="http://schemas.openxmlformats.org/officeDocument/2006/relationships/hyperlink" Target="https://liquipedia.net/mobilelegends/Ruby" TargetMode="External"/><Relationship Id="rId1343" Type="http://schemas.openxmlformats.org/officeDocument/2006/relationships/hyperlink" Target="https://liquipedia.net/commons/images/thumb/e/ea/Alter_Ego_2022_allmode.png/51px-Alter_Ego_2022_allmode.png" TargetMode="External"/><Relationship Id="rId2674" Type="http://schemas.openxmlformats.org/officeDocument/2006/relationships/hyperlink" Target="https://liquipedia.net/commons/images/thumb/c/c1/ML_icon_Alpha_2021.png/25px-ML_icon_Alpha_2021.png" TargetMode="External"/><Relationship Id="rId1344" Type="http://schemas.openxmlformats.org/officeDocument/2006/relationships/hyperlink" Target="https://liquipedia.net/commons/images/thumb/e/ea/Alter_Ego_2022_allmode.png/51px-Alter_Ego_2022_allmode.png" TargetMode="External"/><Relationship Id="rId2675" Type="http://schemas.openxmlformats.org/officeDocument/2006/relationships/hyperlink" Target="https://liquipedia.net/mobilelegends/Tigreal" TargetMode="External"/><Relationship Id="rId84" Type="http://schemas.openxmlformats.org/officeDocument/2006/relationships/hyperlink" Target="https://liquipedia.net/commons/images/thumb/1/15/Dewa_United_allmode.png/80px-Dewa_United_allmode.png" TargetMode="External"/><Relationship Id="rId1774" Type="http://schemas.openxmlformats.org/officeDocument/2006/relationships/hyperlink" Target="https://liquipedia.net/commons/images/thumb/f/fc/ML_icon_Moskov_2023.png/25px-ML_icon_Moskov_2023.png" TargetMode="External"/><Relationship Id="rId2621" Type="http://schemas.openxmlformats.org/officeDocument/2006/relationships/hyperlink" Target="https://liquipedia.net/commons/images/thumb/4/41/Geek_Fam_2019_allmode.png/43px-Geek_Fam_2019_allmode.png" TargetMode="External"/><Relationship Id="rId83" Type="http://schemas.openxmlformats.org/officeDocument/2006/relationships/hyperlink" Target="https://liquipedia.net/mobilelegends/Dewa_United_Esports" TargetMode="External"/><Relationship Id="rId1775" Type="http://schemas.openxmlformats.org/officeDocument/2006/relationships/hyperlink" Target="https://liquipedia.net/mobilelegends/Valentina" TargetMode="External"/><Relationship Id="rId2622" Type="http://schemas.openxmlformats.org/officeDocument/2006/relationships/hyperlink" Target="https://liquipedia.net/mobilelegends/Dewa_United_Esports" TargetMode="External"/><Relationship Id="rId86" Type="http://schemas.openxmlformats.org/officeDocument/2006/relationships/hyperlink" Target="https://liquipedia.net/mobilelegends/RRQ_Hoshi" TargetMode="External"/><Relationship Id="rId1776" Type="http://schemas.openxmlformats.org/officeDocument/2006/relationships/hyperlink" Target="https://liquipedia.net/commons/images/thumb/4/48/ML_icon_Valentina.png/25px-ML_icon_Valentina.png" TargetMode="External"/><Relationship Id="rId2623" Type="http://schemas.openxmlformats.org/officeDocument/2006/relationships/hyperlink" Target="https://liquipedia.net/commons/images/thumb/1/15/Dewa_United_allmode.png/80px-Dewa_United_allmode.png" TargetMode="External"/><Relationship Id="rId85" Type="http://schemas.openxmlformats.org/officeDocument/2006/relationships/hyperlink" Target="https://liquipedia.net/commons/images/thumb/1/15/Dewa_United_allmode.png/80px-Dewa_United_allmode.png" TargetMode="External"/><Relationship Id="rId1777" Type="http://schemas.openxmlformats.org/officeDocument/2006/relationships/hyperlink" Target="https://liquipedia.net/mobilelegends/Moskov" TargetMode="External"/><Relationship Id="rId2624" Type="http://schemas.openxmlformats.org/officeDocument/2006/relationships/hyperlink" Target="https://liquipedia.net/commons/images/thumb/1/15/Dewa_United_allmode.png/80px-Dewa_United_allmode.png" TargetMode="External"/><Relationship Id="rId88" Type="http://schemas.openxmlformats.org/officeDocument/2006/relationships/hyperlink" Target="https://liquipedia.net/commons/images/thumb/1/1e/Rex_Regum_Qeon_allmode.png/70px-Rex_Regum_Qeon_allmode.png" TargetMode="External"/><Relationship Id="rId1778" Type="http://schemas.openxmlformats.org/officeDocument/2006/relationships/hyperlink" Target="https://liquipedia.net/commons/images/thumb/f/fc/ML_icon_Moskov_2023.png/25px-ML_icon_Moskov_2023.png" TargetMode="External"/><Relationship Id="rId2625" Type="http://schemas.openxmlformats.org/officeDocument/2006/relationships/hyperlink" Target="https://liquipedia.net/mobilelegends/EVOS_Glory" TargetMode="External"/><Relationship Id="rId87" Type="http://schemas.openxmlformats.org/officeDocument/2006/relationships/hyperlink" Target="https://liquipedia.net/commons/images/thumb/1/1e/Rex_Regum_Qeon_allmode.png/70px-Rex_Regum_Qeon_allmode.png" TargetMode="External"/><Relationship Id="rId1779" Type="http://schemas.openxmlformats.org/officeDocument/2006/relationships/hyperlink" Target="https://liquipedia.net/mobilelegends/Edith" TargetMode="External"/><Relationship Id="rId2626" Type="http://schemas.openxmlformats.org/officeDocument/2006/relationships/hyperlink" Target="https://liquipedia.net/commons/images/thumb/d/d0/EVOS_Esports_allmode.png/52px-EVOS_Esports_allmode.png" TargetMode="External"/><Relationship Id="rId2627" Type="http://schemas.openxmlformats.org/officeDocument/2006/relationships/hyperlink" Target="https://liquipedia.net/commons/images/thumb/d/d0/EVOS_Esports_allmode.png/52px-EVOS_Esports_allmode.png" TargetMode="External"/><Relationship Id="rId89" Type="http://schemas.openxmlformats.org/officeDocument/2006/relationships/hyperlink" Target="https://liquipedia.net/mobilelegends/Rebellion_Esports" TargetMode="External"/><Relationship Id="rId2628" Type="http://schemas.openxmlformats.org/officeDocument/2006/relationships/hyperlink" Target="https://liquipedia.net/mobilelegends/Hylos" TargetMode="External"/><Relationship Id="rId709" Type="http://schemas.openxmlformats.org/officeDocument/2006/relationships/hyperlink" Target="https://liquipedia.net/mobilelegends/Nolan" TargetMode="External"/><Relationship Id="rId2629" Type="http://schemas.openxmlformats.org/officeDocument/2006/relationships/hyperlink" Target="https://liquipedia.net/commons/images/thumb/6/68/ML_icon_Hylos.png/25px-ML_icon_Hylos.png" TargetMode="External"/><Relationship Id="rId708" Type="http://schemas.openxmlformats.org/officeDocument/2006/relationships/hyperlink" Target="https://liquipedia.net/commons/images/thumb/9/98/ML_icon_Ruby.png/25px-ML_icon_Ruby.png" TargetMode="External"/><Relationship Id="rId707" Type="http://schemas.openxmlformats.org/officeDocument/2006/relationships/hyperlink" Target="https://liquipedia.net/mobilelegends/Ruby" TargetMode="External"/><Relationship Id="rId706" Type="http://schemas.openxmlformats.org/officeDocument/2006/relationships/hyperlink" Target="https://liquipedia.net/commons/images/thumb/f/fc/ML_icon_Moskov_2023.png/25px-ML_icon_Moskov_2023.png" TargetMode="External"/><Relationship Id="rId80" Type="http://schemas.openxmlformats.org/officeDocument/2006/relationships/hyperlink" Target="https://liquipedia.net/mobilelegends/Team_Liquid_ID" TargetMode="External"/><Relationship Id="rId82" Type="http://schemas.openxmlformats.org/officeDocument/2006/relationships/hyperlink" Target="https://liquipedia.net/commons/images/thumb/5/59/Team_Liquid_2024_darkmode.png/44px-Team_Liquid_2024_darkmode.png" TargetMode="External"/><Relationship Id="rId81" Type="http://schemas.openxmlformats.org/officeDocument/2006/relationships/hyperlink" Target="https://liquipedia.net/commons/images/thumb/0/01/Team_Liquid_2024_lightmode.png/44px-Team_Liquid_2024_lightmode.png" TargetMode="External"/><Relationship Id="rId701" Type="http://schemas.openxmlformats.org/officeDocument/2006/relationships/hyperlink" Target="https://liquipedia.net/mobilelegends/Ruby" TargetMode="External"/><Relationship Id="rId700" Type="http://schemas.openxmlformats.org/officeDocument/2006/relationships/hyperlink" Target="https://liquipedia.net/commons/images/thumb/c/c1/ML_icon_Alpha_2021.png/25px-ML_icon_Alpha_2021.png" TargetMode="External"/><Relationship Id="rId705" Type="http://schemas.openxmlformats.org/officeDocument/2006/relationships/hyperlink" Target="https://liquipedia.net/mobilelegends/Moskov" TargetMode="External"/><Relationship Id="rId704" Type="http://schemas.openxmlformats.org/officeDocument/2006/relationships/hyperlink" Target="https://liquipedia.net/commons/images/thumb/a/ab/ML_icon_Arlott.png/25px-ML_icon_Arlott.png" TargetMode="External"/><Relationship Id="rId703" Type="http://schemas.openxmlformats.org/officeDocument/2006/relationships/hyperlink" Target="https://liquipedia.net/mobilelegends/Arlott" TargetMode="External"/><Relationship Id="rId702" Type="http://schemas.openxmlformats.org/officeDocument/2006/relationships/hyperlink" Target="https://liquipedia.net/commons/images/thumb/9/98/ML_icon_Ruby.png/25px-ML_icon_Ruby.png" TargetMode="External"/><Relationship Id="rId1770" Type="http://schemas.openxmlformats.org/officeDocument/2006/relationships/hyperlink" Target="https://liquipedia.net/commons/images/thumb/f/f9/ML_icon_Harith.png/25px-ML_icon_Harith.png" TargetMode="External"/><Relationship Id="rId1771" Type="http://schemas.openxmlformats.org/officeDocument/2006/relationships/hyperlink" Target="https://liquipedia.net/mobilelegends/Ruby" TargetMode="External"/><Relationship Id="rId1772" Type="http://schemas.openxmlformats.org/officeDocument/2006/relationships/hyperlink" Target="https://liquipedia.net/commons/images/thumb/9/98/ML_icon_Ruby.png/25px-ML_icon_Ruby.png" TargetMode="External"/><Relationship Id="rId1773" Type="http://schemas.openxmlformats.org/officeDocument/2006/relationships/hyperlink" Target="https://liquipedia.net/mobilelegends/Moskov" TargetMode="External"/><Relationship Id="rId2620" Type="http://schemas.openxmlformats.org/officeDocument/2006/relationships/hyperlink" Target="https://liquipedia.net/commons/images/thumb/4/41/Geek_Fam_2019_allmode.png/43px-Geek_Fam_2019_allmode.png" TargetMode="External"/><Relationship Id="rId73" Type="http://schemas.openxmlformats.org/officeDocument/2006/relationships/hyperlink" Target="https://liquipedia.net/mobilelegends/RRQ_Hoshi" TargetMode="External"/><Relationship Id="rId1763" Type="http://schemas.openxmlformats.org/officeDocument/2006/relationships/hyperlink" Target="https://liquipedia.net/commons/images/thumb/4/41/Geek_Fam_2019_allmode.png/43px-Geek_Fam_2019_allmode.png" TargetMode="External"/><Relationship Id="rId2610" Type="http://schemas.openxmlformats.org/officeDocument/2006/relationships/hyperlink" Target="https://liquipedia.net/commons/images/thumb/4/41/Geek_Fam_2019_allmode.png/43px-Geek_Fam_2019_allmode.png" TargetMode="External"/><Relationship Id="rId72" Type="http://schemas.openxmlformats.org/officeDocument/2006/relationships/hyperlink" Target="https://liquipedia.net/commons/images/thumb/6/67/ML_icon_Hayabusa_2021.png/25px-ML_icon_Hayabusa_2021.png" TargetMode="External"/><Relationship Id="rId1764" Type="http://schemas.openxmlformats.org/officeDocument/2006/relationships/hyperlink" Target="https://liquipedia.net/commons/images/thumb/4/41/Geek_Fam_2019_allmode.png/43px-Geek_Fam_2019_allmode.png" TargetMode="External"/><Relationship Id="rId2611" Type="http://schemas.openxmlformats.org/officeDocument/2006/relationships/hyperlink" Target="https://liquipedia.net/commons/images/thumb/4/41/Geek_Fam_2019_allmode.png/43px-Geek_Fam_2019_allmode.png" TargetMode="External"/><Relationship Id="rId75" Type="http://schemas.openxmlformats.org/officeDocument/2006/relationships/hyperlink" Target="https://liquipedia.net/commons/images/thumb/1/1e/Rex_Regum_Qeon_allmode.png/70px-Rex_Regum_Qeon_allmode.png" TargetMode="External"/><Relationship Id="rId1765" Type="http://schemas.openxmlformats.org/officeDocument/2006/relationships/hyperlink" Target="https://liquipedia.net/mobilelegends/Nolan" TargetMode="External"/><Relationship Id="rId2612" Type="http://schemas.openxmlformats.org/officeDocument/2006/relationships/hyperlink" Target="https://liquipedia.net/mobilelegends/Vexana" TargetMode="External"/><Relationship Id="rId74" Type="http://schemas.openxmlformats.org/officeDocument/2006/relationships/hyperlink" Target="https://liquipedia.net/commons/images/thumb/1/1e/Rex_Regum_Qeon_allmode.png/70px-Rex_Regum_Qeon_allmode.png" TargetMode="External"/><Relationship Id="rId1766" Type="http://schemas.openxmlformats.org/officeDocument/2006/relationships/hyperlink" Target="https://liquipedia.net/commons/images/thumb/6/67/ML_icon_Nolan.png/25px-ML_icon_Nolan.png" TargetMode="External"/><Relationship Id="rId2613" Type="http://schemas.openxmlformats.org/officeDocument/2006/relationships/hyperlink" Target="https://liquipedia.net/commons/images/thumb/d/de/ML_icon_Vexana_2022.png/25px-ML_icon_Vexana_2022.png" TargetMode="External"/><Relationship Id="rId77" Type="http://schemas.openxmlformats.org/officeDocument/2006/relationships/hyperlink" Target="https://liquipedia.net/commons/images/thumb/c/c1/ML_icon_Alpha_2021.png/25px-ML_icon_Alpha_2021.png" TargetMode="External"/><Relationship Id="rId1767" Type="http://schemas.openxmlformats.org/officeDocument/2006/relationships/hyperlink" Target="https://liquipedia.net/mobilelegends/Edith" TargetMode="External"/><Relationship Id="rId2614" Type="http://schemas.openxmlformats.org/officeDocument/2006/relationships/hyperlink" Target="https://liquipedia.net/mobilelegends/Special:RunQuery/Game_history?pfRunQueryFormName=Game+history&amp;Gh%5Bpicks%5D=Vexana&amp;Gh%5Btournaments%5D=MPL%2FIndonesia%2FSeason_14%2FPlayoffs%2C+MPL%2FIndonesia%2FSeason_14%2FRegular_Season&amp;wpRunQuery=Run+query" TargetMode="External"/><Relationship Id="rId76" Type="http://schemas.openxmlformats.org/officeDocument/2006/relationships/hyperlink" Target="https://liquipedia.net/mobilelegends/Alpha" TargetMode="External"/><Relationship Id="rId1768" Type="http://schemas.openxmlformats.org/officeDocument/2006/relationships/hyperlink" Target="https://liquipedia.net/commons/images/thumb/0/01/ML_icon_Edith.png/25px-ML_icon_Edith.png" TargetMode="External"/><Relationship Id="rId2615" Type="http://schemas.openxmlformats.org/officeDocument/2006/relationships/hyperlink" Target="https://liquipedia.net/mobilelegends/Special:RunQuery/Game_history?pfRunQueryFormName=Game+history&amp;Gh%5Bbans%5D=Vexana&amp;Gh%5Btournaments%5D=MPL%2FIndonesia%2FSeason_14%2FPlayoffs%2C+MPL%2FIndonesia%2FSeason_14%2FRegular_Season&amp;wpRunQuery=Run+query" TargetMode="External"/><Relationship Id="rId79" Type="http://schemas.openxmlformats.org/officeDocument/2006/relationships/hyperlink" Target="https://liquipedia.net/mobilelegends/Special:RunQuery/Game_history?pfRunQueryFormName=Game+history&amp;Gh%5Bbans%5D=Alpha&amp;Gh%5Btournaments%5D=MPL%2FIndonesia%2FSeason_14%2FPlayoffs%2C+MPL%2FIndonesia%2FSeason_14%2FRegular_Season&amp;wpRunQuery=Run+query" TargetMode="External"/><Relationship Id="rId1769" Type="http://schemas.openxmlformats.org/officeDocument/2006/relationships/hyperlink" Target="https://liquipedia.net/mobilelegends/Harith" TargetMode="External"/><Relationship Id="rId2616" Type="http://schemas.openxmlformats.org/officeDocument/2006/relationships/hyperlink" Target="https://liquipedia.net/mobilelegends/Team_Liquid_ID" TargetMode="External"/><Relationship Id="rId78" Type="http://schemas.openxmlformats.org/officeDocument/2006/relationships/hyperlink" Target="https://liquipedia.net/mobilelegends/Special:RunQuery/Game_history?pfRunQueryFormName=Game+history&amp;Gh%5Bpicks%5D=Alpha&amp;Gh%5Btournaments%5D=MPL%2FIndonesia%2FSeason_14%2FPlayoffs%2C+MPL%2FIndonesia%2FSeason_14%2FRegular_Season&amp;wpRunQuery=Run+query" TargetMode="External"/><Relationship Id="rId2617" Type="http://schemas.openxmlformats.org/officeDocument/2006/relationships/hyperlink" Target="https://liquipedia.net/commons/images/thumb/0/01/Team_Liquid_2024_lightmode.png/44px-Team_Liquid_2024_lightmode.png" TargetMode="External"/><Relationship Id="rId2618" Type="http://schemas.openxmlformats.org/officeDocument/2006/relationships/hyperlink" Target="https://liquipedia.net/commons/images/thumb/5/59/Team_Liquid_2024_darkmode.png/44px-Team_Liquid_2024_darkmode.png" TargetMode="External"/><Relationship Id="rId2619" Type="http://schemas.openxmlformats.org/officeDocument/2006/relationships/hyperlink" Target="https://liquipedia.net/mobilelegends/Geek_Fam_ID" TargetMode="External"/><Relationship Id="rId71" Type="http://schemas.openxmlformats.org/officeDocument/2006/relationships/hyperlink" Target="https://liquipedia.net/mobilelegends/Hayabusa" TargetMode="External"/><Relationship Id="rId70" Type="http://schemas.openxmlformats.org/officeDocument/2006/relationships/hyperlink" Target="https://liquipedia.net/commons/images/thumb/e/e8/ML_icon_Gatotkaca.png/25px-ML_icon_Gatotkaca.png" TargetMode="External"/><Relationship Id="rId1760" Type="http://schemas.openxmlformats.org/officeDocument/2006/relationships/hyperlink" Target="https://liquipedia.net/commons/images/thumb/4/49/Fnatic_ONIC_ID_lightmode.png/77px-Fnatic_ONIC_ID_lightmode.png" TargetMode="External"/><Relationship Id="rId1761" Type="http://schemas.openxmlformats.org/officeDocument/2006/relationships/hyperlink" Target="https://liquipedia.net/commons/images/thumb/d/d3/Fnatic_ONIC_ID_allmode.png/77px-Fnatic_ONIC_ID_allmode.png" TargetMode="External"/><Relationship Id="rId1762" Type="http://schemas.openxmlformats.org/officeDocument/2006/relationships/hyperlink" Target="https://liquipedia.net/mobilelegends/Geek_Fam_ID" TargetMode="External"/><Relationship Id="rId62" Type="http://schemas.openxmlformats.org/officeDocument/2006/relationships/hyperlink" Target="https://liquipedia.net/commons/images/thumb/b/b5/ML_icon_Aurora_2024.png/25px-ML_icon_Aurora_2024.png" TargetMode="External"/><Relationship Id="rId1312" Type="http://schemas.openxmlformats.org/officeDocument/2006/relationships/hyperlink" Target="https://liquipedia.net/mobilelegends/Terizla" TargetMode="External"/><Relationship Id="rId1796" Type="http://schemas.openxmlformats.org/officeDocument/2006/relationships/hyperlink" Target="https://liquipedia.net/commons/images/thumb/0/01/Team_Liquid_2024_lightmode.png/44px-Team_Liquid_2024_lightmode.png" TargetMode="External"/><Relationship Id="rId2643" Type="http://schemas.openxmlformats.org/officeDocument/2006/relationships/hyperlink" Target="https://liquipedia.net/commons/images/thumb/0/01/ML_icon_Edith.png/25px-ML_icon_Edith.png" TargetMode="External"/><Relationship Id="rId61" Type="http://schemas.openxmlformats.org/officeDocument/2006/relationships/hyperlink" Target="https://liquipedia.net/mobilelegends/Aurora" TargetMode="External"/><Relationship Id="rId1313" Type="http://schemas.openxmlformats.org/officeDocument/2006/relationships/hyperlink" Target="https://liquipedia.net/commons/images/thumb/2/2b/ML_icon_Terizla.png/25px-ML_icon_Terizla.png" TargetMode="External"/><Relationship Id="rId1797" Type="http://schemas.openxmlformats.org/officeDocument/2006/relationships/hyperlink" Target="https://liquipedia.net/commons/images/thumb/5/59/Team_Liquid_2024_darkmode.png/44px-Team_Liquid_2024_darkmode.png" TargetMode="External"/><Relationship Id="rId2644" Type="http://schemas.openxmlformats.org/officeDocument/2006/relationships/hyperlink" Target="https://liquipedia.net/mobilelegends/Valentina" TargetMode="External"/><Relationship Id="rId64" Type="http://schemas.openxmlformats.org/officeDocument/2006/relationships/hyperlink" Target="https://liquipedia.net/commons/images/thumb/4/48/ML_icon_Valentina.png/25px-ML_icon_Valentina.png" TargetMode="External"/><Relationship Id="rId1314" Type="http://schemas.openxmlformats.org/officeDocument/2006/relationships/hyperlink" Target="https://liquipedia.net/mobilelegends/Aurora" TargetMode="External"/><Relationship Id="rId1798" Type="http://schemas.openxmlformats.org/officeDocument/2006/relationships/hyperlink" Target="https://liquipedia.net/mobilelegends/Dewa_United_Esports" TargetMode="External"/><Relationship Id="rId2645" Type="http://schemas.openxmlformats.org/officeDocument/2006/relationships/hyperlink" Target="https://liquipedia.net/commons/images/thumb/4/48/ML_icon_Valentina.png/25px-ML_icon_Valentina.png" TargetMode="External"/><Relationship Id="rId63" Type="http://schemas.openxmlformats.org/officeDocument/2006/relationships/hyperlink" Target="https://liquipedia.net/mobilelegends/Valentina" TargetMode="External"/><Relationship Id="rId1315" Type="http://schemas.openxmlformats.org/officeDocument/2006/relationships/hyperlink" Target="https://liquipedia.net/commons/images/thumb/b/b5/ML_icon_Aurora_2024.png/25px-ML_icon_Aurora_2024.png" TargetMode="External"/><Relationship Id="rId1799" Type="http://schemas.openxmlformats.org/officeDocument/2006/relationships/hyperlink" Target="https://liquipedia.net/commons/images/thumb/1/15/Dewa_United_allmode.png/80px-Dewa_United_allmode.png" TargetMode="External"/><Relationship Id="rId2646" Type="http://schemas.openxmlformats.org/officeDocument/2006/relationships/hyperlink" Target="https://liquipedia.net/mobilelegends/Alpha" TargetMode="External"/><Relationship Id="rId66" Type="http://schemas.openxmlformats.org/officeDocument/2006/relationships/hyperlink" Target="https://liquipedia.net/commons/images/thumb/1/10/ML_icon_Khaleed.png/25px-ML_icon_Khaleed.png" TargetMode="External"/><Relationship Id="rId1316" Type="http://schemas.openxmlformats.org/officeDocument/2006/relationships/hyperlink" Target="https://liquipedia.net/mobilelegends/Moskov" TargetMode="External"/><Relationship Id="rId2647" Type="http://schemas.openxmlformats.org/officeDocument/2006/relationships/hyperlink" Target="https://liquipedia.net/commons/images/thumb/c/c1/ML_icon_Alpha_2021.png/25px-ML_icon_Alpha_2021.png" TargetMode="External"/><Relationship Id="rId65" Type="http://schemas.openxmlformats.org/officeDocument/2006/relationships/hyperlink" Target="https://liquipedia.net/mobilelegends/Khaleed" TargetMode="External"/><Relationship Id="rId1317" Type="http://schemas.openxmlformats.org/officeDocument/2006/relationships/hyperlink" Target="https://liquipedia.net/commons/images/thumb/f/fc/ML_icon_Moskov_2023.png/25px-ML_icon_Moskov_2023.png" TargetMode="External"/><Relationship Id="rId2648" Type="http://schemas.openxmlformats.org/officeDocument/2006/relationships/hyperlink" Target="https://liquipedia.net/mobilelegends/Alter_Ego" TargetMode="External"/><Relationship Id="rId68" Type="http://schemas.openxmlformats.org/officeDocument/2006/relationships/hyperlink" Target="https://liquipedia.net/commons/images/thumb/8/88/ML_icon_Tigreal.png/25px-ML_icon_Tigreal.png" TargetMode="External"/><Relationship Id="rId1318" Type="http://schemas.openxmlformats.org/officeDocument/2006/relationships/hyperlink" Target="https://liquipedia.net/mobilelegends/Harith" TargetMode="External"/><Relationship Id="rId2649" Type="http://schemas.openxmlformats.org/officeDocument/2006/relationships/hyperlink" Target="https://liquipedia.net/commons/images/thumb/e/ea/Alter_Ego_2022_allmode.png/51px-Alter_Ego_2022_allmode.png" TargetMode="External"/><Relationship Id="rId67" Type="http://schemas.openxmlformats.org/officeDocument/2006/relationships/hyperlink" Target="https://liquipedia.net/mobilelegends/Tigreal" TargetMode="External"/><Relationship Id="rId1319" Type="http://schemas.openxmlformats.org/officeDocument/2006/relationships/hyperlink" Target="https://liquipedia.net/commons/images/thumb/f/f9/ML_icon_Harith.png/25px-ML_icon_Harith.png" TargetMode="External"/><Relationship Id="rId729" Type="http://schemas.openxmlformats.org/officeDocument/2006/relationships/hyperlink" Target="https://liquipedia.net/commons/images/thumb/4/41/Geek_Fam_2019_allmode.png/43px-Geek_Fam_2019_allmode.png" TargetMode="External"/><Relationship Id="rId728" Type="http://schemas.openxmlformats.org/officeDocument/2006/relationships/hyperlink" Target="https://liquipedia.net/mobilelegends/Geek_Fam_ID" TargetMode="External"/><Relationship Id="rId60" Type="http://schemas.openxmlformats.org/officeDocument/2006/relationships/hyperlink" Target="https://liquipedia.net/commons/images/thumb/6/68/ML_icon_Hylos.png/25px-ML_icon_Hylos.png" TargetMode="External"/><Relationship Id="rId723" Type="http://schemas.openxmlformats.org/officeDocument/2006/relationships/hyperlink" Target="https://liquipedia.net/commons/images/thumb/0/0a/Rebellion_Esports_allmode.png/99px-Rebellion_Esports_allmode.png" TargetMode="External"/><Relationship Id="rId722" Type="http://schemas.openxmlformats.org/officeDocument/2006/relationships/hyperlink" Target="https://liquipedia.net/mobilelegends/Rebellion_Esports" TargetMode="External"/><Relationship Id="rId721" Type="http://schemas.openxmlformats.org/officeDocument/2006/relationships/hyperlink" Target="https://liquipedia.net/mobilelegends/Special:RunQuery/Game_history?pfRunQueryFormName=Game+history&amp;Gh%5Bbans%5D=Edith&amp;Gh%5Btournaments%5D=MPL%2FIndonesia%2FSeason_14%2FPlayoffs%2C+MPL%2FIndonesia%2FSeason_14%2FRegular_Season&amp;wpRunQuery=Run+query" TargetMode="External"/><Relationship Id="rId720" Type="http://schemas.openxmlformats.org/officeDocument/2006/relationships/hyperlink" Target="https://liquipedia.net/mobilelegends/Special:RunQuery/Game_history?pfRunQueryFormName=Game+history&amp;Gh%5Bpicks%5D=Edith&amp;Gh%5Btournaments%5D=MPL%2FIndonesia%2FSeason_14%2FPlayoffs%2C+MPL%2FIndonesia%2FSeason_14%2FRegular_Season&amp;wpRunQuery=Run+query" TargetMode="External"/><Relationship Id="rId727" Type="http://schemas.openxmlformats.org/officeDocument/2006/relationships/hyperlink" Target="https://liquipedia.net/commons/images/thumb/1/1e/Rex_Regum_Qeon_allmode.png/70px-Rex_Regum_Qeon_allmode.png" TargetMode="External"/><Relationship Id="rId726" Type="http://schemas.openxmlformats.org/officeDocument/2006/relationships/hyperlink" Target="https://liquipedia.net/commons/images/thumb/1/1e/Rex_Regum_Qeon_allmode.png/70px-Rex_Regum_Qeon_allmode.png" TargetMode="External"/><Relationship Id="rId725" Type="http://schemas.openxmlformats.org/officeDocument/2006/relationships/hyperlink" Target="https://liquipedia.net/mobilelegends/RRQ_Hoshi" TargetMode="External"/><Relationship Id="rId724" Type="http://schemas.openxmlformats.org/officeDocument/2006/relationships/hyperlink" Target="https://liquipedia.net/commons/images/thumb/0/0a/Rebellion_Esports_allmode.png/99px-Rebellion_Esports_allmode.png" TargetMode="External"/><Relationship Id="rId69" Type="http://schemas.openxmlformats.org/officeDocument/2006/relationships/hyperlink" Target="https://liquipedia.net/mobilelegends/Gatotkaca" TargetMode="External"/><Relationship Id="rId1790" Type="http://schemas.openxmlformats.org/officeDocument/2006/relationships/hyperlink" Target="https://liquipedia.net/mobilelegends/Special:RunQuery/Game_history?pfRunQueryFormName=Game+history&amp;Gh%5Bpicks%5D=Lylia&amp;Gh%5Btournaments%5D=MPL%2FIndonesia%2FSeason_14%2FPlayoffs%2C+MPL%2FIndonesia%2FSeason_14%2FRegular_Season&amp;wpRunQuery=Run+query" TargetMode="External"/><Relationship Id="rId1791" Type="http://schemas.openxmlformats.org/officeDocument/2006/relationships/hyperlink" Target="https://liquipedia.net/mobilelegends/Special:RunQuery/Game_history?pfRunQueryFormName=Game+history&amp;Gh%5Bbans%5D=Lylia&amp;Gh%5Btournaments%5D=MPL%2FIndonesia%2FSeason_14%2FPlayoffs%2C+MPL%2FIndonesia%2FSeason_14%2FRegular_Season&amp;wpRunQuery=Run+query" TargetMode="External"/><Relationship Id="rId1792" Type="http://schemas.openxmlformats.org/officeDocument/2006/relationships/hyperlink" Target="https://liquipedia.net/mobilelegends/Fnatic_ONIC" TargetMode="External"/><Relationship Id="rId1793" Type="http://schemas.openxmlformats.org/officeDocument/2006/relationships/hyperlink" Target="https://liquipedia.net/commons/images/thumb/4/49/Fnatic_ONIC_ID_lightmode.png/77px-Fnatic_ONIC_ID_lightmode.png" TargetMode="External"/><Relationship Id="rId2640" Type="http://schemas.openxmlformats.org/officeDocument/2006/relationships/hyperlink" Target="https://liquipedia.net/mobilelegends/Phoveus" TargetMode="External"/><Relationship Id="rId1310" Type="http://schemas.openxmlformats.org/officeDocument/2006/relationships/hyperlink" Target="https://liquipedia.net/commons/images/thumb/0/07/Bigetron_2020_allmode.png/56px-Bigetron_2020_allmode.png" TargetMode="External"/><Relationship Id="rId1794" Type="http://schemas.openxmlformats.org/officeDocument/2006/relationships/hyperlink" Target="https://liquipedia.net/commons/images/thumb/d/d3/Fnatic_ONIC_ID_allmode.png/77px-Fnatic_ONIC_ID_allmode.png" TargetMode="External"/><Relationship Id="rId2641" Type="http://schemas.openxmlformats.org/officeDocument/2006/relationships/hyperlink" Target="https://liquipedia.net/commons/images/thumb/b/b1/ML_icon_Phoveus_2024.png/25px-ML_icon_Phoveus_2024.png" TargetMode="External"/><Relationship Id="rId1311" Type="http://schemas.openxmlformats.org/officeDocument/2006/relationships/hyperlink" Target="https://liquipedia.net/commons/images/thumb/0/07/Bigetron_2020_allmode.png/56px-Bigetron_2020_allmode.png" TargetMode="External"/><Relationship Id="rId1795" Type="http://schemas.openxmlformats.org/officeDocument/2006/relationships/hyperlink" Target="https://liquipedia.net/mobilelegends/Team_Liquid_ID" TargetMode="External"/><Relationship Id="rId2642" Type="http://schemas.openxmlformats.org/officeDocument/2006/relationships/hyperlink" Target="https://liquipedia.net/mobilelegends/Edith" TargetMode="External"/><Relationship Id="rId51" Type="http://schemas.openxmlformats.org/officeDocument/2006/relationships/hyperlink" Target="https://liquipedia.net/commons/images/thumb/d/d0/EVOS_Esports_allmode.png/52px-EVOS_Esports_allmode.png" TargetMode="External"/><Relationship Id="rId1301" Type="http://schemas.openxmlformats.org/officeDocument/2006/relationships/hyperlink" Target="https://liquipedia.net/commons/images/thumb/e/ea/Alter_Ego_2022_allmode.png/51px-Alter_Ego_2022_allmode.png" TargetMode="External"/><Relationship Id="rId1785" Type="http://schemas.openxmlformats.org/officeDocument/2006/relationships/hyperlink" Target="https://liquipedia.net/mobilelegends/RRQ_Hoshi" TargetMode="External"/><Relationship Id="rId2632" Type="http://schemas.openxmlformats.org/officeDocument/2006/relationships/hyperlink" Target="https://liquipedia.net/mobilelegends/Julian" TargetMode="External"/><Relationship Id="rId50" Type="http://schemas.openxmlformats.org/officeDocument/2006/relationships/hyperlink" Target="https://liquipedia.net/mobilelegends/EVOS_Glory" TargetMode="External"/><Relationship Id="rId1302" Type="http://schemas.openxmlformats.org/officeDocument/2006/relationships/hyperlink" Target="https://liquipedia.net/commons/images/thumb/e/ea/Alter_Ego_2022_allmode.png/51px-Alter_Ego_2022_allmode.png" TargetMode="External"/><Relationship Id="rId1786" Type="http://schemas.openxmlformats.org/officeDocument/2006/relationships/hyperlink" Target="https://liquipedia.net/commons/images/thumb/1/1e/Rex_Regum_Qeon_allmode.png/70px-Rex_Regum_Qeon_allmode.png" TargetMode="External"/><Relationship Id="rId2633" Type="http://schemas.openxmlformats.org/officeDocument/2006/relationships/hyperlink" Target="https://liquipedia.net/commons/images/thumb/e/ec/ML_icon_Julian_dd.png/25px-ML_icon_Julian_dd.png" TargetMode="External"/><Relationship Id="rId53" Type="http://schemas.openxmlformats.org/officeDocument/2006/relationships/hyperlink" Target="https://liquipedia.net/mobilelegends/Angela" TargetMode="External"/><Relationship Id="rId1303" Type="http://schemas.openxmlformats.org/officeDocument/2006/relationships/hyperlink" Target="https://liquipedia.net/mobilelegends/EVOS_Glory" TargetMode="External"/><Relationship Id="rId1787" Type="http://schemas.openxmlformats.org/officeDocument/2006/relationships/hyperlink" Target="https://liquipedia.net/commons/images/thumb/1/1e/Rex_Regum_Qeon_allmode.png/70px-Rex_Regum_Qeon_allmode.png" TargetMode="External"/><Relationship Id="rId2634" Type="http://schemas.openxmlformats.org/officeDocument/2006/relationships/hyperlink" Target="https://liquipedia.net/mobilelegends/Phoveus" TargetMode="External"/><Relationship Id="rId52" Type="http://schemas.openxmlformats.org/officeDocument/2006/relationships/hyperlink" Target="https://liquipedia.net/commons/images/thumb/d/d0/EVOS_Esports_allmode.png/52px-EVOS_Esports_allmode.png" TargetMode="External"/><Relationship Id="rId1304" Type="http://schemas.openxmlformats.org/officeDocument/2006/relationships/hyperlink" Target="https://liquipedia.net/commons/images/thumb/d/d0/EVOS_Esports_allmode.png/52px-EVOS_Esports_allmode.png" TargetMode="External"/><Relationship Id="rId1788" Type="http://schemas.openxmlformats.org/officeDocument/2006/relationships/hyperlink" Target="https://liquipedia.net/mobilelegends/Lylia" TargetMode="External"/><Relationship Id="rId2635" Type="http://schemas.openxmlformats.org/officeDocument/2006/relationships/hyperlink" Target="https://liquipedia.net/commons/images/thumb/b/b1/ML_icon_Phoveus_2024.png/25px-ML_icon_Phoveus_2024.png" TargetMode="External"/><Relationship Id="rId55" Type="http://schemas.openxmlformats.org/officeDocument/2006/relationships/hyperlink" Target="https://liquipedia.net/mobilelegends/Arlott" TargetMode="External"/><Relationship Id="rId1305" Type="http://schemas.openxmlformats.org/officeDocument/2006/relationships/hyperlink" Target="https://liquipedia.net/commons/images/thumb/d/d0/EVOS_Esports_allmode.png/52px-EVOS_Esports_allmode.png" TargetMode="External"/><Relationship Id="rId1789" Type="http://schemas.openxmlformats.org/officeDocument/2006/relationships/hyperlink" Target="https://liquipedia.net/commons/images/thumb/2/24/ML_icon_Lylia.png/25px-ML_icon_Lylia.png" TargetMode="External"/><Relationship Id="rId2636" Type="http://schemas.openxmlformats.org/officeDocument/2006/relationships/hyperlink" Target="https://liquipedia.net/mobilelegends/Moskov" TargetMode="External"/><Relationship Id="rId54" Type="http://schemas.openxmlformats.org/officeDocument/2006/relationships/hyperlink" Target="https://liquipedia.net/commons/images/thumb/6/6a/ML_icon_Angela_2024_v2.png/25px-ML_icon_Angela_2024_v2.png" TargetMode="External"/><Relationship Id="rId1306" Type="http://schemas.openxmlformats.org/officeDocument/2006/relationships/hyperlink" Target="https://liquipedia.net/mobilelegends/Rebellion_Esports" TargetMode="External"/><Relationship Id="rId2637" Type="http://schemas.openxmlformats.org/officeDocument/2006/relationships/hyperlink" Target="https://liquipedia.net/commons/images/thumb/f/fc/ML_icon_Moskov_2023.png/25px-ML_icon_Moskov_2023.png" TargetMode="External"/><Relationship Id="rId57" Type="http://schemas.openxmlformats.org/officeDocument/2006/relationships/hyperlink" Target="https://liquipedia.net/mobilelegends/Gatotkaca" TargetMode="External"/><Relationship Id="rId1307" Type="http://schemas.openxmlformats.org/officeDocument/2006/relationships/hyperlink" Target="https://liquipedia.net/commons/images/thumb/0/0a/Rebellion_Esports_allmode.png/99px-Rebellion_Esports_allmode.png" TargetMode="External"/><Relationship Id="rId2638" Type="http://schemas.openxmlformats.org/officeDocument/2006/relationships/hyperlink" Target="https://liquipedia.net/mobilelegends/Nolan" TargetMode="External"/><Relationship Id="rId56" Type="http://schemas.openxmlformats.org/officeDocument/2006/relationships/hyperlink" Target="https://liquipedia.net/commons/images/thumb/a/ab/ML_icon_Arlott.png/25px-ML_icon_Arlott.png" TargetMode="External"/><Relationship Id="rId1308" Type="http://schemas.openxmlformats.org/officeDocument/2006/relationships/hyperlink" Target="https://liquipedia.net/commons/images/thumb/0/0a/Rebellion_Esports_allmode.png/99px-Rebellion_Esports_allmode.png" TargetMode="External"/><Relationship Id="rId2639" Type="http://schemas.openxmlformats.org/officeDocument/2006/relationships/hyperlink" Target="https://liquipedia.net/commons/images/thumb/6/67/ML_icon_Nolan.png/25px-ML_icon_Nolan.png" TargetMode="External"/><Relationship Id="rId1309" Type="http://schemas.openxmlformats.org/officeDocument/2006/relationships/hyperlink" Target="https://liquipedia.net/mobilelegends/Bigetron_Alpha" TargetMode="External"/><Relationship Id="rId719" Type="http://schemas.openxmlformats.org/officeDocument/2006/relationships/hyperlink" Target="https://liquipedia.net/commons/images/thumb/0/01/ML_icon_Edith.png/25px-ML_icon_Edith.png" TargetMode="External"/><Relationship Id="rId718" Type="http://schemas.openxmlformats.org/officeDocument/2006/relationships/hyperlink" Target="https://liquipedia.net/mobilelegends/Edith" TargetMode="External"/><Relationship Id="rId717" Type="http://schemas.openxmlformats.org/officeDocument/2006/relationships/hyperlink" Target="https://liquipedia.net/commons/images/thumb/1/1e/Rex_Regum_Qeon_allmode.png/70px-Rex_Regum_Qeon_allmode.png" TargetMode="External"/><Relationship Id="rId712" Type="http://schemas.openxmlformats.org/officeDocument/2006/relationships/hyperlink" Target="https://liquipedia.net/commons/images/thumb/b/be/ML_icon_Fanny.png/25px-ML_icon_Fanny.png" TargetMode="External"/><Relationship Id="rId711" Type="http://schemas.openxmlformats.org/officeDocument/2006/relationships/hyperlink" Target="https://liquipedia.net/mobilelegends/Fanny" TargetMode="External"/><Relationship Id="rId710" Type="http://schemas.openxmlformats.org/officeDocument/2006/relationships/hyperlink" Target="https://liquipedia.net/commons/images/thumb/6/67/ML_icon_Nolan.png/25px-ML_icon_Nolan.png" TargetMode="External"/><Relationship Id="rId716" Type="http://schemas.openxmlformats.org/officeDocument/2006/relationships/hyperlink" Target="https://liquipedia.net/commons/images/thumb/1/1e/Rex_Regum_Qeon_allmode.png/70px-Rex_Regum_Qeon_allmode.png" TargetMode="External"/><Relationship Id="rId715" Type="http://schemas.openxmlformats.org/officeDocument/2006/relationships/hyperlink" Target="https://liquipedia.net/mobilelegends/RRQ_Hoshi" TargetMode="External"/><Relationship Id="rId714" Type="http://schemas.openxmlformats.org/officeDocument/2006/relationships/hyperlink" Target="https://liquipedia.net/commons/images/thumb/b/bf/ML_icon_Faramis_2022.png/25px-ML_icon_Faramis_2022.png" TargetMode="External"/><Relationship Id="rId713" Type="http://schemas.openxmlformats.org/officeDocument/2006/relationships/hyperlink" Target="https://liquipedia.net/mobilelegends/Faramis" TargetMode="External"/><Relationship Id="rId59" Type="http://schemas.openxmlformats.org/officeDocument/2006/relationships/hyperlink" Target="https://liquipedia.net/mobilelegends/Hylos" TargetMode="External"/><Relationship Id="rId58" Type="http://schemas.openxmlformats.org/officeDocument/2006/relationships/hyperlink" Target="https://liquipedia.net/commons/images/thumb/e/e8/ML_icon_Gatotkaca.png/25px-ML_icon_Gatotkaca.png" TargetMode="External"/><Relationship Id="rId1780" Type="http://schemas.openxmlformats.org/officeDocument/2006/relationships/hyperlink" Target="https://liquipedia.net/commons/images/thumb/0/01/ML_icon_Edith.png/25px-ML_icon_Edith.png" TargetMode="External"/><Relationship Id="rId1781" Type="http://schemas.openxmlformats.org/officeDocument/2006/relationships/hyperlink" Target="https://liquipedia.net/mobilelegends/Faramis" TargetMode="External"/><Relationship Id="rId1782" Type="http://schemas.openxmlformats.org/officeDocument/2006/relationships/hyperlink" Target="https://liquipedia.net/commons/images/thumb/b/bf/ML_icon_Faramis_2022.png/25px-ML_icon_Faramis_2022.png" TargetMode="External"/><Relationship Id="rId1783" Type="http://schemas.openxmlformats.org/officeDocument/2006/relationships/hyperlink" Target="https://liquipedia.net/mobilelegends/Arlott" TargetMode="External"/><Relationship Id="rId2630" Type="http://schemas.openxmlformats.org/officeDocument/2006/relationships/hyperlink" Target="https://liquipedia.net/mobilelegends/Gatotkaca" TargetMode="External"/><Relationship Id="rId1300" Type="http://schemas.openxmlformats.org/officeDocument/2006/relationships/hyperlink" Target="https://liquipedia.net/mobilelegends/Alter_Ego" TargetMode="External"/><Relationship Id="rId1784" Type="http://schemas.openxmlformats.org/officeDocument/2006/relationships/hyperlink" Target="https://liquipedia.net/commons/images/thumb/a/ab/ML_icon_Arlott.png/25px-ML_icon_Arlott.png" TargetMode="External"/><Relationship Id="rId2631" Type="http://schemas.openxmlformats.org/officeDocument/2006/relationships/hyperlink" Target="https://liquipedia.net/commons/images/thumb/e/e8/ML_icon_Gatotkaca.png/25px-ML_icon_Gatotkaca.png" TargetMode="External"/><Relationship Id="rId2269" Type="http://schemas.openxmlformats.org/officeDocument/2006/relationships/hyperlink" Target="https://liquipedia.net/commons/images/thumb/f/fc/ML_icon_Moskov_2023.png/25px-ML_icon_Moskov_2023.png" TargetMode="External"/><Relationship Id="rId349" Type="http://schemas.openxmlformats.org/officeDocument/2006/relationships/hyperlink" Target="https://liquipedia.net/commons/images/thumb/1/1e/Rex_Regum_Qeon_allmode.png/70px-Rex_Regum_Qeon_allmode.png" TargetMode="External"/><Relationship Id="rId348" Type="http://schemas.openxmlformats.org/officeDocument/2006/relationships/hyperlink" Target="https://liquipedia.net/commons/images/thumb/1/1e/Rex_Regum_Qeon_allmode.png/70px-Rex_Regum_Qeon_allmode.png" TargetMode="External"/><Relationship Id="rId347" Type="http://schemas.openxmlformats.org/officeDocument/2006/relationships/hyperlink" Target="https://liquipedia.net/mobilelegends/RRQ_Hoshi" TargetMode="External"/><Relationship Id="rId346" Type="http://schemas.openxmlformats.org/officeDocument/2006/relationships/hyperlink" Target="https://liquipedia.net/commons/images/thumb/4/41/Geek_Fam_2019_allmode.png/43px-Geek_Fam_2019_allmode.png" TargetMode="External"/><Relationship Id="rId2260" Type="http://schemas.openxmlformats.org/officeDocument/2006/relationships/hyperlink" Target="https://liquipedia.net/mobilelegends/RRQ_Hoshi" TargetMode="External"/><Relationship Id="rId341" Type="http://schemas.openxmlformats.org/officeDocument/2006/relationships/hyperlink" Target="https://liquipedia.net/mobilelegends/Bigetron_Alpha" TargetMode="External"/><Relationship Id="rId2261" Type="http://schemas.openxmlformats.org/officeDocument/2006/relationships/hyperlink" Target="https://liquipedia.net/commons/images/thumb/1/1e/Rex_Regum_Qeon_allmode.png/70px-Rex_Regum_Qeon_allmode.png" TargetMode="External"/><Relationship Id="rId340" Type="http://schemas.openxmlformats.org/officeDocument/2006/relationships/hyperlink" Target="https://liquipedia.net/commons/images/thumb/d/d3/Fnatic_ONIC_ID_allmode.png/77px-Fnatic_ONIC_ID_allmode.png" TargetMode="External"/><Relationship Id="rId2262" Type="http://schemas.openxmlformats.org/officeDocument/2006/relationships/hyperlink" Target="https://liquipedia.net/commons/images/thumb/1/1e/Rex_Regum_Qeon_allmode.png/70px-Rex_Regum_Qeon_allmode.png" TargetMode="External"/><Relationship Id="rId2263" Type="http://schemas.openxmlformats.org/officeDocument/2006/relationships/hyperlink" Target="https://liquipedia.net/mobilelegends/Bigetron_Alpha" TargetMode="External"/><Relationship Id="rId2264" Type="http://schemas.openxmlformats.org/officeDocument/2006/relationships/hyperlink" Target="https://liquipedia.net/commons/images/thumb/0/07/Bigetron_2020_allmode.png/56px-Bigetron_2020_allmode.png" TargetMode="External"/><Relationship Id="rId345" Type="http://schemas.openxmlformats.org/officeDocument/2006/relationships/hyperlink" Target="https://liquipedia.net/commons/images/thumb/4/41/Geek_Fam_2019_allmode.png/43px-Geek_Fam_2019_allmode.png" TargetMode="External"/><Relationship Id="rId2265" Type="http://schemas.openxmlformats.org/officeDocument/2006/relationships/hyperlink" Target="https://liquipedia.net/commons/images/thumb/0/07/Bigetron_2020_allmode.png/56px-Bigetron_2020_allmode.png" TargetMode="External"/><Relationship Id="rId344" Type="http://schemas.openxmlformats.org/officeDocument/2006/relationships/hyperlink" Target="https://liquipedia.net/mobilelegends/Geek_Fam_ID" TargetMode="External"/><Relationship Id="rId2266" Type="http://schemas.openxmlformats.org/officeDocument/2006/relationships/hyperlink" Target="https://liquipedia.net/mobilelegends/Nolan" TargetMode="External"/><Relationship Id="rId343" Type="http://schemas.openxmlformats.org/officeDocument/2006/relationships/hyperlink" Target="https://liquipedia.net/commons/images/thumb/0/07/Bigetron_2020_allmode.png/56px-Bigetron_2020_allmode.png" TargetMode="External"/><Relationship Id="rId2267" Type="http://schemas.openxmlformats.org/officeDocument/2006/relationships/hyperlink" Target="https://liquipedia.net/commons/images/thumb/6/67/ML_icon_Nolan.png/25px-ML_icon_Nolan.png" TargetMode="External"/><Relationship Id="rId342" Type="http://schemas.openxmlformats.org/officeDocument/2006/relationships/hyperlink" Target="https://liquipedia.net/commons/images/thumb/0/07/Bigetron_2020_allmode.png/56px-Bigetron_2020_allmode.png" TargetMode="External"/><Relationship Id="rId2268" Type="http://schemas.openxmlformats.org/officeDocument/2006/relationships/hyperlink" Target="https://liquipedia.net/mobilelegends/Moskov" TargetMode="External"/><Relationship Id="rId2258" Type="http://schemas.openxmlformats.org/officeDocument/2006/relationships/hyperlink" Target="https://liquipedia.net/commons/images/thumb/0/01/Team_Liquid_2024_lightmode.png/44px-Team_Liquid_2024_lightmode.png" TargetMode="External"/><Relationship Id="rId2259" Type="http://schemas.openxmlformats.org/officeDocument/2006/relationships/hyperlink" Target="https://liquipedia.net/commons/images/thumb/5/59/Team_Liquid_2024_darkmode.png/44px-Team_Liquid_2024_darkmode.png" TargetMode="External"/><Relationship Id="rId338" Type="http://schemas.openxmlformats.org/officeDocument/2006/relationships/hyperlink" Target="https://liquipedia.net/mobilelegends/Fnatic_ONIC" TargetMode="External"/><Relationship Id="rId337" Type="http://schemas.openxmlformats.org/officeDocument/2006/relationships/hyperlink" Target="https://liquipedia.net/mobilelegends/Special:RunQuery/Game_history?pfRunQueryFormName=Game+history&amp;Gh%5Bbans%5D=Beatrix&amp;Gh%5Btournaments%5D=MPL%2FIndonesia%2FSeason_14%2FPlayoffs%2C+MPL%2FIndonesia%2FSeason_14%2FRegular_Season&amp;wpRunQuery=Run+query" TargetMode="External"/><Relationship Id="rId336" Type="http://schemas.openxmlformats.org/officeDocument/2006/relationships/hyperlink" Target="https://liquipedia.net/mobilelegends/Special:RunQuery/Game_history?pfRunQueryFormName=Game+history&amp;Gh%5Bpicks%5D=Beatrix&amp;Gh%5Btournaments%5D=MPL%2FIndonesia%2FSeason_14%2FPlayoffs%2C+MPL%2FIndonesia%2FSeason_14%2FRegular_Season&amp;wpRunQuery=Run+query" TargetMode="External"/><Relationship Id="rId335" Type="http://schemas.openxmlformats.org/officeDocument/2006/relationships/hyperlink" Target="https://liquipedia.net/commons/images/thumb/8/8f/ML_icon_Beatrix.png/25px-ML_icon_Beatrix.png" TargetMode="External"/><Relationship Id="rId339" Type="http://schemas.openxmlformats.org/officeDocument/2006/relationships/hyperlink" Target="https://liquipedia.net/commons/images/thumb/4/49/Fnatic_ONIC_ID_lightmode.png/77px-Fnatic_ONIC_ID_lightmode.png" TargetMode="External"/><Relationship Id="rId330" Type="http://schemas.openxmlformats.org/officeDocument/2006/relationships/hyperlink" Target="https://liquipedia.net/commons/images/thumb/f/f9/ML_icon_Harith.png/25px-ML_icon_Harith.png" TargetMode="External"/><Relationship Id="rId2250" Type="http://schemas.openxmlformats.org/officeDocument/2006/relationships/hyperlink" Target="https://liquipedia.net/mobilelegends/Phoveus" TargetMode="External"/><Relationship Id="rId2251" Type="http://schemas.openxmlformats.org/officeDocument/2006/relationships/hyperlink" Target="https://liquipedia.net/commons/images/thumb/b/b1/ML_icon_Phoveus_2024.png/25px-ML_icon_Phoveus_2024.png" TargetMode="External"/><Relationship Id="rId2252" Type="http://schemas.openxmlformats.org/officeDocument/2006/relationships/hyperlink" Target="https://liquipedia.net/mobilelegends/Special:RunQuery/Game_history?pfRunQueryFormName=Game+history&amp;Gh%5Bpicks%5D=Phoveus&amp;Gh%5Btournaments%5D=MPL%2FIndonesia%2FSeason_14%2FPlayoffs%2C+MPL%2FIndonesia%2FSeason_14%2FRegular_Season&amp;wpRunQuery=Run+query" TargetMode="External"/><Relationship Id="rId2253" Type="http://schemas.openxmlformats.org/officeDocument/2006/relationships/hyperlink" Target="https://liquipedia.net/mobilelegends/Special:RunQuery/Game_history?pfRunQueryFormName=Game+history&amp;Gh%5Bbans%5D=Phoveus&amp;Gh%5Btournaments%5D=MPL%2FIndonesia%2FSeason_14%2FPlayoffs%2C+MPL%2FIndonesia%2FSeason_14%2FRegular_Season&amp;wpRunQuery=Run+query" TargetMode="External"/><Relationship Id="rId334" Type="http://schemas.openxmlformats.org/officeDocument/2006/relationships/hyperlink" Target="https://liquipedia.net/mobilelegends/Beatrix" TargetMode="External"/><Relationship Id="rId2254" Type="http://schemas.openxmlformats.org/officeDocument/2006/relationships/hyperlink" Target="https://liquipedia.net/mobilelegends/Geek_Fam_ID" TargetMode="External"/><Relationship Id="rId333" Type="http://schemas.openxmlformats.org/officeDocument/2006/relationships/hyperlink" Target="https://liquipedia.net/commons/images/thumb/d/d0/EVOS_Esports_allmode.png/52px-EVOS_Esports_allmode.png" TargetMode="External"/><Relationship Id="rId2255" Type="http://schemas.openxmlformats.org/officeDocument/2006/relationships/hyperlink" Target="https://liquipedia.net/commons/images/thumb/4/41/Geek_Fam_2019_allmode.png/43px-Geek_Fam_2019_allmode.png" TargetMode="External"/><Relationship Id="rId332" Type="http://schemas.openxmlformats.org/officeDocument/2006/relationships/hyperlink" Target="https://liquipedia.net/commons/images/thumb/d/d0/EVOS_Esports_allmode.png/52px-EVOS_Esports_allmode.png" TargetMode="External"/><Relationship Id="rId2256" Type="http://schemas.openxmlformats.org/officeDocument/2006/relationships/hyperlink" Target="https://liquipedia.net/commons/images/thumb/4/41/Geek_Fam_2019_allmode.png/43px-Geek_Fam_2019_allmode.png" TargetMode="External"/><Relationship Id="rId331" Type="http://schemas.openxmlformats.org/officeDocument/2006/relationships/hyperlink" Target="https://liquipedia.net/mobilelegends/EVOS_Glory" TargetMode="External"/><Relationship Id="rId2257" Type="http://schemas.openxmlformats.org/officeDocument/2006/relationships/hyperlink" Target="https://liquipedia.net/mobilelegends/Team_Liquid_ID" TargetMode="External"/><Relationship Id="rId370" Type="http://schemas.openxmlformats.org/officeDocument/2006/relationships/hyperlink" Target="https://liquipedia.net/mobilelegends/EVOS_Glory" TargetMode="External"/><Relationship Id="rId369" Type="http://schemas.openxmlformats.org/officeDocument/2006/relationships/hyperlink" Target="https://liquipedia.net/commons/images/thumb/1/10/ML_icon_Khaleed.png/25px-ML_icon_Khaleed.png" TargetMode="External"/><Relationship Id="rId368" Type="http://schemas.openxmlformats.org/officeDocument/2006/relationships/hyperlink" Target="https://liquipedia.net/mobilelegends/Khaleed" TargetMode="External"/><Relationship Id="rId2280" Type="http://schemas.openxmlformats.org/officeDocument/2006/relationships/hyperlink" Target="https://liquipedia.net/mobilelegends/Edith" TargetMode="External"/><Relationship Id="rId2281" Type="http://schemas.openxmlformats.org/officeDocument/2006/relationships/hyperlink" Target="https://liquipedia.net/commons/images/thumb/0/01/ML_icon_Edith.png/25px-ML_icon_Edith.png" TargetMode="External"/><Relationship Id="rId2282" Type="http://schemas.openxmlformats.org/officeDocument/2006/relationships/hyperlink" Target="https://liquipedia.net/mobilelegends/Vexana" TargetMode="External"/><Relationship Id="rId363" Type="http://schemas.openxmlformats.org/officeDocument/2006/relationships/hyperlink" Target="https://liquipedia.net/commons/images/thumb/6/67/ML_icon_Nolan.png/25px-ML_icon_Nolan.png" TargetMode="External"/><Relationship Id="rId2283" Type="http://schemas.openxmlformats.org/officeDocument/2006/relationships/hyperlink" Target="https://liquipedia.net/commons/images/thumb/d/de/ML_icon_Vexana_2022.png/25px-ML_icon_Vexana_2022.png" TargetMode="External"/><Relationship Id="rId362" Type="http://schemas.openxmlformats.org/officeDocument/2006/relationships/hyperlink" Target="https://liquipedia.net/mobilelegends/Nolan" TargetMode="External"/><Relationship Id="rId2284" Type="http://schemas.openxmlformats.org/officeDocument/2006/relationships/hyperlink" Target="https://liquipedia.net/mobilelegends/Harith" TargetMode="External"/><Relationship Id="rId361" Type="http://schemas.openxmlformats.org/officeDocument/2006/relationships/hyperlink" Target="https://liquipedia.net/commons/images/thumb/c/ce/ML_icon_Natan.png/25px-ML_icon_Natan.png" TargetMode="External"/><Relationship Id="rId2285" Type="http://schemas.openxmlformats.org/officeDocument/2006/relationships/hyperlink" Target="https://liquipedia.net/commons/images/thumb/f/f9/ML_icon_Harith.png/25px-ML_icon_Harith.png" TargetMode="External"/><Relationship Id="rId360" Type="http://schemas.openxmlformats.org/officeDocument/2006/relationships/hyperlink" Target="https://liquipedia.net/mobilelegends/Natan" TargetMode="External"/><Relationship Id="rId2286" Type="http://schemas.openxmlformats.org/officeDocument/2006/relationships/hyperlink" Target="https://liquipedia.net/mobilelegends/Alter_Ego" TargetMode="External"/><Relationship Id="rId367" Type="http://schemas.openxmlformats.org/officeDocument/2006/relationships/hyperlink" Target="https://liquipedia.net/commons/images/thumb/f/f4/ML_icon_Yve_2024.png/25px-ML_icon_Yve_2024.png" TargetMode="External"/><Relationship Id="rId2287" Type="http://schemas.openxmlformats.org/officeDocument/2006/relationships/hyperlink" Target="https://liquipedia.net/commons/images/thumb/e/ea/Alter_Ego_2022_allmode.png/51px-Alter_Ego_2022_allmode.png" TargetMode="External"/><Relationship Id="rId366" Type="http://schemas.openxmlformats.org/officeDocument/2006/relationships/hyperlink" Target="https://liquipedia.net/mobilelegends/Yve" TargetMode="External"/><Relationship Id="rId2288" Type="http://schemas.openxmlformats.org/officeDocument/2006/relationships/hyperlink" Target="https://liquipedia.net/commons/images/thumb/e/ea/Alter_Ego_2022_allmode.png/51px-Alter_Ego_2022_allmode.png" TargetMode="External"/><Relationship Id="rId365" Type="http://schemas.openxmlformats.org/officeDocument/2006/relationships/hyperlink" Target="https://liquipedia.net/commons/images/thumb/c/c1/ML_icon_Alpha_2021.png/25px-ML_icon_Alpha_2021.png" TargetMode="External"/><Relationship Id="rId2289" Type="http://schemas.openxmlformats.org/officeDocument/2006/relationships/hyperlink" Target="https://liquipedia.net/mobilelegends/Rafaela" TargetMode="External"/><Relationship Id="rId364" Type="http://schemas.openxmlformats.org/officeDocument/2006/relationships/hyperlink" Target="https://liquipedia.net/mobilelegends/Alpha" TargetMode="External"/><Relationship Id="rId95" Type="http://schemas.openxmlformats.org/officeDocument/2006/relationships/hyperlink" Target="https://liquipedia.net/commons/images/thumb/0/01/ML_icon_Edith.png/25px-ML_icon_Edith.png" TargetMode="External"/><Relationship Id="rId94" Type="http://schemas.openxmlformats.org/officeDocument/2006/relationships/hyperlink" Target="https://liquipedia.net/mobilelegends/Edith" TargetMode="External"/><Relationship Id="rId97" Type="http://schemas.openxmlformats.org/officeDocument/2006/relationships/hyperlink" Target="https://liquipedia.net/commons/images/thumb/f/f4/ML_icon_Yve_2024.png/25px-ML_icon_Yve_2024.png" TargetMode="External"/><Relationship Id="rId96" Type="http://schemas.openxmlformats.org/officeDocument/2006/relationships/hyperlink" Target="https://liquipedia.net/mobilelegends/Yve" TargetMode="External"/><Relationship Id="rId99" Type="http://schemas.openxmlformats.org/officeDocument/2006/relationships/hyperlink" Target="https://liquipedia.net/commons/images/thumb/f/f9/ML_icon_Harith.png/25px-ML_icon_Harith.png" TargetMode="External"/><Relationship Id="rId98" Type="http://schemas.openxmlformats.org/officeDocument/2006/relationships/hyperlink" Target="https://liquipedia.net/mobilelegends/Harith" TargetMode="External"/><Relationship Id="rId91" Type="http://schemas.openxmlformats.org/officeDocument/2006/relationships/hyperlink" Target="https://liquipedia.net/commons/images/thumb/0/0a/Rebellion_Esports_allmode.png/99px-Rebellion_Esports_allmode.png" TargetMode="External"/><Relationship Id="rId90" Type="http://schemas.openxmlformats.org/officeDocument/2006/relationships/hyperlink" Target="https://liquipedia.net/commons/images/thumb/0/0a/Rebellion_Esports_allmode.png/99px-Rebellion_Esports_allmode.png" TargetMode="External"/><Relationship Id="rId93" Type="http://schemas.openxmlformats.org/officeDocument/2006/relationships/hyperlink" Target="https://liquipedia.net/commons/images/thumb/8/88/ML_icon_Mathilda.png/25px-ML_icon_Mathilda.png" TargetMode="External"/><Relationship Id="rId92" Type="http://schemas.openxmlformats.org/officeDocument/2006/relationships/hyperlink" Target="https://liquipedia.net/mobilelegends/Mathilda" TargetMode="External"/><Relationship Id="rId359" Type="http://schemas.openxmlformats.org/officeDocument/2006/relationships/hyperlink" Target="https://liquipedia.net/commons/images/thumb/f/fb/ML_icon_Kaja.png/25px-ML_icon_Kaja.png" TargetMode="External"/><Relationship Id="rId358" Type="http://schemas.openxmlformats.org/officeDocument/2006/relationships/hyperlink" Target="https://liquipedia.net/mobilelegends/Kaja" TargetMode="External"/><Relationship Id="rId357" Type="http://schemas.openxmlformats.org/officeDocument/2006/relationships/hyperlink" Target="https://liquipedia.net/commons/images/thumb/6/68/ML_icon_Hylos.png/25px-ML_icon_Hylos.png" TargetMode="External"/><Relationship Id="rId2270" Type="http://schemas.openxmlformats.org/officeDocument/2006/relationships/hyperlink" Target="https://liquipedia.net/mobilelegends/Yve" TargetMode="External"/><Relationship Id="rId2271" Type="http://schemas.openxmlformats.org/officeDocument/2006/relationships/hyperlink" Target="https://liquipedia.net/commons/images/thumb/f/f4/ML_icon_Yve_2024.png/25px-ML_icon_Yve_2024.png" TargetMode="External"/><Relationship Id="rId352" Type="http://schemas.openxmlformats.org/officeDocument/2006/relationships/hyperlink" Target="https://liquipedia.net/mobilelegends/Faramis" TargetMode="External"/><Relationship Id="rId2272" Type="http://schemas.openxmlformats.org/officeDocument/2006/relationships/hyperlink" Target="https://liquipedia.net/mobilelegends/Roger" TargetMode="External"/><Relationship Id="rId351" Type="http://schemas.openxmlformats.org/officeDocument/2006/relationships/hyperlink" Target="https://liquipedia.net/commons/images/thumb/0/01/ML_icon_Edith.png/25px-ML_icon_Edith.png" TargetMode="External"/><Relationship Id="rId2273" Type="http://schemas.openxmlformats.org/officeDocument/2006/relationships/hyperlink" Target="https://liquipedia.net/commons/images/thumb/8/84/ML_icon_Roger.png/25px-ML_icon_Roger.png" TargetMode="External"/><Relationship Id="rId350" Type="http://schemas.openxmlformats.org/officeDocument/2006/relationships/hyperlink" Target="https://liquipedia.net/mobilelegends/Edith" TargetMode="External"/><Relationship Id="rId2274" Type="http://schemas.openxmlformats.org/officeDocument/2006/relationships/hyperlink" Target="https://liquipedia.net/mobilelegends/Lunox" TargetMode="External"/><Relationship Id="rId2275" Type="http://schemas.openxmlformats.org/officeDocument/2006/relationships/hyperlink" Target="https://liquipedia.net/commons/images/thumb/1/17/ML_icon_Lunox.png/25px-ML_icon_Lunox.png" TargetMode="External"/><Relationship Id="rId356" Type="http://schemas.openxmlformats.org/officeDocument/2006/relationships/hyperlink" Target="https://liquipedia.net/mobilelegends/Hylos" TargetMode="External"/><Relationship Id="rId2276" Type="http://schemas.openxmlformats.org/officeDocument/2006/relationships/hyperlink" Target="https://liquipedia.net/mobilelegends/Hylos" TargetMode="External"/><Relationship Id="rId355" Type="http://schemas.openxmlformats.org/officeDocument/2006/relationships/hyperlink" Target="https://liquipedia.net/commons/images/thumb/f/f7/ML_icon_Suyou.png/25px-ML_icon_Suyou.png" TargetMode="External"/><Relationship Id="rId2277" Type="http://schemas.openxmlformats.org/officeDocument/2006/relationships/hyperlink" Target="https://liquipedia.net/commons/images/thumb/6/68/ML_icon_Hylos.png/25px-ML_icon_Hylos.png" TargetMode="External"/><Relationship Id="rId354" Type="http://schemas.openxmlformats.org/officeDocument/2006/relationships/hyperlink" Target="https://liquipedia.net/mobilelegends/Suyou" TargetMode="External"/><Relationship Id="rId2278" Type="http://schemas.openxmlformats.org/officeDocument/2006/relationships/hyperlink" Target="https://liquipedia.net/mobilelegends/Alpha" TargetMode="External"/><Relationship Id="rId353" Type="http://schemas.openxmlformats.org/officeDocument/2006/relationships/hyperlink" Target="https://liquipedia.net/commons/images/thumb/b/bf/ML_icon_Faramis_2022.png/25px-ML_icon_Faramis_2022.png" TargetMode="External"/><Relationship Id="rId2279" Type="http://schemas.openxmlformats.org/officeDocument/2006/relationships/hyperlink" Target="https://liquipedia.net/commons/images/thumb/c/c1/ML_icon_Alpha_2021.png/25px-ML_icon_Alpha_2021.png" TargetMode="External"/><Relationship Id="rId1378" Type="http://schemas.openxmlformats.org/officeDocument/2006/relationships/hyperlink" Target="https://liquipedia.net/mobilelegends/Geek_Fam_ID" TargetMode="External"/><Relationship Id="rId2225" Type="http://schemas.openxmlformats.org/officeDocument/2006/relationships/hyperlink" Target="https://liquipedia.net/commons/images/thumb/4/4b/ML_icon_X.Borg_2023.png/25px-ML_icon_X.Borg_2023.png" TargetMode="External"/><Relationship Id="rId1379" Type="http://schemas.openxmlformats.org/officeDocument/2006/relationships/hyperlink" Target="https://liquipedia.net/commons/images/thumb/4/41/Geek_Fam_2019_allmode.png/43px-Geek_Fam_2019_allmode.png" TargetMode="External"/><Relationship Id="rId2226" Type="http://schemas.openxmlformats.org/officeDocument/2006/relationships/hyperlink" Target="https://liquipedia.net/mobilelegends/Pharsa" TargetMode="External"/><Relationship Id="rId2227" Type="http://schemas.openxmlformats.org/officeDocument/2006/relationships/hyperlink" Target="https://liquipedia.net/commons/images/thumb/6/68/ML_icon_Pharsa.png/25px-ML_icon_Pharsa.png" TargetMode="External"/><Relationship Id="rId2228" Type="http://schemas.openxmlformats.org/officeDocument/2006/relationships/hyperlink" Target="https://liquipedia.net/mobilelegends/Special:RunQuery/Game_history?pfRunQueryFormName=Game+history&amp;Gh%5Bpicks%5D=Pharsa&amp;Gh%5Btournaments%5D=MPL%2FIndonesia%2FSeason_14%2FPlayoffs%2C+MPL%2FIndonesia%2FSeason_14%2FRegular_Season&amp;wpRunQuery=Run+query" TargetMode="External"/><Relationship Id="rId2229" Type="http://schemas.openxmlformats.org/officeDocument/2006/relationships/hyperlink" Target="https://liquipedia.net/mobilelegends/Team_Liquid_ID" TargetMode="External"/><Relationship Id="rId305" Type="http://schemas.openxmlformats.org/officeDocument/2006/relationships/hyperlink" Target="https://liquipedia.net/mobilelegends/Alter_Ego" TargetMode="External"/><Relationship Id="rId789" Type="http://schemas.openxmlformats.org/officeDocument/2006/relationships/hyperlink" Target="https://liquipedia.net/mobilelegends/Edith" TargetMode="External"/><Relationship Id="rId304" Type="http://schemas.openxmlformats.org/officeDocument/2006/relationships/hyperlink" Target="https://liquipedia.net/commons/images/thumb/d/d3/Fnatic_ONIC_ID_allmode.png/77px-Fnatic_ONIC_ID_allmode.png" TargetMode="External"/><Relationship Id="rId788" Type="http://schemas.openxmlformats.org/officeDocument/2006/relationships/hyperlink" Target="https://liquipedia.net/commons/images/thumb/f/fc/ML_icon_Moskov_2023.png/25px-ML_icon_Moskov_2023.png" TargetMode="External"/><Relationship Id="rId303" Type="http://schemas.openxmlformats.org/officeDocument/2006/relationships/hyperlink" Target="https://liquipedia.net/commons/images/thumb/4/49/Fnatic_ONIC_ID_lightmode.png/77px-Fnatic_ONIC_ID_lightmode.png" TargetMode="External"/><Relationship Id="rId787" Type="http://schemas.openxmlformats.org/officeDocument/2006/relationships/hyperlink" Target="https://liquipedia.net/mobilelegends/Moskov" TargetMode="External"/><Relationship Id="rId302" Type="http://schemas.openxmlformats.org/officeDocument/2006/relationships/hyperlink" Target="https://liquipedia.net/mobilelegends/Fnatic_ONIC" TargetMode="External"/><Relationship Id="rId786" Type="http://schemas.openxmlformats.org/officeDocument/2006/relationships/hyperlink" Target="https://liquipedia.net/commons/images/thumb/8/8e/ML_icon_Ling_2024.png/25px-ML_icon_Ling_2024.png" TargetMode="External"/><Relationship Id="rId309" Type="http://schemas.openxmlformats.org/officeDocument/2006/relationships/hyperlink" Target="https://liquipedia.net/commons/images/thumb/0/01/Team_Liquid_2024_lightmode.png/44px-Team_Liquid_2024_lightmode.png" TargetMode="External"/><Relationship Id="rId308" Type="http://schemas.openxmlformats.org/officeDocument/2006/relationships/hyperlink" Target="https://liquipedia.net/mobilelegends/Team_Liquid_ID" TargetMode="External"/><Relationship Id="rId307" Type="http://schemas.openxmlformats.org/officeDocument/2006/relationships/hyperlink" Target="https://liquipedia.net/commons/images/thumb/e/ea/Alter_Ego_2022_allmode.png/51px-Alter_Ego_2022_allmode.png" TargetMode="External"/><Relationship Id="rId306" Type="http://schemas.openxmlformats.org/officeDocument/2006/relationships/hyperlink" Target="https://liquipedia.net/commons/images/thumb/e/ea/Alter_Ego_2022_allmode.png/51px-Alter_Ego_2022_allmode.png" TargetMode="External"/><Relationship Id="rId781" Type="http://schemas.openxmlformats.org/officeDocument/2006/relationships/hyperlink" Target="https://liquipedia.net/mobilelegends/Arlott" TargetMode="External"/><Relationship Id="rId1370" Type="http://schemas.openxmlformats.org/officeDocument/2006/relationships/hyperlink" Target="https://liquipedia.net/commons/images/thumb/6/67/ML_icon_Hayabusa_2021.png/25px-ML_icon_Hayabusa_2021.png" TargetMode="External"/><Relationship Id="rId780" Type="http://schemas.openxmlformats.org/officeDocument/2006/relationships/hyperlink" Target="https://liquipedia.net/commons/images/thumb/0/01/ML_icon_Edith.png/25px-ML_icon_Edith.png" TargetMode="External"/><Relationship Id="rId1371" Type="http://schemas.openxmlformats.org/officeDocument/2006/relationships/hyperlink" Target="https://liquipedia.net/mobilelegends/Dewa_United_Esports" TargetMode="External"/><Relationship Id="rId1372" Type="http://schemas.openxmlformats.org/officeDocument/2006/relationships/hyperlink" Target="https://liquipedia.net/commons/images/thumb/1/15/Dewa_United_allmode.png/80px-Dewa_United_allmode.png" TargetMode="External"/><Relationship Id="rId1373" Type="http://schemas.openxmlformats.org/officeDocument/2006/relationships/hyperlink" Target="https://liquipedia.net/commons/images/thumb/1/15/Dewa_United_allmode.png/80px-Dewa_United_allmode.png" TargetMode="External"/><Relationship Id="rId2220" Type="http://schemas.openxmlformats.org/officeDocument/2006/relationships/hyperlink" Target="https://liquipedia.net/mobilelegends/Novaria" TargetMode="External"/><Relationship Id="rId301" Type="http://schemas.openxmlformats.org/officeDocument/2006/relationships/hyperlink" Target="https://liquipedia.net/commons/images/thumb/1/1e/Rex_Regum_Qeon_allmode.png/70px-Rex_Regum_Qeon_allmode.png" TargetMode="External"/><Relationship Id="rId785" Type="http://schemas.openxmlformats.org/officeDocument/2006/relationships/hyperlink" Target="https://liquipedia.net/mobilelegends/Ling" TargetMode="External"/><Relationship Id="rId1374" Type="http://schemas.openxmlformats.org/officeDocument/2006/relationships/hyperlink" Target="https://liquipedia.net/mobilelegends/Julian" TargetMode="External"/><Relationship Id="rId2221" Type="http://schemas.openxmlformats.org/officeDocument/2006/relationships/hyperlink" Target="https://liquipedia.net/commons/images/thumb/f/fe/ML_icon_Novaria.png/25px-ML_icon_Novaria.png" TargetMode="External"/><Relationship Id="rId300" Type="http://schemas.openxmlformats.org/officeDocument/2006/relationships/hyperlink" Target="https://liquipedia.net/commons/images/thumb/1/1e/Rex_Regum_Qeon_allmode.png/70px-Rex_Regum_Qeon_allmode.png" TargetMode="External"/><Relationship Id="rId784" Type="http://schemas.openxmlformats.org/officeDocument/2006/relationships/hyperlink" Target="https://liquipedia.net/commons/images/thumb/9/98/ML_icon_Ruby.png/25px-ML_icon_Ruby.png" TargetMode="External"/><Relationship Id="rId1375" Type="http://schemas.openxmlformats.org/officeDocument/2006/relationships/hyperlink" Target="https://liquipedia.net/commons/images/thumb/e/ec/ML_icon_Julian_dd.png/25px-ML_icon_Julian_dd.png" TargetMode="External"/><Relationship Id="rId2222" Type="http://schemas.openxmlformats.org/officeDocument/2006/relationships/hyperlink" Target="https://liquipedia.net/mobilelegends/Roger" TargetMode="External"/><Relationship Id="rId783" Type="http://schemas.openxmlformats.org/officeDocument/2006/relationships/hyperlink" Target="https://liquipedia.net/mobilelegends/Ruby" TargetMode="External"/><Relationship Id="rId1376" Type="http://schemas.openxmlformats.org/officeDocument/2006/relationships/hyperlink" Target="https://liquipedia.net/mobilelegends/Special:RunQuery/Game_history?pfRunQueryFormName=Game+history&amp;Gh%5Bpicks%5D=Julian&amp;Gh%5Btournaments%5D=MPL%2FIndonesia%2FSeason_14%2FPlayoffs%2C+MPL%2FIndonesia%2FSeason_14%2FRegular_Season&amp;wpRunQuery=Run+query" TargetMode="External"/><Relationship Id="rId2223" Type="http://schemas.openxmlformats.org/officeDocument/2006/relationships/hyperlink" Target="https://liquipedia.net/commons/images/thumb/8/84/ML_icon_Roger.png/25px-ML_icon_Roger.png" TargetMode="External"/><Relationship Id="rId782" Type="http://schemas.openxmlformats.org/officeDocument/2006/relationships/hyperlink" Target="https://liquipedia.net/commons/images/thumb/a/ab/ML_icon_Arlott.png/25px-ML_icon_Arlott.png" TargetMode="External"/><Relationship Id="rId1377" Type="http://schemas.openxmlformats.org/officeDocument/2006/relationships/hyperlink" Target="https://liquipedia.net/mobilelegends/Special:RunQuery/Game_history?pfRunQueryFormName=Game+history&amp;Gh%5Bbans%5D=Julian&amp;Gh%5Btournaments%5D=MPL%2FIndonesia%2FSeason_14%2FPlayoffs%2C+MPL%2FIndonesia%2FSeason_14%2FRegular_Season&amp;wpRunQuery=Run+query" TargetMode="External"/><Relationship Id="rId2224" Type="http://schemas.openxmlformats.org/officeDocument/2006/relationships/hyperlink" Target="https://liquipedia.net/mobilelegends/X.Borg" TargetMode="External"/><Relationship Id="rId1367" Type="http://schemas.openxmlformats.org/officeDocument/2006/relationships/hyperlink" Target="https://liquipedia.net/mobilelegends/Claude" TargetMode="External"/><Relationship Id="rId2214" Type="http://schemas.openxmlformats.org/officeDocument/2006/relationships/hyperlink" Target="https://liquipedia.net/mobilelegends/Valentina" TargetMode="External"/><Relationship Id="rId2698" Type="http://schemas.openxmlformats.org/officeDocument/2006/relationships/hyperlink" Target="https://liquipedia.net/commons/images/thumb/1/15/Dewa_United_allmode.png/80px-Dewa_United_allmode.png" TargetMode="External"/><Relationship Id="rId1368" Type="http://schemas.openxmlformats.org/officeDocument/2006/relationships/hyperlink" Target="https://liquipedia.net/commons/images/thumb/3/30/ML_icon_Claude_2024.png/25px-ML_icon_Claude_2024.png" TargetMode="External"/><Relationship Id="rId2215" Type="http://schemas.openxmlformats.org/officeDocument/2006/relationships/hyperlink" Target="https://liquipedia.net/commons/images/thumb/4/48/ML_icon_Valentina.png/25px-ML_icon_Valentina.png" TargetMode="External"/><Relationship Id="rId2699" Type="http://schemas.openxmlformats.org/officeDocument/2006/relationships/hyperlink" Target="https://liquipedia.net/commons/images/thumb/1/15/Dewa_United_allmode.png/80px-Dewa_United_allmode.png" TargetMode="External"/><Relationship Id="rId1369" Type="http://schemas.openxmlformats.org/officeDocument/2006/relationships/hyperlink" Target="https://liquipedia.net/mobilelegends/Hayabusa" TargetMode="External"/><Relationship Id="rId2216" Type="http://schemas.openxmlformats.org/officeDocument/2006/relationships/hyperlink" Target="https://liquipedia.net/mobilelegends/Guinevere" TargetMode="External"/><Relationship Id="rId2217" Type="http://schemas.openxmlformats.org/officeDocument/2006/relationships/hyperlink" Target="https://liquipedia.net/commons/images/thumb/0/0d/ML_icon_Guinevere.png/25px-ML_icon_Guinevere.png" TargetMode="External"/><Relationship Id="rId2218" Type="http://schemas.openxmlformats.org/officeDocument/2006/relationships/hyperlink" Target="https://liquipedia.net/mobilelegends/Harith" TargetMode="External"/><Relationship Id="rId2219" Type="http://schemas.openxmlformats.org/officeDocument/2006/relationships/hyperlink" Target="https://liquipedia.net/commons/images/thumb/f/f9/ML_icon_Harith.png/25px-ML_icon_Harith.png" TargetMode="External"/><Relationship Id="rId778" Type="http://schemas.openxmlformats.org/officeDocument/2006/relationships/hyperlink" Target="https://liquipedia.net/commons/images/thumb/9/93/ML_icon_Jawhead.png/25px-ML_icon_Jawhead.png" TargetMode="External"/><Relationship Id="rId777" Type="http://schemas.openxmlformats.org/officeDocument/2006/relationships/hyperlink" Target="https://liquipedia.net/mobilelegends/Jawhead" TargetMode="External"/><Relationship Id="rId776" Type="http://schemas.openxmlformats.org/officeDocument/2006/relationships/hyperlink" Target="https://liquipedia.net/commons/images/thumb/f/f9/ML_icon_Harith.png/25px-ML_icon_Harith.png" TargetMode="External"/><Relationship Id="rId775" Type="http://schemas.openxmlformats.org/officeDocument/2006/relationships/hyperlink" Target="https://liquipedia.net/mobilelegends/Harith" TargetMode="External"/><Relationship Id="rId779" Type="http://schemas.openxmlformats.org/officeDocument/2006/relationships/hyperlink" Target="https://liquipedia.net/mobilelegends/Edith" TargetMode="External"/><Relationship Id="rId770" Type="http://schemas.openxmlformats.org/officeDocument/2006/relationships/hyperlink" Target="https://liquipedia.net/mobilelegends/Geek_Fam_ID" TargetMode="External"/><Relationship Id="rId2690" Type="http://schemas.openxmlformats.org/officeDocument/2006/relationships/hyperlink" Target="https://liquipedia.net/mobilelegends/X.Borg" TargetMode="External"/><Relationship Id="rId1360" Type="http://schemas.openxmlformats.org/officeDocument/2006/relationships/hyperlink" Target="https://liquipedia.net/commons/images/thumb/e/e8/ML_icon_Gatotkaca.png/25px-ML_icon_Gatotkaca.png" TargetMode="External"/><Relationship Id="rId2691" Type="http://schemas.openxmlformats.org/officeDocument/2006/relationships/hyperlink" Target="https://liquipedia.net/commons/images/thumb/4/4b/ML_icon_X.Borg_2023.png/25px-ML_icon_X.Borg_2023.png" TargetMode="External"/><Relationship Id="rId1361" Type="http://schemas.openxmlformats.org/officeDocument/2006/relationships/hyperlink" Target="https://liquipedia.net/mobilelegends/Aurora" TargetMode="External"/><Relationship Id="rId2692" Type="http://schemas.openxmlformats.org/officeDocument/2006/relationships/hyperlink" Target="https://liquipedia.net/mobilelegends/Special:RunQuery/Game_history?pfRunQueryFormName=Game+history&amp;Gh%5Bpicks%5D=X.Borg&amp;Gh%5Btournaments%5D=MPL%2FIndonesia%2FSeason_14%2FPlayoffs%2C+MPL%2FIndonesia%2FSeason_14%2FRegular_Season&amp;wpRunQuery=Run+query" TargetMode="External"/><Relationship Id="rId1362" Type="http://schemas.openxmlformats.org/officeDocument/2006/relationships/hyperlink" Target="https://liquipedia.net/commons/images/thumb/b/b5/ML_icon_Aurora_2024.png/25px-ML_icon_Aurora_2024.png" TargetMode="External"/><Relationship Id="rId2693" Type="http://schemas.openxmlformats.org/officeDocument/2006/relationships/hyperlink" Target="https://liquipedia.net/mobilelegends/Special:RunQuery/Game_history?pfRunQueryFormName=Game+history&amp;Gh%5Bbans%5D=X.Borg&amp;Gh%5Btournaments%5D=MPL%2FIndonesia%2FSeason_14%2FPlayoffs%2C+MPL%2FIndonesia%2FSeason_14%2FRegular_Season&amp;wpRunQuery=Run+query" TargetMode="External"/><Relationship Id="rId774" Type="http://schemas.openxmlformats.org/officeDocument/2006/relationships/hyperlink" Target="https://liquipedia.net/commons/images/thumb/4/48/ML_icon_Valentina.png/25px-ML_icon_Valentina.png" TargetMode="External"/><Relationship Id="rId1363" Type="http://schemas.openxmlformats.org/officeDocument/2006/relationships/hyperlink" Target="https://liquipedia.net/mobilelegends/Edith" TargetMode="External"/><Relationship Id="rId2210" Type="http://schemas.openxmlformats.org/officeDocument/2006/relationships/hyperlink" Target="https://liquipedia.net/mobilelegends/Julian" TargetMode="External"/><Relationship Id="rId2694" Type="http://schemas.openxmlformats.org/officeDocument/2006/relationships/hyperlink" Target="https://liquipedia.net/mobilelegends/Bigetron_Alpha" TargetMode="External"/><Relationship Id="rId773" Type="http://schemas.openxmlformats.org/officeDocument/2006/relationships/hyperlink" Target="https://liquipedia.net/mobilelegends/Valentina" TargetMode="External"/><Relationship Id="rId1364" Type="http://schemas.openxmlformats.org/officeDocument/2006/relationships/hyperlink" Target="https://liquipedia.net/commons/images/thumb/0/01/ML_icon_Edith.png/25px-ML_icon_Edith.png" TargetMode="External"/><Relationship Id="rId2211" Type="http://schemas.openxmlformats.org/officeDocument/2006/relationships/hyperlink" Target="https://liquipedia.net/commons/images/thumb/e/ec/ML_icon_Julian_dd.png/25px-ML_icon_Julian_dd.png" TargetMode="External"/><Relationship Id="rId2695" Type="http://schemas.openxmlformats.org/officeDocument/2006/relationships/hyperlink" Target="https://liquipedia.net/commons/images/thumb/0/07/Bigetron_2020_allmode.png/56px-Bigetron_2020_allmode.png" TargetMode="External"/><Relationship Id="rId772" Type="http://schemas.openxmlformats.org/officeDocument/2006/relationships/hyperlink" Target="https://liquipedia.net/commons/images/thumb/4/41/Geek_Fam_2019_allmode.png/43px-Geek_Fam_2019_allmode.png" TargetMode="External"/><Relationship Id="rId1365" Type="http://schemas.openxmlformats.org/officeDocument/2006/relationships/hyperlink" Target="https://liquipedia.net/mobilelegends/Nolan" TargetMode="External"/><Relationship Id="rId2212" Type="http://schemas.openxmlformats.org/officeDocument/2006/relationships/hyperlink" Target="https://liquipedia.net/mobilelegends/Moskov" TargetMode="External"/><Relationship Id="rId2696" Type="http://schemas.openxmlformats.org/officeDocument/2006/relationships/hyperlink" Target="https://liquipedia.net/commons/images/thumb/0/07/Bigetron_2020_allmode.png/56px-Bigetron_2020_allmode.png" TargetMode="External"/><Relationship Id="rId771" Type="http://schemas.openxmlformats.org/officeDocument/2006/relationships/hyperlink" Target="https://liquipedia.net/commons/images/thumb/4/41/Geek_Fam_2019_allmode.png/43px-Geek_Fam_2019_allmode.png" TargetMode="External"/><Relationship Id="rId1366" Type="http://schemas.openxmlformats.org/officeDocument/2006/relationships/hyperlink" Target="https://liquipedia.net/commons/images/thumb/6/67/ML_icon_Nolan.png/25px-ML_icon_Nolan.png" TargetMode="External"/><Relationship Id="rId2213" Type="http://schemas.openxmlformats.org/officeDocument/2006/relationships/hyperlink" Target="https://liquipedia.net/commons/images/thumb/f/fc/ML_icon_Moskov_2023.png/25px-ML_icon_Moskov_2023.png" TargetMode="External"/><Relationship Id="rId2697" Type="http://schemas.openxmlformats.org/officeDocument/2006/relationships/hyperlink" Target="https://liquipedia.net/mobilelegends/Dewa_United_Esports" TargetMode="External"/><Relationship Id="rId2247" Type="http://schemas.openxmlformats.org/officeDocument/2006/relationships/hyperlink" Target="https://liquipedia.net/commons/images/thumb/8/88/ML_icon_Tigreal.png/25px-ML_icon_Tigreal.png" TargetMode="External"/><Relationship Id="rId2248" Type="http://schemas.openxmlformats.org/officeDocument/2006/relationships/hyperlink" Target="https://liquipedia.net/mobilelegends/Yve" TargetMode="External"/><Relationship Id="rId2249" Type="http://schemas.openxmlformats.org/officeDocument/2006/relationships/hyperlink" Target="https://liquipedia.net/commons/images/thumb/f/f4/ML_icon_Yve_2024.png/25px-ML_icon_Yve_2024.png" TargetMode="External"/><Relationship Id="rId327" Type="http://schemas.openxmlformats.org/officeDocument/2006/relationships/hyperlink" Target="https://liquipedia.net/mobilelegends/Ruby" TargetMode="External"/><Relationship Id="rId326" Type="http://schemas.openxmlformats.org/officeDocument/2006/relationships/hyperlink" Target="https://liquipedia.net/commons/images/thumb/2/2b/ML_icon_Terizla.png/25px-ML_icon_Terizla.png" TargetMode="External"/><Relationship Id="rId325" Type="http://schemas.openxmlformats.org/officeDocument/2006/relationships/hyperlink" Target="https://liquipedia.net/mobilelegends/Terizla" TargetMode="External"/><Relationship Id="rId324" Type="http://schemas.openxmlformats.org/officeDocument/2006/relationships/hyperlink" Target="https://liquipedia.net/commons/images/thumb/8/8e/ML_icon_Ling_2024.png/25px-ML_icon_Ling_2024.png" TargetMode="External"/><Relationship Id="rId329" Type="http://schemas.openxmlformats.org/officeDocument/2006/relationships/hyperlink" Target="https://liquipedia.net/mobilelegends/Harith" TargetMode="External"/><Relationship Id="rId1390" Type="http://schemas.openxmlformats.org/officeDocument/2006/relationships/hyperlink" Target="https://liquipedia.net/mobilelegends/Moskov" TargetMode="External"/><Relationship Id="rId328" Type="http://schemas.openxmlformats.org/officeDocument/2006/relationships/hyperlink" Target="https://liquipedia.net/commons/images/thumb/9/98/ML_icon_Ruby.png/25px-ML_icon_Ruby.png" TargetMode="External"/><Relationship Id="rId1391" Type="http://schemas.openxmlformats.org/officeDocument/2006/relationships/hyperlink" Target="https://liquipedia.net/commons/images/thumb/f/fc/ML_icon_Moskov_2023.png/25px-ML_icon_Moskov_2023.png" TargetMode="External"/><Relationship Id="rId1392" Type="http://schemas.openxmlformats.org/officeDocument/2006/relationships/hyperlink" Target="https://liquipedia.net/mobilelegends/Edith" TargetMode="External"/><Relationship Id="rId1393" Type="http://schemas.openxmlformats.org/officeDocument/2006/relationships/hyperlink" Target="https://liquipedia.net/commons/images/thumb/0/01/ML_icon_Edith.png/25px-ML_icon_Edith.png" TargetMode="External"/><Relationship Id="rId2240" Type="http://schemas.openxmlformats.org/officeDocument/2006/relationships/hyperlink" Target="https://liquipedia.net/mobilelegends/Bane" TargetMode="External"/><Relationship Id="rId1394" Type="http://schemas.openxmlformats.org/officeDocument/2006/relationships/hyperlink" Target="https://liquipedia.net/mobilelegends/Hylos" TargetMode="External"/><Relationship Id="rId2241" Type="http://schemas.openxmlformats.org/officeDocument/2006/relationships/hyperlink" Target="https://liquipedia.net/commons/images/thumb/5/50/ML_icon_Bane_2021.png/25px-ML_icon_Bane_2021.png" TargetMode="External"/><Relationship Id="rId1395" Type="http://schemas.openxmlformats.org/officeDocument/2006/relationships/hyperlink" Target="https://liquipedia.net/commons/images/thumb/6/68/ML_icon_Hylos.png/25px-ML_icon_Hylos.png" TargetMode="External"/><Relationship Id="rId2242" Type="http://schemas.openxmlformats.org/officeDocument/2006/relationships/hyperlink" Target="https://liquipedia.net/mobilelegends/Natan" TargetMode="External"/><Relationship Id="rId323" Type="http://schemas.openxmlformats.org/officeDocument/2006/relationships/hyperlink" Target="https://liquipedia.net/mobilelegends/Ling" TargetMode="External"/><Relationship Id="rId1396" Type="http://schemas.openxmlformats.org/officeDocument/2006/relationships/hyperlink" Target="https://liquipedia.net/mobilelegends/Vexana" TargetMode="External"/><Relationship Id="rId2243" Type="http://schemas.openxmlformats.org/officeDocument/2006/relationships/hyperlink" Target="https://liquipedia.net/commons/images/thumb/c/ce/ML_icon_Natan.png/25px-ML_icon_Natan.png" TargetMode="External"/><Relationship Id="rId322" Type="http://schemas.openxmlformats.org/officeDocument/2006/relationships/hyperlink" Target="https://liquipedia.net/commons/images/thumb/4/48/ML_icon_Valentina.png/25px-ML_icon_Valentina.png" TargetMode="External"/><Relationship Id="rId1397" Type="http://schemas.openxmlformats.org/officeDocument/2006/relationships/hyperlink" Target="https://liquipedia.net/commons/images/thumb/d/de/ML_icon_Vexana_2022.png/25px-ML_icon_Vexana_2022.png" TargetMode="External"/><Relationship Id="rId2244" Type="http://schemas.openxmlformats.org/officeDocument/2006/relationships/hyperlink" Target="https://liquipedia.net/mobilelegends/Terizla" TargetMode="External"/><Relationship Id="rId321" Type="http://schemas.openxmlformats.org/officeDocument/2006/relationships/hyperlink" Target="https://liquipedia.net/mobilelegends/Valentina" TargetMode="External"/><Relationship Id="rId1398" Type="http://schemas.openxmlformats.org/officeDocument/2006/relationships/hyperlink" Target="https://liquipedia.net/mobilelegends/Valentina" TargetMode="External"/><Relationship Id="rId2245" Type="http://schemas.openxmlformats.org/officeDocument/2006/relationships/hyperlink" Target="https://liquipedia.net/commons/images/thumb/2/2b/ML_icon_Terizla.png/25px-ML_icon_Terizla.png" TargetMode="External"/><Relationship Id="rId320" Type="http://schemas.openxmlformats.org/officeDocument/2006/relationships/hyperlink" Target="https://liquipedia.net/commons/images/thumb/c/c7/ML_icon_Zhask.png/25px-ML_icon_Zhask.png" TargetMode="External"/><Relationship Id="rId1399" Type="http://schemas.openxmlformats.org/officeDocument/2006/relationships/hyperlink" Target="https://liquipedia.net/commons/images/thumb/4/48/ML_icon_Valentina.png/25px-ML_icon_Valentina.png" TargetMode="External"/><Relationship Id="rId2246" Type="http://schemas.openxmlformats.org/officeDocument/2006/relationships/hyperlink" Target="https://liquipedia.net/mobilelegends/Tigreal" TargetMode="External"/><Relationship Id="rId1389" Type="http://schemas.openxmlformats.org/officeDocument/2006/relationships/hyperlink" Target="https://liquipedia.net/commons/images/thumb/1/1e/Rex_Regum_Qeon_allmode.png/70px-Rex_Regum_Qeon_allmode.png" TargetMode="External"/><Relationship Id="rId2236" Type="http://schemas.openxmlformats.org/officeDocument/2006/relationships/hyperlink" Target="https://liquipedia.net/mobilelegends/Chip" TargetMode="External"/><Relationship Id="rId2237" Type="http://schemas.openxmlformats.org/officeDocument/2006/relationships/hyperlink" Target="https://liquipedia.net/commons/images/thumb/3/32/ML_icon_Chip.png/25px-ML_icon_Chip.png" TargetMode="External"/><Relationship Id="rId2238" Type="http://schemas.openxmlformats.org/officeDocument/2006/relationships/hyperlink" Target="https://liquipedia.net/mobilelegends/Hilda" TargetMode="External"/><Relationship Id="rId2239" Type="http://schemas.openxmlformats.org/officeDocument/2006/relationships/hyperlink" Target="https://liquipedia.net/commons/images/thumb/9/99/ML_icon_Hilda.png/25px-ML_icon_Hilda.png" TargetMode="External"/><Relationship Id="rId316" Type="http://schemas.openxmlformats.org/officeDocument/2006/relationships/hyperlink" Target="https://liquipedia.net/commons/images/thumb/8/88/ML_icon_Mathilda.png/25px-ML_icon_Mathilda.png" TargetMode="External"/><Relationship Id="rId315" Type="http://schemas.openxmlformats.org/officeDocument/2006/relationships/hyperlink" Target="https://liquipedia.net/mobilelegends/Mathilda" TargetMode="External"/><Relationship Id="rId799" Type="http://schemas.openxmlformats.org/officeDocument/2006/relationships/hyperlink" Target="https://liquipedia.net/mobilelegends/Special:RunQuery/Game_history?pfRunQueryFormName=Game+history&amp;Gh%5Bbans%5D=Faramis&amp;Gh%5Btournaments%5D=MPL%2FIndonesia%2FSeason_14%2FPlayoffs%2C+MPL%2FIndonesia%2FSeason_14%2FRegular_Season&amp;wpRunQuery=Run+query" TargetMode="External"/><Relationship Id="rId314" Type="http://schemas.openxmlformats.org/officeDocument/2006/relationships/hyperlink" Target="https://liquipedia.net/commons/images/thumb/c/c1/ML_icon_Alpha_2021.png/25px-ML_icon_Alpha_2021.png" TargetMode="External"/><Relationship Id="rId798" Type="http://schemas.openxmlformats.org/officeDocument/2006/relationships/hyperlink" Target="https://liquipedia.net/mobilelegends/Special:RunQuery/Game_history?pfRunQueryFormName=Game+history&amp;Gh%5Bpicks%5D=Faramis&amp;Gh%5Btournaments%5D=MPL%2FIndonesia%2FSeason_14%2FPlayoffs%2C+MPL%2FIndonesia%2FSeason_14%2FRegular_Season&amp;wpRunQuery=Run+query" TargetMode="External"/><Relationship Id="rId313" Type="http://schemas.openxmlformats.org/officeDocument/2006/relationships/hyperlink" Target="https://liquipedia.net/mobilelegends/Alpha" TargetMode="External"/><Relationship Id="rId797" Type="http://schemas.openxmlformats.org/officeDocument/2006/relationships/hyperlink" Target="https://liquipedia.net/commons/images/thumb/b/bf/ML_icon_Faramis_2022.png/25px-ML_icon_Faramis_2022.png" TargetMode="External"/><Relationship Id="rId319" Type="http://schemas.openxmlformats.org/officeDocument/2006/relationships/hyperlink" Target="https://liquipedia.net/mobilelegends/Zhask" TargetMode="External"/><Relationship Id="rId318" Type="http://schemas.openxmlformats.org/officeDocument/2006/relationships/hyperlink" Target="https://liquipedia.net/commons/images/thumb/f/f9/ML_icon_Harith.png/25px-ML_icon_Harith.png" TargetMode="External"/><Relationship Id="rId317" Type="http://schemas.openxmlformats.org/officeDocument/2006/relationships/hyperlink" Target="https://liquipedia.net/mobilelegends/Harith" TargetMode="External"/><Relationship Id="rId1380" Type="http://schemas.openxmlformats.org/officeDocument/2006/relationships/hyperlink" Target="https://liquipedia.net/commons/images/thumb/4/41/Geek_Fam_2019_allmode.png/43px-Geek_Fam_2019_allmode.png" TargetMode="External"/><Relationship Id="rId792" Type="http://schemas.openxmlformats.org/officeDocument/2006/relationships/hyperlink" Target="https://liquipedia.net/commons/images/thumb/4/48/ML_icon_Valentina.png/25px-ML_icon_Valentina.png" TargetMode="External"/><Relationship Id="rId1381" Type="http://schemas.openxmlformats.org/officeDocument/2006/relationships/hyperlink" Target="https://liquipedia.net/mobilelegends/Dewa_United_Esports" TargetMode="External"/><Relationship Id="rId791" Type="http://schemas.openxmlformats.org/officeDocument/2006/relationships/hyperlink" Target="https://liquipedia.net/mobilelegends/Valentina" TargetMode="External"/><Relationship Id="rId1382" Type="http://schemas.openxmlformats.org/officeDocument/2006/relationships/hyperlink" Target="https://liquipedia.net/commons/images/thumb/1/15/Dewa_United_allmode.png/80px-Dewa_United_allmode.png" TargetMode="External"/><Relationship Id="rId790" Type="http://schemas.openxmlformats.org/officeDocument/2006/relationships/hyperlink" Target="https://liquipedia.net/commons/images/thumb/0/01/ML_icon_Edith.png/25px-ML_icon_Edith.png" TargetMode="External"/><Relationship Id="rId1383" Type="http://schemas.openxmlformats.org/officeDocument/2006/relationships/hyperlink" Target="https://liquipedia.net/commons/images/thumb/1/15/Dewa_United_allmode.png/80px-Dewa_United_allmode.png" TargetMode="External"/><Relationship Id="rId2230" Type="http://schemas.openxmlformats.org/officeDocument/2006/relationships/hyperlink" Target="https://liquipedia.net/commons/images/thumb/0/01/Team_Liquid_2024_lightmode.png/44px-Team_Liquid_2024_lightmode.png" TargetMode="External"/><Relationship Id="rId1384" Type="http://schemas.openxmlformats.org/officeDocument/2006/relationships/hyperlink" Target="https://liquipedia.net/mobilelegends/EVOS_Glory" TargetMode="External"/><Relationship Id="rId2231" Type="http://schemas.openxmlformats.org/officeDocument/2006/relationships/hyperlink" Target="https://liquipedia.net/commons/images/thumb/5/59/Team_Liquid_2024_darkmode.png/44px-Team_Liquid_2024_darkmode.png" TargetMode="External"/><Relationship Id="rId312" Type="http://schemas.openxmlformats.org/officeDocument/2006/relationships/hyperlink" Target="https://liquipedia.net/commons/images/thumb/b/bf/ML_icon_Faramis_2022.png/25px-ML_icon_Faramis_2022.png" TargetMode="External"/><Relationship Id="rId796" Type="http://schemas.openxmlformats.org/officeDocument/2006/relationships/hyperlink" Target="https://liquipedia.net/mobilelegends/Faramis" TargetMode="External"/><Relationship Id="rId1385" Type="http://schemas.openxmlformats.org/officeDocument/2006/relationships/hyperlink" Target="https://liquipedia.net/commons/images/thumb/d/d0/EVOS_Esports_allmode.png/52px-EVOS_Esports_allmode.png" TargetMode="External"/><Relationship Id="rId2232" Type="http://schemas.openxmlformats.org/officeDocument/2006/relationships/hyperlink" Target="https://liquipedia.net/mobilelegends/Alpha" TargetMode="External"/><Relationship Id="rId311" Type="http://schemas.openxmlformats.org/officeDocument/2006/relationships/hyperlink" Target="https://liquipedia.net/mobilelegends/Faramis" TargetMode="External"/><Relationship Id="rId795" Type="http://schemas.openxmlformats.org/officeDocument/2006/relationships/hyperlink" Target="https://liquipedia.net/commons/images/thumb/1/15/Dewa_United_allmode.png/80px-Dewa_United_allmode.png" TargetMode="External"/><Relationship Id="rId1386" Type="http://schemas.openxmlformats.org/officeDocument/2006/relationships/hyperlink" Target="https://liquipedia.net/commons/images/thumb/d/d0/EVOS_Esports_allmode.png/52px-EVOS_Esports_allmode.png" TargetMode="External"/><Relationship Id="rId2233" Type="http://schemas.openxmlformats.org/officeDocument/2006/relationships/hyperlink" Target="https://liquipedia.net/commons/images/thumb/c/c1/ML_icon_Alpha_2021.png/25px-ML_icon_Alpha_2021.png" TargetMode="External"/><Relationship Id="rId310" Type="http://schemas.openxmlformats.org/officeDocument/2006/relationships/hyperlink" Target="https://liquipedia.net/commons/images/thumb/5/59/Team_Liquid_2024_darkmode.png/44px-Team_Liquid_2024_darkmode.png" TargetMode="External"/><Relationship Id="rId794" Type="http://schemas.openxmlformats.org/officeDocument/2006/relationships/hyperlink" Target="https://liquipedia.net/commons/images/thumb/1/15/Dewa_United_allmode.png/80px-Dewa_United_allmode.png" TargetMode="External"/><Relationship Id="rId1387" Type="http://schemas.openxmlformats.org/officeDocument/2006/relationships/hyperlink" Target="https://liquipedia.net/mobilelegends/RRQ_Hoshi" TargetMode="External"/><Relationship Id="rId2234" Type="http://schemas.openxmlformats.org/officeDocument/2006/relationships/hyperlink" Target="https://liquipedia.net/mobilelegends/Beatrix" TargetMode="External"/><Relationship Id="rId793" Type="http://schemas.openxmlformats.org/officeDocument/2006/relationships/hyperlink" Target="https://liquipedia.net/mobilelegends/Dewa_United_Esports" TargetMode="External"/><Relationship Id="rId1388" Type="http://schemas.openxmlformats.org/officeDocument/2006/relationships/hyperlink" Target="https://liquipedia.net/commons/images/thumb/1/1e/Rex_Regum_Qeon_allmode.png/70px-Rex_Regum_Qeon_allmode.png" TargetMode="External"/><Relationship Id="rId2235" Type="http://schemas.openxmlformats.org/officeDocument/2006/relationships/hyperlink" Target="https://liquipedia.net/commons/images/thumb/8/8f/ML_icon_Beatrix.png/25px-ML_icon_Beatrix.png" TargetMode="External"/><Relationship Id="rId297" Type="http://schemas.openxmlformats.org/officeDocument/2006/relationships/hyperlink" Target="https://liquipedia.net/mobilelegends/Special:RunQuery/Game_history?pfRunQueryFormName=Game+history&amp;Gh%5Bpicks%5D=Barats&amp;Gh%5Btournaments%5D=MPL%2FIndonesia%2FSeason_14%2FPlayoffs%2C+MPL%2FIndonesia%2FSeason_14%2FRegular_Season&amp;wpRunQuery=Run+query" TargetMode="External"/><Relationship Id="rId296" Type="http://schemas.openxmlformats.org/officeDocument/2006/relationships/hyperlink" Target="https://liquipedia.net/commons/images/thumb/3/37/ML_icon_Barats.png/25px-ML_icon_Barats.png" TargetMode="External"/><Relationship Id="rId295" Type="http://schemas.openxmlformats.org/officeDocument/2006/relationships/hyperlink" Target="https://liquipedia.net/mobilelegends/Barats" TargetMode="External"/><Relationship Id="rId294" Type="http://schemas.openxmlformats.org/officeDocument/2006/relationships/hyperlink" Target="https://liquipedia.net/commons/images/thumb/0/07/Bigetron_2020_allmode.png/56px-Bigetron_2020_allmode.png" TargetMode="External"/><Relationship Id="rId299" Type="http://schemas.openxmlformats.org/officeDocument/2006/relationships/hyperlink" Target="https://liquipedia.net/mobilelegends/RRQ_Hoshi" TargetMode="External"/><Relationship Id="rId298" Type="http://schemas.openxmlformats.org/officeDocument/2006/relationships/hyperlink" Target="https://liquipedia.net/mobilelegends/Special:RunQuery/Game_history?pfRunQueryFormName=Game+history&amp;Gh%5Bbans%5D=Barats&amp;Gh%5Btournaments%5D=MPL%2FIndonesia%2FSeason_14%2FPlayoffs%2C+MPL%2FIndonesia%2FSeason_14%2FRegular_Season&amp;wpRunQuery=Run+query" TargetMode="External"/><Relationship Id="rId271" Type="http://schemas.openxmlformats.org/officeDocument/2006/relationships/hyperlink" Target="https://liquipedia.net/commons/images/thumb/4/41/Geek_Fam_2019_allmode.png/43px-Geek_Fam_2019_allmode.png" TargetMode="External"/><Relationship Id="rId270" Type="http://schemas.openxmlformats.org/officeDocument/2006/relationships/hyperlink" Target="https://liquipedia.net/commons/images/thumb/4/41/Geek_Fam_2019_allmode.png/43px-Geek_Fam_2019_allmode.png" TargetMode="External"/><Relationship Id="rId269" Type="http://schemas.openxmlformats.org/officeDocument/2006/relationships/hyperlink" Target="https://liquipedia.net/mobilelegends/Geek_Fam_ID" TargetMode="External"/><Relationship Id="rId264" Type="http://schemas.openxmlformats.org/officeDocument/2006/relationships/hyperlink" Target="https://liquipedia.net/commons/images/thumb/0/01/Team_Liquid_2024_lightmode.png/44px-Team_Liquid_2024_lightmode.png" TargetMode="External"/><Relationship Id="rId263" Type="http://schemas.openxmlformats.org/officeDocument/2006/relationships/hyperlink" Target="https://liquipedia.net/mobilelegends/Team_Liquid_ID" TargetMode="External"/><Relationship Id="rId262" Type="http://schemas.openxmlformats.org/officeDocument/2006/relationships/hyperlink" Target="https://liquipedia.net/commons/images/thumb/1/1e/Rex_Regum_Qeon_allmode.png/70px-Rex_Regum_Qeon_allmode.png" TargetMode="External"/><Relationship Id="rId261" Type="http://schemas.openxmlformats.org/officeDocument/2006/relationships/hyperlink" Target="https://liquipedia.net/commons/images/thumb/1/1e/Rex_Regum_Qeon_allmode.png/70px-Rex_Regum_Qeon_allmode.png" TargetMode="External"/><Relationship Id="rId268" Type="http://schemas.openxmlformats.org/officeDocument/2006/relationships/hyperlink" Target="https://liquipedia.net/commons/images/thumb/d/d0/EVOS_Esports_allmode.png/52px-EVOS_Esports_allmode.png" TargetMode="External"/><Relationship Id="rId267" Type="http://schemas.openxmlformats.org/officeDocument/2006/relationships/hyperlink" Target="https://liquipedia.net/commons/images/thumb/d/d0/EVOS_Esports_allmode.png/52px-EVOS_Esports_allmode.png" TargetMode="External"/><Relationship Id="rId266" Type="http://schemas.openxmlformats.org/officeDocument/2006/relationships/hyperlink" Target="https://liquipedia.net/mobilelegends/EVOS_Glory" TargetMode="External"/><Relationship Id="rId265" Type="http://schemas.openxmlformats.org/officeDocument/2006/relationships/hyperlink" Target="https://liquipedia.net/commons/images/thumb/5/59/Team_Liquid_2024_darkmode.png/44px-Team_Liquid_2024_darkmode.png" TargetMode="External"/><Relationship Id="rId260" Type="http://schemas.openxmlformats.org/officeDocument/2006/relationships/hyperlink" Target="https://liquipedia.net/mobilelegends/RRQ_Hoshi" TargetMode="External"/><Relationship Id="rId259" Type="http://schemas.openxmlformats.org/officeDocument/2006/relationships/hyperlink" Target="https://liquipedia.net/mobilelegends/Special:RunQuery/Game_history?pfRunQueryFormName=Game+history&amp;Gh%5Bbans%5D=Bane&amp;Gh%5Btournaments%5D=MPL%2FIndonesia%2FSeason_14%2FPlayoffs%2C+MPL%2FIndonesia%2FSeason_14%2FRegular_Season&amp;wpRunQuery=Run+query" TargetMode="External"/><Relationship Id="rId258" Type="http://schemas.openxmlformats.org/officeDocument/2006/relationships/hyperlink" Target="https://liquipedia.net/mobilelegends/Special:RunQuery/Game_history?pfRunQueryFormName=Game+history&amp;Gh%5Bpicks%5D=Bane&amp;Gh%5Btournaments%5D=MPL%2FIndonesia%2FSeason_14%2FPlayoffs%2C+MPL%2FIndonesia%2FSeason_14%2FRegular_Season&amp;wpRunQuery=Run+query" TargetMode="External"/><Relationship Id="rId2290" Type="http://schemas.openxmlformats.org/officeDocument/2006/relationships/hyperlink" Target="https://liquipedia.net/commons/images/thumb/1/17/ML_icon_Rafaela.png/25px-ML_icon_Rafaela.png" TargetMode="External"/><Relationship Id="rId2291" Type="http://schemas.openxmlformats.org/officeDocument/2006/relationships/hyperlink" Target="https://liquipedia.net/mobilelegends/Special:RunQuery/Game_history?pfRunQueryFormName=Game+history&amp;Gh%5Bpicks%5D=Rafaela&amp;Gh%5Btournaments%5D=MPL%2FIndonesia%2FSeason_14%2FPlayoffs%2C+MPL%2FIndonesia%2FSeason_14%2FRegular_Season&amp;wpRunQuery=Run+query" TargetMode="External"/><Relationship Id="rId2292" Type="http://schemas.openxmlformats.org/officeDocument/2006/relationships/hyperlink" Target="https://liquipedia.net/mobilelegends/Team_Liquid_ID" TargetMode="External"/><Relationship Id="rId2293" Type="http://schemas.openxmlformats.org/officeDocument/2006/relationships/hyperlink" Target="https://liquipedia.net/commons/images/thumb/0/01/Team_Liquid_2024_lightmode.png/44px-Team_Liquid_2024_lightmode.png" TargetMode="External"/><Relationship Id="rId253" Type="http://schemas.openxmlformats.org/officeDocument/2006/relationships/hyperlink" Target="https://liquipedia.net/mobilelegends/Fnatic_ONIC" TargetMode="External"/><Relationship Id="rId2294" Type="http://schemas.openxmlformats.org/officeDocument/2006/relationships/hyperlink" Target="https://liquipedia.net/commons/images/thumb/5/59/Team_Liquid_2024_darkmode.png/44px-Team_Liquid_2024_darkmode.png" TargetMode="External"/><Relationship Id="rId252" Type="http://schemas.openxmlformats.org/officeDocument/2006/relationships/hyperlink" Target="https://liquipedia.net/commons/images/thumb/8/8e/ML_icon_Ling_2024.png/25px-ML_icon_Ling_2024.png" TargetMode="External"/><Relationship Id="rId2295" Type="http://schemas.openxmlformats.org/officeDocument/2006/relationships/hyperlink" Target="https://liquipedia.net/mobilelegends/Bigetron_Alpha" TargetMode="External"/><Relationship Id="rId251" Type="http://schemas.openxmlformats.org/officeDocument/2006/relationships/hyperlink" Target="https://liquipedia.net/mobilelegends/Ling" TargetMode="External"/><Relationship Id="rId2296" Type="http://schemas.openxmlformats.org/officeDocument/2006/relationships/hyperlink" Target="https://liquipedia.net/commons/images/thumb/0/07/Bigetron_2020_allmode.png/56px-Bigetron_2020_allmode.png" TargetMode="External"/><Relationship Id="rId250" Type="http://schemas.openxmlformats.org/officeDocument/2006/relationships/hyperlink" Target="https://liquipedia.net/commons/images/thumb/f/f9/ML_icon_Harith.png/25px-ML_icon_Harith.png" TargetMode="External"/><Relationship Id="rId2297" Type="http://schemas.openxmlformats.org/officeDocument/2006/relationships/hyperlink" Target="https://liquipedia.net/commons/images/thumb/0/07/Bigetron_2020_allmode.png/56px-Bigetron_2020_allmode.png" TargetMode="External"/><Relationship Id="rId257" Type="http://schemas.openxmlformats.org/officeDocument/2006/relationships/hyperlink" Target="https://liquipedia.net/commons/images/thumb/5/50/ML_icon_Bane_2021.png/25px-ML_icon_Bane_2021.png" TargetMode="External"/><Relationship Id="rId2298" Type="http://schemas.openxmlformats.org/officeDocument/2006/relationships/hyperlink" Target="https://liquipedia.net/mobilelegends/Alpha" TargetMode="External"/><Relationship Id="rId256" Type="http://schemas.openxmlformats.org/officeDocument/2006/relationships/hyperlink" Target="https://liquipedia.net/mobilelegends/Bane" TargetMode="External"/><Relationship Id="rId2299" Type="http://schemas.openxmlformats.org/officeDocument/2006/relationships/hyperlink" Target="https://liquipedia.net/commons/images/thumb/c/c1/ML_icon_Alpha_2021.png/25px-ML_icon_Alpha_2021.png" TargetMode="External"/><Relationship Id="rId255" Type="http://schemas.openxmlformats.org/officeDocument/2006/relationships/hyperlink" Target="https://liquipedia.net/commons/images/thumb/d/d3/Fnatic_ONIC_ID_allmode.png/77px-Fnatic_ONIC_ID_allmode.png" TargetMode="External"/><Relationship Id="rId254" Type="http://schemas.openxmlformats.org/officeDocument/2006/relationships/hyperlink" Target="https://liquipedia.net/commons/images/thumb/4/49/Fnatic_ONIC_ID_lightmode.png/77px-Fnatic_ONIC_ID_lightmode.png" TargetMode="External"/><Relationship Id="rId293" Type="http://schemas.openxmlformats.org/officeDocument/2006/relationships/hyperlink" Target="https://liquipedia.net/commons/images/thumb/0/07/Bigetron_2020_allmode.png/56px-Bigetron_2020_allmode.png" TargetMode="External"/><Relationship Id="rId292" Type="http://schemas.openxmlformats.org/officeDocument/2006/relationships/hyperlink" Target="https://liquipedia.net/mobilelegends/Bigetron_Alpha" TargetMode="External"/><Relationship Id="rId291" Type="http://schemas.openxmlformats.org/officeDocument/2006/relationships/hyperlink" Target="https://liquipedia.net/commons/images/thumb/c/ce/ML_icon_Natan.png/25px-ML_icon_Natan.png" TargetMode="External"/><Relationship Id="rId290" Type="http://schemas.openxmlformats.org/officeDocument/2006/relationships/hyperlink" Target="https://liquipedia.net/mobilelegends/Natan" TargetMode="External"/><Relationship Id="rId286" Type="http://schemas.openxmlformats.org/officeDocument/2006/relationships/hyperlink" Target="https://liquipedia.net/mobilelegends/Lunox" TargetMode="External"/><Relationship Id="rId285" Type="http://schemas.openxmlformats.org/officeDocument/2006/relationships/hyperlink" Target="https://liquipedia.net/commons/images/thumb/f/f4/ML_icon_Yve_2024.png/25px-ML_icon_Yve_2024.png" TargetMode="External"/><Relationship Id="rId284" Type="http://schemas.openxmlformats.org/officeDocument/2006/relationships/hyperlink" Target="https://liquipedia.net/mobilelegends/Yve" TargetMode="External"/><Relationship Id="rId283" Type="http://schemas.openxmlformats.org/officeDocument/2006/relationships/hyperlink" Target="https://liquipedia.net/commons/images/thumb/c/c1/ML_icon_Alpha_2021.png/25px-ML_icon_Alpha_2021.png" TargetMode="External"/><Relationship Id="rId289" Type="http://schemas.openxmlformats.org/officeDocument/2006/relationships/hyperlink" Target="https://liquipedia.net/commons/images/thumb/b/b1/ML_icon_Phoveus_2024.png/25px-ML_icon_Phoveus_2024.png" TargetMode="External"/><Relationship Id="rId288" Type="http://schemas.openxmlformats.org/officeDocument/2006/relationships/hyperlink" Target="https://liquipedia.net/mobilelegends/Phoveus" TargetMode="External"/><Relationship Id="rId287" Type="http://schemas.openxmlformats.org/officeDocument/2006/relationships/hyperlink" Target="https://liquipedia.net/commons/images/thumb/1/17/ML_icon_Lunox.png/25px-ML_icon_Lunox.png" TargetMode="External"/><Relationship Id="rId282" Type="http://schemas.openxmlformats.org/officeDocument/2006/relationships/hyperlink" Target="https://liquipedia.net/mobilelegends/Alpha" TargetMode="External"/><Relationship Id="rId281" Type="http://schemas.openxmlformats.org/officeDocument/2006/relationships/hyperlink" Target="https://liquipedia.net/commons/images/thumb/f/f4/ML_icon_Yve_2024.png/25px-ML_icon_Yve_2024.png" TargetMode="External"/><Relationship Id="rId280" Type="http://schemas.openxmlformats.org/officeDocument/2006/relationships/hyperlink" Target="https://liquipedia.net/mobilelegends/Yve" TargetMode="External"/><Relationship Id="rId275" Type="http://schemas.openxmlformats.org/officeDocument/2006/relationships/hyperlink" Target="https://liquipedia.net/commons/images/thumb/b/b1/ML_icon_Phoveus_2024.png/25px-ML_icon_Phoveus_2024.png" TargetMode="External"/><Relationship Id="rId274" Type="http://schemas.openxmlformats.org/officeDocument/2006/relationships/hyperlink" Target="https://liquipedia.net/mobilelegends/Phoveus" TargetMode="External"/><Relationship Id="rId273" Type="http://schemas.openxmlformats.org/officeDocument/2006/relationships/hyperlink" Target="https://liquipedia.net/commons/images/thumb/8/88/ML_icon_Mathilda.png/25px-ML_icon_Mathilda.png" TargetMode="External"/><Relationship Id="rId272" Type="http://schemas.openxmlformats.org/officeDocument/2006/relationships/hyperlink" Target="https://liquipedia.net/mobilelegends/Mathilda" TargetMode="External"/><Relationship Id="rId279" Type="http://schemas.openxmlformats.org/officeDocument/2006/relationships/hyperlink" Target="https://liquipedia.net/commons/images/thumb/2/2c/ML_icon_Zhuxin.png/25px-ML_icon_Zhuxin.png" TargetMode="External"/><Relationship Id="rId278" Type="http://schemas.openxmlformats.org/officeDocument/2006/relationships/hyperlink" Target="https://liquipedia.net/mobilelegends/Zhuxin" TargetMode="External"/><Relationship Id="rId277" Type="http://schemas.openxmlformats.org/officeDocument/2006/relationships/hyperlink" Target="https://liquipedia.net/commons/images/thumb/c/ce/ML_icon_Natan.png/25px-ML_icon_Natan.png" TargetMode="External"/><Relationship Id="rId276" Type="http://schemas.openxmlformats.org/officeDocument/2006/relationships/hyperlink" Target="https://liquipedia.net/mobilelegends/Natan" TargetMode="External"/><Relationship Id="rId1851" Type="http://schemas.openxmlformats.org/officeDocument/2006/relationships/hyperlink" Target="https://liquipedia.net/mobilelegends/Masha" TargetMode="External"/><Relationship Id="rId1852" Type="http://schemas.openxmlformats.org/officeDocument/2006/relationships/hyperlink" Target="https://liquipedia.net/commons/images/thumb/a/a6/ML_icon_Masha.png/25px-ML_icon_Masha.png" TargetMode="External"/><Relationship Id="rId1853" Type="http://schemas.openxmlformats.org/officeDocument/2006/relationships/hyperlink" Target="https://liquipedia.net/mobilelegends/Special:RunQuery/Game_history?pfRunQueryFormName=Game+history&amp;Gh%5Bpicks%5D=Masha&amp;Gh%5Btournaments%5D=MPL%2FIndonesia%2FSeason_14%2FPlayoffs%2C+MPL%2FIndonesia%2FSeason_14%2FRegular_Season&amp;wpRunQuery=Run+query" TargetMode="External"/><Relationship Id="rId2700" Type="http://schemas.openxmlformats.org/officeDocument/2006/relationships/hyperlink" Target="https://liquipedia.net/mobilelegends/Team_Liquid_ID" TargetMode="External"/><Relationship Id="rId1854" Type="http://schemas.openxmlformats.org/officeDocument/2006/relationships/hyperlink" Target="https://liquipedia.net/mobilelegends/Bigetron_Alpha" TargetMode="External"/><Relationship Id="rId2701" Type="http://schemas.openxmlformats.org/officeDocument/2006/relationships/hyperlink" Target="https://liquipedia.net/commons/images/thumb/0/01/Team_Liquid_2024_lightmode.png/44px-Team_Liquid_2024_lightmode.png" TargetMode="External"/><Relationship Id="rId1855" Type="http://schemas.openxmlformats.org/officeDocument/2006/relationships/hyperlink" Target="https://liquipedia.net/commons/images/thumb/0/07/Bigetron_2020_allmode.png/56px-Bigetron_2020_allmode.png" TargetMode="External"/><Relationship Id="rId2702" Type="http://schemas.openxmlformats.org/officeDocument/2006/relationships/hyperlink" Target="https://liquipedia.net/commons/images/thumb/5/59/Team_Liquid_2024_darkmode.png/44px-Team_Liquid_2024_darkmode.png" TargetMode="External"/><Relationship Id="rId1856" Type="http://schemas.openxmlformats.org/officeDocument/2006/relationships/hyperlink" Target="https://liquipedia.net/commons/images/thumb/0/07/Bigetron_2020_allmode.png/56px-Bigetron_2020_allmode.png" TargetMode="External"/><Relationship Id="rId2703" Type="http://schemas.openxmlformats.org/officeDocument/2006/relationships/hyperlink" Target="https://liquipedia.net/mobilelegends/EVOS_Glory" TargetMode="External"/><Relationship Id="rId1857" Type="http://schemas.openxmlformats.org/officeDocument/2006/relationships/hyperlink" Target="https://liquipedia.net/mobilelegends/Grock" TargetMode="External"/><Relationship Id="rId2704" Type="http://schemas.openxmlformats.org/officeDocument/2006/relationships/hyperlink" Target="https://liquipedia.net/commons/images/thumb/d/d0/EVOS_Esports_allmode.png/52px-EVOS_Esports_allmode.png" TargetMode="External"/><Relationship Id="rId1858" Type="http://schemas.openxmlformats.org/officeDocument/2006/relationships/hyperlink" Target="https://liquipedia.net/commons/images/thumb/2/28/ML_icon_Grock.png/25px-ML_icon_Grock.png" TargetMode="External"/><Relationship Id="rId2705" Type="http://schemas.openxmlformats.org/officeDocument/2006/relationships/hyperlink" Target="https://liquipedia.net/commons/images/thumb/d/d0/EVOS_Esports_allmode.png/52px-EVOS_Esports_allmode.png" TargetMode="External"/><Relationship Id="rId1859" Type="http://schemas.openxmlformats.org/officeDocument/2006/relationships/hyperlink" Target="https://liquipedia.net/mobilelegends/Hayabusa" TargetMode="External"/><Relationship Id="rId2706" Type="http://schemas.openxmlformats.org/officeDocument/2006/relationships/hyperlink" Target="https://liquipedia.net/mobilelegends/Mathilda" TargetMode="External"/><Relationship Id="rId2707" Type="http://schemas.openxmlformats.org/officeDocument/2006/relationships/hyperlink" Target="https://liquipedia.net/commons/images/thumb/8/88/ML_icon_Mathilda.png/25px-ML_icon_Mathilda.png" TargetMode="External"/><Relationship Id="rId2708" Type="http://schemas.openxmlformats.org/officeDocument/2006/relationships/hyperlink" Target="https://liquipedia.net/mobilelegends/Moskov" TargetMode="External"/><Relationship Id="rId2709" Type="http://schemas.openxmlformats.org/officeDocument/2006/relationships/hyperlink" Target="https://liquipedia.net/commons/images/thumb/f/fc/ML_icon_Moskov_2023.png/25px-ML_icon_Moskov_2023.png" TargetMode="External"/><Relationship Id="rId1850" Type="http://schemas.openxmlformats.org/officeDocument/2006/relationships/hyperlink" Target="https://liquipedia.net/commons/images/thumb/2/2c/ML_icon_Zhuxin.png/25px-ML_icon_Zhuxin.png" TargetMode="External"/><Relationship Id="rId1840" Type="http://schemas.openxmlformats.org/officeDocument/2006/relationships/hyperlink" Target="https://liquipedia.net/commons/images/thumb/b/b1/ML_icon_Phoveus_2024.png/25px-ML_icon_Phoveus_2024.png" TargetMode="External"/><Relationship Id="rId1841" Type="http://schemas.openxmlformats.org/officeDocument/2006/relationships/hyperlink" Target="https://liquipedia.net/mobilelegends/Angela" TargetMode="External"/><Relationship Id="rId1842" Type="http://schemas.openxmlformats.org/officeDocument/2006/relationships/hyperlink" Target="https://liquipedia.net/commons/images/thumb/6/6a/ML_icon_Angela_2024_v2.png/25px-ML_icon_Angela_2024_v2.png" TargetMode="External"/><Relationship Id="rId1843" Type="http://schemas.openxmlformats.org/officeDocument/2006/relationships/hyperlink" Target="https://liquipedia.net/mobilelegends/Harith" TargetMode="External"/><Relationship Id="rId1844" Type="http://schemas.openxmlformats.org/officeDocument/2006/relationships/hyperlink" Target="https://liquipedia.net/commons/images/thumb/f/f9/ML_icon_Harith.png/25px-ML_icon_Harith.png" TargetMode="External"/><Relationship Id="rId1845" Type="http://schemas.openxmlformats.org/officeDocument/2006/relationships/hyperlink" Target="https://liquipedia.net/mobilelegends/Hylos" TargetMode="External"/><Relationship Id="rId1846" Type="http://schemas.openxmlformats.org/officeDocument/2006/relationships/hyperlink" Target="https://liquipedia.net/commons/images/thumb/6/68/ML_icon_Hylos.png/25px-ML_icon_Hylos.png" TargetMode="External"/><Relationship Id="rId1847" Type="http://schemas.openxmlformats.org/officeDocument/2006/relationships/hyperlink" Target="https://liquipedia.net/mobilelegends/Ling" TargetMode="External"/><Relationship Id="rId1848" Type="http://schemas.openxmlformats.org/officeDocument/2006/relationships/hyperlink" Target="https://liquipedia.net/commons/images/thumb/8/8e/ML_icon_Ling_2024.png/25px-ML_icon_Ling_2024.png" TargetMode="External"/><Relationship Id="rId1849" Type="http://schemas.openxmlformats.org/officeDocument/2006/relationships/hyperlink" Target="https://liquipedia.net/mobilelegends/Zhuxin" TargetMode="External"/><Relationship Id="rId1873" Type="http://schemas.openxmlformats.org/officeDocument/2006/relationships/hyperlink" Target="https://liquipedia.net/mobilelegends/Uranus" TargetMode="External"/><Relationship Id="rId2720" Type="http://schemas.openxmlformats.org/officeDocument/2006/relationships/hyperlink" Target="https://liquipedia.net/mobilelegends/Roger" TargetMode="External"/><Relationship Id="rId1874" Type="http://schemas.openxmlformats.org/officeDocument/2006/relationships/hyperlink" Target="https://liquipedia.net/commons/images/thumb/8/88/ML_icon_Uranus.png/25px-ML_icon_Uranus.png" TargetMode="External"/><Relationship Id="rId2721" Type="http://schemas.openxmlformats.org/officeDocument/2006/relationships/hyperlink" Target="https://liquipedia.net/commons/images/thumb/8/84/ML_icon_Roger.png/25px-ML_icon_Roger.png" TargetMode="External"/><Relationship Id="rId1875" Type="http://schemas.openxmlformats.org/officeDocument/2006/relationships/hyperlink" Target="https://liquipedia.net/mobilelegends/Mathilda" TargetMode="External"/><Relationship Id="rId2722" Type="http://schemas.openxmlformats.org/officeDocument/2006/relationships/hyperlink" Target="https://liquipedia.net/mobilelegends/Terizla" TargetMode="External"/><Relationship Id="rId1876" Type="http://schemas.openxmlformats.org/officeDocument/2006/relationships/hyperlink" Target="https://liquipedia.net/commons/images/thumb/8/88/ML_icon_Mathilda.png/25px-ML_icon_Mathilda.png" TargetMode="External"/><Relationship Id="rId2723" Type="http://schemas.openxmlformats.org/officeDocument/2006/relationships/hyperlink" Target="https://liquipedia.net/commons/images/thumb/2/2b/ML_icon_Terizla.png/25px-ML_icon_Terizla.png" TargetMode="External"/><Relationship Id="rId1877" Type="http://schemas.openxmlformats.org/officeDocument/2006/relationships/hyperlink" Target="https://liquipedia.net/mobilelegends/Special:RunQuery/Game_history?pfRunQueryFormName=Game+history&amp;Gh%5Bpicks%5D=Mathilda&amp;Gh%5Btournaments%5D=MPL%2FIndonesia%2FSeason_14%2FPlayoffs%2C+MPL%2FIndonesia%2FSeason_14%2FRegular_Season&amp;wpRunQuery=Run+query" TargetMode="External"/><Relationship Id="rId2724" Type="http://schemas.openxmlformats.org/officeDocument/2006/relationships/hyperlink" Target="https://liquipedia.net/mobilelegends/Yve" TargetMode="External"/><Relationship Id="rId1878" Type="http://schemas.openxmlformats.org/officeDocument/2006/relationships/hyperlink" Target="https://liquipedia.net/mobilelegends/Special:RunQuery/Game_history?pfRunQueryFormName=Game+history&amp;Gh%5Bbans%5D=Mathilda&amp;Gh%5Btournaments%5D=MPL%2FIndonesia%2FSeason_14%2FPlayoffs%2C+MPL%2FIndonesia%2FSeason_14%2FRegular_Season&amp;wpRunQuery=Run+query" TargetMode="External"/><Relationship Id="rId2725" Type="http://schemas.openxmlformats.org/officeDocument/2006/relationships/hyperlink" Target="https://liquipedia.net/commons/images/thumb/f/f4/ML_icon_Yve_2024.png/25px-ML_icon_Yve_2024.png" TargetMode="External"/><Relationship Id="rId1879" Type="http://schemas.openxmlformats.org/officeDocument/2006/relationships/hyperlink" Target="https://liquipedia.net/mobilelegends/RRQ_Hoshi" TargetMode="External"/><Relationship Id="rId2726" Type="http://schemas.openxmlformats.org/officeDocument/2006/relationships/hyperlink" Target="https://liquipedia.net/mobilelegends/Geek_Fam_ID" TargetMode="External"/><Relationship Id="rId2727" Type="http://schemas.openxmlformats.org/officeDocument/2006/relationships/hyperlink" Target="https://liquipedia.net/commons/images/thumb/4/41/Geek_Fam_2019_allmode.png/43px-Geek_Fam_2019_allmode.png" TargetMode="External"/><Relationship Id="rId2728" Type="http://schemas.openxmlformats.org/officeDocument/2006/relationships/hyperlink" Target="https://liquipedia.net/commons/images/thumb/4/41/Geek_Fam_2019_allmode.png/43px-Geek_Fam_2019_allmode.png" TargetMode="External"/><Relationship Id="rId2729" Type="http://schemas.openxmlformats.org/officeDocument/2006/relationships/hyperlink" Target="https://liquipedia.net/mobilelegends/Yin" TargetMode="External"/><Relationship Id="rId1870" Type="http://schemas.openxmlformats.org/officeDocument/2006/relationships/hyperlink" Target="https://liquipedia.net/commons/images/thumb/f/f9/ML_icon_Harith.png/25px-ML_icon_Harith.png" TargetMode="External"/><Relationship Id="rId1871" Type="http://schemas.openxmlformats.org/officeDocument/2006/relationships/hyperlink" Target="https://liquipedia.net/mobilelegends/Roger" TargetMode="External"/><Relationship Id="rId1872" Type="http://schemas.openxmlformats.org/officeDocument/2006/relationships/hyperlink" Target="https://liquipedia.net/commons/images/thumb/8/84/ML_icon_Roger.png/25px-ML_icon_Roger.png" TargetMode="External"/><Relationship Id="rId1862" Type="http://schemas.openxmlformats.org/officeDocument/2006/relationships/hyperlink" Target="https://liquipedia.net/commons/images/thumb/9/98/ML_icon_Ruby.png/25px-ML_icon_Ruby.png" TargetMode="External"/><Relationship Id="rId1863" Type="http://schemas.openxmlformats.org/officeDocument/2006/relationships/hyperlink" Target="https://liquipedia.net/mobilelegends/Zhask" TargetMode="External"/><Relationship Id="rId2710" Type="http://schemas.openxmlformats.org/officeDocument/2006/relationships/hyperlink" Target="https://liquipedia.net/mobilelegends/Arlott" TargetMode="External"/><Relationship Id="rId1864" Type="http://schemas.openxmlformats.org/officeDocument/2006/relationships/hyperlink" Target="https://liquipedia.net/commons/images/thumb/c/c7/ML_icon_Zhask.png/25px-ML_icon_Zhask.png" TargetMode="External"/><Relationship Id="rId2711" Type="http://schemas.openxmlformats.org/officeDocument/2006/relationships/hyperlink" Target="https://liquipedia.net/commons/images/thumb/a/ab/ML_icon_Arlott.png/25px-ML_icon_Arlott.png" TargetMode="External"/><Relationship Id="rId1865" Type="http://schemas.openxmlformats.org/officeDocument/2006/relationships/hyperlink" Target="https://liquipedia.net/mobilelegends/Aurora" TargetMode="External"/><Relationship Id="rId2712" Type="http://schemas.openxmlformats.org/officeDocument/2006/relationships/hyperlink" Target="https://liquipedia.net/mobilelegends/Harith" TargetMode="External"/><Relationship Id="rId1866" Type="http://schemas.openxmlformats.org/officeDocument/2006/relationships/hyperlink" Target="https://liquipedia.net/commons/images/thumb/b/b5/ML_icon_Aurora_2024.png/25px-ML_icon_Aurora_2024.png" TargetMode="External"/><Relationship Id="rId2713" Type="http://schemas.openxmlformats.org/officeDocument/2006/relationships/hyperlink" Target="https://liquipedia.net/commons/images/thumb/f/f9/ML_icon_Harith.png/25px-ML_icon_Harith.png" TargetMode="External"/><Relationship Id="rId1867" Type="http://schemas.openxmlformats.org/officeDocument/2006/relationships/hyperlink" Target="https://liquipedia.net/mobilelegends/Gatotkaca" TargetMode="External"/><Relationship Id="rId2714" Type="http://schemas.openxmlformats.org/officeDocument/2006/relationships/hyperlink" Target="https://liquipedia.net/mobilelegends/Edith" TargetMode="External"/><Relationship Id="rId1868" Type="http://schemas.openxmlformats.org/officeDocument/2006/relationships/hyperlink" Target="https://liquipedia.net/commons/images/thumb/e/e8/ML_icon_Gatotkaca.png/25px-ML_icon_Gatotkaca.png" TargetMode="External"/><Relationship Id="rId2715" Type="http://schemas.openxmlformats.org/officeDocument/2006/relationships/hyperlink" Target="https://liquipedia.net/commons/images/thumb/0/01/ML_icon_Edith.png/25px-ML_icon_Edith.png" TargetMode="External"/><Relationship Id="rId1869" Type="http://schemas.openxmlformats.org/officeDocument/2006/relationships/hyperlink" Target="https://liquipedia.net/mobilelegends/Harith" TargetMode="External"/><Relationship Id="rId2716" Type="http://schemas.openxmlformats.org/officeDocument/2006/relationships/hyperlink" Target="https://liquipedia.net/mobilelegends/Hylos" TargetMode="External"/><Relationship Id="rId2717" Type="http://schemas.openxmlformats.org/officeDocument/2006/relationships/hyperlink" Target="https://liquipedia.net/commons/images/thumb/6/68/ML_icon_Hylos.png/25px-ML_icon_Hylos.png" TargetMode="External"/><Relationship Id="rId2718" Type="http://schemas.openxmlformats.org/officeDocument/2006/relationships/hyperlink" Target="https://liquipedia.net/mobilelegends/Alpha" TargetMode="External"/><Relationship Id="rId2719" Type="http://schemas.openxmlformats.org/officeDocument/2006/relationships/hyperlink" Target="https://liquipedia.net/commons/images/thumb/c/c1/ML_icon_Alpha_2021.png/25px-ML_icon_Alpha_2021.png" TargetMode="External"/><Relationship Id="rId1860" Type="http://schemas.openxmlformats.org/officeDocument/2006/relationships/hyperlink" Target="https://liquipedia.net/commons/images/thumb/6/67/ML_icon_Hayabusa_2021.png/25px-ML_icon_Hayabusa_2021.png" TargetMode="External"/><Relationship Id="rId1861" Type="http://schemas.openxmlformats.org/officeDocument/2006/relationships/hyperlink" Target="https://liquipedia.net/mobilelegends/Ruby" TargetMode="External"/><Relationship Id="rId1810" Type="http://schemas.openxmlformats.org/officeDocument/2006/relationships/hyperlink" Target="https://liquipedia.net/mobilelegends/Hylos" TargetMode="External"/><Relationship Id="rId1811" Type="http://schemas.openxmlformats.org/officeDocument/2006/relationships/hyperlink" Target="https://liquipedia.net/commons/images/thumb/6/68/ML_icon_Hylos.png/25px-ML_icon_Hylos.png" TargetMode="External"/><Relationship Id="rId1812" Type="http://schemas.openxmlformats.org/officeDocument/2006/relationships/hyperlink" Target="https://liquipedia.net/mobilelegends/Terizla" TargetMode="External"/><Relationship Id="rId1813" Type="http://schemas.openxmlformats.org/officeDocument/2006/relationships/hyperlink" Target="https://liquipedia.net/commons/images/thumb/2/2b/ML_icon_Terizla.png/25px-ML_icon_Terizla.png" TargetMode="External"/><Relationship Id="rId1814" Type="http://schemas.openxmlformats.org/officeDocument/2006/relationships/hyperlink" Target="https://liquipedia.net/mobilelegends/Yve" TargetMode="External"/><Relationship Id="rId1815" Type="http://schemas.openxmlformats.org/officeDocument/2006/relationships/hyperlink" Target="https://liquipedia.net/commons/images/thumb/f/f4/ML_icon_Yve_2024.png/25px-ML_icon_Yve_2024.png" TargetMode="External"/><Relationship Id="rId1816" Type="http://schemas.openxmlformats.org/officeDocument/2006/relationships/hyperlink" Target="https://liquipedia.net/mobilelegends/Alpha" TargetMode="External"/><Relationship Id="rId1817" Type="http://schemas.openxmlformats.org/officeDocument/2006/relationships/hyperlink" Target="https://liquipedia.net/commons/images/thumb/c/c1/ML_icon_Alpha_2021.png/25px-ML_icon_Alpha_2021.png" TargetMode="External"/><Relationship Id="rId1818" Type="http://schemas.openxmlformats.org/officeDocument/2006/relationships/hyperlink" Target="https://liquipedia.net/mobilelegends/Zhask" TargetMode="External"/><Relationship Id="rId1819" Type="http://schemas.openxmlformats.org/officeDocument/2006/relationships/hyperlink" Target="https://liquipedia.net/commons/images/thumb/c/c7/ML_icon_Zhask.png/25px-ML_icon_Zhask.png" TargetMode="External"/><Relationship Id="rId1800" Type="http://schemas.openxmlformats.org/officeDocument/2006/relationships/hyperlink" Target="https://liquipedia.net/commons/images/thumb/1/15/Dewa_United_allmode.png/80px-Dewa_United_allmode.png" TargetMode="External"/><Relationship Id="rId1801" Type="http://schemas.openxmlformats.org/officeDocument/2006/relationships/hyperlink" Target="https://liquipedia.net/mobilelegends/Alter_Ego" TargetMode="External"/><Relationship Id="rId1802" Type="http://schemas.openxmlformats.org/officeDocument/2006/relationships/hyperlink" Target="https://liquipedia.net/commons/images/thumb/e/ea/Alter_Ego_2022_allmode.png/51px-Alter_Ego_2022_allmode.png" TargetMode="External"/><Relationship Id="rId1803" Type="http://schemas.openxmlformats.org/officeDocument/2006/relationships/hyperlink" Target="https://liquipedia.net/commons/images/thumb/e/ea/Alter_Ego_2022_allmode.png/51px-Alter_Ego_2022_allmode.png" TargetMode="External"/><Relationship Id="rId1804" Type="http://schemas.openxmlformats.org/officeDocument/2006/relationships/hyperlink" Target="https://liquipedia.net/mobilelegends/Hayabusa" TargetMode="External"/><Relationship Id="rId1805" Type="http://schemas.openxmlformats.org/officeDocument/2006/relationships/hyperlink" Target="https://liquipedia.net/commons/images/thumb/6/67/ML_icon_Hayabusa_2021.png/25px-ML_icon_Hayabusa_2021.png" TargetMode="External"/><Relationship Id="rId1806" Type="http://schemas.openxmlformats.org/officeDocument/2006/relationships/hyperlink" Target="https://liquipedia.net/mobilelegends/Harith" TargetMode="External"/><Relationship Id="rId1807" Type="http://schemas.openxmlformats.org/officeDocument/2006/relationships/hyperlink" Target="https://liquipedia.net/commons/images/thumb/f/f9/ML_icon_Harith.png/25px-ML_icon_Harith.png" TargetMode="External"/><Relationship Id="rId1808" Type="http://schemas.openxmlformats.org/officeDocument/2006/relationships/hyperlink" Target="https://liquipedia.net/mobilelegends/Arlott" TargetMode="External"/><Relationship Id="rId1809" Type="http://schemas.openxmlformats.org/officeDocument/2006/relationships/hyperlink" Target="https://liquipedia.net/commons/images/thumb/a/ab/ML_icon_Arlott.png/25px-ML_icon_Arlott.png" TargetMode="External"/><Relationship Id="rId1830" Type="http://schemas.openxmlformats.org/officeDocument/2006/relationships/hyperlink" Target="https://liquipedia.net/mobilelegends/Fnatic_ONIC" TargetMode="External"/><Relationship Id="rId1831" Type="http://schemas.openxmlformats.org/officeDocument/2006/relationships/hyperlink" Target="https://liquipedia.net/commons/images/thumb/4/49/Fnatic_ONIC_ID_lightmode.png/77px-Fnatic_ONIC_ID_lightmode.png" TargetMode="External"/><Relationship Id="rId1832" Type="http://schemas.openxmlformats.org/officeDocument/2006/relationships/hyperlink" Target="https://liquipedia.net/commons/images/thumb/d/d3/Fnatic_ONIC_ID_allmode.png/77px-Fnatic_ONIC_ID_allmode.png" TargetMode="External"/><Relationship Id="rId1833" Type="http://schemas.openxmlformats.org/officeDocument/2006/relationships/hyperlink" Target="https://liquipedia.net/mobilelegends/Faramis" TargetMode="External"/><Relationship Id="rId1834" Type="http://schemas.openxmlformats.org/officeDocument/2006/relationships/hyperlink" Target="https://liquipedia.net/commons/images/thumb/b/bf/ML_icon_Faramis_2022.png/25px-ML_icon_Faramis_2022.png" TargetMode="External"/><Relationship Id="rId1835" Type="http://schemas.openxmlformats.org/officeDocument/2006/relationships/hyperlink" Target="https://liquipedia.net/mobilelegends/Franco" TargetMode="External"/><Relationship Id="rId1836" Type="http://schemas.openxmlformats.org/officeDocument/2006/relationships/hyperlink" Target="https://liquipedia.net/commons/images/thumb/d/db/ML_icon_Franco.png/25px-ML_icon_Franco.png" TargetMode="External"/><Relationship Id="rId1837" Type="http://schemas.openxmlformats.org/officeDocument/2006/relationships/hyperlink" Target="https://liquipedia.net/mobilelegends/Moskov" TargetMode="External"/><Relationship Id="rId1838" Type="http://schemas.openxmlformats.org/officeDocument/2006/relationships/hyperlink" Target="https://liquipedia.net/commons/images/thumb/f/fc/ML_icon_Moskov_2023.png/25px-ML_icon_Moskov_2023.png" TargetMode="External"/><Relationship Id="rId1839" Type="http://schemas.openxmlformats.org/officeDocument/2006/relationships/hyperlink" Target="https://liquipedia.net/mobilelegends/Phoveus" TargetMode="External"/><Relationship Id="rId1820" Type="http://schemas.openxmlformats.org/officeDocument/2006/relationships/hyperlink" Target="https://liquipedia.net/mobilelegends/Julian" TargetMode="External"/><Relationship Id="rId1821" Type="http://schemas.openxmlformats.org/officeDocument/2006/relationships/hyperlink" Target="https://liquipedia.net/commons/images/thumb/e/ec/ML_icon_Julian_dd.png/25px-ML_icon_Julian_dd.png" TargetMode="External"/><Relationship Id="rId1822" Type="http://schemas.openxmlformats.org/officeDocument/2006/relationships/hyperlink" Target="https://liquipedia.net/mobilelegends/Moskov" TargetMode="External"/><Relationship Id="rId1823" Type="http://schemas.openxmlformats.org/officeDocument/2006/relationships/hyperlink" Target="https://liquipedia.net/commons/images/thumb/f/fc/ML_icon_Moskov_2023.png/25px-ML_icon_Moskov_2023.png" TargetMode="External"/><Relationship Id="rId1824" Type="http://schemas.openxmlformats.org/officeDocument/2006/relationships/hyperlink" Target="https://liquipedia.net/mobilelegends/Bigetron_Alpha" TargetMode="External"/><Relationship Id="rId1825" Type="http://schemas.openxmlformats.org/officeDocument/2006/relationships/hyperlink" Target="https://liquipedia.net/commons/images/thumb/0/07/Bigetron_2020_allmode.png/56px-Bigetron_2020_allmode.png" TargetMode="External"/><Relationship Id="rId1826" Type="http://schemas.openxmlformats.org/officeDocument/2006/relationships/hyperlink" Target="https://liquipedia.net/commons/images/thumb/0/07/Bigetron_2020_allmode.png/56px-Bigetron_2020_allmode.png" TargetMode="External"/><Relationship Id="rId1827" Type="http://schemas.openxmlformats.org/officeDocument/2006/relationships/hyperlink" Target="https://liquipedia.net/mobilelegends/Martis" TargetMode="External"/><Relationship Id="rId1828" Type="http://schemas.openxmlformats.org/officeDocument/2006/relationships/hyperlink" Target="https://liquipedia.net/commons/images/thumb/1/18/ML_icon_Martis.png/25px-ML_icon_Martis.png" TargetMode="External"/><Relationship Id="rId1829" Type="http://schemas.openxmlformats.org/officeDocument/2006/relationships/hyperlink" Target="https://liquipedia.net/mobilelegends/Special:RunQuery/Game_history?pfRunQueryFormName=Game+history&amp;Gh%5Bpicks%5D=Martis&amp;Gh%5Btournaments%5D=MPL%2FIndonesia%2FSeason_14%2FPlayoffs%2C+MPL%2FIndonesia%2FSeason_14%2FRegular_Season&amp;wpRunQuery=Run+query" TargetMode="External"/><Relationship Id="rId1455" Type="http://schemas.openxmlformats.org/officeDocument/2006/relationships/hyperlink" Target="https://liquipedia.net/mobilelegends/Beatrix" TargetMode="External"/><Relationship Id="rId2302" Type="http://schemas.openxmlformats.org/officeDocument/2006/relationships/hyperlink" Target="https://liquipedia.net/mobilelegends/Natan" TargetMode="External"/><Relationship Id="rId2786" Type="http://schemas.openxmlformats.org/officeDocument/2006/relationships/hyperlink" Target="https://liquipedia.net/mobilelegends/Yve" TargetMode="External"/><Relationship Id="rId1456" Type="http://schemas.openxmlformats.org/officeDocument/2006/relationships/hyperlink" Target="https://liquipedia.net/commons/images/thumb/8/8f/ML_icon_Beatrix.png/25px-ML_icon_Beatrix.png" TargetMode="External"/><Relationship Id="rId2303" Type="http://schemas.openxmlformats.org/officeDocument/2006/relationships/hyperlink" Target="https://liquipedia.net/commons/images/thumb/c/ce/ML_icon_Natan.png/25px-ML_icon_Natan.png" TargetMode="External"/><Relationship Id="rId2787" Type="http://schemas.openxmlformats.org/officeDocument/2006/relationships/hyperlink" Target="https://liquipedia.net/commons/images/thumb/f/f4/ML_icon_Yve_2024.png/25px-ML_icon_Yve_2024.png" TargetMode="External"/><Relationship Id="rId1457" Type="http://schemas.openxmlformats.org/officeDocument/2006/relationships/hyperlink" Target="https://liquipedia.net/mobilelegends/Valentina" TargetMode="External"/><Relationship Id="rId2304" Type="http://schemas.openxmlformats.org/officeDocument/2006/relationships/hyperlink" Target="https://liquipedia.net/mobilelegends/Harith" TargetMode="External"/><Relationship Id="rId2788" Type="http://schemas.openxmlformats.org/officeDocument/2006/relationships/hyperlink" Target="https://liquipedia.net/mobilelegends/Special:RunQuery/Game_history?pfRunQueryFormName=Game+history&amp;Gh%5Bpicks%5D=Yve&amp;Gh%5Btournaments%5D=MPL%2FIndonesia%2FSeason_14%2FPlayoffs%2C+MPL%2FIndonesia%2FSeason_14%2FRegular_Season&amp;wpRunQuery=Run+query" TargetMode="External"/><Relationship Id="rId1458" Type="http://schemas.openxmlformats.org/officeDocument/2006/relationships/hyperlink" Target="https://liquipedia.net/commons/images/thumb/4/48/ML_icon_Valentina.png/25px-ML_icon_Valentina.png" TargetMode="External"/><Relationship Id="rId2305" Type="http://schemas.openxmlformats.org/officeDocument/2006/relationships/hyperlink" Target="https://liquipedia.net/commons/images/thumb/f/f9/ML_icon_Harith.png/25px-ML_icon_Harith.png" TargetMode="External"/><Relationship Id="rId2789" Type="http://schemas.openxmlformats.org/officeDocument/2006/relationships/hyperlink" Target="https://liquipedia.net/mobilelegends/Special:RunQuery/Game_history?pfRunQueryFormName=Game+history&amp;Gh%5Bbans%5D=Yve&amp;Gh%5Btournaments%5D=MPL%2FIndonesia%2FSeason_14%2FPlayoffs%2C+MPL%2FIndonesia%2FSeason_14%2FRegular_Season&amp;wpRunQuery=Run+query" TargetMode="External"/><Relationship Id="rId1459" Type="http://schemas.openxmlformats.org/officeDocument/2006/relationships/hyperlink" Target="https://liquipedia.net/mobilelegends/Faramis" TargetMode="External"/><Relationship Id="rId2306" Type="http://schemas.openxmlformats.org/officeDocument/2006/relationships/hyperlink" Target="https://liquipedia.net/mobilelegends/Hilda" TargetMode="External"/><Relationship Id="rId2307" Type="http://schemas.openxmlformats.org/officeDocument/2006/relationships/hyperlink" Target="https://liquipedia.net/commons/images/thumb/9/99/ML_icon_Hilda.png/25px-ML_icon_Hilda.png" TargetMode="External"/><Relationship Id="rId2308" Type="http://schemas.openxmlformats.org/officeDocument/2006/relationships/hyperlink" Target="https://liquipedia.net/mobilelegends/Mathilda" TargetMode="External"/><Relationship Id="rId2309" Type="http://schemas.openxmlformats.org/officeDocument/2006/relationships/hyperlink" Target="https://liquipedia.net/commons/images/thumb/8/88/ML_icon_Mathilda.png/25px-ML_icon_Mathilda.png" TargetMode="External"/><Relationship Id="rId629" Type="http://schemas.openxmlformats.org/officeDocument/2006/relationships/hyperlink" Target="https://liquipedia.net/mobilelegends/Zhuxin" TargetMode="External"/><Relationship Id="rId624" Type="http://schemas.openxmlformats.org/officeDocument/2006/relationships/hyperlink" Target="https://liquipedia.net/commons/images/thumb/b/b9/ML_icon_Irithel.png/25px-ML_icon_Irithel.png" TargetMode="External"/><Relationship Id="rId623" Type="http://schemas.openxmlformats.org/officeDocument/2006/relationships/hyperlink" Target="https://liquipedia.net/mobilelegends/Irithel" TargetMode="External"/><Relationship Id="rId622" Type="http://schemas.openxmlformats.org/officeDocument/2006/relationships/hyperlink" Target="https://liquipedia.net/commons/images/thumb/1/1e/Rex_Regum_Qeon_allmode.png/70px-Rex_Regum_Qeon_allmode.png" TargetMode="External"/><Relationship Id="rId621" Type="http://schemas.openxmlformats.org/officeDocument/2006/relationships/hyperlink" Target="https://liquipedia.net/commons/images/thumb/1/1e/Rex_Regum_Qeon_allmode.png/70px-Rex_Regum_Qeon_allmode.png" TargetMode="External"/><Relationship Id="rId628" Type="http://schemas.openxmlformats.org/officeDocument/2006/relationships/hyperlink" Target="https://liquipedia.net/commons/images/thumb/1/10/ML_icon_Khaleed.png/25px-ML_icon_Khaleed.png" TargetMode="External"/><Relationship Id="rId627" Type="http://schemas.openxmlformats.org/officeDocument/2006/relationships/hyperlink" Target="https://liquipedia.net/mobilelegends/Khaleed" TargetMode="External"/><Relationship Id="rId626" Type="http://schemas.openxmlformats.org/officeDocument/2006/relationships/hyperlink" Target="https://liquipedia.net/commons/images/thumb/e/ec/ML_icon_Julian_dd.png/25px-ML_icon_Julian_dd.png" TargetMode="External"/><Relationship Id="rId625" Type="http://schemas.openxmlformats.org/officeDocument/2006/relationships/hyperlink" Target="https://liquipedia.net/mobilelegends/Julian" TargetMode="External"/><Relationship Id="rId2780" Type="http://schemas.openxmlformats.org/officeDocument/2006/relationships/hyperlink" Target="https://liquipedia.net/mobilelegends/Moskov" TargetMode="External"/><Relationship Id="rId1450" Type="http://schemas.openxmlformats.org/officeDocument/2006/relationships/hyperlink" Target="https://liquipedia.net/mobilelegends/Fnatic_ONIC" TargetMode="External"/><Relationship Id="rId2781" Type="http://schemas.openxmlformats.org/officeDocument/2006/relationships/hyperlink" Target="https://liquipedia.net/commons/images/thumb/f/fc/ML_icon_Moskov_2023.png/25px-ML_icon_Moskov_2023.png" TargetMode="External"/><Relationship Id="rId620" Type="http://schemas.openxmlformats.org/officeDocument/2006/relationships/hyperlink" Target="https://liquipedia.net/mobilelegends/RRQ_Hoshi" TargetMode="External"/><Relationship Id="rId1451" Type="http://schemas.openxmlformats.org/officeDocument/2006/relationships/hyperlink" Target="https://liquipedia.net/commons/images/thumb/4/49/Fnatic_ONIC_ID_lightmode.png/77px-Fnatic_ONIC_ID_lightmode.png" TargetMode="External"/><Relationship Id="rId2782" Type="http://schemas.openxmlformats.org/officeDocument/2006/relationships/hyperlink" Target="https://liquipedia.net/mobilelegends/Yve" TargetMode="External"/><Relationship Id="rId1452" Type="http://schemas.openxmlformats.org/officeDocument/2006/relationships/hyperlink" Target="https://liquipedia.net/commons/images/thumb/d/d3/Fnatic_ONIC_ID_allmode.png/77px-Fnatic_ONIC_ID_allmode.png" TargetMode="External"/><Relationship Id="rId2783" Type="http://schemas.openxmlformats.org/officeDocument/2006/relationships/hyperlink" Target="https://liquipedia.net/commons/images/thumb/f/f4/ML_icon_Yve_2024.png/25px-ML_icon_Yve_2024.png" TargetMode="External"/><Relationship Id="rId1453" Type="http://schemas.openxmlformats.org/officeDocument/2006/relationships/hyperlink" Target="https://liquipedia.net/mobilelegends/Edith" TargetMode="External"/><Relationship Id="rId2300" Type="http://schemas.openxmlformats.org/officeDocument/2006/relationships/hyperlink" Target="https://liquipedia.net/mobilelegends/Yve" TargetMode="External"/><Relationship Id="rId2784" Type="http://schemas.openxmlformats.org/officeDocument/2006/relationships/hyperlink" Target="https://liquipedia.net/mobilelegends/Aurora" TargetMode="External"/><Relationship Id="rId1454" Type="http://schemas.openxmlformats.org/officeDocument/2006/relationships/hyperlink" Target="https://liquipedia.net/commons/images/thumb/0/01/ML_icon_Edith.png/25px-ML_icon_Edith.png" TargetMode="External"/><Relationship Id="rId2301" Type="http://schemas.openxmlformats.org/officeDocument/2006/relationships/hyperlink" Target="https://liquipedia.net/commons/images/thumb/f/f4/ML_icon_Yve_2024.png/25px-ML_icon_Yve_2024.png" TargetMode="External"/><Relationship Id="rId2785" Type="http://schemas.openxmlformats.org/officeDocument/2006/relationships/hyperlink" Target="https://liquipedia.net/commons/images/thumb/b/b5/ML_icon_Aurora_2024.png/25px-ML_icon_Aurora_2024.png" TargetMode="External"/><Relationship Id="rId1444" Type="http://schemas.openxmlformats.org/officeDocument/2006/relationships/hyperlink" Target="https://liquipedia.net/mobilelegends/EVOS_Glory" TargetMode="External"/><Relationship Id="rId2775" Type="http://schemas.openxmlformats.org/officeDocument/2006/relationships/hyperlink" Target="https://liquipedia.net/commons/images/thumb/b/bc/ML_icon_Fredrinn.png/25px-ML_icon_Fredrinn.png" TargetMode="External"/><Relationship Id="rId1445" Type="http://schemas.openxmlformats.org/officeDocument/2006/relationships/hyperlink" Target="https://liquipedia.net/commons/images/thumb/d/d0/EVOS_Esports_allmode.png/52px-EVOS_Esports_allmode.png" TargetMode="External"/><Relationship Id="rId2776" Type="http://schemas.openxmlformats.org/officeDocument/2006/relationships/hyperlink" Target="https://liquipedia.net/mobilelegends/Phoveus" TargetMode="External"/><Relationship Id="rId1446" Type="http://schemas.openxmlformats.org/officeDocument/2006/relationships/hyperlink" Target="https://liquipedia.net/commons/images/thumb/d/d0/EVOS_Esports_allmode.png/52px-EVOS_Esports_allmode.png" TargetMode="External"/><Relationship Id="rId2777" Type="http://schemas.openxmlformats.org/officeDocument/2006/relationships/hyperlink" Target="https://liquipedia.net/commons/images/thumb/b/b1/ML_icon_Phoveus_2024.png/25px-ML_icon_Phoveus_2024.png" TargetMode="External"/><Relationship Id="rId1447" Type="http://schemas.openxmlformats.org/officeDocument/2006/relationships/hyperlink" Target="https://liquipedia.net/mobilelegends/Bigetron_Alpha" TargetMode="External"/><Relationship Id="rId2778" Type="http://schemas.openxmlformats.org/officeDocument/2006/relationships/hyperlink" Target="https://liquipedia.net/mobilelegends/Alpha" TargetMode="External"/><Relationship Id="rId1448" Type="http://schemas.openxmlformats.org/officeDocument/2006/relationships/hyperlink" Target="https://liquipedia.net/commons/images/thumb/0/07/Bigetron_2020_allmode.png/56px-Bigetron_2020_allmode.png" TargetMode="External"/><Relationship Id="rId2779" Type="http://schemas.openxmlformats.org/officeDocument/2006/relationships/hyperlink" Target="https://liquipedia.net/commons/images/thumb/c/c1/ML_icon_Alpha_2021.png/25px-ML_icon_Alpha_2021.png" TargetMode="External"/><Relationship Id="rId1449" Type="http://schemas.openxmlformats.org/officeDocument/2006/relationships/hyperlink" Target="https://liquipedia.net/commons/images/thumb/0/07/Bigetron_2020_allmode.png/56px-Bigetron_2020_allmode.png" TargetMode="External"/><Relationship Id="rId619" Type="http://schemas.openxmlformats.org/officeDocument/2006/relationships/hyperlink" Target="https://liquipedia.net/mobilelegends/Special:RunQuery/Game_history?pfRunQueryFormName=Game+history&amp;Gh%5Bbans%5D=Cici&amp;Gh%5Btournaments%5D=MPL%2FIndonesia%2FSeason_14%2FPlayoffs%2C+MPL%2FIndonesia%2FSeason_14%2FRegular_Season&amp;wpRunQuery=Run+query" TargetMode="External"/><Relationship Id="rId618" Type="http://schemas.openxmlformats.org/officeDocument/2006/relationships/hyperlink" Target="https://liquipedia.net/mobilelegends/Special:RunQuery/Game_history?pfRunQueryFormName=Game+history&amp;Gh%5Bpicks%5D=Cici&amp;Gh%5Btournaments%5D=MPL%2FIndonesia%2FSeason_14%2FPlayoffs%2C+MPL%2FIndonesia%2FSeason_14%2FRegular_Season&amp;wpRunQuery=Run+query" TargetMode="External"/><Relationship Id="rId613" Type="http://schemas.openxmlformats.org/officeDocument/2006/relationships/hyperlink" Target="https://liquipedia.net/mobilelegends/Dewa_United_Esports" TargetMode="External"/><Relationship Id="rId612" Type="http://schemas.openxmlformats.org/officeDocument/2006/relationships/hyperlink" Target="https://liquipedia.net/commons/images/thumb/c/c1/ML_icon_Alpha_2021.png/25px-ML_icon_Alpha_2021.png" TargetMode="External"/><Relationship Id="rId611" Type="http://schemas.openxmlformats.org/officeDocument/2006/relationships/hyperlink" Target="https://liquipedia.net/mobilelegends/Alpha" TargetMode="External"/><Relationship Id="rId610" Type="http://schemas.openxmlformats.org/officeDocument/2006/relationships/hyperlink" Target="https://liquipedia.net/commons/images/thumb/6/68/ML_icon_Hylos.png/25px-ML_icon_Hylos.png" TargetMode="External"/><Relationship Id="rId617" Type="http://schemas.openxmlformats.org/officeDocument/2006/relationships/hyperlink" Target="https://liquipedia.net/commons/images/thumb/6/6b/ML_icon_Cici.png/25px-ML_icon_Cici.png" TargetMode="External"/><Relationship Id="rId616" Type="http://schemas.openxmlformats.org/officeDocument/2006/relationships/hyperlink" Target="https://liquipedia.net/mobilelegends/Cici" TargetMode="External"/><Relationship Id="rId615" Type="http://schemas.openxmlformats.org/officeDocument/2006/relationships/hyperlink" Target="https://liquipedia.net/commons/images/thumb/1/15/Dewa_United_allmode.png/80px-Dewa_United_allmode.png" TargetMode="External"/><Relationship Id="rId614" Type="http://schemas.openxmlformats.org/officeDocument/2006/relationships/hyperlink" Target="https://liquipedia.net/commons/images/thumb/1/15/Dewa_United_allmode.png/80px-Dewa_United_allmode.png" TargetMode="External"/><Relationship Id="rId2770" Type="http://schemas.openxmlformats.org/officeDocument/2006/relationships/hyperlink" Target="https://liquipedia.net/mobilelegends/Alpha" TargetMode="External"/><Relationship Id="rId1440" Type="http://schemas.openxmlformats.org/officeDocument/2006/relationships/hyperlink" Target="https://liquipedia.net/mobilelegends/Special:RunQuery/Game_history?pfRunQueryFormName=Game+history&amp;Gh%5Bbans%5D=Kaja&amp;Gh%5Btournaments%5D=MPL%2FIndonesia%2FSeason_14%2FPlayoffs%2C+MPL%2FIndonesia%2FSeason_14%2FRegular_Season&amp;wpRunQuery=Run+query" TargetMode="External"/><Relationship Id="rId2771" Type="http://schemas.openxmlformats.org/officeDocument/2006/relationships/hyperlink" Target="https://liquipedia.net/commons/images/thumb/c/c1/ML_icon_Alpha_2021.png/25px-ML_icon_Alpha_2021.png" TargetMode="External"/><Relationship Id="rId1441" Type="http://schemas.openxmlformats.org/officeDocument/2006/relationships/hyperlink" Target="https://liquipedia.net/mobilelegends/Rebellion_Esports" TargetMode="External"/><Relationship Id="rId2772" Type="http://schemas.openxmlformats.org/officeDocument/2006/relationships/hyperlink" Target="https://liquipedia.net/mobilelegends/Edith" TargetMode="External"/><Relationship Id="rId1442" Type="http://schemas.openxmlformats.org/officeDocument/2006/relationships/hyperlink" Target="https://liquipedia.net/commons/images/thumb/0/0a/Rebellion_Esports_allmode.png/99px-Rebellion_Esports_allmode.png" TargetMode="External"/><Relationship Id="rId2773" Type="http://schemas.openxmlformats.org/officeDocument/2006/relationships/hyperlink" Target="https://liquipedia.net/commons/images/thumb/0/01/ML_icon_Edith.png/25px-ML_icon_Edith.png" TargetMode="External"/><Relationship Id="rId1443" Type="http://schemas.openxmlformats.org/officeDocument/2006/relationships/hyperlink" Target="https://liquipedia.net/commons/images/thumb/0/0a/Rebellion_Esports_allmode.png/99px-Rebellion_Esports_allmode.png" TargetMode="External"/><Relationship Id="rId2774" Type="http://schemas.openxmlformats.org/officeDocument/2006/relationships/hyperlink" Target="https://liquipedia.net/mobilelegends/Fredrinn" TargetMode="External"/><Relationship Id="rId1477" Type="http://schemas.openxmlformats.org/officeDocument/2006/relationships/hyperlink" Target="https://liquipedia.net/commons/images/thumb/d/df/ML_icon_Karrie.png/25px-ML_icon_Karrie.png" TargetMode="External"/><Relationship Id="rId2324" Type="http://schemas.openxmlformats.org/officeDocument/2006/relationships/hyperlink" Target="https://liquipedia.net/commons/images/thumb/e/ea/Alter_Ego_2022_allmode.png/51px-Alter_Ego_2022_allmode.png" TargetMode="External"/><Relationship Id="rId1478" Type="http://schemas.openxmlformats.org/officeDocument/2006/relationships/hyperlink" Target="https://liquipedia.net/mobilelegends/Special:RunQuery/Game_history?pfRunQueryFormName=Game+history&amp;Gh%5Bpicks%5D=Karrie&amp;Gh%5Btournaments%5D=MPL%2FIndonesia%2FSeason_14%2FPlayoffs%2C+MPL%2FIndonesia%2FSeason_14%2FRegular_Season&amp;wpRunQuery=Run+query" TargetMode="External"/><Relationship Id="rId2325" Type="http://schemas.openxmlformats.org/officeDocument/2006/relationships/hyperlink" Target="https://liquipedia.net/mobilelegends/RRQ_Hoshi" TargetMode="External"/><Relationship Id="rId1479" Type="http://schemas.openxmlformats.org/officeDocument/2006/relationships/hyperlink" Target="https://liquipedia.net/mobilelegends/Special:RunQuery/Game_history?pfRunQueryFormName=Game+history&amp;Gh%5Bbans%5D=Karrie&amp;Gh%5Btournaments%5D=MPL%2FIndonesia%2FSeason_14%2FPlayoffs%2C+MPL%2FIndonesia%2FSeason_14%2FRegular_Season&amp;wpRunQuery=Run+query" TargetMode="External"/><Relationship Id="rId2326" Type="http://schemas.openxmlformats.org/officeDocument/2006/relationships/hyperlink" Target="https://liquipedia.net/commons/images/thumb/1/1e/Rex_Regum_Qeon_allmode.png/70px-Rex_Regum_Qeon_allmode.png" TargetMode="External"/><Relationship Id="rId2327" Type="http://schemas.openxmlformats.org/officeDocument/2006/relationships/hyperlink" Target="https://liquipedia.net/commons/images/thumb/1/1e/Rex_Regum_Qeon_allmode.png/70px-Rex_Regum_Qeon_allmode.png" TargetMode="External"/><Relationship Id="rId2328" Type="http://schemas.openxmlformats.org/officeDocument/2006/relationships/hyperlink" Target="https://liquipedia.net/mobilelegends/Fnatic_ONIC" TargetMode="External"/><Relationship Id="rId2329" Type="http://schemas.openxmlformats.org/officeDocument/2006/relationships/hyperlink" Target="https://liquipedia.net/commons/images/thumb/4/49/Fnatic_ONIC_ID_lightmode.png/77px-Fnatic_ONIC_ID_lightmode.png" TargetMode="External"/><Relationship Id="rId646" Type="http://schemas.openxmlformats.org/officeDocument/2006/relationships/hyperlink" Target="https://liquipedia.net/commons/images/thumb/1/1e/Rex_Regum_Qeon_allmode.png/70px-Rex_Regum_Qeon_allmode.png" TargetMode="External"/><Relationship Id="rId645" Type="http://schemas.openxmlformats.org/officeDocument/2006/relationships/hyperlink" Target="https://liquipedia.net/mobilelegends/RRQ_Hoshi" TargetMode="External"/><Relationship Id="rId644" Type="http://schemas.openxmlformats.org/officeDocument/2006/relationships/hyperlink" Target="https://liquipedia.net/mobilelegends/Special:RunQuery/Game_history?pfRunQueryFormName=Game+history&amp;Gh%5Bbans%5D=Claude&amp;Gh%5Btournaments%5D=MPL%2FIndonesia%2FSeason_14%2FPlayoffs%2C+MPL%2FIndonesia%2FSeason_14%2FRegular_Season&amp;wpRunQuery=Run+query" TargetMode="External"/><Relationship Id="rId643" Type="http://schemas.openxmlformats.org/officeDocument/2006/relationships/hyperlink" Target="https://liquipedia.net/mobilelegends/Special:RunQuery/Game_history?pfRunQueryFormName=Game+history&amp;Gh%5Bpicks%5D=Claude&amp;Gh%5Btournaments%5D=MPL%2FIndonesia%2FSeason_14%2FPlayoffs%2C+MPL%2FIndonesia%2FSeason_14%2FRegular_Season&amp;wpRunQuery=Run+query" TargetMode="External"/><Relationship Id="rId649" Type="http://schemas.openxmlformats.org/officeDocument/2006/relationships/hyperlink" Target="https://liquipedia.net/commons/images/thumb/e/ea/Alter_Ego_2022_allmode.png/51px-Alter_Ego_2022_allmode.png" TargetMode="External"/><Relationship Id="rId648" Type="http://schemas.openxmlformats.org/officeDocument/2006/relationships/hyperlink" Target="https://liquipedia.net/mobilelegends/Alter_Ego" TargetMode="External"/><Relationship Id="rId647" Type="http://schemas.openxmlformats.org/officeDocument/2006/relationships/hyperlink" Target="https://liquipedia.net/commons/images/thumb/1/1e/Rex_Regum_Qeon_allmode.png/70px-Rex_Regum_Qeon_allmode.png" TargetMode="External"/><Relationship Id="rId1470" Type="http://schemas.openxmlformats.org/officeDocument/2006/relationships/hyperlink" Target="https://liquipedia.net/commons/images/thumb/a/ab/ML_icon_Arlott.png/25px-ML_icon_Arlott.png" TargetMode="External"/><Relationship Id="rId1471" Type="http://schemas.openxmlformats.org/officeDocument/2006/relationships/hyperlink" Target="https://liquipedia.net/mobilelegends/Harith" TargetMode="External"/><Relationship Id="rId1472" Type="http://schemas.openxmlformats.org/officeDocument/2006/relationships/hyperlink" Target="https://liquipedia.net/commons/images/thumb/f/f9/ML_icon_Harith.png/25px-ML_icon_Harith.png" TargetMode="External"/><Relationship Id="rId642" Type="http://schemas.openxmlformats.org/officeDocument/2006/relationships/hyperlink" Target="https://liquipedia.net/commons/images/thumb/3/30/ML_icon_Claude_2024.png/25px-ML_icon_Claude_2024.png" TargetMode="External"/><Relationship Id="rId1473" Type="http://schemas.openxmlformats.org/officeDocument/2006/relationships/hyperlink" Target="https://liquipedia.net/mobilelegends/Alter_Ego" TargetMode="External"/><Relationship Id="rId2320" Type="http://schemas.openxmlformats.org/officeDocument/2006/relationships/hyperlink" Target="https://liquipedia.net/mobilelegends/Special:RunQuery/Game_history?pfRunQueryFormName=Game+history&amp;Gh%5Bpicks%5D=Roger&amp;Gh%5Btournaments%5D=MPL%2FIndonesia%2FSeason_14%2FPlayoffs%2C+MPL%2FIndonesia%2FSeason_14%2FRegular_Season&amp;wpRunQuery=Run+query" TargetMode="External"/><Relationship Id="rId641" Type="http://schemas.openxmlformats.org/officeDocument/2006/relationships/hyperlink" Target="https://liquipedia.net/mobilelegends/Claude" TargetMode="External"/><Relationship Id="rId1474" Type="http://schemas.openxmlformats.org/officeDocument/2006/relationships/hyperlink" Target="https://liquipedia.net/commons/images/thumb/e/ea/Alter_Ego_2022_allmode.png/51px-Alter_Ego_2022_allmode.png" TargetMode="External"/><Relationship Id="rId2321" Type="http://schemas.openxmlformats.org/officeDocument/2006/relationships/hyperlink" Target="https://liquipedia.net/mobilelegends/Special:RunQuery/Game_history?pfRunQueryFormName=Game+history&amp;Gh%5Bbans%5D=Roger&amp;Gh%5Btournaments%5D=MPL%2FIndonesia%2FSeason_14%2FPlayoffs%2C+MPL%2FIndonesia%2FSeason_14%2FRegular_Season&amp;wpRunQuery=Run+query" TargetMode="External"/><Relationship Id="rId640" Type="http://schemas.openxmlformats.org/officeDocument/2006/relationships/hyperlink" Target="https://liquipedia.net/commons/images/thumb/f/f4/ML_icon_Yve_2024.png/25px-ML_icon_Yve_2024.png" TargetMode="External"/><Relationship Id="rId1475" Type="http://schemas.openxmlformats.org/officeDocument/2006/relationships/hyperlink" Target="https://liquipedia.net/commons/images/thumb/e/ea/Alter_Ego_2022_allmode.png/51px-Alter_Ego_2022_allmode.png" TargetMode="External"/><Relationship Id="rId2322" Type="http://schemas.openxmlformats.org/officeDocument/2006/relationships/hyperlink" Target="https://liquipedia.net/mobilelegends/Alter_Ego" TargetMode="External"/><Relationship Id="rId1476" Type="http://schemas.openxmlformats.org/officeDocument/2006/relationships/hyperlink" Target="https://liquipedia.net/mobilelegends/Karrie" TargetMode="External"/><Relationship Id="rId2323" Type="http://schemas.openxmlformats.org/officeDocument/2006/relationships/hyperlink" Target="https://liquipedia.net/commons/images/thumb/e/ea/Alter_Ego_2022_allmode.png/51px-Alter_Ego_2022_allmode.png" TargetMode="External"/><Relationship Id="rId1466" Type="http://schemas.openxmlformats.org/officeDocument/2006/relationships/hyperlink" Target="https://liquipedia.net/commons/images/thumb/b/b5/ML_icon_Aurora_2024.png/25px-ML_icon_Aurora_2024.png" TargetMode="External"/><Relationship Id="rId2313" Type="http://schemas.openxmlformats.org/officeDocument/2006/relationships/hyperlink" Target="https://liquipedia.net/commons/images/thumb/5/50/ML_icon_Bane_2021.png/25px-ML_icon_Bane_2021.png" TargetMode="External"/><Relationship Id="rId2797" Type="http://schemas.openxmlformats.org/officeDocument/2006/relationships/hyperlink" Target="https://liquipedia.net/commons/images/thumb/1/1e/Rex_Regum_Qeon_allmode.png/70px-Rex_Regum_Qeon_allmode.png" TargetMode="External"/><Relationship Id="rId1467" Type="http://schemas.openxmlformats.org/officeDocument/2006/relationships/hyperlink" Target="https://liquipedia.net/mobilelegends/Nolan" TargetMode="External"/><Relationship Id="rId2314" Type="http://schemas.openxmlformats.org/officeDocument/2006/relationships/hyperlink" Target="https://liquipedia.net/mobilelegends/Khaleed" TargetMode="External"/><Relationship Id="rId2798" Type="http://schemas.openxmlformats.org/officeDocument/2006/relationships/hyperlink" Target="https://liquipedia.net/commons/images/thumb/1/1e/Rex_Regum_Qeon_allmode.png/70px-Rex_Regum_Qeon_allmode.png" TargetMode="External"/><Relationship Id="rId1468" Type="http://schemas.openxmlformats.org/officeDocument/2006/relationships/hyperlink" Target="https://liquipedia.net/commons/images/thumb/6/67/ML_icon_Nolan.png/25px-ML_icon_Nolan.png" TargetMode="External"/><Relationship Id="rId2315" Type="http://schemas.openxmlformats.org/officeDocument/2006/relationships/hyperlink" Target="https://liquipedia.net/commons/images/thumb/1/10/ML_icon_Khaleed.png/25px-ML_icon_Khaleed.png" TargetMode="External"/><Relationship Id="rId2799" Type="http://schemas.openxmlformats.org/officeDocument/2006/relationships/hyperlink" Target="https://liquipedia.net/mobilelegends/Bigetron_Alpha" TargetMode="External"/><Relationship Id="rId1469" Type="http://schemas.openxmlformats.org/officeDocument/2006/relationships/hyperlink" Target="https://liquipedia.net/mobilelegends/Arlott" TargetMode="External"/><Relationship Id="rId2316" Type="http://schemas.openxmlformats.org/officeDocument/2006/relationships/hyperlink" Target="https://liquipedia.net/mobilelegends/Natan" TargetMode="External"/><Relationship Id="rId2317" Type="http://schemas.openxmlformats.org/officeDocument/2006/relationships/hyperlink" Target="https://liquipedia.net/commons/images/thumb/c/ce/ML_icon_Natan.png/25px-ML_icon_Natan.png" TargetMode="External"/><Relationship Id="rId2318" Type="http://schemas.openxmlformats.org/officeDocument/2006/relationships/hyperlink" Target="https://liquipedia.net/mobilelegends/Roger" TargetMode="External"/><Relationship Id="rId2319" Type="http://schemas.openxmlformats.org/officeDocument/2006/relationships/hyperlink" Target="https://liquipedia.net/commons/images/thumb/8/84/ML_icon_Roger.png/25px-ML_icon_Roger.png" TargetMode="External"/><Relationship Id="rId635" Type="http://schemas.openxmlformats.org/officeDocument/2006/relationships/hyperlink" Target="https://liquipedia.net/mobilelegends/Ling" TargetMode="External"/><Relationship Id="rId634" Type="http://schemas.openxmlformats.org/officeDocument/2006/relationships/hyperlink" Target="https://liquipedia.net/commons/images/thumb/9/99/ML_icon_Hilda.png/25px-ML_icon_Hilda.png" TargetMode="External"/><Relationship Id="rId633" Type="http://schemas.openxmlformats.org/officeDocument/2006/relationships/hyperlink" Target="https://liquipedia.net/mobilelegends/Hilda" TargetMode="External"/><Relationship Id="rId632" Type="http://schemas.openxmlformats.org/officeDocument/2006/relationships/hyperlink" Target="https://liquipedia.net/commons/images/thumb/7/7f/ML_icon_Chou.png/25px-ML_icon_Chou.png" TargetMode="External"/><Relationship Id="rId639" Type="http://schemas.openxmlformats.org/officeDocument/2006/relationships/hyperlink" Target="https://liquipedia.net/mobilelegends/Yve" TargetMode="External"/><Relationship Id="rId638" Type="http://schemas.openxmlformats.org/officeDocument/2006/relationships/hyperlink" Target="https://liquipedia.net/commons/images/thumb/c/ce/ML_icon_Natan.png/25px-ML_icon_Natan.png" TargetMode="External"/><Relationship Id="rId637" Type="http://schemas.openxmlformats.org/officeDocument/2006/relationships/hyperlink" Target="https://liquipedia.net/mobilelegends/Natan" TargetMode="External"/><Relationship Id="rId636" Type="http://schemas.openxmlformats.org/officeDocument/2006/relationships/hyperlink" Target="https://liquipedia.net/commons/images/thumb/8/8e/ML_icon_Ling_2024.png/25px-ML_icon_Ling_2024.png" TargetMode="External"/><Relationship Id="rId2790" Type="http://schemas.openxmlformats.org/officeDocument/2006/relationships/hyperlink" Target="https://liquipedia.net/mobilelegends/Team_Liquid_ID" TargetMode="External"/><Relationship Id="rId1460" Type="http://schemas.openxmlformats.org/officeDocument/2006/relationships/hyperlink" Target="https://liquipedia.net/commons/images/thumb/b/bf/ML_icon_Faramis_2022.png/25px-ML_icon_Faramis_2022.png" TargetMode="External"/><Relationship Id="rId2791" Type="http://schemas.openxmlformats.org/officeDocument/2006/relationships/hyperlink" Target="https://liquipedia.net/commons/images/thumb/0/01/Team_Liquid_2024_lightmode.png/44px-Team_Liquid_2024_lightmode.png" TargetMode="External"/><Relationship Id="rId1461" Type="http://schemas.openxmlformats.org/officeDocument/2006/relationships/hyperlink" Target="https://liquipedia.net/mobilelegends/Ling" TargetMode="External"/><Relationship Id="rId2792" Type="http://schemas.openxmlformats.org/officeDocument/2006/relationships/hyperlink" Target="https://liquipedia.net/commons/images/thumb/5/59/Team_Liquid_2024_darkmode.png/44px-Team_Liquid_2024_darkmode.png" TargetMode="External"/><Relationship Id="rId631" Type="http://schemas.openxmlformats.org/officeDocument/2006/relationships/hyperlink" Target="https://liquipedia.net/mobilelegends/Chou" TargetMode="External"/><Relationship Id="rId1462" Type="http://schemas.openxmlformats.org/officeDocument/2006/relationships/hyperlink" Target="https://liquipedia.net/commons/images/thumb/8/8e/ML_icon_Ling_2024.png/25px-ML_icon_Ling_2024.png" TargetMode="External"/><Relationship Id="rId2793" Type="http://schemas.openxmlformats.org/officeDocument/2006/relationships/hyperlink" Target="https://liquipedia.net/mobilelegends/Geek_Fam_ID" TargetMode="External"/><Relationship Id="rId630" Type="http://schemas.openxmlformats.org/officeDocument/2006/relationships/hyperlink" Target="https://liquipedia.net/commons/images/thumb/2/2c/ML_icon_Zhuxin.png/25px-ML_icon_Zhuxin.png" TargetMode="External"/><Relationship Id="rId1463" Type="http://schemas.openxmlformats.org/officeDocument/2006/relationships/hyperlink" Target="https://liquipedia.net/mobilelegends/Mathilda" TargetMode="External"/><Relationship Id="rId2310" Type="http://schemas.openxmlformats.org/officeDocument/2006/relationships/hyperlink" Target="https://liquipedia.net/mobilelegends/Zhuxin" TargetMode="External"/><Relationship Id="rId2794" Type="http://schemas.openxmlformats.org/officeDocument/2006/relationships/hyperlink" Target="https://liquipedia.net/commons/images/thumb/4/41/Geek_Fam_2019_allmode.png/43px-Geek_Fam_2019_allmode.png" TargetMode="External"/><Relationship Id="rId1464" Type="http://schemas.openxmlformats.org/officeDocument/2006/relationships/hyperlink" Target="https://liquipedia.net/commons/images/thumb/8/88/ML_icon_Mathilda.png/25px-ML_icon_Mathilda.png" TargetMode="External"/><Relationship Id="rId2311" Type="http://schemas.openxmlformats.org/officeDocument/2006/relationships/hyperlink" Target="https://liquipedia.net/commons/images/thumb/2/2c/ML_icon_Zhuxin.png/25px-ML_icon_Zhuxin.png" TargetMode="External"/><Relationship Id="rId2795" Type="http://schemas.openxmlformats.org/officeDocument/2006/relationships/hyperlink" Target="https://liquipedia.net/commons/images/thumb/4/41/Geek_Fam_2019_allmode.png/43px-Geek_Fam_2019_allmode.png" TargetMode="External"/><Relationship Id="rId1465" Type="http://schemas.openxmlformats.org/officeDocument/2006/relationships/hyperlink" Target="https://liquipedia.net/mobilelegends/Aurora" TargetMode="External"/><Relationship Id="rId2312" Type="http://schemas.openxmlformats.org/officeDocument/2006/relationships/hyperlink" Target="https://liquipedia.net/mobilelegends/Bane" TargetMode="External"/><Relationship Id="rId2796" Type="http://schemas.openxmlformats.org/officeDocument/2006/relationships/hyperlink" Target="https://liquipedia.net/mobilelegends/RRQ_Hoshi" TargetMode="External"/><Relationship Id="rId1411" Type="http://schemas.openxmlformats.org/officeDocument/2006/relationships/hyperlink" Target="https://liquipedia.net/commons/images/thumb/0/0a/Rebellion_Esports_allmode.png/99px-Rebellion_Esports_allmode.png" TargetMode="External"/><Relationship Id="rId1895" Type="http://schemas.openxmlformats.org/officeDocument/2006/relationships/hyperlink" Target="https://liquipedia.net/mobilelegends/Roger" TargetMode="External"/><Relationship Id="rId2742" Type="http://schemas.openxmlformats.org/officeDocument/2006/relationships/hyperlink" Target="https://liquipedia.net/commons/images/thumb/9/98/ML_icon_Ruby.png/25px-ML_icon_Ruby.png" TargetMode="External"/><Relationship Id="rId1412" Type="http://schemas.openxmlformats.org/officeDocument/2006/relationships/hyperlink" Target="https://liquipedia.net/commons/images/thumb/0/0a/Rebellion_Esports_allmode.png/99px-Rebellion_Esports_allmode.png" TargetMode="External"/><Relationship Id="rId1896" Type="http://schemas.openxmlformats.org/officeDocument/2006/relationships/hyperlink" Target="https://liquipedia.net/commons/images/thumb/8/84/ML_icon_Roger.png/25px-ML_icon_Roger.png" TargetMode="External"/><Relationship Id="rId2743" Type="http://schemas.openxmlformats.org/officeDocument/2006/relationships/hyperlink" Target="https://liquipedia.net/mobilelegends/Chou" TargetMode="External"/><Relationship Id="rId1413" Type="http://schemas.openxmlformats.org/officeDocument/2006/relationships/hyperlink" Target="https://liquipedia.net/mobilelegends/Kadita" TargetMode="External"/><Relationship Id="rId1897" Type="http://schemas.openxmlformats.org/officeDocument/2006/relationships/hyperlink" Target="https://liquipedia.net/mobilelegends/Yve" TargetMode="External"/><Relationship Id="rId2744" Type="http://schemas.openxmlformats.org/officeDocument/2006/relationships/hyperlink" Target="https://liquipedia.net/commons/images/thumb/7/7f/ML_icon_Chou.png/25px-ML_icon_Chou.png" TargetMode="External"/><Relationship Id="rId1414" Type="http://schemas.openxmlformats.org/officeDocument/2006/relationships/hyperlink" Target="https://liquipedia.net/commons/images/thumb/9/9a/ML_icon_Kadita.png/25px-ML_icon_Kadita.png" TargetMode="External"/><Relationship Id="rId1898" Type="http://schemas.openxmlformats.org/officeDocument/2006/relationships/hyperlink" Target="https://liquipedia.net/commons/images/thumb/f/f4/ML_icon_Yve_2024.png/25px-ML_icon_Yve_2024.png" TargetMode="External"/><Relationship Id="rId2745" Type="http://schemas.openxmlformats.org/officeDocument/2006/relationships/hyperlink" Target="https://liquipedia.net/mobilelegends/Edith" TargetMode="External"/><Relationship Id="rId1415" Type="http://schemas.openxmlformats.org/officeDocument/2006/relationships/hyperlink" Target="https://liquipedia.net/mobilelegends/Special:RunQuery/Game_history?pfRunQueryFormName=Game+history&amp;Gh%5Bpicks%5D=Kadita&amp;Gh%5Btournaments%5D=MPL%2FIndonesia%2FSeason_14%2FPlayoffs%2C+MPL%2FIndonesia%2FSeason_14%2FRegular_Season&amp;wpRunQuery=Run+query" TargetMode="External"/><Relationship Id="rId1899" Type="http://schemas.openxmlformats.org/officeDocument/2006/relationships/hyperlink" Target="https://liquipedia.net/mobilelegends/Edith" TargetMode="External"/><Relationship Id="rId2746" Type="http://schemas.openxmlformats.org/officeDocument/2006/relationships/hyperlink" Target="https://liquipedia.net/commons/images/thumb/0/01/ML_icon_Edith.png/25px-ML_icon_Edith.png" TargetMode="External"/><Relationship Id="rId1416" Type="http://schemas.openxmlformats.org/officeDocument/2006/relationships/hyperlink" Target="https://liquipedia.net/mobilelegends/Fnatic_ONIC" TargetMode="External"/><Relationship Id="rId2747" Type="http://schemas.openxmlformats.org/officeDocument/2006/relationships/hyperlink" Target="https://liquipedia.net/mobilelegends/Harith" TargetMode="External"/><Relationship Id="rId1417" Type="http://schemas.openxmlformats.org/officeDocument/2006/relationships/hyperlink" Target="https://liquipedia.net/commons/images/thumb/4/49/Fnatic_ONIC_ID_lightmode.png/77px-Fnatic_ONIC_ID_lightmode.png" TargetMode="External"/><Relationship Id="rId2748" Type="http://schemas.openxmlformats.org/officeDocument/2006/relationships/hyperlink" Target="https://liquipedia.net/commons/images/thumb/f/f9/ML_icon_Harith.png/25px-ML_icon_Harith.png" TargetMode="External"/><Relationship Id="rId1418" Type="http://schemas.openxmlformats.org/officeDocument/2006/relationships/hyperlink" Target="https://liquipedia.net/commons/images/thumb/d/d3/Fnatic_ONIC_ID_allmode.png/77px-Fnatic_ONIC_ID_allmode.png" TargetMode="External"/><Relationship Id="rId2749" Type="http://schemas.openxmlformats.org/officeDocument/2006/relationships/hyperlink" Target="https://liquipedia.net/mobilelegends/Roger" TargetMode="External"/><Relationship Id="rId1419" Type="http://schemas.openxmlformats.org/officeDocument/2006/relationships/hyperlink" Target="https://liquipedia.net/mobilelegends/Chou" TargetMode="External"/><Relationship Id="rId1890" Type="http://schemas.openxmlformats.org/officeDocument/2006/relationships/hyperlink" Target="https://liquipedia.net/commons/images/thumb/1/15/Dewa_United_allmode.png/80px-Dewa_United_allmode.png" TargetMode="External"/><Relationship Id="rId1891" Type="http://schemas.openxmlformats.org/officeDocument/2006/relationships/hyperlink" Target="https://liquipedia.net/mobilelegends/Alpha" TargetMode="External"/><Relationship Id="rId1892" Type="http://schemas.openxmlformats.org/officeDocument/2006/relationships/hyperlink" Target="https://liquipedia.net/commons/images/thumb/c/c1/ML_icon_Alpha_2021.png/25px-ML_icon_Alpha_2021.png" TargetMode="External"/><Relationship Id="rId1893" Type="http://schemas.openxmlformats.org/officeDocument/2006/relationships/hyperlink" Target="https://liquipedia.net/mobilelegends/Faramis" TargetMode="External"/><Relationship Id="rId2740" Type="http://schemas.openxmlformats.org/officeDocument/2006/relationships/hyperlink" Target="https://liquipedia.net/commons/images/thumb/f/fc/ML_icon_Moskov_2023.png/25px-ML_icon_Moskov_2023.png" TargetMode="External"/><Relationship Id="rId1410" Type="http://schemas.openxmlformats.org/officeDocument/2006/relationships/hyperlink" Target="https://liquipedia.net/mobilelegends/Rebellion_Esports" TargetMode="External"/><Relationship Id="rId1894" Type="http://schemas.openxmlformats.org/officeDocument/2006/relationships/hyperlink" Target="https://liquipedia.net/commons/images/thumb/b/bf/ML_icon_Faramis_2022.png/25px-ML_icon_Faramis_2022.png" TargetMode="External"/><Relationship Id="rId2741" Type="http://schemas.openxmlformats.org/officeDocument/2006/relationships/hyperlink" Target="https://liquipedia.net/mobilelegends/Ruby" TargetMode="External"/><Relationship Id="rId1400" Type="http://schemas.openxmlformats.org/officeDocument/2006/relationships/hyperlink" Target="https://liquipedia.net/mobilelegends/Nolan" TargetMode="External"/><Relationship Id="rId1884" Type="http://schemas.openxmlformats.org/officeDocument/2006/relationships/hyperlink" Target="https://liquipedia.net/commons/images/thumb/0/07/Bigetron_2020_allmode.png/56px-Bigetron_2020_allmode.png" TargetMode="External"/><Relationship Id="rId2731" Type="http://schemas.openxmlformats.org/officeDocument/2006/relationships/hyperlink" Target="https://liquipedia.net/mobilelegends/Special:RunQuery/Game_history?pfRunQueryFormName=Game+history&amp;Gh%5Bpicks%5D=Yin&amp;Gh%5Btournaments%5D=MPL%2FIndonesia%2FSeason_14%2FPlayoffs%2C+MPL%2FIndonesia%2FSeason_14%2FRegular_Season&amp;wpRunQuery=Run+query" TargetMode="External"/><Relationship Id="rId1401" Type="http://schemas.openxmlformats.org/officeDocument/2006/relationships/hyperlink" Target="https://liquipedia.net/commons/images/thumb/6/67/ML_icon_Nolan.png/25px-ML_icon_Nolan.png" TargetMode="External"/><Relationship Id="rId1885" Type="http://schemas.openxmlformats.org/officeDocument/2006/relationships/hyperlink" Target="https://liquipedia.net/mobilelegends/Team_Liquid_ID" TargetMode="External"/><Relationship Id="rId2732" Type="http://schemas.openxmlformats.org/officeDocument/2006/relationships/hyperlink" Target="https://liquipedia.net/mobilelegends/Bigetron_Alpha" TargetMode="External"/><Relationship Id="rId1402" Type="http://schemas.openxmlformats.org/officeDocument/2006/relationships/hyperlink" Target="https://liquipedia.net/mobilelegends/Phoveus" TargetMode="External"/><Relationship Id="rId1886" Type="http://schemas.openxmlformats.org/officeDocument/2006/relationships/hyperlink" Target="https://liquipedia.net/commons/images/thumb/0/01/Team_Liquid_2024_lightmode.png/44px-Team_Liquid_2024_lightmode.png" TargetMode="External"/><Relationship Id="rId2733" Type="http://schemas.openxmlformats.org/officeDocument/2006/relationships/hyperlink" Target="https://liquipedia.net/commons/images/thumb/0/07/Bigetron_2020_allmode.png/56px-Bigetron_2020_allmode.png" TargetMode="External"/><Relationship Id="rId1403" Type="http://schemas.openxmlformats.org/officeDocument/2006/relationships/hyperlink" Target="https://liquipedia.net/commons/images/thumb/b/b1/ML_icon_Phoveus_2024.png/25px-ML_icon_Phoveus_2024.png" TargetMode="External"/><Relationship Id="rId1887" Type="http://schemas.openxmlformats.org/officeDocument/2006/relationships/hyperlink" Target="https://liquipedia.net/commons/images/thumb/5/59/Team_Liquid_2024_darkmode.png/44px-Team_Liquid_2024_darkmode.png" TargetMode="External"/><Relationship Id="rId2734" Type="http://schemas.openxmlformats.org/officeDocument/2006/relationships/hyperlink" Target="https://liquipedia.net/commons/images/thumb/0/07/Bigetron_2020_allmode.png/56px-Bigetron_2020_allmode.png" TargetMode="External"/><Relationship Id="rId1404" Type="http://schemas.openxmlformats.org/officeDocument/2006/relationships/hyperlink" Target="https://liquipedia.net/mobilelegends/Edith" TargetMode="External"/><Relationship Id="rId1888" Type="http://schemas.openxmlformats.org/officeDocument/2006/relationships/hyperlink" Target="https://liquipedia.net/mobilelegends/Dewa_United_Esports" TargetMode="External"/><Relationship Id="rId2735" Type="http://schemas.openxmlformats.org/officeDocument/2006/relationships/hyperlink" Target="https://liquipedia.net/mobilelegends/Arlott" TargetMode="External"/><Relationship Id="rId1405" Type="http://schemas.openxmlformats.org/officeDocument/2006/relationships/hyperlink" Target="https://liquipedia.net/commons/images/thumb/0/01/ML_icon_Edith.png/25px-ML_icon_Edith.png" TargetMode="External"/><Relationship Id="rId1889" Type="http://schemas.openxmlformats.org/officeDocument/2006/relationships/hyperlink" Target="https://liquipedia.net/commons/images/thumb/1/15/Dewa_United_allmode.png/80px-Dewa_United_allmode.png" TargetMode="External"/><Relationship Id="rId2736" Type="http://schemas.openxmlformats.org/officeDocument/2006/relationships/hyperlink" Target="https://liquipedia.net/commons/images/thumb/a/ab/ML_icon_Arlott.png/25px-ML_icon_Arlott.png" TargetMode="External"/><Relationship Id="rId1406" Type="http://schemas.openxmlformats.org/officeDocument/2006/relationships/hyperlink" Target="https://liquipedia.net/mobilelegends/Moskov" TargetMode="External"/><Relationship Id="rId2737" Type="http://schemas.openxmlformats.org/officeDocument/2006/relationships/hyperlink" Target="https://liquipedia.net/mobilelegends/Luo_Yi" TargetMode="External"/><Relationship Id="rId1407" Type="http://schemas.openxmlformats.org/officeDocument/2006/relationships/hyperlink" Target="https://liquipedia.net/commons/images/thumb/f/fc/ML_icon_Moskov_2023.png/25px-ML_icon_Moskov_2023.png" TargetMode="External"/><Relationship Id="rId2738" Type="http://schemas.openxmlformats.org/officeDocument/2006/relationships/hyperlink" Target="https://liquipedia.net/commons/images/thumb/1/14/ML_icon_Luo_Yi.png/25px-ML_icon_Luo_Yi.png" TargetMode="External"/><Relationship Id="rId1408" Type="http://schemas.openxmlformats.org/officeDocument/2006/relationships/hyperlink" Target="https://liquipedia.net/mobilelegends/Roger" TargetMode="External"/><Relationship Id="rId2739" Type="http://schemas.openxmlformats.org/officeDocument/2006/relationships/hyperlink" Target="https://liquipedia.net/mobilelegends/Moskov" TargetMode="External"/><Relationship Id="rId1409" Type="http://schemas.openxmlformats.org/officeDocument/2006/relationships/hyperlink" Target="https://liquipedia.net/commons/images/thumb/8/84/ML_icon_Roger.png/25px-ML_icon_Roger.png" TargetMode="External"/><Relationship Id="rId1880" Type="http://schemas.openxmlformats.org/officeDocument/2006/relationships/hyperlink" Target="https://liquipedia.net/commons/images/thumb/1/1e/Rex_Regum_Qeon_allmode.png/70px-Rex_Regum_Qeon_allmode.png" TargetMode="External"/><Relationship Id="rId1881" Type="http://schemas.openxmlformats.org/officeDocument/2006/relationships/hyperlink" Target="https://liquipedia.net/commons/images/thumb/1/1e/Rex_Regum_Qeon_allmode.png/70px-Rex_Regum_Qeon_allmode.png" TargetMode="External"/><Relationship Id="rId1882" Type="http://schemas.openxmlformats.org/officeDocument/2006/relationships/hyperlink" Target="https://liquipedia.net/mobilelegends/Bigetron_Alpha" TargetMode="External"/><Relationship Id="rId1883" Type="http://schemas.openxmlformats.org/officeDocument/2006/relationships/hyperlink" Target="https://liquipedia.net/commons/images/thumb/0/07/Bigetron_2020_allmode.png/56px-Bigetron_2020_allmode.png" TargetMode="External"/><Relationship Id="rId2730" Type="http://schemas.openxmlformats.org/officeDocument/2006/relationships/hyperlink" Target="https://liquipedia.net/commons/images/thumb/5/59/ML_icon_Yin_2024.png/25px-ML_icon_Yin_2024.png" TargetMode="External"/><Relationship Id="rId1433" Type="http://schemas.openxmlformats.org/officeDocument/2006/relationships/hyperlink" Target="https://liquipedia.net/mobilelegends/Tigreal" TargetMode="External"/><Relationship Id="rId2764" Type="http://schemas.openxmlformats.org/officeDocument/2006/relationships/hyperlink" Target="https://liquipedia.net/commons/images/thumb/1/1e/Rex_Regum_Qeon_allmode.png/70px-Rex_Regum_Qeon_allmode.png" TargetMode="External"/><Relationship Id="rId1434" Type="http://schemas.openxmlformats.org/officeDocument/2006/relationships/hyperlink" Target="https://liquipedia.net/commons/images/thumb/8/88/ML_icon_Tigreal.png/25px-ML_icon_Tigreal.png" TargetMode="External"/><Relationship Id="rId2765" Type="http://schemas.openxmlformats.org/officeDocument/2006/relationships/hyperlink" Target="https://liquipedia.net/commons/images/thumb/1/1e/Rex_Regum_Qeon_allmode.png/70px-Rex_Regum_Qeon_allmode.png" TargetMode="External"/><Relationship Id="rId1435" Type="http://schemas.openxmlformats.org/officeDocument/2006/relationships/hyperlink" Target="https://liquipedia.net/mobilelegends/Valentina" TargetMode="External"/><Relationship Id="rId2766" Type="http://schemas.openxmlformats.org/officeDocument/2006/relationships/hyperlink" Target="https://liquipedia.net/mobilelegends/Arlott" TargetMode="External"/><Relationship Id="rId1436" Type="http://schemas.openxmlformats.org/officeDocument/2006/relationships/hyperlink" Target="https://liquipedia.net/commons/images/thumb/4/48/ML_icon_Valentina.png/25px-ML_icon_Valentina.png" TargetMode="External"/><Relationship Id="rId2767" Type="http://schemas.openxmlformats.org/officeDocument/2006/relationships/hyperlink" Target="https://liquipedia.net/commons/images/thumb/a/ab/ML_icon_Arlott.png/25px-ML_icon_Arlott.png" TargetMode="External"/><Relationship Id="rId1437" Type="http://schemas.openxmlformats.org/officeDocument/2006/relationships/hyperlink" Target="https://liquipedia.net/mobilelegends/Kaja" TargetMode="External"/><Relationship Id="rId2768" Type="http://schemas.openxmlformats.org/officeDocument/2006/relationships/hyperlink" Target="https://liquipedia.net/mobilelegends/Roger" TargetMode="External"/><Relationship Id="rId1438" Type="http://schemas.openxmlformats.org/officeDocument/2006/relationships/hyperlink" Target="https://liquipedia.net/commons/images/thumb/f/fb/ML_icon_Kaja.png/25px-ML_icon_Kaja.png" TargetMode="External"/><Relationship Id="rId2769" Type="http://schemas.openxmlformats.org/officeDocument/2006/relationships/hyperlink" Target="https://liquipedia.net/commons/images/thumb/8/84/ML_icon_Roger.png/25px-ML_icon_Roger.png" TargetMode="External"/><Relationship Id="rId1439" Type="http://schemas.openxmlformats.org/officeDocument/2006/relationships/hyperlink" Target="https://liquipedia.net/mobilelegends/Special:RunQuery/Game_history?pfRunQueryFormName=Game+history&amp;Gh%5Bpicks%5D=Kaja&amp;Gh%5Btournaments%5D=MPL%2FIndonesia%2FSeason_14%2FPlayoffs%2C+MPL%2FIndonesia%2FSeason_14%2FRegular_Season&amp;wpRunQuery=Run+query" TargetMode="External"/><Relationship Id="rId609" Type="http://schemas.openxmlformats.org/officeDocument/2006/relationships/hyperlink" Target="https://liquipedia.net/mobilelegends/Hylos" TargetMode="External"/><Relationship Id="rId608" Type="http://schemas.openxmlformats.org/officeDocument/2006/relationships/hyperlink" Target="https://liquipedia.net/commons/images/thumb/4/48/ML_icon_Valentina.png/25px-ML_icon_Valentina.png" TargetMode="External"/><Relationship Id="rId607" Type="http://schemas.openxmlformats.org/officeDocument/2006/relationships/hyperlink" Target="https://liquipedia.net/mobilelegends/Valentina" TargetMode="External"/><Relationship Id="rId602" Type="http://schemas.openxmlformats.org/officeDocument/2006/relationships/hyperlink" Target="https://liquipedia.net/commons/images/thumb/6/6a/ML_icon_Angela_2024_v2.png/25px-ML_icon_Angela_2024_v2.png" TargetMode="External"/><Relationship Id="rId601" Type="http://schemas.openxmlformats.org/officeDocument/2006/relationships/hyperlink" Target="https://liquipedia.net/mobilelegends/Angela" TargetMode="External"/><Relationship Id="rId600" Type="http://schemas.openxmlformats.org/officeDocument/2006/relationships/hyperlink" Target="https://liquipedia.net/commons/images/thumb/6/67/ML_icon_Nolan.png/25px-ML_icon_Nolan.png" TargetMode="External"/><Relationship Id="rId606" Type="http://schemas.openxmlformats.org/officeDocument/2006/relationships/hyperlink" Target="https://liquipedia.net/commons/images/thumb/f/fc/ML_icon_Moskov_2023.png/25px-ML_icon_Moskov_2023.png" TargetMode="External"/><Relationship Id="rId605" Type="http://schemas.openxmlformats.org/officeDocument/2006/relationships/hyperlink" Target="https://liquipedia.net/mobilelegends/Moskov" TargetMode="External"/><Relationship Id="rId604" Type="http://schemas.openxmlformats.org/officeDocument/2006/relationships/hyperlink" Target="https://liquipedia.net/commons/images/thumb/0/01/ML_icon_Edith.png/25px-ML_icon_Edith.png" TargetMode="External"/><Relationship Id="rId603" Type="http://schemas.openxmlformats.org/officeDocument/2006/relationships/hyperlink" Target="https://liquipedia.net/mobilelegends/Edith" TargetMode="External"/><Relationship Id="rId2760" Type="http://schemas.openxmlformats.org/officeDocument/2006/relationships/hyperlink" Target="https://liquipedia.net/mobilelegends/EVOS_Glory" TargetMode="External"/><Relationship Id="rId1430" Type="http://schemas.openxmlformats.org/officeDocument/2006/relationships/hyperlink" Target="https://liquipedia.net/commons/images/thumb/6/68/ML_icon_Hylos.png/25px-ML_icon_Hylos.png" TargetMode="External"/><Relationship Id="rId2761" Type="http://schemas.openxmlformats.org/officeDocument/2006/relationships/hyperlink" Target="https://liquipedia.net/commons/images/thumb/d/d0/EVOS_Esports_allmode.png/52px-EVOS_Esports_allmode.png" TargetMode="External"/><Relationship Id="rId1431" Type="http://schemas.openxmlformats.org/officeDocument/2006/relationships/hyperlink" Target="https://liquipedia.net/mobilelegends/Lunox" TargetMode="External"/><Relationship Id="rId2762" Type="http://schemas.openxmlformats.org/officeDocument/2006/relationships/hyperlink" Target="https://liquipedia.net/commons/images/thumb/d/d0/EVOS_Esports_allmode.png/52px-EVOS_Esports_allmode.png" TargetMode="External"/><Relationship Id="rId1432" Type="http://schemas.openxmlformats.org/officeDocument/2006/relationships/hyperlink" Target="https://liquipedia.net/commons/images/thumb/1/17/ML_icon_Lunox.png/25px-ML_icon_Lunox.png" TargetMode="External"/><Relationship Id="rId2763" Type="http://schemas.openxmlformats.org/officeDocument/2006/relationships/hyperlink" Target="https://liquipedia.net/mobilelegends/RRQ_Hoshi" TargetMode="External"/><Relationship Id="rId1422" Type="http://schemas.openxmlformats.org/officeDocument/2006/relationships/hyperlink" Target="https://liquipedia.net/commons/images/thumb/0/01/ML_icon_Edith.png/25px-ML_icon_Edith.png" TargetMode="External"/><Relationship Id="rId2753" Type="http://schemas.openxmlformats.org/officeDocument/2006/relationships/hyperlink" Target="https://liquipedia.net/mobilelegends/Yu_Zhong" TargetMode="External"/><Relationship Id="rId1423" Type="http://schemas.openxmlformats.org/officeDocument/2006/relationships/hyperlink" Target="https://liquipedia.net/mobilelegends/Harith" TargetMode="External"/><Relationship Id="rId2754" Type="http://schemas.openxmlformats.org/officeDocument/2006/relationships/hyperlink" Target="https://liquipedia.net/commons/images/thumb/b/b6/ML_icon_Yu_Zhong_2024.png/25px-ML_icon_Yu_Zhong_2024.png" TargetMode="External"/><Relationship Id="rId1424" Type="http://schemas.openxmlformats.org/officeDocument/2006/relationships/hyperlink" Target="https://liquipedia.net/commons/images/thumb/f/f9/ML_icon_Harith.png/25px-ML_icon_Harith.png" TargetMode="External"/><Relationship Id="rId2755" Type="http://schemas.openxmlformats.org/officeDocument/2006/relationships/hyperlink" Target="https://liquipedia.net/mobilelegends/Special:RunQuery/Game_history?pfRunQueryFormName=Game+history&amp;Gh%5Bpicks%5D=Yu+Zhong&amp;Gh%5Btournaments%5D=MPL%2FIndonesia%2FSeason_14%2FPlayoffs%2C+MPL%2FIndonesia%2FSeason_14%2FRegular_Season&amp;wpRunQuery=Run+query" TargetMode="External"/><Relationship Id="rId1425" Type="http://schemas.openxmlformats.org/officeDocument/2006/relationships/hyperlink" Target="https://liquipedia.net/mobilelegends/Nolan" TargetMode="External"/><Relationship Id="rId2756" Type="http://schemas.openxmlformats.org/officeDocument/2006/relationships/hyperlink" Target="https://liquipedia.net/mobilelegends/Special:RunQuery/Game_history?pfRunQueryFormName=Game+history&amp;Gh%5Bbans%5D=Yu+Zhong&amp;Gh%5Btournaments%5D=MPL%2FIndonesia%2FSeason_14%2FPlayoffs%2C+MPL%2FIndonesia%2FSeason_14%2FRegular_Season&amp;wpRunQuery=Run+query" TargetMode="External"/><Relationship Id="rId1426" Type="http://schemas.openxmlformats.org/officeDocument/2006/relationships/hyperlink" Target="https://liquipedia.net/commons/images/thumb/6/67/ML_icon_Nolan.png/25px-ML_icon_Nolan.png" TargetMode="External"/><Relationship Id="rId2757" Type="http://schemas.openxmlformats.org/officeDocument/2006/relationships/hyperlink" Target="https://liquipedia.net/mobilelegends/Bigetron_Alpha" TargetMode="External"/><Relationship Id="rId1427" Type="http://schemas.openxmlformats.org/officeDocument/2006/relationships/hyperlink" Target="https://liquipedia.net/mobilelegends/Hayabusa" TargetMode="External"/><Relationship Id="rId2758" Type="http://schemas.openxmlformats.org/officeDocument/2006/relationships/hyperlink" Target="https://liquipedia.net/commons/images/thumb/0/07/Bigetron_2020_allmode.png/56px-Bigetron_2020_allmode.png" TargetMode="External"/><Relationship Id="rId1428" Type="http://schemas.openxmlformats.org/officeDocument/2006/relationships/hyperlink" Target="https://liquipedia.net/commons/images/thumb/6/67/ML_icon_Hayabusa_2021.png/25px-ML_icon_Hayabusa_2021.png" TargetMode="External"/><Relationship Id="rId2759" Type="http://schemas.openxmlformats.org/officeDocument/2006/relationships/hyperlink" Target="https://liquipedia.net/commons/images/thumb/0/07/Bigetron_2020_allmode.png/56px-Bigetron_2020_allmode.png" TargetMode="External"/><Relationship Id="rId1429" Type="http://schemas.openxmlformats.org/officeDocument/2006/relationships/hyperlink" Target="https://liquipedia.net/mobilelegends/Hylos" TargetMode="External"/><Relationship Id="rId2750" Type="http://schemas.openxmlformats.org/officeDocument/2006/relationships/hyperlink" Target="https://liquipedia.net/commons/images/thumb/8/84/ML_icon_Roger.png/25px-ML_icon_Roger.png" TargetMode="External"/><Relationship Id="rId1420" Type="http://schemas.openxmlformats.org/officeDocument/2006/relationships/hyperlink" Target="https://liquipedia.net/commons/images/thumb/7/7f/ML_icon_Chou.png/25px-ML_icon_Chou.png" TargetMode="External"/><Relationship Id="rId2751" Type="http://schemas.openxmlformats.org/officeDocument/2006/relationships/hyperlink" Target="https://liquipedia.net/mobilelegends/Valentina" TargetMode="External"/><Relationship Id="rId1421" Type="http://schemas.openxmlformats.org/officeDocument/2006/relationships/hyperlink" Target="https://liquipedia.net/mobilelegends/Edith" TargetMode="External"/><Relationship Id="rId2752" Type="http://schemas.openxmlformats.org/officeDocument/2006/relationships/hyperlink" Target="https://liquipedia.net/commons/images/thumb/4/48/ML_icon_Valentina.png/25px-ML_icon_Valentina.png" TargetMode="External"/><Relationship Id="rId1059" Type="http://schemas.openxmlformats.org/officeDocument/2006/relationships/hyperlink" Target="https://liquipedia.net/mobilelegends/Edith" TargetMode="External"/><Relationship Id="rId228" Type="http://schemas.openxmlformats.org/officeDocument/2006/relationships/hyperlink" Target="https://liquipedia.net/commons/images/thumb/1/15/Dewa_United_allmode.png/80px-Dewa_United_allmode.png" TargetMode="External"/><Relationship Id="rId227" Type="http://schemas.openxmlformats.org/officeDocument/2006/relationships/hyperlink" Target="https://liquipedia.net/mobilelegends/Dewa_United_Esports" TargetMode="External"/><Relationship Id="rId226" Type="http://schemas.openxmlformats.org/officeDocument/2006/relationships/hyperlink" Target="https://liquipedia.net/commons/images/thumb/5/59/Team_Liquid_2024_darkmode.png/44px-Team_Liquid_2024_darkmode.png" TargetMode="External"/><Relationship Id="rId225" Type="http://schemas.openxmlformats.org/officeDocument/2006/relationships/hyperlink" Target="https://liquipedia.net/commons/images/thumb/0/01/Team_Liquid_2024_lightmode.png/44px-Team_Liquid_2024_lightmode.png" TargetMode="External"/><Relationship Id="rId2380" Type="http://schemas.openxmlformats.org/officeDocument/2006/relationships/hyperlink" Target="https://liquipedia.net/commons/images/thumb/f/fc/ML_icon_Moskov_2023.png/25px-ML_icon_Moskov_2023.png" TargetMode="External"/><Relationship Id="rId229" Type="http://schemas.openxmlformats.org/officeDocument/2006/relationships/hyperlink" Target="https://liquipedia.net/commons/images/thumb/1/15/Dewa_United_allmode.png/80px-Dewa_United_allmode.png" TargetMode="External"/><Relationship Id="rId1050" Type="http://schemas.openxmlformats.org/officeDocument/2006/relationships/hyperlink" Target="https://liquipedia.net/commons/images/thumb/e/ec/ML_icon_Julian_dd.png/25px-ML_icon_Julian_dd.png" TargetMode="External"/><Relationship Id="rId2381" Type="http://schemas.openxmlformats.org/officeDocument/2006/relationships/hyperlink" Target="https://liquipedia.net/mobilelegends/Nolan" TargetMode="External"/><Relationship Id="rId220" Type="http://schemas.openxmlformats.org/officeDocument/2006/relationships/hyperlink" Target="https://liquipedia.net/mobilelegends/Special:RunQuery/Game_history?pfRunQueryFormName=Game+history&amp;Gh%5Bbans%5D=Aurora&amp;Gh%5Btournaments%5D=MPL%2FIndonesia%2FSeason_14%2FPlayoffs%2C+MPL%2FIndonesia%2FSeason_14%2FRegular_Season&amp;wpRunQuery=Run+query" TargetMode="External"/><Relationship Id="rId1051" Type="http://schemas.openxmlformats.org/officeDocument/2006/relationships/hyperlink" Target="https://liquipedia.net/mobilelegends/Nolan" TargetMode="External"/><Relationship Id="rId2382" Type="http://schemas.openxmlformats.org/officeDocument/2006/relationships/hyperlink" Target="https://liquipedia.net/commons/images/thumb/6/67/ML_icon_Nolan.png/25px-ML_icon_Nolan.png" TargetMode="External"/><Relationship Id="rId1052" Type="http://schemas.openxmlformats.org/officeDocument/2006/relationships/hyperlink" Target="https://liquipedia.net/commons/images/thumb/6/67/ML_icon_Nolan.png/25px-ML_icon_Nolan.png" TargetMode="External"/><Relationship Id="rId2383" Type="http://schemas.openxmlformats.org/officeDocument/2006/relationships/hyperlink" Target="https://liquipedia.net/mobilelegends/Edith" TargetMode="External"/><Relationship Id="rId1053" Type="http://schemas.openxmlformats.org/officeDocument/2006/relationships/hyperlink" Target="https://liquipedia.net/mobilelegends/Vexana" TargetMode="External"/><Relationship Id="rId2384" Type="http://schemas.openxmlformats.org/officeDocument/2006/relationships/hyperlink" Target="https://liquipedia.net/commons/images/thumb/0/01/ML_icon_Edith.png/25px-ML_icon_Edith.png" TargetMode="External"/><Relationship Id="rId1054" Type="http://schemas.openxmlformats.org/officeDocument/2006/relationships/hyperlink" Target="https://liquipedia.net/commons/images/thumb/d/de/ML_icon_Vexana_2022.png/25px-ML_icon_Vexana_2022.png" TargetMode="External"/><Relationship Id="rId2385" Type="http://schemas.openxmlformats.org/officeDocument/2006/relationships/hyperlink" Target="https://liquipedia.net/mobilelegends/Harith" TargetMode="External"/><Relationship Id="rId224" Type="http://schemas.openxmlformats.org/officeDocument/2006/relationships/hyperlink" Target="https://liquipedia.net/mobilelegends/Team_Liquid_ID" TargetMode="External"/><Relationship Id="rId1055" Type="http://schemas.openxmlformats.org/officeDocument/2006/relationships/hyperlink" Target="https://liquipedia.net/mobilelegends/Aurora" TargetMode="External"/><Relationship Id="rId2386" Type="http://schemas.openxmlformats.org/officeDocument/2006/relationships/hyperlink" Target="https://liquipedia.net/commons/images/thumb/f/f9/ML_icon_Harith.png/25px-ML_icon_Harith.png" TargetMode="External"/><Relationship Id="rId223" Type="http://schemas.openxmlformats.org/officeDocument/2006/relationships/hyperlink" Target="https://liquipedia.net/commons/images/thumb/1/1e/Rex_Regum_Qeon_allmode.png/70px-Rex_Regum_Qeon_allmode.png" TargetMode="External"/><Relationship Id="rId1056" Type="http://schemas.openxmlformats.org/officeDocument/2006/relationships/hyperlink" Target="https://liquipedia.net/commons/images/thumb/b/b5/ML_icon_Aurora_2024.png/25px-ML_icon_Aurora_2024.png" TargetMode="External"/><Relationship Id="rId2387" Type="http://schemas.openxmlformats.org/officeDocument/2006/relationships/hyperlink" Target="https://liquipedia.net/mobilelegends/Roger" TargetMode="External"/><Relationship Id="rId222" Type="http://schemas.openxmlformats.org/officeDocument/2006/relationships/hyperlink" Target="https://liquipedia.net/commons/images/thumb/1/1e/Rex_Regum_Qeon_allmode.png/70px-Rex_Regum_Qeon_allmode.png" TargetMode="External"/><Relationship Id="rId1057" Type="http://schemas.openxmlformats.org/officeDocument/2006/relationships/hyperlink" Target="https://liquipedia.net/mobilelegends/Beatrix" TargetMode="External"/><Relationship Id="rId2388" Type="http://schemas.openxmlformats.org/officeDocument/2006/relationships/hyperlink" Target="https://liquipedia.net/commons/images/thumb/8/84/ML_icon_Roger.png/25px-ML_icon_Roger.png" TargetMode="External"/><Relationship Id="rId221" Type="http://schemas.openxmlformats.org/officeDocument/2006/relationships/hyperlink" Target="https://liquipedia.net/mobilelegends/RRQ_Hoshi" TargetMode="External"/><Relationship Id="rId1058" Type="http://schemas.openxmlformats.org/officeDocument/2006/relationships/hyperlink" Target="https://liquipedia.net/commons/images/thumb/8/8f/ML_icon_Beatrix.png/25px-ML_icon_Beatrix.png" TargetMode="External"/><Relationship Id="rId2389" Type="http://schemas.openxmlformats.org/officeDocument/2006/relationships/hyperlink" Target="https://liquipedia.net/mobilelegends/Zhask" TargetMode="External"/><Relationship Id="rId1048" Type="http://schemas.openxmlformats.org/officeDocument/2006/relationships/hyperlink" Target="https://liquipedia.net/commons/images/thumb/f/fe/ML_icon_Lolita_2023.png/25px-ML_icon_Lolita_2023.png" TargetMode="External"/><Relationship Id="rId2379" Type="http://schemas.openxmlformats.org/officeDocument/2006/relationships/hyperlink" Target="https://liquipedia.net/mobilelegends/Moskov" TargetMode="External"/><Relationship Id="rId1049" Type="http://schemas.openxmlformats.org/officeDocument/2006/relationships/hyperlink" Target="https://liquipedia.net/mobilelegends/Julian" TargetMode="External"/><Relationship Id="rId217" Type="http://schemas.openxmlformats.org/officeDocument/2006/relationships/hyperlink" Target="https://liquipedia.net/mobilelegends/Aurora" TargetMode="External"/><Relationship Id="rId216" Type="http://schemas.openxmlformats.org/officeDocument/2006/relationships/hyperlink" Target="https://liquipedia.net/commons/images/thumb/c/c7/ML_icon_Zhask.png/25px-ML_icon_Zhask.png" TargetMode="External"/><Relationship Id="rId215" Type="http://schemas.openxmlformats.org/officeDocument/2006/relationships/hyperlink" Target="https://liquipedia.net/mobilelegends/Zhask" TargetMode="External"/><Relationship Id="rId699" Type="http://schemas.openxmlformats.org/officeDocument/2006/relationships/hyperlink" Target="https://liquipedia.net/mobilelegends/Alpha" TargetMode="External"/><Relationship Id="rId214" Type="http://schemas.openxmlformats.org/officeDocument/2006/relationships/hyperlink" Target="https://liquipedia.net/commons/images/thumb/8/84/ML_icon_Roger.png/25px-ML_icon_Roger.png" TargetMode="External"/><Relationship Id="rId698" Type="http://schemas.openxmlformats.org/officeDocument/2006/relationships/hyperlink" Target="https://liquipedia.net/commons/images/thumb/8/8e/ML_icon_Ling_2024.png/25px-ML_icon_Ling_2024.png" TargetMode="External"/><Relationship Id="rId219" Type="http://schemas.openxmlformats.org/officeDocument/2006/relationships/hyperlink" Target="https://liquipedia.net/mobilelegends/Special:RunQuery/Game_history?pfRunQueryFormName=Game+history&amp;Gh%5Bpicks%5D=Aurora&amp;Gh%5Btournaments%5D=MPL%2FIndonesia%2FSeason_14%2FPlayoffs%2C+MPL%2FIndonesia%2FSeason_14%2FRegular_Season&amp;wpRunQuery=Run+query" TargetMode="External"/><Relationship Id="rId218" Type="http://schemas.openxmlformats.org/officeDocument/2006/relationships/hyperlink" Target="https://liquipedia.net/commons/images/thumb/b/b5/ML_icon_Aurora_2024.png/25px-ML_icon_Aurora_2024.png" TargetMode="External"/><Relationship Id="rId2370" Type="http://schemas.openxmlformats.org/officeDocument/2006/relationships/hyperlink" Target="https://liquipedia.net/mobilelegends/Team_Liquid_ID" TargetMode="External"/><Relationship Id="rId693" Type="http://schemas.openxmlformats.org/officeDocument/2006/relationships/hyperlink" Target="https://liquipedia.net/commons/images/thumb/4/49/Fnatic_ONIC_ID_lightmode.png/77px-Fnatic_ONIC_ID_lightmode.png" TargetMode="External"/><Relationship Id="rId1040" Type="http://schemas.openxmlformats.org/officeDocument/2006/relationships/hyperlink" Target="https://liquipedia.net/mobilelegends/Special:RunQuery/Game_history?pfRunQueryFormName=Game+history&amp;Gh%5Bpicks%5D=Hanabi&amp;Gh%5Btournaments%5D=MPL%2FIndonesia%2FSeason_14%2FPlayoffs%2C+MPL%2FIndonesia%2FSeason_14%2FRegular_Season&amp;wpRunQuery=Run+query" TargetMode="External"/><Relationship Id="rId2371" Type="http://schemas.openxmlformats.org/officeDocument/2006/relationships/hyperlink" Target="https://liquipedia.net/commons/images/thumb/0/01/Team_Liquid_2024_lightmode.png/44px-Team_Liquid_2024_lightmode.png" TargetMode="External"/><Relationship Id="rId692" Type="http://schemas.openxmlformats.org/officeDocument/2006/relationships/hyperlink" Target="https://liquipedia.net/mobilelegends/Fnatic_ONIC" TargetMode="External"/><Relationship Id="rId1041" Type="http://schemas.openxmlformats.org/officeDocument/2006/relationships/hyperlink" Target="https://liquipedia.net/mobilelegends/Special:RunQuery/Game_history?pfRunQueryFormName=Game+history&amp;Gh%5Bbans%5D=Hanabi&amp;Gh%5Btournaments%5D=MPL%2FIndonesia%2FSeason_14%2FPlayoffs%2C+MPL%2FIndonesia%2FSeason_14%2FRegular_Season&amp;wpRunQuery=Run+query" TargetMode="External"/><Relationship Id="rId2372" Type="http://schemas.openxmlformats.org/officeDocument/2006/relationships/hyperlink" Target="https://liquipedia.net/commons/images/thumb/5/59/Team_Liquid_2024_darkmode.png/44px-Team_Liquid_2024_darkmode.png" TargetMode="External"/><Relationship Id="rId691" Type="http://schemas.openxmlformats.org/officeDocument/2006/relationships/hyperlink" Target="https://liquipedia.net/commons/images/thumb/4/41/Geek_Fam_2019_allmode.png/43px-Geek_Fam_2019_allmode.png" TargetMode="External"/><Relationship Id="rId1042" Type="http://schemas.openxmlformats.org/officeDocument/2006/relationships/hyperlink" Target="https://liquipedia.net/mobilelegends/Alter_Ego" TargetMode="External"/><Relationship Id="rId2373" Type="http://schemas.openxmlformats.org/officeDocument/2006/relationships/hyperlink" Target="https://liquipedia.net/mobilelegends/Roger" TargetMode="External"/><Relationship Id="rId690" Type="http://schemas.openxmlformats.org/officeDocument/2006/relationships/hyperlink" Target="https://liquipedia.net/commons/images/thumb/4/41/Geek_Fam_2019_allmode.png/43px-Geek_Fam_2019_allmode.png" TargetMode="External"/><Relationship Id="rId1043" Type="http://schemas.openxmlformats.org/officeDocument/2006/relationships/hyperlink" Target="https://liquipedia.net/commons/images/thumb/e/ea/Alter_Ego_2022_allmode.png/51px-Alter_Ego_2022_allmode.png" TargetMode="External"/><Relationship Id="rId2374" Type="http://schemas.openxmlformats.org/officeDocument/2006/relationships/hyperlink" Target="https://liquipedia.net/commons/images/thumb/8/84/ML_icon_Roger.png/25px-ML_icon_Roger.png" TargetMode="External"/><Relationship Id="rId213" Type="http://schemas.openxmlformats.org/officeDocument/2006/relationships/hyperlink" Target="https://liquipedia.net/mobilelegends/Roger" TargetMode="External"/><Relationship Id="rId697" Type="http://schemas.openxmlformats.org/officeDocument/2006/relationships/hyperlink" Target="https://liquipedia.net/mobilelegends/Ling" TargetMode="External"/><Relationship Id="rId1044" Type="http://schemas.openxmlformats.org/officeDocument/2006/relationships/hyperlink" Target="https://liquipedia.net/commons/images/thumb/e/ea/Alter_Ego_2022_allmode.png/51px-Alter_Ego_2022_allmode.png" TargetMode="External"/><Relationship Id="rId2375" Type="http://schemas.openxmlformats.org/officeDocument/2006/relationships/hyperlink" Target="https://liquipedia.net/mobilelegends/Valentina" TargetMode="External"/><Relationship Id="rId212" Type="http://schemas.openxmlformats.org/officeDocument/2006/relationships/hyperlink" Target="https://liquipedia.net/commons/images/thumb/f/fb/ML_icon_Kaja.png/25px-ML_icon_Kaja.png" TargetMode="External"/><Relationship Id="rId696" Type="http://schemas.openxmlformats.org/officeDocument/2006/relationships/hyperlink" Target="https://liquipedia.net/commons/images/thumb/0/01/ML_icon_Edith.png/25px-ML_icon_Edith.png" TargetMode="External"/><Relationship Id="rId1045" Type="http://schemas.openxmlformats.org/officeDocument/2006/relationships/hyperlink" Target="https://liquipedia.net/mobilelegends/Hylos" TargetMode="External"/><Relationship Id="rId2376" Type="http://schemas.openxmlformats.org/officeDocument/2006/relationships/hyperlink" Target="https://liquipedia.net/commons/images/thumb/4/48/ML_icon_Valentina.png/25px-ML_icon_Valentina.png" TargetMode="External"/><Relationship Id="rId211" Type="http://schemas.openxmlformats.org/officeDocument/2006/relationships/hyperlink" Target="https://liquipedia.net/mobilelegends/Kaja" TargetMode="External"/><Relationship Id="rId695" Type="http://schemas.openxmlformats.org/officeDocument/2006/relationships/hyperlink" Target="https://liquipedia.net/mobilelegends/Edith" TargetMode="External"/><Relationship Id="rId1046" Type="http://schemas.openxmlformats.org/officeDocument/2006/relationships/hyperlink" Target="https://liquipedia.net/commons/images/thumb/6/68/ML_icon_Hylos.png/25px-ML_icon_Hylos.png" TargetMode="External"/><Relationship Id="rId2377" Type="http://schemas.openxmlformats.org/officeDocument/2006/relationships/hyperlink" Target="https://liquipedia.net/mobilelegends/Ling" TargetMode="External"/><Relationship Id="rId210" Type="http://schemas.openxmlformats.org/officeDocument/2006/relationships/hyperlink" Target="https://liquipedia.net/commons/images/thumb/e/ec/ML_icon_Julian_dd.png/25px-ML_icon_Julian_dd.png" TargetMode="External"/><Relationship Id="rId694" Type="http://schemas.openxmlformats.org/officeDocument/2006/relationships/hyperlink" Target="https://liquipedia.net/commons/images/thumb/d/d3/Fnatic_ONIC_ID_allmode.png/77px-Fnatic_ONIC_ID_allmode.png" TargetMode="External"/><Relationship Id="rId1047" Type="http://schemas.openxmlformats.org/officeDocument/2006/relationships/hyperlink" Target="https://liquipedia.net/mobilelegends/Lolita" TargetMode="External"/><Relationship Id="rId2378" Type="http://schemas.openxmlformats.org/officeDocument/2006/relationships/hyperlink" Target="https://liquipedia.net/commons/images/thumb/8/8e/ML_icon_Ling_2024.png/25px-ML_icon_Ling_2024.png" TargetMode="External"/><Relationship Id="rId249" Type="http://schemas.openxmlformats.org/officeDocument/2006/relationships/hyperlink" Target="https://liquipedia.net/mobilelegends/Harith" TargetMode="External"/><Relationship Id="rId248" Type="http://schemas.openxmlformats.org/officeDocument/2006/relationships/hyperlink" Target="https://liquipedia.net/commons/images/thumb/f/fc/ML_icon_Moskov_2023.png/25px-ML_icon_Moskov_2023.png" TargetMode="External"/><Relationship Id="rId247" Type="http://schemas.openxmlformats.org/officeDocument/2006/relationships/hyperlink" Target="https://liquipedia.net/mobilelegends/Moskov" TargetMode="External"/><Relationship Id="rId1070" Type="http://schemas.openxmlformats.org/officeDocument/2006/relationships/hyperlink" Target="https://liquipedia.net/commons/images/thumb/0/01/Team_Liquid_2024_lightmode.png/44px-Team_Liquid_2024_lightmode.png" TargetMode="External"/><Relationship Id="rId1071" Type="http://schemas.openxmlformats.org/officeDocument/2006/relationships/hyperlink" Target="https://liquipedia.net/commons/images/thumb/5/59/Team_Liquid_2024_darkmode.png/44px-Team_Liquid_2024_darkmode.png" TargetMode="External"/><Relationship Id="rId1072" Type="http://schemas.openxmlformats.org/officeDocument/2006/relationships/hyperlink" Target="https://liquipedia.net/mobilelegends/Bigetron_Alpha" TargetMode="External"/><Relationship Id="rId242" Type="http://schemas.openxmlformats.org/officeDocument/2006/relationships/hyperlink" Target="https://liquipedia.net/commons/images/thumb/a/ab/ML_icon_Arlott.png/25px-ML_icon_Arlott.png" TargetMode="External"/><Relationship Id="rId1073" Type="http://schemas.openxmlformats.org/officeDocument/2006/relationships/hyperlink" Target="https://liquipedia.net/commons/images/thumb/0/07/Bigetron_2020_allmode.png/56px-Bigetron_2020_allmode.png" TargetMode="External"/><Relationship Id="rId241" Type="http://schemas.openxmlformats.org/officeDocument/2006/relationships/hyperlink" Target="https://liquipedia.net/mobilelegends/Arlott" TargetMode="External"/><Relationship Id="rId1074" Type="http://schemas.openxmlformats.org/officeDocument/2006/relationships/hyperlink" Target="https://liquipedia.net/commons/images/thumb/0/07/Bigetron_2020_allmode.png/56px-Bigetron_2020_allmode.png" TargetMode="External"/><Relationship Id="rId240" Type="http://schemas.openxmlformats.org/officeDocument/2006/relationships/hyperlink" Target="https://liquipedia.net/commons/images/thumb/6/68/ML_icon_Hylos.png/25px-ML_icon_Hylos.png" TargetMode="External"/><Relationship Id="rId1075" Type="http://schemas.openxmlformats.org/officeDocument/2006/relationships/hyperlink" Target="https://liquipedia.net/mobilelegends/Fnatic_ONIC" TargetMode="External"/><Relationship Id="rId1076" Type="http://schemas.openxmlformats.org/officeDocument/2006/relationships/hyperlink" Target="https://liquipedia.net/commons/images/thumb/4/49/Fnatic_ONIC_ID_lightmode.png/77px-Fnatic_ONIC_ID_lightmode.png" TargetMode="External"/><Relationship Id="rId246" Type="http://schemas.openxmlformats.org/officeDocument/2006/relationships/hyperlink" Target="https://liquipedia.net/commons/images/thumb/c/c7/ML_icon_Zhask.png/25px-ML_icon_Zhask.png" TargetMode="External"/><Relationship Id="rId1077" Type="http://schemas.openxmlformats.org/officeDocument/2006/relationships/hyperlink" Target="https://liquipedia.net/commons/images/thumb/d/d3/Fnatic_ONIC_ID_allmode.png/77px-Fnatic_ONIC_ID_allmode.png" TargetMode="External"/><Relationship Id="rId245" Type="http://schemas.openxmlformats.org/officeDocument/2006/relationships/hyperlink" Target="https://liquipedia.net/mobilelegends/Zhask" TargetMode="External"/><Relationship Id="rId1078" Type="http://schemas.openxmlformats.org/officeDocument/2006/relationships/hyperlink" Target="https://liquipedia.net/mobilelegends/RRQ_Hoshi" TargetMode="External"/><Relationship Id="rId244" Type="http://schemas.openxmlformats.org/officeDocument/2006/relationships/hyperlink" Target="https://liquipedia.net/commons/images/thumb/0/01/ML_icon_Edith.png/25px-ML_icon_Edith.png" TargetMode="External"/><Relationship Id="rId1079" Type="http://schemas.openxmlformats.org/officeDocument/2006/relationships/hyperlink" Target="https://liquipedia.net/commons/images/thumb/1/1e/Rex_Regum_Qeon_allmode.png/70px-Rex_Regum_Qeon_allmode.png" TargetMode="External"/><Relationship Id="rId243" Type="http://schemas.openxmlformats.org/officeDocument/2006/relationships/hyperlink" Target="https://liquipedia.net/mobilelegends/Edith" TargetMode="External"/><Relationship Id="rId239" Type="http://schemas.openxmlformats.org/officeDocument/2006/relationships/hyperlink" Target="https://liquipedia.net/mobilelegends/Hylos" TargetMode="External"/><Relationship Id="rId238" Type="http://schemas.openxmlformats.org/officeDocument/2006/relationships/hyperlink" Target="https://liquipedia.net/commons/images/thumb/f/f9/ML_icon_Harith.png/25px-ML_icon_Harith.png" TargetMode="External"/><Relationship Id="rId237" Type="http://schemas.openxmlformats.org/officeDocument/2006/relationships/hyperlink" Target="https://liquipedia.net/mobilelegends/Harith" TargetMode="External"/><Relationship Id="rId236" Type="http://schemas.openxmlformats.org/officeDocument/2006/relationships/hyperlink" Target="https://liquipedia.net/commons/images/thumb/0/01/ML_icon_Edith.png/25px-ML_icon_Edith.png" TargetMode="External"/><Relationship Id="rId2390" Type="http://schemas.openxmlformats.org/officeDocument/2006/relationships/hyperlink" Target="https://liquipedia.net/commons/images/thumb/c/c7/ML_icon_Zhask.png/25px-ML_icon_Zhask.png" TargetMode="External"/><Relationship Id="rId1060" Type="http://schemas.openxmlformats.org/officeDocument/2006/relationships/hyperlink" Target="https://liquipedia.net/commons/images/thumb/0/01/ML_icon_Edith.png/25px-ML_icon_Edith.png" TargetMode="External"/><Relationship Id="rId2391" Type="http://schemas.openxmlformats.org/officeDocument/2006/relationships/hyperlink" Target="https://liquipedia.net/mobilelegends/Valentina" TargetMode="External"/><Relationship Id="rId1061" Type="http://schemas.openxmlformats.org/officeDocument/2006/relationships/hyperlink" Target="https://liquipedia.net/mobilelegends/Franco" TargetMode="External"/><Relationship Id="rId2392" Type="http://schemas.openxmlformats.org/officeDocument/2006/relationships/hyperlink" Target="https://liquipedia.net/commons/images/thumb/4/48/ML_icon_Valentina.png/25px-ML_icon_Valentina.png" TargetMode="External"/><Relationship Id="rId231" Type="http://schemas.openxmlformats.org/officeDocument/2006/relationships/hyperlink" Target="https://liquipedia.net/commons/images/thumb/e/ea/Alter_Ego_2022_allmode.png/51px-Alter_Ego_2022_allmode.png" TargetMode="External"/><Relationship Id="rId1062" Type="http://schemas.openxmlformats.org/officeDocument/2006/relationships/hyperlink" Target="https://liquipedia.net/commons/images/thumb/d/db/ML_icon_Franco.png/25px-ML_icon_Franco.png" TargetMode="External"/><Relationship Id="rId2393" Type="http://schemas.openxmlformats.org/officeDocument/2006/relationships/hyperlink" Target="https://liquipedia.net/mobilelegends/Alter_Ego" TargetMode="External"/><Relationship Id="rId230" Type="http://schemas.openxmlformats.org/officeDocument/2006/relationships/hyperlink" Target="https://liquipedia.net/mobilelegends/Alter_Ego" TargetMode="External"/><Relationship Id="rId1063" Type="http://schemas.openxmlformats.org/officeDocument/2006/relationships/hyperlink" Target="https://liquipedia.net/mobilelegends/Julian" TargetMode="External"/><Relationship Id="rId2394" Type="http://schemas.openxmlformats.org/officeDocument/2006/relationships/hyperlink" Target="https://liquipedia.net/commons/images/thumb/e/ea/Alter_Ego_2022_allmode.png/51px-Alter_Ego_2022_allmode.png" TargetMode="External"/><Relationship Id="rId1064" Type="http://schemas.openxmlformats.org/officeDocument/2006/relationships/hyperlink" Target="https://liquipedia.net/commons/images/thumb/e/ec/ML_icon_Julian_dd.png/25px-ML_icon_Julian_dd.png" TargetMode="External"/><Relationship Id="rId2395" Type="http://schemas.openxmlformats.org/officeDocument/2006/relationships/hyperlink" Target="https://liquipedia.net/commons/images/thumb/e/ea/Alter_Ego_2022_allmode.png/51px-Alter_Ego_2022_allmode.png" TargetMode="External"/><Relationship Id="rId1065" Type="http://schemas.openxmlformats.org/officeDocument/2006/relationships/hyperlink" Target="https://liquipedia.net/mobilelegends/Harith" TargetMode="External"/><Relationship Id="rId2396" Type="http://schemas.openxmlformats.org/officeDocument/2006/relationships/hyperlink" Target="https://liquipedia.net/mobilelegends/Saber" TargetMode="External"/><Relationship Id="rId235" Type="http://schemas.openxmlformats.org/officeDocument/2006/relationships/hyperlink" Target="https://liquipedia.net/mobilelegends/Edith" TargetMode="External"/><Relationship Id="rId1066" Type="http://schemas.openxmlformats.org/officeDocument/2006/relationships/hyperlink" Target="https://liquipedia.net/commons/images/thumb/f/f9/ML_icon_Harith.png/25px-ML_icon_Harith.png" TargetMode="External"/><Relationship Id="rId2397" Type="http://schemas.openxmlformats.org/officeDocument/2006/relationships/hyperlink" Target="https://liquipedia.net/commons/images/thumb/0/0f/ML_icon_Saber_2020.png/25px-ML_icon_Saber_2020.png" TargetMode="External"/><Relationship Id="rId234" Type="http://schemas.openxmlformats.org/officeDocument/2006/relationships/hyperlink" Target="https://liquipedia.net/commons/images/thumb/8/84/ML_icon_Roger.png/25px-ML_icon_Roger.png" TargetMode="External"/><Relationship Id="rId1067" Type="http://schemas.openxmlformats.org/officeDocument/2006/relationships/hyperlink" Target="https://liquipedia.net/mobilelegends/Special:RunQuery/Game_history?pfRunQueryFormName=Game+history&amp;Gh%5Bpicks%5D=Harith&amp;Gh%5Btournaments%5D=MPL%2FIndonesia%2FSeason_14%2FPlayoffs%2C+MPL%2FIndonesia%2FSeason_14%2FRegular_Season&amp;wpRunQuery=Run+query" TargetMode="External"/><Relationship Id="rId2398" Type="http://schemas.openxmlformats.org/officeDocument/2006/relationships/hyperlink" Target="https://liquipedia.net/mobilelegends/Special:RunQuery/Game_history?pfRunQueryFormName=Game+history&amp;Gh%5Bbans%5D=Saber&amp;Gh%5Btournaments%5D=MPL%2FIndonesia%2FSeason_14%2FPlayoffs%2C+MPL%2FIndonesia%2FSeason_14%2FRegular_Season&amp;wpRunQuery=Run+query" TargetMode="External"/><Relationship Id="rId233" Type="http://schemas.openxmlformats.org/officeDocument/2006/relationships/hyperlink" Target="https://liquipedia.net/mobilelegends/Roger" TargetMode="External"/><Relationship Id="rId1068" Type="http://schemas.openxmlformats.org/officeDocument/2006/relationships/hyperlink" Target="https://liquipedia.net/mobilelegends/Special:RunQuery/Game_history?pfRunQueryFormName=Game+history&amp;Gh%5Bbans%5D=Harith&amp;Gh%5Btournaments%5D=MPL%2FIndonesia%2FSeason_14%2FPlayoffs%2C+MPL%2FIndonesia%2FSeason_14%2FRegular_Season&amp;wpRunQuery=Run+query" TargetMode="External"/><Relationship Id="rId2399" Type="http://schemas.openxmlformats.org/officeDocument/2006/relationships/hyperlink" Target="https://liquipedia.net/mobilelegends/Suyou" TargetMode="External"/><Relationship Id="rId232" Type="http://schemas.openxmlformats.org/officeDocument/2006/relationships/hyperlink" Target="https://liquipedia.net/commons/images/thumb/e/ea/Alter_Ego_2022_allmode.png/51px-Alter_Ego_2022_allmode.png" TargetMode="External"/><Relationship Id="rId1069" Type="http://schemas.openxmlformats.org/officeDocument/2006/relationships/hyperlink" Target="https://liquipedia.net/mobilelegends/Team_Liquid_ID" TargetMode="External"/><Relationship Id="rId1015" Type="http://schemas.openxmlformats.org/officeDocument/2006/relationships/hyperlink" Target="https://liquipedia.net/mobilelegends/EVOS_Glory" TargetMode="External"/><Relationship Id="rId1499" Type="http://schemas.openxmlformats.org/officeDocument/2006/relationships/hyperlink" Target="https://liquipedia.net/commons/images/thumb/e/ec/ML_icon_Julian_dd.png/25px-ML_icon_Julian_dd.png" TargetMode="External"/><Relationship Id="rId2346" Type="http://schemas.openxmlformats.org/officeDocument/2006/relationships/hyperlink" Target="https://liquipedia.net/mobilelegends/Harith" TargetMode="External"/><Relationship Id="rId1016" Type="http://schemas.openxmlformats.org/officeDocument/2006/relationships/hyperlink" Target="https://liquipedia.net/commons/images/thumb/d/d0/EVOS_Esports_allmode.png/52px-EVOS_Esports_allmode.png" TargetMode="External"/><Relationship Id="rId2347" Type="http://schemas.openxmlformats.org/officeDocument/2006/relationships/hyperlink" Target="https://liquipedia.net/commons/images/thumb/f/f9/ML_icon_Harith.png/25px-ML_icon_Harith.png" TargetMode="External"/><Relationship Id="rId1017" Type="http://schemas.openxmlformats.org/officeDocument/2006/relationships/hyperlink" Target="https://liquipedia.net/commons/images/thumb/d/d0/EVOS_Esports_allmode.png/52px-EVOS_Esports_allmode.png" TargetMode="External"/><Relationship Id="rId2348" Type="http://schemas.openxmlformats.org/officeDocument/2006/relationships/hyperlink" Target="https://liquipedia.net/mobilelegends/Terizla" TargetMode="External"/><Relationship Id="rId1018" Type="http://schemas.openxmlformats.org/officeDocument/2006/relationships/hyperlink" Target="https://liquipedia.net/mobilelegends/Roger" TargetMode="External"/><Relationship Id="rId2349" Type="http://schemas.openxmlformats.org/officeDocument/2006/relationships/hyperlink" Target="https://liquipedia.net/commons/images/thumb/2/2b/ML_icon_Terizla.png/25px-ML_icon_Terizla.png" TargetMode="External"/><Relationship Id="rId1019" Type="http://schemas.openxmlformats.org/officeDocument/2006/relationships/hyperlink" Target="https://liquipedia.net/commons/images/thumb/8/84/ML_icon_Roger.png/25px-ML_icon_Roger.png" TargetMode="External"/><Relationship Id="rId668" Type="http://schemas.openxmlformats.org/officeDocument/2006/relationships/hyperlink" Target="https://liquipedia.net/commons/images/thumb/9/98/ML_icon_Ruby.png/25px-ML_icon_Ruby.png" TargetMode="External"/><Relationship Id="rId667" Type="http://schemas.openxmlformats.org/officeDocument/2006/relationships/hyperlink" Target="https://liquipedia.net/mobilelegends/Ruby" TargetMode="External"/><Relationship Id="rId666" Type="http://schemas.openxmlformats.org/officeDocument/2006/relationships/hyperlink" Target="https://liquipedia.net/commons/images/thumb/6/67/ML_icon_Hayabusa_2021.png/25px-ML_icon_Hayabusa_2021.png" TargetMode="External"/><Relationship Id="rId665" Type="http://schemas.openxmlformats.org/officeDocument/2006/relationships/hyperlink" Target="https://liquipedia.net/mobilelegends/Hayabusa" TargetMode="External"/><Relationship Id="rId669" Type="http://schemas.openxmlformats.org/officeDocument/2006/relationships/hyperlink" Target="https://liquipedia.net/mobilelegends/Edith" TargetMode="External"/><Relationship Id="rId1490" Type="http://schemas.openxmlformats.org/officeDocument/2006/relationships/hyperlink" Target="https://liquipedia.net/commons/images/thumb/4/49/Fnatic_ONIC_ID_lightmode.png/77px-Fnatic_ONIC_ID_lightmode.png" TargetMode="External"/><Relationship Id="rId660" Type="http://schemas.openxmlformats.org/officeDocument/2006/relationships/hyperlink" Target="https://liquipedia.net/commons/images/thumb/0/01/ML_icon_Edith.png/25px-ML_icon_Edith.png" TargetMode="External"/><Relationship Id="rId1491" Type="http://schemas.openxmlformats.org/officeDocument/2006/relationships/hyperlink" Target="https://liquipedia.net/commons/images/thumb/d/d3/Fnatic_ONIC_ID_allmode.png/77px-Fnatic_ONIC_ID_allmode.png" TargetMode="External"/><Relationship Id="rId1492" Type="http://schemas.openxmlformats.org/officeDocument/2006/relationships/hyperlink" Target="https://liquipedia.net/mobilelegends/Edith" TargetMode="External"/><Relationship Id="rId1493" Type="http://schemas.openxmlformats.org/officeDocument/2006/relationships/hyperlink" Target="https://liquipedia.net/commons/images/thumb/0/01/ML_icon_Edith.png/25px-ML_icon_Edith.png" TargetMode="External"/><Relationship Id="rId2340" Type="http://schemas.openxmlformats.org/officeDocument/2006/relationships/hyperlink" Target="https://liquipedia.net/mobilelegends/Aurora" TargetMode="External"/><Relationship Id="rId1010" Type="http://schemas.openxmlformats.org/officeDocument/2006/relationships/hyperlink" Target="https://liquipedia.net/commons/images/thumb/0/0a/Rebellion_Esports_allmode.png/99px-Rebellion_Esports_allmode.png" TargetMode="External"/><Relationship Id="rId1494" Type="http://schemas.openxmlformats.org/officeDocument/2006/relationships/hyperlink" Target="https://liquipedia.net/mobilelegends/Zhask" TargetMode="External"/><Relationship Id="rId2341" Type="http://schemas.openxmlformats.org/officeDocument/2006/relationships/hyperlink" Target="https://liquipedia.net/commons/images/thumb/b/b5/ML_icon_Aurora_2024.png/25px-ML_icon_Aurora_2024.png" TargetMode="External"/><Relationship Id="rId664" Type="http://schemas.openxmlformats.org/officeDocument/2006/relationships/hyperlink" Target="https://liquipedia.net/commons/images/thumb/e/ec/ML_icon_Julian_dd.png/25px-ML_icon_Julian_dd.png" TargetMode="External"/><Relationship Id="rId1011" Type="http://schemas.openxmlformats.org/officeDocument/2006/relationships/hyperlink" Target="https://liquipedia.net/commons/images/thumb/0/0a/Rebellion_Esports_allmode.png/99px-Rebellion_Esports_allmode.png" TargetMode="External"/><Relationship Id="rId1495" Type="http://schemas.openxmlformats.org/officeDocument/2006/relationships/hyperlink" Target="https://liquipedia.net/commons/images/thumb/c/c7/ML_icon_Zhask.png/25px-ML_icon_Zhask.png" TargetMode="External"/><Relationship Id="rId2342" Type="http://schemas.openxmlformats.org/officeDocument/2006/relationships/hyperlink" Target="https://liquipedia.net/mobilelegends/Arlott" TargetMode="External"/><Relationship Id="rId663" Type="http://schemas.openxmlformats.org/officeDocument/2006/relationships/hyperlink" Target="https://liquipedia.net/mobilelegends/Julian" TargetMode="External"/><Relationship Id="rId1012" Type="http://schemas.openxmlformats.org/officeDocument/2006/relationships/hyperlink" Target="https://liquipedia.net/mobilelegends/Guinevere" TargetMode="External"/><Relationship Id="rId1496" Type="http://schemas.openxmlformats.org/officeDocument/2006/relationships/hyperlink" Target="https://liquipedia.net/mobilelegends/Terizla" TargetMode="External"/><Relationship Id="rId2343" Type="http://schemas.openxmlformats.org/officeDocument/2006/relationships/hyperlink" Target="https://liquipedia.net/commons/images/thumb/a/ab/ML_icon_Arlott.png/25px-ML_icon_Arlott.png" TargetMode="External"/><Relationship Id="rId662" Type="http://schemas.openxmlformats.org/officeDocument/2006/relationships/hyperlink" Target="https://liquipedia.net/commons/images/thumb/c/c7/ML_icon_Zhask.png/25px-ML_icon_Zhask.png" TargetMode="External"/><Relationship Id="rId1013" Type="http://schemas.openxmlformats.org/officeDocument/2006/relationships/hyperlink" Target="https://liquipedia.net/commons/images/thumb/0/0d/ML_icon_Guinevere.png/25px-ML_icon_Guinevere.png" TargetMode="External"/><Relationship Id="rId1497" Type="http://schemas.openxmlformats.org/officeDocument/2006/relationships/hyperlink" Target="https://liquipedia.net/commons/images/thumb/2/2b/ML_icon_Terizla.png/25px-ML_icon_Terizla.png" TargetMode="External"/><Relationship Id="rId2344" Type="http://schemas.openxmlformats.org/officeDocument/2006/relationships/hyperlink" Target="https://liquipedia.net/mobilelegends/Moskov" TargetMode="External"/><Relationship Id="rId661" Type="http://schemas.openxmlformats.org/officeDocument/2006/relationships/hyperlink" Target="https://liquipedia.net/mobilelegends/Zhask" TargetMode="External"/><Relationship Id="rId1014" Type="http://schemas.openxmlformats.org/officeDocument/2006/relationships/hyperlink" Target="https://liquipedia.net/mobilelegends/Special:RunQuery/Game_history?pfRunQueryFormName=Game+history&amp;Gh%5Bpicks%5D=Guinevere&amp;Gh%5Btournaments%5D=MPL%2FIndonesia%2FSeason_14%2FPlayoffs%2C+MPL%2FIndonesia%2FSeason_14%2FRegular_Season&amp;wpRunQuery=Run+query" TargetMode="External"/><Relationship Id="rId1498" Type="http://schemas.openxmlformats.org/officeDocument/2006/relationships/hyperlink" Target="https://liquipedia.net/mobilelegends/Julian" TargetMode="External"/><Relationship Id="rId2345" Type="http://schemas.openxmlformats.org/officeDocument/2006/relationships/hyperlink" Target="https://liquipedia.net/commons/images/thumb/f/fc/ML_icon_Moskov_2023.png/25px-ML_icon_Moskov_2023.png" TargetMode="External"/><Relationship Id="rId1004" Type="http://schemas.openxmlformats.org/officeDocument/2006/relationships/hyperlink" Target="https://liquipedia.net/commons/images/thumb/8/84/ML_icon_Roger.png/25px-ML_icon_Roger.png" TargetMode="External"/><Relationship Id="rId1488" Type="http://schemas.openxmlformats.org/officeDocument/2006/relationships/hyperlink" Target="https://liquipedia.net/commons/images/thumb/5/59/Team_Liquid_2024_darkmode.png/44px-Team_Liquid_2024_darkmode.png" TargetMode="External"/><Relationship Id="rId2335" Type="http://schemas.openxmlformats.org/officeDocument/2006/relationships/hyperlink" Target="https://liquipedia.net/commons/images/thumb/9/98/ML_icon_Ruby.png/25px-ML_icon_Ruby.png" TargetMode="External"/><Relationship Id="rId1005" Type="http://schemas.openxmlformats.org/officeDocument/2006/relationships/hyperlink" Target="https://liquipedia.net/mobilelegends/Hayabusa" TargetMode="External"/><Relationship Id="rId1489" Type="http://schemas.openxmlformats.org/officeDocument/2006/relationships/hyperlink" Target="https://liquipedia.net/mobilelegends/Fnatic_ONIC" TargetMode="External"/><Relationship Id="rId2336" Type="http://schemas.openxmlformats.org/officeDocument/2006/relationships/hyperlink" Target="https://liquipedia.net/mobilelegends/Edith" TargetMode="External"/><Relationship Id="rId1006" Type="http://schemas.openxmlformats.org/officeDocument/2006/relationships/hyperlink" Target="https://liquipedia.net/commons/images/thumb/6/67/ML_icon_Hayabusa_2021.png/25px-ML_icon_Hayabusa_2021.png" TargetMode="External"/><Relationship Id="rId2337" Type="http://schemas.openxmlformats.org/officeDocument/2006/relationships/hyperlink" Target="https://liquipedia.net/commons/images/thumb/0/01/ML_icon_Edith.png/25px-ML_icon_Edith.png" TargetMode="External"/><Relationship Id="rId1007" Type="http://schemas.openxmlformats.org/officeDocument/2006/relationships/hyperlink" Target="https://liquipedia.net/mobilelegends/Hylos" TargetMode="External"/><Relationship Id="rId2338" Type="http://schemas.openxmlformats.org/officeDocument/2006/relationships/hyperlink" Target="https://liquipedia.net/mobilelegends/Valentina" TargetMode="External"/><Relationship Id="rId1008" Type="http://schemas.openxmlformats.org/officeDocument/2006/relationships/hyperlink" Target="https://liquipedia.net/commons/images/thumb/6/68/ML_icon_Hylos.png/25px-ML_icon_Hylos.png" TargetMode="External"/><Relationship Id="rId2339" Type="http://schemas.openxmlformats.org/officeDocument/2006/relationships/hyperlink" Target="https://liquipedia.net/commons/images/thumb/4/48/ML_icon_Valentina.png/25px-ML_icon_Valentina.png" TargetMode="External"/><Relationship Id="rId1009" Type="http://schemas.openxmlformats.org/officeDocument/2006/relationships/hyperlink" Target="https://liquipedia.net/mobilelegends/Rebellion_Esports" TargetMode="External"/><Relationship Id="rId657" Type="http://schemas.openxmlformats.org/officeDocument/2006/relationships/hyperlink" Target="https://liquipedia.net/mobilelegends/Valentina" TargetMode="External"/><Relationship Id="rId656" Type="http://schemas.openxmlformats.org/officeDocument/2006/relationships/hyperlink" Target="https://liquipedia.net/commons/images/thumb/1/15/Dewa_United_allmode.png/80px-Dewa_United_allmode.png" TargetMode="External"/><Relationship Id="rId655" Type="http://schemas.openxmlformats.org/officeDocument/2006/relationships/hyperlink" Target="https://liquipedia.net/commons/images/thumb/1/15/Dewa_United_allmode.png/80px-Dewa_United_allmode.png" TargetMode="External"/><Relationship Id="rId654" Type="http://schemas.openxmlformats.org/officeDocument/2006/relationships/hyperlink" Target="https://liquipedia.net/mobilelegends/Dewa_United_Esports" TargetMode="External"/><Relationship Id="rId659" Type="http://schemas.openxmlformats.org/officeDocument/2006/relationships/hyperlink" Target="https://liquipedia.net/mobilelegends/Edith" TargetMode="External"/><Relationship Id="rId658" Type="http://schemas.openxmlformats.org/officeDocument/2006/relationships/hyperlink" Target="https://liquipedia.net/commons/images/thumb/4/48/ML_icon_Valentina.png/25px-ML_icon_Valentina.png" TargetMode="External"/><Relationship Id="rId1480" Type="http://schemas.openxmlformats.org/officeDocument/2006/relationships/hyperlink" Target="https://liquipedia.net/mobilelegends/Rebellion_Esports" TargetMode="External"/><Relationship Id="rId1481" Type="http://schemas.openxmlformats.org/officeDocument/2006/relationships/hyperlink" Target="https://liquipedia.net/commons/images/thumb/0/0a/Rebellion_Esports_allmode.png/99px-Rebellion_Esports_allmode.png" TargetMode="External"/><Relationship Id="rId1482" Type="http://schemas.openxmlformats.org/officeDocument/2006/relationships/hyperlink" Target="https://liquipedia.net/commons/images/thumb/0/0a/Rebellion_Esports_allmode.png/99px-Rebellion_Esports_allmode.png" TargetMode="External"/><Relationship Id="rId1483" Type="http://schemas.openxmlformats.org/officeDocument/2006/relationships/hyperlink" Target="https://liquipedia.net/mobilelegends/Alter_Ego" TargetMode="External"/><Relationship Id="rId2330" Type="http://schemas.openxmlformats.org/officeDocument/2006/relationships/hyperlink" Target="https://liquipedia.net/commons/images/thumb/d/d3/Fnatic_ONIC_ID_allmode.png/77px-Fnatic_ONIC_ID_allmode.png" TargetMode="External"/><Relationship Id="rId653" Type="http://schemas.openxmlformats.org/officeDocument/2006/relationships/hyperlink" Target="https://liquipedia.net/commons/images/thumb/d/d0/EVOS_Esports_allmode.png/52px-EVOS_Esports_allmode.png" TargetMode="External"/><Relationship Id="rId1000" Type="http://schemas.openxmlformats.org/officeDocument/2006/relationships/hyperlink" Target="https://liquipedia.net/commons/images/thumb/0/01/ML_icon_Edith.png/25px-ML_icon_Edith.png" TargetMode="External"/><Relationship Id="rId1484" Type="http://schemas.openxmlformats.org/officeDocument/2006/relationships/hyperlink" Target="https://liquipedia.net/commons/images/thumb/e/ea/Alter_Ego_2022_allmode.png/51px-Alter_Ego_2022_allmode.png" TargetMode="External"/><Relationship Id="rId2331" Type="http://schemas.openxmlformats.org/officeDocument/2006/relationships/hyperlink" Target="https://liquipedia.net/mobilelegends/Geek_Fam_ID" TargetMode="External"/><Relationship Id="rId652" Type="http://schemas.openxmlformats.org/officeDocument/2006/relationships/hyperlink" Target="https://liquipedia.net/commons/images/thumb/d/d0/EVOS_Esports_allmode.png/52px-EVOS_Esports_allmode.png" TargetMode="External"/><Relationship Id="rId1001" Type="http://schemas.openxmlformats.org/officeDocument/2006/relationships/hyperlink" Target="https://liquipedia.net/mobilelegends/Zhask" TargetMode="External"/><Relationship Id="rId1485" Type="http://schemas.openxmlformats.org/officeDocument/2006/relationships/hyperlink" Target="https://liquipedia.net/commons/images/thumb/e/ea/Alter_Ego_2022_allmode.png/51px-Alter_Ego_2022_allmode.png" TargetMode="External"/><Relationship Id="rId2332" Type="http://schemas.openxmlformats.org/officeDocument/2006/relationships/hyperlink" Target="https://liquipedia.net/commons/images/thumb/4/41/Geek_Fam_2019_allmode.png/43px-Geek_Fam_2019_allmode.png" TargetMode="External"/><Relationship Id="rId651" Type="http://schemas.openxmlformats.org/officeDocument/2006/relationships/hyperlink" Target="https://liquipedia.net/mobilelegends/EVOS_Glory" TargetMode="External"/><Relationship Id="rId1002" Type="http://schemas.openxmlformats.org/officeDocument/2006/relationships/hyperlink" Target="https://liquipedia.net/commons/images/thumb/c/c7/ML_icon_Zhask.png/25px-ML_icon_Zhask.png" TargetMode="External"/><Relationship Id="rId1486" Type="http://schemas.openxmlformats.org/officeDocument/2006/relationships/hyperlink" Target="https://liquipedia.net/mobilelegends/Team_Liquid_ID" TargetMode="External"/><Relationship Id="rId2333" Type="http://schemas.openxmlformats.org/officeDocument/2006/relationships/hyperlink" Target="https://liquipedia.net/commons/images/thumb/4/41/Geek_Fam_2019_allmode.png/43px-Geek_Fam_2019_allmode.png" TargetMode="External"/><Relationship Id="rId650" Type="http://schemas.openxmlformats.org/officeDocument/2006/relationships/hyperlink" Target="https://liquipedia.net/commons/images/thumb/e/ea/Alter_Ego_2022_allmode.png/51px-Alter_Ego_2022_allmode.png" TargetMode="External"/><Relationship Id="rId1003" Type="http://schemas.openxmlformats.org/officeDocument/2006/relationships/hyperlink" Target="https://liquipedia.net/mobilelegends/Roger" TargetMode="External"/><Relationship Id="rId1487" Type="http://schemas.openxmlformats.org/officeDocument/2006/relationships/hyperlink" Target="https://liquipedia.net/commons/images/thumb/0/01/Team_Liquid_2024_lightmode.png/44px-Team_Liquid_2024_lightmode.png" TargetMode="External"/><Relationship Id="rId2334" Type="http://schemas.openxmlformats.org/officeDocument/2006/relationships/hyperlink" Target="https://liquipedia.net/mobilelegends/Ruby" TargetMode="External"/><Relationship Id="rId1037" Type="http://schemas.openxmlformats.org/officeDocument/2006/relationships/hyperlink" Target="https://liquipedia.net/commons/images/thumb/4/4b/ML_icon_X.Borg_2023.png/25px-ML_icon_X.Borg_2023.png" TargetMode="External"/><Relationship Id="rId2368" Type="http://schemas.openxmlformats.org/officeDocument/2006/relationships/hyperlink" Target="https://liquipedia.net/commons/images/thumb/1/1e/Rex_Regum_Qeon_allmode.png/70px-Rex_Regum_Qeon_allmode.png" TargetMode="External"/><Relationship Id="rId1038" Type="http://schemas.openxmlformats.org/officeDocument/2006/relationships/hyperlink" Target="https://liquipedia.net/mobilelegends/Hanabi" TargetMode="External"/><Relationship Id="rId2369" Type="http://schemas.openxmlformats.org/officeDocument/2006/relationships/hyperlink" Target="https://liquipedia.net/commons/images/thumb/1/1e/Rex_Regum_Qeon_allmode.png/70px-Rex_Regum_Qeon_allmode.png" TargetMode="External"/><Relationship Id="rId1039" Type="http://schemas.openxmlformats.org/officeDocument/2006/relationships/hyperlink" Target="https://liquipedia.net/commons/images/thumb/1/1c/ML_icon_Hanabi_2022.png/25px-ML_icon_Hanabi_2022.png" TargetMode="External"/><Relationship Id="rId206" Type="http://schemas.openxmlformats.org/officeDocument/2006/relationships/hyperlink" Target="https://liquipedia.net/commons/images/thumb/4/48/ML_icon_Valentina.png/25px-ML_icon_Valentina.png" TargetMode="External"/><Relationship Id="rId205" Type="http://schemas.openxmlformats.org/officeDocument/2006/relationships/hyperlink" Target="https://liquipedia.net/mobilelegends/Valentina" TargetMode="External"/><Relationship Id="rId689" Type="http://schemas.openxmlformats.org/officeDocument/2006/relationships/hyperlink" Target="https://liquipedia.net/mobilelegends/Geek_Fam_ID" TargetMode="External"/><Relationship Id="rId204" Type="http://schemas.openxmlformats.org/officeDocument/2006/relationships/hyperlink" Target="https://liquipedia.net/commons/images/thumb/6/67/ML_icon_Nolan.png/25px-ML_icon_Nolan.png" TargetMode="External"/><Relationship Id="rId688" Type="http://schemas.openxmlformats.org/officeDocument/2006/relationships/hyperlink" Target="https://liquipedia.net/commons/images/thumb/e/ea/Alter_Ego_2022_allmode.png/51px-Alter_Ego_2022_allmode.png" TargetMode="External"/><Relationship Id="rId203" Type="http://schemas.openxmlformats.org/officeDocument/2006/relationships/hyperlink" Target="https://liquipedia.net/mobilelegends/Nolan" TargetMode="External"/><Relationship Id="rId687" Type="http://schemas.openxmlformats.org/officeDocument/2006/relationships/hyperlink" Target="https://liquipedia.net/commons/images/thumb/e/ea/Alter_Ego_2022_allmode.png/51px-Alter_Ego_2022_allmode.png" TargetMode="External"/><Relationship Id="rId209" Type="http://schemas.openxmlformats.org/officeDocument/2006/relationships/hyperlink" Target="https://liquipedia.net/mobilelegends/Julian" TargetMode="External"/><Relationship Id="rId208" Type="http://schemas.openxmlformats.org/officeDocument/2006/relationships/hyperlink" Target="https://liquipedia.net/commons/images/thumb/0/01/ML_icon_Edith.png/25px-ML_icon_Edith.png" TargetMode="External"/><Relationship Id="rId207" Type="http://schemas.openxmlformats.org/officeDocument/2006/relationships/hyperlink" Target="https://liquipedia.net/mobilelegends/Edith" TargetMode="External"/><Relationship Id="rId682" Type="http://schemas.openxmlformats.org/officeDocument/2006/relationships/hyperlink" Target="https://liquipedia.net/mobilelegends/Special:RunQuery/Game_history?pfRunQueryFormName=Game+history&amp;Gh%5Bpicks%5D=Clint&amp;Gh%5Btournaments%5D=MPL%2FIndonesia%2FSeason_14%2FPlayoffs%2C+MPL%2FIndonesia%2FSeason_14%2FRegular_Season&amp;wpRunQuery=Run+query" TargetMode="External"/><Relationship Id="rId2360" Type="http://schemas.openxmlformats.org/officeDocument/2006/relationships/hyperlink" Target="https://liquipedia.net/mobilelegends/Special:RunQuery/Game_history?pfRunQueryFormName=Game+history&amp;Gh%5Bbans%5D=Ruby&amp;Gh%5Btournaments%5D=MPL%2FIndonesia%2FSeason_14%2FPlayoffs%2C+MPL%2FIndonesia%2FSeason_14%2FRegular_Season&amp;wpRunQuery=Run+query" TargetMode="External"/><Relationship Id="rId681" Type="http://schemas.openxmlformats.org/officeDocument/2006/relationships/hyperlink" Target="https://liquipedia.net/commons/images/thumb/f/ff/ML_icon_Clint_2020_v2.png/25px-ML_icon_Clint_2020_v2.png" TargetMode="External"/><Relationship Id="rId1030" Type="http://schemas.openxmlformats.org/officeDocument/2006/relationships/hyperlink" Target="https://liquipedia.net/mobilelegends/Moskov" TargetMode="External"/><Relationship Id="rId2361" Type="http://schemas.openxmlformats.org/officeDocument/2006/relationships/hyperlink" Target="https://liquipedia.net/mobilelegends/Bigetron_Alpha" TargetMode="External"/><Relationship Id="rId680" Type="http://schemas.openxmlformats.org/officeDocument/2006/relationships/hyperlink" Target="https://liquipedia.net/mobilelegends/Clint" TargetMode="External"/><Relationship Id="rId1031" Type="http://schemas.openxmlformats.org/officeDocument/2006/relationships/hyperlink" Target="https://liquipedia.net/commons/images/thumb/f/fc/ML_icon_Moskov_2023.png/25px-ML_icon_Moskov_2023.png" TargetMode="External"/><Relationship Id="rId2362" Type="http://schemas.openxmlformats.org/officeDocument/2006/relationships/hyperlink" Target="https://liquipedia.net/commons/images/thumb/0/07/Bigetron_2020_allmode.png/56px-Bigetron_2020_allmode.png" TargetMode="External"/><Relationship Id="rId1032" Type="http://schemas.openxmlformats.org/officeDocument/2006/relationships/hyperlink" Target="https://liquipedia.net/mobilelegends/Valentina" TargetMode="External"/><Relationship Id="rId2363" Type="http://schemas.openxmlformats.org/officeDocument/2006/relationships/hyperlink" Target="https://liquipedia.net/commons/images/thumb/0/07/Bigetron_2020_allmode.png/56px-Bigetron_2020_allmode.png" TargetMode="External"/><Relationship Id="rId202" Type="http://schemas.openxmlformats.org/officeDocument/2006/relationships/hyperlink" Target="https://liquipedia.net/commons/images/thumb/c/ce/ML_icon_Natan.png/25px-ML_icon_Natan.png" TargetMode="External"/><Relationship Id="rId686" Type="http://schemas.openxmlformats.org/officeDocument/2006/relationships/hyperlink" Target="https://liquipedia.net/mobilelegends/Alter_Ego" TargetMode="External"/><Relationship Id="rId1033" Type="http://schemas.openxmlformats.org/officeDocument/2006/relationships/hyperlink" Target="https://liquipedia.net/commons/images/thumb/4/48/ML_icon_Valentina.png/25px-ML_icon_Valentina.png" TargetMode="External"/><Relationship Id="rId2364" Type="http://schemas.openxmlformats.org/officeDocument/2006/relationships/hyperlink" Target="https://liquipedia.net/mobilelegends/Geek_Fam_ID" TargetMode="External"/><Relationship Id="rId201" Type="http://schemas.openxmlformats.org/officeDocument/2006/relationships/hyperlink" Target="https://liquipedia.net/mobilelegends/Natan" TargetMode="External"/><Relationship Id="rId685" Type="http://schemas.openxmlformats.org/officeDocument/2006/relationships/hyperlink" Target="https://liquipedia.net/commons/images/thumb/0/07/Bigetron_2020_allmode.png/56px-Bigetron_2020_allmode.png" TargetMode="External"/><Relationship Id="rId1034" Type="http://schemas.openxmlformats.org/officeDocument/2006/relationships/hyperlink" Target="https://liquipedia.net/mobilelegends/Arlott" TargetMode="External"/><Relationship Id="rId2365" Type="http://schemas.openxmlformats.org/officeDocument/2006/relationships/hyperlink" Target="https://liquipedia.net/commons/images/thumb/4/41/Geek_Fam_2019_allmode.png/43px-Geek_Fam_2019_allmode.png" TargetMode="External"/><Relationship Id="rId200" Type="http://schemas.openxmlformats.org/officeDocument/2006/relationships/hyperlink" Target="https://liquipedia.net/commons/images/thumb/1/10/ML_icon_Khaleed.png/25px-ML_icon_Khaleed.png" TargetMode="External"/><Relationship Id="rId684" Type="http://schemas.openxmlformats.org/officeDocument/2006/relationships/hyperlink" Target="https://liquipedia.net/commons/images/thumb/0/07/Bigetron_2020_allmode.png/56px-Bigetron_2020_allmode.png" TargetMode="External"/><Relationship Id="rId1035" Type="http://schemas.openxmlformats.org/officeDocument/2006/relationships/hyperlink" Target="https://liquipedia.net/commons/images/thumb/a/ab/ML_icon_Arlott.png/25px-ML_icon_Arlott.png" TargetMode="External"/><Relationship Id="rId2366" Type="http://schemas.openxmlformats.org/officeDocument/2006/relationships/hyperlink" Target="https://liquipedia.net/commons/images/thumb/4/41/Geek_Fam_2019_allmode.png/43px-Geek_Fam_2019_allmode.png" TargetMode="External"/><Relationship Id="rId683" Type="http://schemas.openxmlformats.org/officeDocument/2006/relationships/hyperlink" Target="https://liquipedia.net/mobilelegends/Bigetron_Alpha" TargetMode="External"/><Relationship Id="rId1036" Type="http://schemas.openxmlformats.org/officeDocument/2006/relationships/hyperlink" Target="https://liquipedia.net/mobilelegends/X.Borg" TargetMode="External"/><Relationship Id="rId2367" Type="http://schemas.openxmlformats.org/officeDocument/2006/relationships/hyperlink" Target="https://liquipedia.net/mobilelegends/RRQ_Hoshi" TargetMode="External"/><Relationship Id="rId1026" Type="http://schemas.openxmlformats.org/officeDocument/2006/relationships/hyperlink" Target="https://liquipedia.net/mobilelegends/Harith" TargetMode="External"/><Relationship Id="rId2357" Type="http://schemas.openxmlformats.org/officeDocument/2006/relationships/hyperlink" Target="https://liquipedia.net/mobilelegends/Ruby" TargetMode="External"/><Relationship Id="rId1027" Type="http://schemas.openxmlformats.org/officeDocument/2006/relationships/hyperlink" Target="https://liquipedia.net/commons/images/thumb/f/f9/ML_icon_Harith.png/25px-ML_icon_Harith.png" TargetMode="External"/><Relationship Id="rId2358" Type="http://schemas.openxmlformats.org/officeDocument/2006/relationships/hyperlink" Target="https://liquipedia.net/commons/images/thumb/9/98/ML_icon_Ruby.png/25px-ML_icon_Ruby.png" TargetMode="External"/><Relationship Id="rId1028" Type="http://schemas.openxmlformats.org/officeDocument/2006/relationships/hyperlink" Target="https://liquipedia.net/mobilelegends/Julian" TargetMode="External"/><Relationship Id="rId2359" Type="http://schemas.openxmlformats.org/officeDocument/2006/relationships/hyperlink" Target="https://liquipedia.net/mobilelegends/Special:RunQuery/Game_history?pfRunQueryFormName=Game+history&amp;Gh%5Bpicks%5D=Ruby&amp;Gh%5Btournaments%5D=MPL%2FIndonesia%2FSeason_14%2FPlayoffs%2C+MPL%2FIndonesia%2FSeason_14%2FRegular_Season&amp;wpRunQuery=Run+query" TargetMode="External"/><Relationship Id="rId1029" Type="http://schemas.openxmlformats.org/officeDocument/2006/relationships/hyperlink" Target="https://liquipedia.net/commons/images/thumb/e/ec/ML_icon_Julian_dd.png/25px-ML_icon_Julian_dd.png" TargetMode="External"/><Relationship Id="rId679" Type="http://schemas.openxmlformats.org/officeDocument/2006/relationships/hyperlink" Target="https://liquipedia.net/commons/images/thumb/4/41/Geek_Fam_2019_allmode.png/43px-Geek_Fam_2019_allmode.png" TargetMode="External"/><Relationship Id="rId678" Type="http://schemas.openxmlformats.org/officeDocument/2006/relationships/hyperlink" Target="https://liquipedia.net/commons/images/thumb/4/41/Geek_Fam_2019_allmode.png/43px-Geek_Fam_2019_allmode.png" TargetMode="External"/><Relationship Id="rId677" Type="http://schemas.openxmlformats.org/officeDocument/2006/relationships/hyperlink" Target="https://liquipedia.net/mobilelegends/Geek_Fam_ID" TargetMode="External"/><Relationship Id="rId676" Type="http://schemas.openxmlformats.org/officeDocument/2006/relationships/hyperlink" Target="https://liquipedia.net/commons/images/thumb/8/84/ML_icon_Roger.png/25px-ML_icon_Roger.png" TargetMode="External"/><Relationship Id="rId671" Type="http://schemas.openxmlformats.org/officeDocument/2006/relationships/hyperlink" Target="https://liquipedia.net/mobilelegends/Harith" TargetMode="External"/><Relationship Id="rId670" Type="http://schemas.openxmlformats.org/officeDocument/2006/relationships/hyperlink" Target="https://liquipedia.net/commons/images/thumb/0/01/ML_icon_Edith.png/25px-ML_icon_Edith.png" TargetMode="External"/><Relationship Id="rId2350" Type="http://schemas.openxmlformats.org/officeDocument/2006/relationships/hyperlink" Target="https://liquipedia.net/mobilelegends/Edith" TargetMode="External"/><Relationship Id="rId1020" Type="http://schemas.openxmlformats.org/officeDocument/2006/relationships/hyperlink" Target="https://liquipedia.net/mobilelegends/Claude" TargetMode="External"/><Relationship Id="rId2351" Type="http://schemas.openxmlformats.org/officeDocument/2006/relationships/hyperlink" Target="https://liquipedia.net/commons/images/thumb/0/01/ML_icon_Edith.png/25px-ML_icon_Edith.png" TargetMode="External"/><Relationship Id="rId1021" Type="http://schemas.openxmlformats.org/officeDocument/2006/relationships/hyperlink" Target="https://liquipedia.net/commons/images/thumb/3/30/ML_icon_Claude_2024.png/25px-ML_icon_Claude_2024.png" TargetMode="External"/><Relationship Id="rId2352" Type="http://schemas.openxmlformats.org/officeDocument/2006/relationships/hyperlink" Target="https://liquipedia.net/mobilelegends/Valentina" TargetMode="External"/><Relationship Id="rId675" Type="http://schemas.openxmlformats.org/officeDocument/2006/relationships/hyperlink" Target="https://liquipedia.net/mobilelegends/Roger" TargetMode="External"/><Relationship Id="rId1022" Type="http://schemas.openxmlformats.org/officeDocument/2006/relationships/hyperlink" Target="https://liquipedia.net/mobilelegends/Hylos" TargetMode="External"/><Relationship Id="rId2353" Type="http://schemas.openxmlformats.org/officeDocument/2006/relationships/hyperlink" Target="https://liquipedia.net/commons/images/thumb/4/48/ML_icon_Valentina.png/25px-ML_icon_Valentina.png" TargetMode="External"/><Relationship Id="rId674" Type="http://schemas.openxmlformats.org/officeDocument/2006/relationships/hyperlink" Target="https://liquipedia.net/commons/images/thumb/f/fc/ML_icon_Moskov_2023.png/25px-ML_icon_Moskov_2023.png" TargetMode="External"/><Relationship Id="rId1023" Type="http://schemas.openxmlformats.org/officeDocument/2006/relationships/hyperlink" Target="https://liquipedia.net/commons/images/thumb/6/68/ML_icon_Hylos.png/25px-ML_icon_Hylos.png" TargetMode="External"/><Relationship Id="rId2354" Type="http://schemas.openxmlformats.org/officeDocument/2006/relationships/hyperlink" Target="https://liquipedia.net/mobilelegends/EVOS_Glory" TargetMode="External"/><Relationship Id="rId673" Type="http://schemas.openxmlformats.org/officeDocument/2006/relationships/hyperlink" Target="https://liquipedia.net/mobilelegends/Moskov" TargetMode="External"/><Relationship Id="rId1024" Type="http://schemas.openxmlformats.org/officeDocument/2006/relationships/hyperlink" Target="https://liquipedia.net/mobilelegends/Zhask" TargetMode="External"/><Relationship Id="rId2355" Type="http://schemas.openxmlformats.org/officeDocument/2006/relationships/hyperlink" Target="https://liquipedia.net/commons/images/thumb/d/d0/EVOS_Esports_allmode.png/52px-EVOS_Esports_allmode.png" TargetMode="External"/><Relationship Id="rId672" Type="http://schemas.openxmlformats.org/officeDocument/2006/relationships/hyperlink" Target="https://liquipedia.net/commons/images/thumb/f/f9/ML_icon_Harith.png/25px-ML_icon_Harith.png" TargetMode="External"/><Relationship Id="rId1025" Type="http://schemas.openxmlformats.org/officeDocument/2006/relationships/hyperlink" Target="https://liquipedia.net/commons/images/thumb/c/c7/ML_icon_Zhask.png/25px-ML_icon_Zhask.png" TargetMode="External"/><Relationship Id="rId2356" Type="http://schemas.openxmlformats.org/officeDocument/2006/relationships/hyperlink" Target="https://liquipedia.net/commons/images/thumb/d/d0/EVOS_Esports_allmode.png/52px-EVOS_Esports_allmode.png" TargetMode="External"/><Relationship Id="rId190" Type="http://schemas.openxmlformats.org/officeDocument/2006/relationships/hyperlink" Target="https://liquipedia.net/mobilelegends/Team_Liquid_ID" TargetMode="External"/><Relationship Id="rId194" Type="http://schemas.openxmlformats.org/officeDocument/2006/relationships/hyperlink" Target="https://liquipedia.net/commons/images/thumb/d/d9/ML_icon_Atlas.png/25px-ML_icon_Atlas.png" TargetMode="External"/><Relationship Id="rId193" Type="http://schemas.openxmlformats.org/officeDocument/2006/relationships/hyperlink" Target="https://liquipedia.net/mobilelegends/Atlas" TargetMode="External"/><Relationship Id="rId192" Type="http://schemas.openxmlformats.org/officeDocument/2006/relationships/hyperlink" Target="https://liquipedia.net/commons/images/thumb/5/59/Team_Liquid_2024_darkmode.png/44px-Team_Liquid_2024_darkmode.png" TargetMode="External"/><Relationship Id="rId191" Type="http://schemas.openxmlformats.org/officeDocument/2006/relationships/hyperlink" Target="https://liquipedia.net/commons/images/thumb/0/01/Team_Liquid_2024_lightmode.png/44px-Team_Liquid_2024_lightmode.png" TargetMode="External"/><Relationship Id="rId187" Type="http://schemas.openxmlformats.org/officeDocument/2006/relationships/hyperlink" Target="https://liquipedia.net/commons/images/thumb/8/8e/ML_icon_Ling_2024.png/25px-ML_icon_Ling_2024.png" TargetMode="External"/><Relationship Id="rId186" Type="http://schemas.openxmlformats.org/officeDocument/2006/relationships/hyperlink" Target="https://liquipedia.net/mobilelegends/Ling" TargetMode="External"/><Relationship Id="rId185" Type="http://schemas.openxmlformats.org/officeDocument/2006/relationships/hyperlink" Target="https://liquipedia.net/commons/images/thumb/8/84/ML_icon_Roger.png/25px-ML_icon_Roger.png" TargetMode="External"/><Relationship Id="rId184" Type="http://schemas.openxmlformats.org/officeDocument/2006/relationships/hyperlink" Target="https://liquipedia.net/mobilelegends/Roger" TargetMode="External"/><Relationship Id="rId189" Type="http://schemas.openxmlformats.org/officeDocument/2006/relationships/hyperlink" Target="https://liquipedia.net/commons/images/thumb/2/2b/ML_icon_Terizla.png/25px-ML_icon_Terizla.png" TargetMode="External"/><Relationship Id="rId188" Type="http://schemas.openxmlformats.org/officeDocument/2006/relationships/hyperlink" Target="https://liquipedia.net/mobilelegends/Terizla" TargetMode="External"/><Relationship Id="rId183" Type="http://schemas.openxmlformats.org/officeDocument/2006/relationships/hyperlink" Target="https://liquipedia.net/commons/images/thumb/4/48/ML_icon_Valentina.png/25px-ML_icon_Valentina.png" TargetMode="External"/><Relationship Id="rId182" Type="http://schemas.openxmlformats.org/officeDocument/2006/relationships/hyperlink" Target="https://liquipedia.net/mobilelegends/Valentina" TargetMode="External"/><Relationship Id="rId181" Type="http://schemas.openxmlformats.org/officeDocument/2006/relationships/hyperlink" Target="https://liquipedia.net/commons/images/thumb/0/01/ML_icon_Edith.png/25px-ML_icon_Edith.png" TargetMode="External"/><Relationship Id="rId180" Type="http://schemas.openxmlformats.org/officeDocument/2006/relationships/hyperlink" Target="https://liquipedia.net/mobilelegends/Edith" TargetMode="External"/><Relationship Id="rId176" Type="http://schemas.openxmlformats.org/officeDocument/2006/relationships/hyperlink" Target="https://liquipedia.net/mobilelegends/Moskov" TargetMode="External"/><Relationship Id="rId175" Type="http://schemas.openxmlformats.org/officeDocument/2006/relationships/hyperlink" Target="https://liquipedia.net/commons/images/thumb/4/48/ML_icon_Valentina.png/25px-ML_icon_Valentina.png" TargetMode="External"/><Relationship Id="rId174" Type="http://schemas.openxmlformats.org/officeDocument/2006/relationships/hyperlink" Target="https://liquipedia.net/mobilelegends/Valentina" TargetMode="External"/><Relationship Id="rId173" Type="http://schemas.openxmlformats.org/officeDocument/2006/relationships/hyperlink" Target="https://liquipedia.net/commons/images/thumb/8/84/ML_icon_Roger.png/25px-ML_icon_Roger.png" TargetMode="External"/><Relationship Id="rId179" Type="http://schemas.openxmlformats.org/officeDocument/2006/relationships/hyperlink" Target="https://liquipedia.net/commons/images/thumb/6/67/ML_icon_Hayabusa_2021.png/25px-ML_icon_Hayabusa_2021.png" TargetMode="External"/><Relationship Id="rId178" Type="http://schemas.openxmlformats.org/officeDocument/2006/relationships/hyperlink" Target="https://liquipedia.net/mobilelegends/Hayabusa" TargetMode="External"/><Relationship Id="rId177" Type="http://schemas.openxmlformats.org/officeDocument/2006/relationships/hyperlink" Target="https://liquipedia.net/commons/images/thumb/f/fc/ML_icon_Moskov_2023.png/25px-ML_icon_Moskov_2023.png" TargetMode="External"/><Relationship Id="rId1910" Type="http://schemas.openxmlformats.org/officeDocument/2006/relationships/hyperlink" Target="https://liquipedia.net/commons/images/thumb/7/7f/ML_icon_Chou.png/25px-ML_icon_Chou.png" TargetMode="External"/><Relationship Id="rId1911" Type="http://schemas.openxmlformats.org/officeDocument/2006/relationships/hyperlink" Target="https://liquipedia.net/mobilelegends/Geek_Fam_ID" TargetMode="External"/><Relationship Id="rId1912" Type="http://schemas.openxmlformats.org/officeDocument/2006/relationships/hyperlink" Target="https://liquipedia.net/commons/images/thumb/4/41/Geek_Fam_2019_allmode.png/43px-Geek_Fam_2019_allmode.png" TargetMode="External"/><Relationship Id="rId1913" Type="http://schemas.openxmlformats.org/officeDocument/2006/relationships/hyperlink" Target="https://liquipedia.net/commons/images/thumb/4/41/Geek_Fam_2019_allmode.png/43px-Geek_Fam_2019_allmode.png" TargetMode="External"/><Relationship Id="rId1914" Type="http://schemas.openxmlformats.org/officeDocument/2006/relationships/hyperlink" Target="https://liquipedia.net/mobilelegends/Melissa" TargetMode="External"/><Relationship Id="rId1915" Type="http://schemas.openxmlformats.org/officeDocument/2006/relationships/hyperlink" Target="https://liquipedia.net/commons/images/thumb/d/d4/ML_icon_Melissa.png/25px-ML_icon_Melissa.png" TargetMode="External"/><Relationship Id="rId1916" Type="http://schemas.openxmlformats.org/officeDocument/2006/relationships/hyperlink" Target="https://liquipedia.net/mobilelegends/Special:RunQuery/Game_history?pfRunQueryFormName=Game+history&amp;Gh%5Bpicks%5D=Melissa&amp;Gh%5Btournaments%5D=MPL%2FIndonesia%2FSeason_14%2FPlayoffs%2C+MPL%2FIndonesia%2FSeason_14%2FRegular_Season&amp;wpRunQuery=Run+query" TargetMode="External"/><Relationship Id="rId1917" Type="http://schemas.openxmlformats.org/officeDocument/2006/relationships/hyperlink" Target="https://liquipedia.net/mobilelegends/Special:RunQuery/Game_history?pfRunQueryFormName=Game+history&amp;Gh%5Bbans%5D=Melissa&amp;Gh%5Btournaments%5D=MPL%2FIndonesia%2FSeason_14%2FPlayoffs%2C+MPL%2FIndonesia%2FSeason_14%2FRegular_Season&amp;wpRunQuery=Run+query" TargetMode="External"/><Relationship Id="rId1918" Type="http://schemas.openxmlformats.org/officeDocument/2006/relationships/hyperlink" Target="https://liquipedia.net/mobilelegends/RRQ_Hoshi" TargetMode="External"/><Relationship Id="rId1919" Type="http://schemas.openxmlformats.org/officeDocument/2006/relationships/hyperlink" Target="https://liquipedia.net/commons/images/thumb/1/1e/Rex_Regum_Qeon_allmode.png/70px-Rex_Regum_Qeon_allmode.png" TargetMode="External"/><Relationship Id="rId1900" Type="http://schemas.openxmlformats.org/officeDocument/2006/relationships/hyperlink" Target="https://liquipedia.net/commons/images/thumb/0/01/ML_icon_Edith.png/25px-ML_icon_Edith.png" TargetMode="External"/><Relationship Id="rId1901" Type="http://schemas.openxmlformats.org/officeDocument/2006/relationships/hyperlink" Target="https://liquipedia.net/mobilelegends/Hylos" TargetMode="External"/><Relationship Id="rId1902" Type="http://schemas.openxmlformats.org/officeDocument/2006/relationships/hyperlink" Target="https://liquipedia.net/commons/images/thumb/6/68/ML_icon_Hylos.png/25px-ML_icon_Hylos.png" TargetMode="External"/><Relationship Id="rId1903" Type="http://schemas.openxmlformats.org/officeDocument/2006/relationships/hyperlink" Target="https://liquipedia.net/mobilelegends/Khaleed" TargetMode="External"/><Relationship Id="rId1904" Type="http://schemas.openxmlformats.org/officeDocument/2006/relationships/hyperlink" Target="https://liquipedia.net/commons/images/thumb/1/10/ML_icon_Khaleed.png/25px-ML_icon_Khaleed.png" TargetMode="External"/><Relationship Id="rId1905" Type="http://schemas.openxmlformats.org/officeDocument/2006/relationships/hyperlink" Target="https://liquipedia.net/mobilelegends/Phoveus" TargetMode="External"/><Relationship Id="rId1906" Type="http://schemas.openxmlformats.org/officeDocument/2006/relationships/hyperlink" Target="https://liquipedia.net/commons/images/thumb/b/b1/ML_icon_Phoveus_2024.png/25px-ML_icon_Phoveus_2024.png" TargetMode="External"/><Relationship Id="rId1907" Type="http://schemas.openxmlformats.org/officeDocument/2006/relationships/hyperlink" Target="https://liquipedia.net/mobilelegends/Alpha" TargetMode="External"/><Relationship Id="rId1908" Type="http://schemas.openxmlformats.org/officeDocument/2006/relationships/hyperlink" Target="https://liquipedia.net/commons/images/thumb/c/c1/ML_icon_Alpha_2021.png/25px-ML_icon_Alpha_2021.png" TargetMode="External"/><Relationship Id="rId1909" Type="http://schemas.openxmlformats.org/officeDocument/2006/relationships/hyperlink" Target="https://liquipedia.net/mobilelegends/Chou" TargetMode="External"/><Relationship Id="rId198" Type="http://schemas.openxmlformats.org/officeDocument/2006/relationships/hyperlink" Target="https://liquipedia.net/commons/images/thumb/d/d0/EVOS_Esports_allmode.png/52px-EVOS_Esports_allmode.png" TargetMode="External"/><Relationship Id="rId197" Type="http://schemas.openxmlformats.org/officeDocument/2006/relationships/hyperlink" Target="https://liquipedia.net/commons/images/thumb/d/d0/EVOS_Esports_allmode.png/52px-EVOS_Esports_allmode.png" TargetMode="External"/><Relationship Id="rId196" Type="http://schemas.openxmlformats.org/officeDocument/2006/relationships/hyperlink" Target="https://liquipedia.net/mobilelegends/EVOS_Glory" TargetMode="External"/><Relationship Id="rId195" Type="http://schemas.openxmlformats.org/officeDocument/2006/relationships/hyperlink" Target="https://liquipedia.net/mobilelegends/Special:RunQuery/Game_history?pfRunQueryFormName=Game+history&amp;Gh%5Bpicks%5D=Atlas&amp;Gh%5Btournaments%5D=MPL%2FIndonesia%2FSeason_14%2FPlayoffs%2C+MPL%2FIndonesia%2FSeason_14%2FRegular_Season&amp;wpRunQuery=Run+query" TargetMode="External"/><Relationship Id="rId199" Type="http://schemas.openxmlformats.org/officeDocument/2006/relationships/hyperlink" Target="https://liquipedia.net/mobilelegends/Khaleed" TargetMode="External"/><Relationship Id="rId150" Type="http://schemas.openxmlformats.org/officeDocument/2006/relationships/hyperlink" Target="https://liquipedia.net/commons/images/thumb/6/67/ML_icon_Hayabusa_2021.png/25px-ML_icon_Hayabusa_2021.png" TargetMode="External"/><Relationship Id="rId149" Type="http://schemas.openxmlformats.org/officeDocument/2006/relationships/hyperlink" Target="https://liquipedia.net/mobilelegends/Hayabusa" TargetMode="External"/><Relationship Id="rId148" Type="http://schemas.openxmlformats.org/officeDocument/2006/relationships/hyperlink" Target="https://liquipedia.net/commons/images/thumb/1/10/ML_icon_Khaleed.png/25px-ML_icon_Khaleed.png" TargetMode="External"/><Relationship Id="rId1090" Type="http://schemas.openxmlformats.org/officeDocument/2006/relationships/hyperlink" Target="https://liquipedia.net/commons/images/thumb/c/c1/ML_icon_Alpha_2021.png/25px-ML_icon_Alpha_2021.png" TargetMode="External"/><Relationship Id="rId1091" Type="http://schemas.openxmlformats.org/officeDocument/2006/relationships/hyperlink" Target="https://liquipedia.net/mobilelegends/Lunox" TargetMode="External"/><Relationship Id="rId1092" Type="http://schemas.openxmlformats.org/officeDocument/2006/relationships/hyperlink" Target="https://liquipedia.net/commons/images/thumb/1/17/ML_icon_Lunox.png/25px-ML_icon_Lunox.png" TargetMode="External"/><Relationship Id="rId1093" Type="http://schemas.openxmlformats.org/officeDocument/2006/relationships/hyperlink" Target="https://liquipedia.net/mobilelegends/Roger" TargetMode="External"/><Relationship Id="rId1094" Type="http://schemas.openxmlformats.org/officeDocument/2006/relationships/hyperlink" Target="https://liquipedia.net/commons/images/thumb/8/84/ML_icon_Roger.png/25px-ML_icon_Roger.png" TargetMode="External"/><Relationship Id="rId143" Type="http://schemas.openxmlformats.org/officeDocument/2006/relationships/hyperlink" Target="https://liquipedia.net/mobilelegends/Mathilda" TargetMode="External"/><Relationship Id="rId1095" Type="http://schemas.openxmlformats.org/officeDocument/2006/relationships/hyperlink" Target="https://liquipedia.net/mobilelegends/Edith" TargetMode="External"/><Relationship Id="rId142" Type="http://schemas.openxmlformats.org/officeDocument/2006/relationships/hyperlink" Target="https://liquipedia.net/commons/images/thumb/b/bf/ML_icon_Faramis_2022.png/25px-ML_icon_Faramis_2022.png" TargetMode="External"/><Relationship Id="rId1096" Type="http://schemas.openxmlformats.org/officeDocument/2006/relationships/hyperlink" Target="https://liquipedia.net/commons/images/thumb/0/01/ML_icon_Edith.png/25px-ML_icon_Edith.png" TargetMode="External"/><Relationship Id="rId141" Type="http://schemas.openxmlformats.org/officeDocument/2006/relationships/hyperlink" Target="https://liquipedia.net/mobilelegends/Faramis" TargetMode="External"/><Relationship Id="rId1097" Type="http://schemas.openxmlformats.org/officeDocument/2006/relationships/hyperlink" Target="https://liquipedia.net/mobilelegends/Zhask" TargetMode="External"/><Relationship Id="rId140" Type="http://schemas.openxmlformats.org/officeDocument/2006/relationships/hyperlink" Target="https://liquipedia.net/commons/images/thumb/c/c1/ML_icon_Alpha_2021.png/25px-ML_icon_Alpha_2021.png" TargetMode="External"/><Relationship Id="rId1098" Type="http://schemas.openxmlformats.org/officeDocument/2006/relationships/hyperlink" Target="https://liquipedia.net/commons/images/thumb/c/c7/ML_icon_Zhask.png/25px-ML_icon_Zhask.png" TargetMode="External"/><Relationship Id="rId147" Type="http://schemas.openxmlformats.org/officeDocument/2006/relationships/hyperlink" Target="https://liquipedia.net/mobilelegends/Khaleed" TargetMode="External"/><Relationship Id="rId1099" Type="http://schemas.openxmlformats.org/officeDocument/2006/relationships/hyperlink" Target="https://liquipedia.net/mobilelegends/Ruby" TargetMode="External"/><Relationship Id="rId146" Type="http://schemas.openxmlformats.org/officeDocument/2006/relationships/hyperlink" Target="https://liquipedia.net/commons/images/thumb/4/48/ML_icon_Valentina.png/25px-ML_icon_Valentina.png" TargetMode="External"/><Relationship Id="rId145" Type="http://schemas.openxmlformats.org/officeDocument/2006/relationships/hyperlink" Target="https://liquipedia.net/mobilelegends/Valentina" TargetMode="External"/><Relationship Id="rId144" Type="http://schemas.openxmlformats.org/officeDocument/2006/relationships/hyperlink" Target="https://liquipedia.net/commons/images/thumb/8/88/ML_icon_Mathilda.png/25px-ML_icon_Mathilda.png" TargetMode="External"/><Relationship Id="rId139" Type="http://schemas.openxmlformats.org/officeDocument/2006/relationships/hyperlink" Target="https://liquipedia.net/mobilelegends/Alpha" TargetMode="External"/><Relationship Id="rId138" Type="http://schemas.openxmlformats.org/officeDocument/2006/relationships/hyperlink" Target="https://liquipedia.net/commons/images/thumb/f/f9/ML_icon_Harith.png/25px-ML_icon_Harith.png" TargetMode="External"/><Relationship Id="rId137" Type="http://schemas.openxmlformats.org/officeDocument/2006/relationships/hyperlink" Target="https://liquipedia.net/mobilelegends/Harith" TargetMode="External"/><Relationship Id="rId1080" Type="http://schemas.openxmlformats.org/officeDocument/2006/relationships/hyperlink" Target="https://liquipedia.net/commons/images/thumb/1/1e/Rex_Regum_Qeon_allmode.png/70px-Rex_Regum_Qeon_allmode.png" TargetMode="External"/><Relationship Id="rId1081" Type="http://schemas.openxmlformats.org/officeDocument/2006/relationships/hyperlink" Target="https://liquipedia.net/mobilelegends/Nolan" TargetMode="External"/><Relationship Id="rId1082" Type="http://schemas.openxmlformats.org/officeDocument/2006/relationships/hyperlink" Target="https://liquipedia.net/commons/images/thumb/6/67/ML_icon_Nolan.png/25px-ML_icon_Nolan.png" TargetMode="External"/><Relationship Id="rId1083" Type="http://schemas.openxmlformats.org/officeDocument/2006/relationships/hyperlink" Target="https://liquipedia.net/mobilelegends/Hylos" TargetMode="External"/><Relationship Id="rId132" Type="http://schemas.openxmlformats.org/officeDocument/2006/relationships/hyperlink" Target="https://liquipedia.net/commons/images/thumb/8/8e/ML_icon_Ling_2024.png/25px-ML_icon_Ling_2024.png" TargetMode="External"/><Relationship Id="rId1084" Type="http://schemas.openxmlformats.org/officeDocument/2006/relationships/hyperlink" Target="https://liquipedia.net/commons/images/thumb/6/68/ML_icon_Hylos.png/25px-ML_icon_Hylos.png" TargetMode="External"/><Relationship Id="rId131" Type="http://schemas.openxmlformats.org/officeDocument/2006/relationships/hyperlink" Target="https://liquipedia.net/mobilelegends/Ling" TargetMode="External"/><Relationship Id="rId1085" Type="http://schemas.openxmlformats.org/officeDocument/2006/relationships/hyperlink" Target="https://liquipedia.net/mobilelegends/Arlott" TargetMode="External"/><Relationship Id="rId130" Type="http://schemas.openxmlformats.org/officeDocument/2006/relationships/hyperlink" Target="https://liquipedia.net/commons/images/thumb/1/1e/Rex_Regum_Qeon_allmode.png/70px-Rex_Regum_Qeon_allmode.png" TargetMode="External"/><Relationship Id="rId1086" Type="http://schemas.openxmlformats.org/officeDocument/2006/relationships/hyperlink" Target="https://liquipedia.net/commons/images/thumb/a/ab/ML_icon_Arlott.png/25px-ML_icon_Arlott.png" TargetMode="External"/><Relationship Id="rId1087" Type="http://schemas.openxmlformats.org/officeDocument/2006/relationships/hyperlink" Target="https://liquipedia.net/mobilelegends/Valentina" TargetMode="External"/><Relationship Id="rId136" Type="http://schemas.openxmlformats.org/officeDocument/2006/relationships/hyperlink" Target="https://liquipedia.net/commons/images/thumb/6/68/ML_icon_Hylos.png/25px-ML_icon_Hylos.png" TargetMode="External"/><Relationship Id="rId1088" Type="http://schemas.openxmlformats.org/officeDocument/2006/relationships/hyperlink" Target="https://liquipedia.net/commons/images/thumb/4/48/ML_icon_Valentina.png/25px-ML_icon_Valentina.png" TargetMode="External"/><Relationship Id="rId135" Type="http://schemas.openxmlformats.org/officeDocument/2006/relationships/hyperlink" Target="https://liquipedia.net/mobilelegends/Hylos" TargetMode="External"/><Relationship Id="rId1089" Type="http://schemas.openxmlformats.org/officeDocument/2006/relationships/hyperlink" Target="https://liquipedia.net/mobilelegends/Alpha" TargetMode="External"/><Relationship Id="rId134" Type="http://schemas.openxmlformats.org/officeDocument/2006/relationships/hyperlink" Target="https://liquipedia.net/commons/images/thumb/7/7f/ML_icon_Chou.png/25px-ML_icon_Chou.png" TargetMode="External"/><Relationship Id="rId133" Type="http://schemas.openxmlformats.org/officeDocument/2006/relationships/hyperlink" Target="https://liquipedia.net/mobilelegends/Chou" TargetMode="External"/><Relationship Id="rId172" Type="http://schemas.openxmlformats.org/officeDocument/2006/relationships/hyperlink" Target="https://liquipedia.net/mobilelegends/Roger" TargetMode="External"/><Relationship Id="rId171" Type="http://schemas.openxmlformats.org/officeDocument/2006/relationships/hyperlink" Target="https://liquipedia.net/commons/images/thumb/f/f9/ML_icon_Harith.png/25px-ML_icon_Harith.png" TargetMode="External"/><Relationship Id="rId170" Type="http://schemas.openxmlformats.org/officeDocument/2006/relationships/hyperlink" Target="https://liquipedia.net/mobilelegends/Harith" TargetMode="External"/><Relationship Id="rId165" Type="http://schemas.openxmlformats.org/officeDocument/2006/relationships/hyperlink" Target="https://liquipedia.net/commons/images/thumb/1/15/Dewa_United_allmode.png/80px-Dewa_United_allmode.png" TargetMode="External"/><Relationship Id="rId164" Type="http://schemas.openxmlformats.org/officeDocument/2006/relationships/hyperlink" Target="https://liquipedia.net/mobilelegends/Dewa_United_Esports" TargetMode="External"/><Relationship Id="rId163" Type="http://schemas.openxmlformats.org/officeDocument/2006/relationships/hyperlink" Target="https://liquipedia.net/commons/images/thumb/1/1e/Rex_Regum_Qeon_allmode.png/70px-Rex_Regum_Qeon_allmode.png" TargetMode="External"/><Relationship Id="rId162" Type="http://schemas.openxmlformats.org/officeDocument/2006/relationships/hyperlink" Target="https://liquipedia.net/commons/images/thumb/1/1e/Rex_Regum_Qeon_allmode.png/70px-Rex_Regum_Qeon_allmode.png" TargetMode="External"/><Relationship Id="rId169" Type="http://schemas.openxmlformats.org/officeDocument/2006/relationships/hyperlink" Target="https://liquipedia.net/commons/images/thumb/d/d3/Fnatic_ONIC_ID_allmode.png/77px-Fnatic_ONIC_ID_allmode.png" TargetMode="External"/><Relationship Id="rId168" Type="http://schemas.openxmlformats.org/officeDocument/2006/relationships/hyperlink" Target="https://liquipedia.net/commons/images/thumb/4/49/Fnatic_ONIC_ID_lightmode.png/77px-Fnatic_ONIC_ID_lightmode.png" TargetMode="External"/><Relationship Id="rId167" Type="http://schemas.openxmlformats.org/officeDocument/2006/relationships/hyperlink" Target="https://liquipedia.net/mobilelegends/Fnatic_ONIC" TargetMode="External"/><Relationship Id="rId166" Type="http://schemas.openxmlformats.org/officeDocument/2006/relationships/hyperlink" Target="https://liquipedia.net/commons/images/thumb/1/15/Dewa_United_allmode.png/80px-Dewa_United_allmode.png" TargetMode="External"/><Relationship Id="rId161" Type="http://schemas.openxmlformats.org/officeDocument/2006/relationships/hyperlink" Target="https://liquipedia.net/mobilelegends/RRQ_Hoshi" TargetMode="External"/><Relationship Id="rId160" Type="http://schemas.openxmlformats.org/officeDocument/2006/relationships/hyperlink" Target="https://liquipedia.net/commons/images/thumb/0/07/Bigetron_2020_allmode.png/56px-Bigetron_2020_allmode.png" TargetMode="External"/><Relationship Id="rId159" Type="http://schemas.openxmlformats.org/officeDocument/2006/relationships/hyperlink" Target="https://liquipedia.net/commons/images/thumb/0/07/Bigetron_2020_allmode.png/56px-Bigetron_2020_allmode.png" TargetMode="External"/><Relationship Id="rId154" Type="http://schemas.openxmlformats.org/officeDocument/2006/relationships/hyperlink" Target="https://liquipedia.net/mobilelegends/Arlott" TargetMode="External"/><Relationship Id="rId153" Type="http://schemas.openxmlformats.org/officeDocument/2006/relationships/hyperlink" Target="https://liquipedia.net/commons/images/thumb/e/ea/Alter_Ego_2022_allmode.png/51px-Alter_Ego_2022_allmode.png" TargetMode="External"/><Relationship Id="rId152" Type="http://schemas.openxmlformats.org/officeDocument/2006/relationships/hyperlink" Target="https://liquipedia.net/commons/images/thumb/e/ea/Alter_Ego_2022_allmode.png/51px-Alter_Ego_2022_allmode.png" TargetMode="External"/><Relationship Id="rId151" Type="http://schemas.openxmlformats.org/officeDocument/2006/relationships/hyperlink" Target="https://liquipedia.net/mobilelegends/Alter_Ego" TargetMode="External"/><Relationship Id="rId158" Type="http://schemas.openxmlformats.org/officeDocument/2006/relationships/hyperlink" Target="https://liquipedia.net/mobilelegends/Bigetron_Alpha" TargetMode="External"/><Relationship Id="rId157" Type="http://schemas.openxmlformats.org/officeDocument/2006/relationships/hyperlink" Target="https://liquipedia.net/mobilelegends/Special:RunQuery/Game_history?pfRunQueryFormName=Game+history&amp;Gh%5Bbans%5D=Arlott&amp;Gh%5Btournaments%5D=MPL%2FIndonesia%2FSeason_14%2FPlayoffs%2C+MPL%2FIndonesia%2FSeason_14%2FRegular_Season&amp;wpRunQuery=Run+query" TargetMode="External"/><Relationship Id="rId156" Type="http://schemas.openxmlformats.org/officeDocument/2006/relationships/hyperlink" Target="https://liquipedia.net/mobilelegends/Special:RunQuery/Game_history?pfRunQueryFormName=Game+history&amp;Gh%5Bpicks%5D=Arlott&amp;Gh%5Btournaments%5D=MPL%2FIndonesia%2FSeason_14%2FPlayoffs%2C+MPL%2FIndonesia%2FSeason_14%2FRegular_Season&amp;wpRunQuery=Run+query" TargetMode="External"/><Relationship Id="rId155" Type="http://schemas.openxmlformats.org/officeDocument/2006/relationships/hyperlink" Target="https://liquipedia.net/commons/images/thumb/a/ab/ML_icon_Arlott.png/25px-ML_icon_Arlott.png" TargetMode="External"/><Relationship Id="rId1972" Type="http://schemas.openxmlformats.org/officeDocument/2006/relationships/hyperlink" Target="https://liquipedia.net/mobilelegends/Ruby" TargetMode="External"/><Relationship Id="rId1973" Type="http://schemas.openxmlformats.org/officeDocument/2006/relationships/hyperlink" Target="https://liquipedia.net/commons/images/thumb/9/98/ML_icon_Ruby.png/25px-ML_icon_Ruby.png" TargetMode="External"/><Relationship Id="rId2820" Type="http://schemas.openxmlformats.org/officeDocument/2006/relationships/hyperlink" Target="https://liquipedia.net/mobilelegends/Valentina" TargetMode="External"/><Relationship Id="rId1974" Type="http://schemas.openxmlformats.org/officeDocument/2006/relationships/hyperlink" Target="https://liquipedia.net/mobilelegends/Roger" TargetMode="External"/><Relationship Id="rId2821" Type="http://schemas.openxmlformats.org/officeDocument/2006/relationships/hyperlink" Target="https://liquipedia.net/commons/images/thumb/4/48/ML_icon_Valentina.png/25px-ML_icon_Valentina.png" TargetMode="External"/><Relationship Id="rId1975" Type="http://schemas.openxmlformats.org/officeDocument/2006/relationships/hyperlink" Target="https://liquipedia.net/commons/images/thumb/8/84/ML_icon_Roger.png/25px-ML_icon_Roger.png" TargetMode="External"/><Relationship Id="rId2822" Type="http://schemas.openxmlformats.org/officeDocument/2006/relationships/hyperlink" Target="https://liquipedia.net/mobilelegends/Rebellion_Esports" TargetMode="External"/><Relationship Id="rId1976" Type="http://schemas.openxmlformats.org/officeDocument/2006/relationships/hyperlink" Target="https://liquipedia.net/mobilelegends/Alpha" TargetMode="External"/><Relationship Id="rId2823" Type="http://schemas.openxmlformats.org/officeDocument/2006/relationships/hyperlink" Target="https://liquipedia.net/commons/images/thumb/0/0a/Rebellion_Esports_allmode.png/99px-Rebellion_Esports_allmode.png" TargetMode="External"/><Relationship Id="rId1977" Type="http://schemas.openxmlformats.org/officeDocument/2006/relationships/hyperlink" Target="https://liquipedia.net/commons/images/thumb/c/c1/ML_icon_Alpha_2021.png/25px-ML_icon_Alpha_2021.png" TargetMode="External"/><Relationship Id="rId2824" Type="http://schemas.openxmlformats.org/officeDocument/2006/relationships/hyperlink" Target="https://liquipedia.net/commons/images/thumb/0/0a/Rebellion_Esports_allmode.png/99px-Rebellion_Esports_allmode.png" TargetMode="External"/><Relationship Id="rId1978" Type="http://schemas.openxmlformats.org/officeDocument/2006/relationships/hyperlink" Target="https://liquipedia.net/mobilelegends/Claude" TargetMode="External"/><Relationship Id="rId2825" Type="http://schemas.openxmlformats.org/officeDocument/2006/relationships/hyperlink" Target="https://liquipedia.net/mobilelegends/Zhask" TargetMode="External"/><Relationship Id="rId1979" Type="http://schemas.openxmlformats.org/officeDocument/2006/relationships/hyperlink" Target="https://liquipedia.net/commons/images/thumb/3/30/ML_icon_Claude_2024.png/25px-ML_icon_Claude_2024.png" TargetMode="External"/><Relationship Id="rId2826" Type="http://schemas.openxmlformats.org/officeDocument/2006/relationships/hyperlink" Target="https://liquipedia.net/commons/images/thumb/c/c7/ML_icon_Zhask.png/25px-ML_icon_Zhask.png" TargetMode="External"/><Relationship Id="rId2827" Type="http://schemas.openxmlformats.org/officeDocument/2006/relationships/hyperlink" Target="https://liquipedia.net/mobilelegends/Special:RunQuery/Game_history?pfRunQueryFormName=Game+history&amp;Gh%5Bpicks%5D=Zhask&amp;Gh%5Btournaments%5D=MPL%2FIndonesia%2FSeason_14%2FPlayoffs%2C+MPL%2FIndonesia%2FSeason_14%2FRegular_Season&amp;wpRunQuery=Run+query" TargetMode="External"/><Relationship Id="rId2828" Type="http://schemas.openxmlformats.org/officeDocument/2006/relationships/hyperlink" Target="https://liquipedia.net/mobilelegends/Special:RunQuery/Game_history?pfRunQueryFormName=Game+history&amp;Gh%5Bbans%5D=Zhask&amp;Gh%5Btournaments%5D=MPL%2FIndonesia%2FSeason_14%2FPlayoffs%2C+MPL%2FIndonesia%2FSeason_14%2FRegular_Season&amp;wpRunQuery=Run+query" TargetMode="External"/><Relationship Id="rId2829" Type="http://schemas.openxmlformats.org/officeDocument/2006/relationships/hyperlink" Target="https://liquipedia.net/mobilelegends/Rebellion_Esports" TargetMode="External"/><Relationship Id="rId1970" Type="http://schemas.openxmlformats.org/officeDocument/2006/relationships/hyperlink" Target="https://liquipedia.net/mobilelegends/Valentina" TargetMode="External"/><Relationship Id="rId1971" Type="http://schemas.openxmlformats.org/officeDocument/2006/relationships/hyperlink" Target="https://liquipedia.net/commons/images/thumb/4/48/ML_icon_Valentina.png/25px-ML_icon_Valentina.png" TargetMode="External"/><Relationship Id="rId1961" Type="http://schemas.openxmlformats.org/officeDocument/2006/relationships/hyperlink" Target="https://liquipedia.net/commons/images/thumb/6/67/ML_icon_Nolan.png/25px-ML_icon_Nolan.png" TargetMode="External"/><Relationship Id="rId1962" Type="http://schemas.openxmlformats.org/officeDocument/2006/relationships/hyperlink" Target="https://liquipedia.net/mobilelegends/Zhask" TargetMode="External"/><Relationship Id="rId1963" Type="http://schemas.openxmlformats.org/officeDocument/2006/relationships/hyperlink" Target="https://liquipedia.net/commons/images/thumb/c/c7/ML_icon_Zhask.png/25px-ML_icon_Zhask.png" TargetMode="External"/><Relationship Id="rId2810" Type="http://schemas.openxmlformats.org/officeDocument/2006/relationships/hyperlink" Target="https://liquipedia.net/mobilelegends/Hylos" TargetMode="External"/><Relationship Id="rId1964" Type="http://schemas.openxmlformats.org/officeDocument/2006/relationships/hyperlink" Target="https://liquipedia.net/mobilelegends/Edith" TargetMode="External"/><Relationship Id="rId2811" Type="http://schemas.openxmlformats.org/officeDocument/2006/relationships/hyperlink" Target="https://liquipedia.net/commons/images/thumb/6/68/ML_icon_Hylos.png/25px-ML_icon_Hylos.png" TargetMode="External"/><Relationship Id="rId1965" Type="http://schemas.openxmlformats.org/officeDocument/2006/relationships/hyperlink" Target="https://liquipedia.net/commons/images/thumb/0/01/ML_icon_Edith.png/25px-ML_icon_Edith.png" TargetMode="External"/><Relationship Id="rId2812" Type="http://schemas.openxmlformats.org/officeDocument/2006/relationships/hyperlink" Target="https://liquipedia.net/mobilelegends/Alpha" TargetMode="External"/><Relationship Id="rId1966" Type="http://schemas.openxmlformats.org/officeDocument/2006/relationships/hyperlink" Target="https://liquipedia.net/mobilelegends/Phoveus" TargetMode="External"/><Relationship Id="rId2813" Type="http://schemas.openxmlformats.org/officeDocument/2006/relationships/hyperlink" Target="https://liquipedia.net/commons/images/thumb/c/c1/ML_icon_Alpha_2021.png/25px-ML_icon_Alpha_2021.png" TargetMode="External"/><Relationship Id="rId1967" Type="http://schemas.openxmlformats.org/officeDocument/2006/relationships/hyperlink" Target="https://liquipedia.net/commons/images/thumb/b/b1/ML_icon_Phoveus_2024.png/25px-ML_icon_Phoveus_2024.png" TargetMode="External"/><Relationship Id="rId2814" Type="http://schemas.openxmlformats.org/officeDocument/2006/relationships/hyperlink" Target="https://liquipedia.net/mobilelegends/Zhuxin" TargetMode="External"/><Relationship Id="rId1968" Type="http://schemas.openxmlformats.org/officeDocument/2006/relationships/hyperlink" Target="https://liquipedia.net/mobilelegends/Moskov" TargetMode="External"/><Relationship Id="rId2815" Type="http://schemas.openxmlformats.org/officeDocument/2006/relationships/hyperlink" Target="https://liquipedia.net/commons/images/thumb/2/2c/ML_icon_Zhuxin.png/25px-ML_icon_Zhuxin.png" TargetMode="External"/><Relationship Id="rId1969" Type="http://schemas.openxmlformats.org/officeDocument/2006/relationships/hyperlink" Target="https://liquipedia.net/commons/images/thumb/f/fc/ML_icon_Moskov_2023.png/25px-ML_icon_Moskov_2023.png" TargetMode="External"/><Relationship Id="rId2816" Type="http://schemas.openxmlformats.org/officeDocument/2006/relationships/hyperlink" Target="https://liquipedia.net/mobilelegends/Edith" TargetMode="External"/><Relationship Id="rId2817" Type="http://schemas.openxmlformats.org/officeDocument/2006/relationships/hyperlink" Target="https://liquipedia.net/commons/images/thumb/0/01/ML_icon_Edith.png/25px-ML_icon_Edith.png" TargetMode="External"/><Relationship Id="rId2818" Type="http://schemas.openxmlformats.org/officeDocument/2006/relationships/hyperlink" Target="https://liquipedia.net/mobilelegends/Hylos" TargetMode="External"/><Relationship Id="rId2819" Type="http://schemas.openxmlformats.org/officeDocument/2006/relationships/hyperlink" Target="https://liquipedia.net/commons/images/thumb/6/68/ML_icon_Hylos.png/25px-ML_icon_Hylos.png" TargetMode="External"/><Relationship Id="rId1960" Type="http://schemas.openxmlformats.org/officeDocument/2006/relationships/hyperlink" Target="https://liquipedia.net/mobilelegends/Nolan" TargetMode="External"/><Relationship Id="rId1510" Type="http://schemas.openxmlformats.org/officeDocument/2006/relationships/hyperlink" Target="https://liquipedia.net/mobilelegends/Phoveus" TargetMode="External"/><Relationship Id="rId1994" Type="http://schemas.openxmlformats.org/officeDocument/2006/relationships/hyperlink" Target="https://liquipedia.net/commons/images/thumb/e/ec/ML_icon_Julian_dd.png/25px-ML_icon_Julian_dd.png" TargetMode="External"/><Relationship Id="rId2841" Type="http://schemas.openxmlformats.org/officeDocument/2006/relationships/hyperlink" Target="https://liquipedia.net/mobilelegends/Edith" TargetMode="External"/><Relationship Id="rId1511" Type="http://schemas.openxmlformats.org/officeDocument/2006/relationships/hyperlink" Target="https://liquipedia.net/commons/images/thumb/b/b1/ML_icon_Phoveus_2024.png/25px-ML_icon_Phoveus_2024.png" TargetMode="External"/><Relationship Id="rId1995" Type="http://schemas.openxmlformats.org/officeDocument/2006/relationships/hyperlink" Target="https://liquipedia.net/mobilelegends/Valentina" TargetMode="External"/><Relationship Id="rId2842" Type="http://schemas.openxmlformats.org/officeDocument/2006/relationships/hyperlink" Target="https://liquipedia.net/commons/images/thumb/0/01/ML_icon_Edith.png/25px-ML_icon_Edith.png" TargetMode="External"/><Relationship Id="rId1512" Type="http://schemas.openxmlformats.org/officeDocument/2006/relationships/hyperlink" Target="https://liquipedia.net/mobilelegends/RRQ_Hoshi" TargetMode="External"/><Relationship Id="rId1996" Type="http://schemas.openxmlformats.org/officeDocument/2006/relationships/hyperlink" Target="https://liquipedia.net/commons/images/thumb/4/48/ML_icon_Valentina.png/25px-ML_icon_Valentina.png" TargetMode="External"/><Relationship Id="rId2843" Type="http://schemas.openxmlformats.org/officeDocument/2006/relationships/hyperlink" Target="https://liquipedia.net/mobilelegends/Roger" TargetMode="External"/><Relationship Id="rId1513" Type="http://schemas.openxmlformats.org/officeDocument/2006/relationships/hyperlink" Target="https://liquipedia.net/commons/images/thumb/1/1e/Rex_Regum_Qeon_allmode.png/70px-Rex_Regum_Qeon_allmode.png" TargetMode="External"/><Relationship Id="rId1997" Type="http://schemas.openxmlformats.org/officeDocument/2006/relationships/hyperlink" Target="https://liquipedia.net/mobilelegends/Moskov" TargetMode="External"/><Relationship Id="rId2844" Type="http://schemas.openxmlformats.org/officeDocument/2006/relationships/hyperlink" Target="https://liquipedia.net/commons/images/thumb/8/84/ML_icon_Roger.png/25px-ML_icon_Roger.png" TargetMode="External"/><Relationship Id="rId1514" Type="http://schemas.openxmlformats.org/officeDocument/2006/relationships/hyperlink" Target="https://liquipedia.net/commons/images/thumb/1/1e/Rex_Regum_Qeon_allmode.png/70px-Rex_Regum_Qeon_allmode.png" TargetMode="External"/><Relationship Id="rId1998" Type="http://schemas.openxmlformats.org/officeDocument/2006/relationships/hyperlink" Target="https://liquipedia.net/commons/images/thumb/f/fc/ML_icon_Moskov_2023.png/25px-ML_icon_Moskov_2023.png" TargetMode="External"/><Relationship Id="rId2845" Type="http://schemas.openxmlformats.org/officeDocument/2006/relationships/hyperlink" Target="https://liquipedia.net/mobilelegends/Moskov" TargetMode="External"/><Relationship Id="rId1515" Type="http://schemas.openxmlformats.org/officeDocument/2006/relationships/hyperlink" Target="https://liquipedia.net/mobilelegends/Khaleed" TargetMode="External"/><Relationship Id="rId1999" Type="http://schemas.openxmlformats.org/officeDocument/2006/relationships/hyperlink" Target="https://liquipedia.net/mobilelegends/Nolan" TargetMode="External"/><Relationship Id="rId2846" Type="http://schemas.openxmlformats.org/officeDocument/2006/relationships/hyperlink" Target="https://liquipedia.net/commons/images/thumb/f/fc/ML_icon_Moskov_2023.png/25px-ML_icon_Moskov_2023.png" TargetMode="External"/><Relationship Id="rId1516" Type="http://schemas.openxmlformats.org/officeDocument/2006/relationships/hyperlink" Target="https://liquipedia.net/commons/images/thumb/1/10/ML_icon_Khaleed.png/25px-ML_icon_Khaleed.png" TargetMode="External"/><Relationship Id="rId2847" Type="http://schemas.openxmlformats.org/officeDocument/2006/relationships/hyperlink" Target="https://liquipedia.net/mobilelegends/Hayabusa" TargetMode="External"/><Relationship Id="rId1517" Type="http://schemas.openxmlformats.org/officeDocument/2006/relationships/hyperlink" Target="https://liquipedia.net/mobilelegends/Special:RunQuery/Game_history?pfRunQueryFormName=Game+history&amp;Gh%5Bpicks%5D=Khaleed&amp;Gh%5Btournaments%5D=MPL%2FIndonesia%2FSeason_14%2FPlayoffs%2C+MPL%2FIndonesia%2FSeason_14%2FRegular_Season&amp;wpRunQuery=Run+query" TargetMode="External"/><Relationship Id="rId2848" Type="http://schemas.openxmlformats.org/officeDocument/2006/relationships/hyperlink" Target="https://liquipedia.net/commons/images/thumb/6/67/ML_icon_Hayabusa_2021.png/25px-ML_icon_Hayabusa_2021.png" TargetMode="External"/><Relationship Id="rId1518" Type="http://schemas.openxmlformats.org/officeDocument/2006/relationships/hyperlink" Target="https://liquipedia.net/mobilelegends/Special:RunQuery/Game_history?pfRunQueryFormName=Game+history&amp;Gh%5Bbans%5D=Khaleed&amp;Gh%5Btournaments%5D=MPL%2FIndonesia%2FSeason_14%2FPlayoffs%2C+MPL%2FIndonesia%2FSeason_14%2FRegular_Season&amp;wpRunQuery=Run+query" TargetMode="External"/><Relationship Id="rId2849" Type="http://schemas.openxmlformats.org/officeDocument/2006/relationships/hyperlink" Target="https://liquipedia.net/mobilelegends/Karrie" TargetMode="External"/><Relationship Id="rId1519" Type="http://schemas.openxmlformats.org/officeDocument/2006/relationships/hyperlink" Target="https://liquipedia.net/mobilelegends/Bigetron_Alpha" TargetMode="External"/><Relationship Id="rId1990" Type="http://schemas.openxmlformats.org/officeDocument/2006/relationships/hyperlink" Target="https://liquipedia.net/commons/images/thumb/3/30/ML_icon_Claude_2024.png/25px-ML_icon_Claude_2024.png" TargetMode="External"/><Relationship Id="rId1991" Type="http://schemas.openxmlformats.org/officeDocument/2006/relationships/hyperlink" Target="https://liquipedia.net/mobilelegends/Hylos" TargetMode="External"/><Relationship Id="rId1992" Type="http://schemas.openxmlformats.org/officeDocument/2006/relationships/hyperlink" Target="https://liquipedia.net/commons/images/thumb/6/68/ML_icon_Hylos.png/25px-ML_icon_Hylos.png" TargetMode="External"/><Relationship Id="rId1993" Type="http://schemas.openxmlformats.org/officeDocument/2006/relationships/hyperlink" Target="https://liquipedia.net/mobilelegends/Julian" TargetMode="External"/><Relationship Id="rId2840" Type="http://schemas.openxmlformats.org/officeDocument/2006/relationships/hyperlink" Target="https://liquipedia.net/commons/images/thumb/5/59/Team_Liquid_2024_darkmode.png/44px-Team_Liquid_2024_darkmode.png" TargetMode="External"/><Relationship Id="rId1983" Type="http://schemas.openxmlformats.org/officeDocument/2006/relationships/hyperlink" Target="https://liquipedia.net/mobilelegends/Minsitthar" TargetMode="External"/><Relationship Id="rId2830" Type="http://schemas.openxmlformats.org/officeDocument/2006/relationships/hyperlink" Target="https://liquipedia.net/commons/images/thumb/0/0a/Rebellion_Esports_allmode.png/99px-Rebellion_Esports_allmode.png" TargetMode="External"/><Relationship Id="rId1500" Type="http://schemas.openxmlformats.org/officeDocument/2006/relationships/hyperlink" Target="https://liquipedia.net/mobilelegends/Vexana" TargetMode="External"/><Relationship Id="rId1984" Type="http://schemas.openxmlformats.org/officeDocument/2006/relationships/hyperlink" Target="https://liquipedia.net/commons/images/thumb/8/84/ML_icon_Minsitthar_2023.png/25px-ML_icon_Minsitthar_2023.png" TargetMode="External"/><Relationship Id="rId2831" Type="http://schemas.openxmlformats.org/officeDocument/2006/relationships/hyperlink" Target="https://liquipedia.net/commons/images/thumb/0/0a/Rebellion_Esports_allmode.png/99px-Rebellion_Esports_allmode.png" TargetMode="External"/><Relationship Id="rId1501" Type="http://schemas.openxmlformats.org/officeDocument/2006/relationships/hyperlink" Target="https://liquipedia.net/commons/images/thumb/d/de/ML_icon_Vexana_2022.png/25px-ML_icon_Vexana_2022.png" TargetMode="External"/><Relationship Id="rId1985" Type="http://schemas.openxmlformats.org/officeDocument/2006/relationships/hyperlink" Target="https://liquipedia.net/mobilelegends/Special:RunQuery/Game_history?pfRunQueryFormName=Game+history&amp;Gh%5Bpicks%5D=Minsitthar&amp;Gh%5Btournaments%5D=MPL%2FIndonesia%2FSeason_14%2FPlayoffs%2C+MPL%2FIndonesia%2FSeason_14%2FRegular_Season&amp;wpRunQuery=Run+query" TargetMode="External"/><Relationship Id="rId2832" Type="http://schemas.openxmlformats.org/officeDocument/2006/relationships/hyperlink" Target="https://liquipedia.net/mobilelegends/Bigetron_Alpha" TargetMode="External"/><Relationship Id="rId1502" Type="http://schemas.openxmlformats.org/officeDocument/2006/relationships/hyperlink" Target="https://liquipedia.net/mobilelegends/Hylos" TargetMode="External"/><Relationship Id="rId1986" Type="http://schemas.openxmlformats.org/officeDocument/2006/relationships/hyperlink" Target="https://liquipedia.net/mobilelegends/RRQ_Hoshi" TargetMode="External"/><Relationship Id="rId2833" Type="http://schemas.openxmlformats.org/officeDocument/2006/relationships/hyperlink" Target="https://liquipedia.net/commons/images/thumb/0/07/Bigetron_2020_allmode.png/56px-Bigetron_2020_allmode.png" TargetMode="External"/><Relationship Id="rId1503" Type="http://schemas.openxmlformats.org/officeDocument/2006/relationships/hyperlink" Target="https://liquipedia.net/commons/images/thumb/6/68/ML_icon_Hylos.png/25px-ML_icon_Hylos.png" TargetMode="External"/><Relationship Id="rId1987" Type="http://schemas.openxmlformats.org/officeDocument/2006/relationships/hyperlink" Target="https://liquipedia.net/commons/images/thumb/1/1e/Rex_Regum_Qeon_allmode.png/70px-Rex_Regum_Qeon_allmode.png" TargetMode="External"/><Relationship Id="rId2834" Type="http://schemas.openxmlformats.org/officeDocument/2006/relationships/hyperlink" Target="https://liquipedia.net/commons/images/thumb/0/07/Bigetron_2020_allmode.png/56px-Bigetron_2020_allmode.png" TargetMode="External"/><Relationship Id="rId1504" Type="http://schemas.openxmlformats.org/officeDocument/2006/relationships/hyperlink" Target="https://liquipedia.net/mobilelegends/Roger" TargetMode="External"/><Relationship Id="rId1988" Type="http://schemas.openxmlformats.org/officeDocument/2006/relationships/hyperlink" Target="https://liquipedia.net/commons/images/thumb/1/1e/Rex_Regum_Qeon_allmode.png/70px-Rex_Regum_Qeon_allmode.png" TargetMode="External"/><Relationship Id="rId2835" Type="http://schemas.openxmlformats.org/officeDocument/2006/relationships/hyperlink" Target="https://liquipedia.net/mobilelegends/EVOS_Glory" TargetMode="External"/><Relationship Id="rId1505" Type="http://schemas.openxmlformats.org/officeDocument/2006/relationships/hyperlink" Target="https://liquipedia.net/commons/images/thumb/8/84/ML_icon_Roger.png/25px-ML_icon_Roger.png" TargetMode="External"/><Relationship Id="rId1989" Type="http://schemas.openxmlformats.org/officeDocument/2006/relationships/hyperlink" Target="https://liquipedia.net/mobilelegends/Claude" TargetMode="External"/><Relationship Id="rId2836" Type="http://schemas.openxmlformats.org/officeDocument/2006/relationships/hyperlink" Target="https://liquipedia.net/commons/images/thumb/d/d0/EVOS_Esports_allmode.png/52px-EVOS_Esports_allmode.png" TargetMode="External"/><Relationship Id="rId1506" Type="http://schemas.openxmlformats.org/officeDocument/2006/relationships/hyperlink" Target="https://liquipedia.net/mobilelegends/Moskov" TargetMode="External"/><Relationship Id="rId2837" Type="http://schemas.openxmlformats.org/officeDocument/2006/relationships/hyperlink" Target="https://liquipedia.net/commons/images/thumb/d/d0/EVOS_Esports_allmode.png/52px-EVOS_Esports_allmode.png" TargetMode="External"/><Relationship Id="rId1507" Type="http://schemas.openxmlformats.org/officeDocument/2006/relationships/hyperlink" Target="https://liquipedia.net/commons/images/thumb/f/fc/ML_icon_Moskov_2023.png/25px-ML_icon_Moskov_2023.png" TargetMode="External"/><Relationship Id="rId2838" Type="http://schemas.openxmlformats.org/officeDocument/2006/relationships/hyperlink" Target="https://liquipedia.net/mobilelegends/Team_Liquid_ID" TargetMode="External"/><Relationship Id="rId1508" Type="http://schemas.openxmlformats.org/officeDocument/2006/relationships/hyperlink" Target="https://liquipedia.net/mobilelegends/Arlott" TargetMode="External"/><Relationship Id="rId2839" Type="http://schemas.openxmlformats.org/officeDocument/2006/relationships/hyperlink" Target="https://liquipedia.net/commons/images/thumb/0/01/Team_Liquid_2024_lightmode.png/44px-Team_Liquid_2024_lightmode.png" TargetMode="External"/><Relationship Id="rId1509" Type="http://schemas.openxmlformats.org/officeDocument/2006/relationships/hyperlink" Target="https://liquipedia.net/commons/images/thumb/a/ab/ML_icon_Arlott.png/25px-ML_icon_Arlott.png" TargetMode="External"/><Relationship Id="rId1980" Type="http://schemas.openxmlformats.org/officeDocument/2006/relationships/hyperlink" Target="https://liquipedia.net/mobilelegends/EVOS_Glory" TargetMode="External"/><Relationship Id="rId1981" Type="http://schemas.openxmlformats.org/officeDocument/2006/relationships/hyperlink" Target="https://liquipedia.net/commons/images/thumb/d/d0/EVOS_Esports_allmode.png/52px-EVOS_Esports_allmode.png" TargetMode="External"/><Relationship Id="rId1982" Type="http://schemas.openxmlformats.org/officeDocument/2006/relationships/hyperlink" Target="https://liquipedia.net/commons/images/thumb/d/d0/EVOS_Esports_allmode.png/52px-EVOS_Esports_allmode.png" TargetMode="External"/><Relationship Id="rId1930" Type="http://schemas.openxmlformats.org/officeDocument/2006/relationships/hyperlink" Target="https://liquipedia.net/mobilelegends/Fanny" TargetMode="External"/><Relationship Id="rId1931" Type="http://schemas.openxmlformats.org/officeDocument/2006/relationships/hyperlink" Target="https://liquipedia.net/commons/images/thumb/b/be/ML_icon_Fanny.png/25px-ML_icon_Fanny.png" TargetMode="External"/><Relationship Id="rId1932" Type="http://schemas.openxmlformats.org/officeDocument/2006/relationships/hyperlink" Target="https://liquipedia.net/mobilelegends/Hayabusa" TargetMode="External"/><Relationship Id="rId1933" Type="http://schemas.openxmlformats.org/officeDocument/2006/relationships/hyperlink" Target="https://liquipedia.net/commons/images/thumb/6/67/ML_icon_Hayabusa_2021.png/25px-ML_icon_Hayabusa_2021.png" TargetMode="External"/><Relationship Id="rId1934" Type="http://schemas.openxmlformats.org/officeDocument/2006/relationships/hyperlink" Target="https://liquipedia.net/mobilelegends/Faramis" TargetMode="External"/><Relationship Id="rId1935" Type="http://schemas.openxmlformats.org/officeDocument/2006/relationships/hyperlink" Target="https://liquipedia.net/commons/images/thumb/b/bf/ML_icon_Faramis_2022.png/25px-ML_icon_Faramis_2022.png" TargetMode="External"/><Relationship Id="rId1936" Type="http://schemas.openxmlformats.org/officeDocument/2006/relationships/hyperlink" Target="https://liquipedia.net/mobilelegends/Roger" TargetMode="External"/><Relationship Id="rId1937" Type="http://schemas.openxmlformats.org/officeDocument/2006/relationships/hyperlink" Target="https://liquipedia.net/commons/images/thumb/8/84/ML_icon_Roger.png/25px-ML_icon_Roger.png" TargetMode="External"/><Relationship Id="rId1938" Type="http://schemas.openxmlformats.org/officeDocument/2006/relationships/hyperlink" Target="https://liquipedia.net/mobilelegends/Claude" TargetMode="External"/><Relationship Id="rId1939" Type="http://schemas.openxmlformats.org/officeDocument/2006/relationships/hyperlink" Target="https://liquipedia.net/commons/images/thumb/3/30/ML_icon_Claude_2024.png/25px-ML_icon_Claude_2024.png" TargetMode="External"/><Relationship Id="rId1920" Type="http://schemas.openxmlformats.org/officeDocument/2006/relationships/hyperlink" Target="https://liquipedia.net/commons/images/thumb/1/1e/Rex_Regum_Qeon_allmode.png/70px-Rex_Regum_Qeon_allmode.png" TargetMode="External"/><Relationship Id="rId1921" Type="http://schemas.openxmlformats.org/officeDocument/2006/relationships/hyperlink" Target="https://liquipedia.net/mobilelegends/Rebellion_Esports" TargetMode="External"/><Relationship Id="rId1922" Type="http://schemas.openxmlformats.org/officeDocument/2006/relationships/hyperlink" Target="https://liquipedia.net/commons/images/thumb/0/0a/Rebellion_Esports_allmode.png/99px-Rebellion_Esports_allmode.png" TargetMode="External"/><Relationship Id="rId1923" Type="http://schemas.openxmlformats.org/officeDocument/2006/relationships/hyperlink" Target="https://liquipedia.net/commons/images/thumb/0/0a/Rebellion_Esports_allmode.png/99px-Rebellion_Esports_allmode.png" TargetMode="External"/><Relationship Id="rId1924" Type="http://schemas.openxmlformats.org/officeDocument/2006/relationships/hyperlink" Target="https://liquipedia.net/mobilelegends/Vexana" TargetMode="External"/><Relationship Id="rId1925" Type="http://schemas.openxmlformats.org/officeDocument/2006/relationships/hyperlink" Target="https://liquipedia.net/commons/images/thumb/d/de/ML_icon_Vexana_2022.png/25px-ML_icon_Vexana_2022.png" TargetMode="External"/><Relationship Id="rId1926" Type="http://schemas.openxmlformats.org/officeDocument/2006/relationships/hyperlink" Target="https://liquipedia.net/mobilelegends/Chou" TargetMode="External"/><Relationship Id="rId1927" Type="http://schemas.openxmlformats.org/officeDocument/2006/relationships/hyperlink" Target="https://liquipedia.net/commons/images/thumb/7/7f/ML_icon_Chou.png/25px-ML_icon_Chou.png" TargetMode="External"/><Relationship Id="rId1928" Type="http://schemas.openxmlformats.org/officeDocument/2006/relationships/hyperlink" Target="https://liquipedia.net/mobilelegends/Edith" TargetMode="External"/><Relationship Id="rId1929" Type="http://schemas.openxmlformats.org/officeDocument/2006/relationships/hyperlink" Target="https://liquipedia.net/commons/images/thumb/0/01/ML_icon_Edith.png/25px-ML_icon_Edith.png" TargetMode="External"/><Relationship Id="rId1950" Type="http://schemas.openxmlformats.org/officeDocument/2006/relationships/hyperlink" Target="https://liquipedia.net/commons/images/thumb/d/d3/Fnatic_ONIC_ID_allmode.png/77px-Fnatic_ONIC_ID_allmode.png" TargetMode="External"/><Relationship Id="rId1951" Type="http://schemas.openxmlformats.org/officeDocument/2006/relationships/hyperlink" Target="https://liquipedia.net/mobilelegends/Team_Liquid_ID" TargetMode="External"/><Relationship Id="rId1952" Type="http://schemas.openxmlformats.org/officeDocument/2006/relationships/hyperlink" Target="https://liquipedia.net/commons/images/thumb/0/01/Team_Liquid_2024_lightmode.png/44px-Team_Liquid_2024_lightmode.png" TargetMode="External"/><Relationship Id="rId1953" Type="http://schemas.openxmlformats.org/officeDocument/2006/relationships/hyperlink" Target="https://liquipedia.net/commons/images/thumb/5/59/Team_Liquid_2024_darkmode.png/44px-Team_Liquid_2024_darkmode.png" TargetMode="External"/><Relationship Id="rId2800" Type="http://schemas.openxmlformats.org/officeDocument/2006/relationships/hyperlink" Target="https://liquipedia.net/commons/images/thumb/0/07/Bigetron_2020_allmode.png/56px-Bigetron_2020_allmode.png" TargetMode="External"/><Relationship Id="rId1954" Type="http://schemas.openxmlformats.org/officeDocument/2006/relationships/hyperlink" Target="https://liquipedia.net/mobilelegends/Rebellion_Esports" TargetMode="External"/><Relationship Id="rId2801" Type="http://schemas.openxmlformats.org/officeDocument/2006/relationships/hyperlink" Target="https://liquipedia.net/commons/images/thumb/0/07/Bigetron_2020_allmode.png/56px-Bigetron_2020_allmode.png" TargetMode="External"/><Relationship Id="rId1955" Type="http://schemas.openxmlformats.org/officeDocument/2006/relationships/hyperlink" Target="https://liquipedia.net/commons/images/thumb/0/0a/Rebellion_Esports_allmode.png/99px-Rebellion_Esports_allmode.png" TargetMode="External"/><Relationship Id="rId2802" Type="http://schemas.openxmlformats.org/officeDocument/2006/relationships/hyperlink" Target="https://liquipedia.net/mobilelegends/Alpha" TargetMode="External"/><Relationship Id="rId1956" Type="http://schemas.openxmlformats.org/officeDocument/2006/relationships/hyperlink" Target="https://liquipedia.net/commons/images/thumb/0/0a/Rebellion_Esports_allmode.png/99px-Rebellion_Esports_allmode.png" TargetMode="External"/><Relationship Id="rId2803" Type="http://schemas.openxmlformats.org/officeDocument/2006/relationships/hyperlink" Target="https://liquipedia.net/commons/images/thumb/c/c1/ML_icon_Alpha_2021.png/25px-ML_icon_Alpha_2021.png" TargetMode="External"/><Relationship Id="rId1957" Type="http://schemas.openxmlformats.org/officeDocument/2006/relationships/hyperlink" Target="https://liquipedia.net/mobilelegends/Alter_Ego" TargetMode="External"/><Relationship Id="rId2804" Type="http://schemas.openxmlformats.org/officeDocument/2006/relationships/hyperlink" Target="https://liquipedia.net/mobilelegends/Phoveus" TargetMode="External"/><Relationship Id="rId1958" Type="http://schemas.openxmlformats.org/officeDocument/2006/relationships/hyperlink" Target="https://liquipedia.net/commons/images/thumb/e/ea/Alter_Ego_2022_allmode.png/51px-Alter_Ego_2022_allmode.png" TargetMode="External"/><Relationship Id="rId2805" Type="http://schemas.openxmlformats.org/officeDocument/2006/relationships/hyperlink" Target="https://liquipedia.net/commons/images/thumb/b/b1/ML_icon_Phoveus_2024.png/25px-ML_icon_Phoveus_2024.png" TargetMode="External"/><Relationship Id="rId1959" Type="http://schemas.openxmlformats.org/officeDocument/2006/relationships/hyperlink" Target="https://liquipedia.net/commons/images/thumb/e/ea/Alter_Ego_2022_allmode.png/51px-Alter_Ego_2022_allmode.png" TargetMode="External"/><Relationship Id="rId2806" Type="http://schemas.openxmlformats.org/officeDocument/2006/relationships/hyperlink" Target="https://liquipedia.net/mobilelegends/Nolan" TargetMode="External"/><Relationship Id="rId2807" Type="http://schemas.openxmlformats.org/officeDocument/2006/relationships/hyperlink" Target="https://liquipedia.net/commons/images/thumb/6/67/ML_icon_Nolan.png/25px-ML_icon_Nolan.png" TargetMode="External"/><Relationship Id="rId2808" Type="http://schemas.openxmlformats.org/officeDocument/2006/relationships/hyperlink" Target="https://liquipedia.net/mobilelegends/Gatotkaca" TargetMode="External"/><Relationship Id="rId2809" Type="http://schemas.openxmlformats.org/officeDocument/2006/relationships/hyperlink" Target="https://liquipedia.net/commons/images/thumb/e/e8/ML_icon_Gatotkaca.png/25px-ML_icon_Gatotkaca.png" TargetMode="External"/><Relationship Id="rId1940" Type="http://schemas.openxmlformats.org/officeDocument/2006/relationships/hyperlink" Target="https://liquipedia.net/mobilelegends/Khufra" TargetMode="External"/><Relationship Id="rId1941" Type="http://schemas.openxmlformats.org/officeDocument/2006/relationships/hyperlink" Target="https://liquipedia.net/commons/images/thumb/6/6e/ML_icon_Khufra.png/25px-ML_icon_Khufra.png" TargetMode="External"/><Relationship Id="rId1942" Type="http://schemas.openxmlformats.org/officeDocument/2006/relationships/hyperlink" Target="https://liquipedia.net/mobilelegends/Mathilda" TargetMode="External"/><Relationship Id="rId1943" Type="http://schemas.openxmlformats.org/officeDocument/2006/relationships/hyperlink" Target="https://liquipedia.net/commons/images/thumb/8/88/ML_icon_Mathilda.png/25px-ML_icon_Mathilda.png" TargetMode="External"/><Relationship Id="rId1944" Type="http://schemas.openxmlformats.org/officeDocument/2006/relationships/hyperlink" Target="https://liquipedia.net/mobilelegends/Minotaur" TargetMode="External"/><Relationship Id="rId1945" Type="http://schemas.openxmlformats.org/officeDocument/2006/relationships/hyperlink" Target="https://liquipedia.net/commons/images/thumb/f/f7/ML_icon_Minotaur_2021.png/25px-ML_icon_Minotaur_2021.png" TargetMode="External"/><Relationship Id="rId1946" Type="http://schemas.openxmlformats.org/officeDocument/2006/relationships/hyperlink" Target="https://liquipedia.net/mobilelegends/Special:RunQuery/Game_history?pfRunQueryFormName=Game+history&amp;Gh%5Bpicks%5D=Minotaur&amp;Gh%5Btournaments%5D=MPL%2FIndonesia%2FSeason_14%2FPlayoffs%2C+MPL%2FIndonesia%2FSeason_14%2FRegular_Season&amp;wpRunQuery=Run+query" TargetMode="External"/><Relationship Id="rId1947" Type="http://schemas.openxmlformats.org/officeDocument/2006/relationships/hyperlink" Target="https://liquipedia.net/mobilelegends/Special:RunQuery/Game_history?pfRunQueryFormName=Game+history&amp;Gh%5Bbans%5D=Minotaur&amp;Gh%5Btournaments%5D=MPL%2FIndonesia%2FSeason_14%2FPlayoffs%2C+MPL%2FIndonesia%2FSeason_14%2FRegular_Season&amp;wpRunQuery=Run+query" TargetMode="External"/><Relationship Id="rId1948" Type="http://schemas.openxmlformats.org/officeDocument/2006/relationships/hyperlink" Target="https://liquipedia.net/mobilelegends/Fnatic_ONIC" TargetMode="External"/><Relationship Id="rId1949" Type="http://schemas.openxmlformats.org/officeDocument/2006/relationships/hyperlink" Target="https://liquipedia.net/commons/images/thumb/4/49/Fnatic_ONIC_ID_lightmode.png/77px-Fnatic_ONIC_ID_lightmode.png" TargetMode="External"/><Relationship Id="rId1576" Type="http://schemas.openxmlformats.org/officeDocument/2006/relationships/hyperlink" Target="https://liquipedia.net/mobilelegends/Lunox" TargetMode="External"/><Relationship Id="rId2423" Type="http://schemas.openxmlformats.org/officeDocument/2006/relationships/hyperlink" Target="https://liquipedia.net/mobilelegends/Edith" TargetMode="External"/><Relationship Id="rId1577" Type="http://schemas.openxmlformats.org/officeDocument/2006/relationships/hyperlink" Target="https://liquipedia.net/commons/images/thumb/1/17/ML_icon_Lunox.png/25px-ML_icon_Lunox.png" TargetMode="External"/><Relationship Id="rId2424" Type="http://schemas.openxmlformats.org/officeDocument/2006/relationships/hyperlink" Target="https://liquipedia.net/commons/images/thumb/0/01/ML_icon_Edith.png/25px-ML_icon_Edith.png" TargetMode="External"/><Relationship Id="rId1578" Type="http://schemas.openxmlformats.org/officeDocument/2006/relationships/hyperlink" Target="https://liquipedia.net/mobilelegends/Ruby" TargetMode="External"/><Relationship Id="rId2425" Type="http://schemas.openxmlformats.org/officeDocument/2006/relationships/hyperlink" Target="https://liquipedia.net/mobilelegends/Natan" TargetMode="External"/><Relationship Id="rId1579" Type="http://schemas.openxmlformats.org/officeDocument/2006/relationships/hyperlink" Target="https://liquipedia.net/commons/images/thumb/9/98/ML_icon_Ruby.png/25px-ML_icon_Ruby.png" TargetMode="External"/><Relationship Id="rId2426" Type="http://schemas.openxmlformats.org/officeDocument/2006/relationships/hyperlink" Target="https://liquipedia.net/commons/images/thumb/c/ce/ML_icon_Natan.png/25px-ML_icon_Natan.png" TargetMode="External"/><Relationship Id="rId2427" Type="http://schemas.openxmlformats.org/officeDocument/2006/relationships/hyperlink" Target="https://liquipedia.net/mobilelegends/Yve" TargetMode="External"/><Relationship Id="rId2428" Type="http://schemas.openxmlformats.org/officeDocument/2006/relationships/hyperlink" Target="https://liquipedia.net/commons/images/thumb/f/f4/ML_icon_Yve_2024.png/25px-ML_icon_Yve_2024.png" TargetMode="External"/><Relationship Id="rId2429" Type="http://schemas.openxmlformats.org/officeDocument/2006/relationships/hyperlink" Target="https://liquipedia.net/mobilelegends/Moskov" TargetMode="External"/><Relationship Id="rId509" Type="http://schemas.openxmlformats.org/officeDocument/2006/relationships/hyperlink" Target="https://liquipedia.net/mobilelegends/Phoveus" TargetMode="External"/><Relationship Id="rId508" Type="http://schemas.openxmlformats.org/officeDocument/2006/relationships/hyperlink" Target="https://liquipedia.net/commons/images/thumb/e/ec/ML_icon_Julian_dd.png/25px-ML_icon_Julian_dd.png" TargetMode="External"/><Relationship Id="rId503" Type="http://schemas.openxmlformats.org/officeDocument/2006/relationships/hyperlink" Target="https://liquipedia.net/mobilelegends/Natan" TargetMode="External"/><Relationship Id="rId987" Type="http://schemas.openxmlformats.org/officeDocument/2006/relationships/hyperlink" Target="https://liquipedia.net/commons/images/thumb/1/1e/Rex_Regum_Qeon_allmode.png/70px-Rex_Regum_Qeon_allmode.png" TargetMode="External"/><Relationship Id="rId502" Type="http://schemas.openxmlformats.org/officeDocument/2006/relationships/hyperlink" Target="https://liquipedia.net/commons/images/thumb/f/f9/ML_icon_Harith.png/25px-ML_icon_Harith.png" TargetMode="External"/><Relationship Id="rId986" Type="http://schemas.openxmlformats.org/officeDocument/2006/relationships/hyperlink" Target="https://liquipedia.net/mobilelegends/RRQ_Hoshi" TargetMode="External"/><Relationship Id="rId501" Type="http://schemas.openxmlformats.org/officeDocument/2006/relationships/hyperlink" Target="https://liquipedia.net/mobilelegends/Harith" TargetMode="External"/><Relationship Id="rId985" Type="http://schemas.openxmlformats.org/officeDocument/2006/relationships/hyperlink" Target="https://liquipedia.net/commons/images/thumb/4/41/Geek_Fam_2019_allmode.png/43px-Geek_Fam_2019_allmode.png" TargetMode="External"/><Relationship Id="rId500" Type="http://schemas.openxmlformats.org/officeDocument/2006/relationships/hyperlink" Target="https://liquipedia.net/commons/images/thumb/c/c1/ML_icon_Alpha_2021.png/25px-ML_icon_Alpha_2021.png" TargetMode="External"/><Relationship Id="rId984" Type="http://schemas.openxmlformats.org/officeDocument/2006/relationships/hyperlink" Target="https://liquipedia.net/commons/images/thumb/4/41/Geek_Fam_2019_allmode.png/43px-Geek_Fam_2019_allmode.png" TargetMode="External"/><Relationship Id="rId507" Type="http://schemas.openxmlformats.org/officeDocument/2006/relationships/hyperlink" Target="https://liquipedia.net/mobilelegends/Julian" TargetMode="External"/><Relationship Id="rId506" Type="http://schemas.openxmlformats.org/officeDocument/2006/relationships/hyperlink" Target="https://liquipedia.net/commons/images/thumb/6/67/ML_icon_Nolan.png/25px-ML_icon_Nolan.png" TargetMode="External"/><Relationship Id="rId505" Type="http://schemas.openxmlformats.org/officeDocument/2006/relationships/hyperlink" Target="https://liquipedia.net/mobilelegends/Nolan" TargetMode="External"/><Relationship Id="rId989" Type="http://schemas.openxmlformats.org/officeDocument/2006/relationships/hyperlink" Target="https://liquipedia.net/mobilelegends/Harith" TargetMode="External"/><Relationship Id="rId504" Type="http://schemas.openxmlformats.org/officeDocument/2006/relationships/hyperlink" Target="https://liquipedia.net/commons/images/thumb/c/ce/ML_icon_Natan.png/25px-ML_icon_Natan.png" TargetMode="External"/><Relationship Id="rId988" Type="http://schemas.openxmlformats.org/officeDocument/2006/relationships/hyperlink" Target="https://liquipedia.net/commons/images/thumb/1/1e/Rex_Regum_Qeon_allmode.png/70px-Rex_Regum_Qeon_allmode.png" TargetMode="External"/><Relationship Id="rId1570" Type="http://schemas.openxmlformats.org/officeDocument/2006/relationships/hyperlink" Target="https://liquipedia.net/mobilelegends/Roger" TargetMode="External"/><Relationship Id="rId1571" Type="http://schemas.openxmlformats.org/officeDocument/2006/relationships/hyperlink" Target="https://liquipedia.net/commons/images/thumb/8/84/ML_icon_Roger.png/25px-ML_icon_Roger.png" TargetMode="External"/><Relationship Id="rId983" Type="http://schemas.openxmlformats.org/officeDocument/2006/relationships/hyperlink" Target="https://liquipedia.net/mobilelegends/Geek_Fam_ID" TargetMode="External"/><Relationship Id="rId1572" Type="http://schemas.openxmlformats.org/officeDocument/2006/relationships/hyperlink" Target="https://liquipedia.net/mobilelegends/Edith" TargetMode="External"/><Relationship Id="rId982" Type="http://schemas.openxmlformats.org/officeDocument/2006/relationships/hyperlink" Target="https://liquipedia.net/commons/images/thumb/d/d3/Fnatic_ONIC_ID_allmode.png/77px-Fnatic_ONIC_ID_allmode.png" TargetMode="External"/><Relationship Id="rId1573" Type="http://schemas.openxmlformats.org/officeDocument/2006/relationships/hyperlink" Target="https://liquipedia.net/commons/images/thumb/0/01/ML_icon_Edith.png/25px-ML_icon_Edith.png" TargetMode="External"/><Relationship Id="rId2420" Type="http://schemas.openxmlformats.org/officeDocument/2006/relationships/hyperlink" Target="https://liquipedia.net/commons/images/thumb/6/68/ML_icon_Hylos.png/25px-ML_icon_Hylos.png" TargetMode="External"/><Relationship Id="rId981" Type="http://schemas.openxmlformats.org/officeDocument/2006/relationships/hyperlink" Target="https://liquipedia.net/commons/images/thumb/4/49/Fnatic_ONIC_ID_lightmode.png/77px-Fnatic_ONIC_ID_lightmode.png" TargetMode="External"/><Relationship Id="rId1574" Type="http://schemas.openxmlformats.org/officeDocument/2006/relationships/hyperlink" Target="https://liquipedia.net/mobilelegends/Zhask" TargetMode="External"/><Relationship Id="rId2421" Type="http://schemas.openxmlformats.org/officeDocument/2006/relationships/hyperlink" Target="https://liquipedia.net/mobilelegends/Faramis" TargetMode="External"/><Relationship Id="rId980" Type="http://schemas.openxmlformats.org/officeDocument/2006/relationships/hyperlink" Target="https://liquipedia.net/mobilelegends/Fnatic_ONIC" TargetMode="External"/><Relationship Id="rId1575" Type="http://schemas.openxmlformats.org/officeDocument/2006/relationships/hyperlink" Target="https://liquipedia.net/commons/images/thumb/c/c7/ML_icon_Zhask.png/25px-ML_icon_Zhask.png" TargetMode="External"/><Relationship Id="rId2422" Type="http://schemas.openxmlformats.org/officeDocument/2006/relationships/hyperlink" Target="https://liquipedia.net/commons/images/thumb/b/bf/ML_icon_Faramis_2022.png/25px-ML_icon_Faramis_2022.png" TargetMode="External"/><Relationship Id="rId1565" Type="http://schemas.openxmlformats.org/officeDocument/2006/relationships/hyperlink" Target="https://liquipedia.net/commons/images/thumb/e/ea/Alter_Ego_2022_allmode.png/51px-Alter_Ego_2022_allmode.png" TargetMode="External"/><Relationship Id="rId2412" Type="http://schemas.openxmlformats.org/officeDocument/2006/relationships/hyperlink" Target="https://liquipedia.net/mobilelegends/RRQ_Hoshi" TargetMode="External"/><Relationship Id="rId2896" Type="http://schemas.openxmlformats.org/officeDocument/2006/relationships/hyperlink" Target="https://liquipedia.net/mobilelegends/Natan" TargetMode="External"/><Relationship Id="rId1566" Type="http://schemas.openxmlformats.org/officeDocument/2006/relationships/hyperlink" Target="https://liquipedia.net/commons/images/thumb/e/ea/Alter_Ego_2022_allmode.png/51px-Alter_Ego_2022_allmode.png" TargetMode="External"/><Relationship Id="rId2413" Type="http://schemas.openxmlformats.org/officeDocument/2006/relationships/hyperlink" Target="https://liquipedia.net/commons/images/thumb/1/1e/Rex_Regum_Qeon_allmode.png/70px-Rex_Regum_Qeon_allmode.png" TargetMode="External"/><Relationship Id="rId2897" Type="http://schemas.openxmlformats.org/officeDocument/2006/relationships/hyperlink" Target="https://liquipedia.net/commons/images/thumb/c/ce/ML_icon_Natan.png/25px-ML_icon_Natan.png" TargetMode="External"/><Relationship Id="rId1567" Type="http://schemas.openxmlformats.org/officeDocument/2006/relationships/hyperlink" Target="https://liquipedia.net/mobilelegends/EVOS_Glory" TargetMode="External"/><Relationship Id="rId2414" Type="http://schemas.openxmlformats.org/officeDocument/2006/relationships/hyperlink" Target="https://liquipedia.net/commons/images/thumb/1/1e/Rex_Regum_Qeon_allmode.png/70px-Rex_Regum_Qeon_allmode.png" TargetMode="External"/><Relationship Id="rId2898" Type="http://schemas.openxmlformats.org/officeDocument/2006/relationships/hyperlink" Target="https://liquipedia.net/mobilelegends/Nolan" TargetMode="External"/><Relationship Id="rId1568" Type="http://schemas.openxmlformats.org/officeDocument/2006/relationships/hyperlink" Target="https://liquipedia.net/commons/images/thumb/d/d0/EVOS_Esports_allmode.png/52px-EVOS_Esports_allmode.png" TargetMode="External"/><Relationship Id="rId2415" Type="http://schemas.openxmlformats.org/officeDocument/2006/relationships/hyperlink" Target="https://liquipedia.net/mobilelegends/Beatrix" TargetMode="External"/><Relationship Id="rId2899" Type="http://schemas.openxmlformats.org/officeDocument/2006/relationships/hyperlink" Target="https://liquipedia.net/commons/images/thumb/6/67/ML_icon_Nolan.png/25px-ML_icon_Nolan.png" TargetMode="External"/><Relationship Id="rId1569" Type="http://schemas.openxmlformats.org/officeDocument/2006/relationships/hyperlink" Target="https://liquipedia.net/commons/images/thumb/d/d0/EVOS_Esports_allmode.png/52px-EVOS_Esports_allmode.png" TargetMode="External"/><Relationship Id="rId2416" Type="http://schemas.openxmlformats.org/officeDocument/2006/relationships/hyperlink" Target="https://liquipedia.net/commons/images/thumb/8/8f/ML_icon_Beatrix.png/25px-ML_icon_Beatrix.png" TargetMode="External"/><Relationship Id="rId2417" Type="http://schemas.openxmlformats.org/officeDocument/2006/relationships/hyperlink" Target="https://liquipedia.net/mobilelegends/Chou" TargetMode="External"/><Relationship Id="rId2418" Type="http://schemas.openxmlformats.org/officeDocument/2006/relationships/hyperlink" Target="https://liquipedia.net/commons/images/thumb/7/7f/ML_icon_Chou.png/25px-ML_icon_Chou.png" TargetMode="External"/><Relationship Id="rId2419" Type="http://schemas.openxmlformats.org/officeDocument/2006/relationships/hyperlink" Target="https://liquipedia.net/mobilelegends/Hylos" TargetMode="External"/><Relationship Id="rId976" Type="http://schemas.openxmlformats.org/officeDocument/2006/relationships/hyperlink" Target="https://liquipedia.net/mobilelegends/Special:RunQuery/Game_history?pfRunQueryFormName=Game+history&amp;Gh%5Bbans%5D=Grock&amp;Gh%5Btournaments%5D=MPL%2FIndonesia%2FSeason_14%2FPlayoffs%2C+MPL%2FIndonesia%2FSeason_14%2FRegular_Season&amp;wpRunQuery=Run+query" TargetMode="External"/><Relationship Id="rId975" Type="http://schemas.openxmlformats.org/officeDocument/2006/relationships/hyperlink" Target="https://liquipedia.net/mobilelegends/Special:RunQuery/Game_history?pfRunQueryFormName=Game+history&amp;Gh%5Bpicks%5D=Grock&amp;Gh%5Btournaments%5D=MPL%2FIndonesia%2FSeason_14%2FPlayoffs%2C+MPL%2FIndonesia%2FSeason_14%2FRegular_Season&amp;wpRunQuery=Run+query" TargetMode="External"/><Relationship Id="rId974" Type="http://schemas.openxmlformats.org/officeDocument/2006/relationships/hyperlink" Target="https://liquipedia.net/commons/images/thumb/2/28/ML_icon_Grock.png/25px-ML_icon_Grock.png" TargetMode="External"/><Relationship Id="rId973" Type="http://schemas.openxmlformats.org/officeDocument/2006/relationships/hyperlink" Target="https://liquipedia.net/mobilelegends/Grock" TargetMode="External"/><Relationship Id="rId979" Type="http://schemas.openxmlformats.org/officeDocument/2006/relationships/hyperlink" Target="https://liquipedia.net/commons/images/thumb/0/07/Bigetron_2020_allmode.png/56px-Bigetron_2020_allmode.png" TargetMode="External"/><Relationship Id="rId978" Type="http://schemas.openxmlformats.org/officeDocument/2006/relationships/hyperlink" Target="https://liquipedia.net/commons/images/thumb/0/07/Bigetron_2020_allmode.png/56px-Bigetron_2020_allmode.png" TargetMode="External"/><Relationship Id="rId977" Type="http://schemas.openxmlformats.org/officeDocument/2006/relationships/hyperlink" Target="https://liquipedia.net/mobilelegends/Bigetron_Alpha" TargetMode="External"/><Relationship Id="rId2890" Type="http://schemas.openxmlformats.org/officeDocument/2006/relationships/hyperlink" Target="https://liquipedia.net/mobilelegends/Yve" TargetMode="External"/><Relationship Id="rId1560" Type="http://schemas.openxmlformats.org/officeDocument/2006/relationships/hyperlink" Target="https://liquipedia.net/commons/images/thumb/0/0a/Rebellion_Esports_allmode.png/99px-Rebellion_Esports_allmode.png" TargetMode="External"/><Relationship Id="rId2891" Type="http://schemas.openxmlformats.org/officeDocument/2006/relationships/hyperlink" Target="https://liquipedia.net/commons/images/thumb/f/f4/ML_icon_Yve_2024.png/25px-ML_icon_Yve_2024.png" TargetMode="External"/><Relationship Id="rId972" Type="http://schemas.openxmlformats.org/officeDocument/2006/relationships/hyperlink" Target="https://liquipedia.net/commons/images/thumb/4/41/Geek_Fam_2019_allmode.png/43px-Geek_Fam_2019_allmode.png" TargetMode="External"/><Relationship Id="rId1561" Type="http://schemas.openxmlformats.org/officeDocument/2006/relationships/hyperlink" Target="https://liquipedia.net/mobilelegends/Bigetron_Alpha" TargetMode="External"/><Relationship Id="rId2892" Type="http://schemas.openxmlformats.org/officeDocument/2006/relationships/hyperlink" Target="https://liquipedia.net/mobilelegends/Edith" TargetMode="External"/><Relationship Id="rId971" Type="http://schemas.openxmlformats.org/officeDocument/2006/relationships/hyperlink" Target="https://liquipedia.net/commons/images/thumb/4/41/Geek_Fam_2019_allmode.png/43px-Geek_Fam_2019_allmode.png" TargetMode="External"/><Relationship Id="rId1562" Type="http://schemas.openxmlformats.org/officeDocument/2006/relationships/hyperlink" Target="https://liquipedia.net/commons/images/thumb/0/07/Bigetron_2020_allmode.png/56px-Bigetron_2020_allmode.png" TargetMode="External"/><Relationship Id="rId2893" Type="http://schemas.openxmlformats.org/officeDocument/2006/relationships/hyperlink" Target="https://liquipedia.net/commons/images/thumb/0/01/ML_icon_Edith.png/25px-ML_icon_Edith.png" TargetMode="External"/><Relationship Id="rId970" Type="http://schemas.openxmlformats.org/officeDocument/2006/relationships/hyperlink" Target="https://liquipedia.net/mobilelegends/Geek_Fam_ID" TargetMode="External"/><Relationship Id="rId1563" Type="http://schemas.openxmlformats.org/officeDocument/2006/relationships/hyperlink" Target="https://liquipedia.net/commons/images/thumb/0/07/Bigetron_2020_allmode.png/56px-Bigetron_2020_allmode.png" TargetMode="External"/><Relationship Id="rId2410" Type="http://schemas.openxmlformats.org/officeDocument/2006/relationships/hyperlink" Target="https://liquipedia.net/commons/images/thumb/4/41/Geek_Fam_2019_allmode.png/43px-Geek_Fam_2019_allmode.png" TargetMode="External"/><Relationship Id="rId2894" Type="http://schemas.openxmlformats.org/officeDocument/2006/relationships/hyperlink" Target="https://liquipedia.net/mobilelegends/Alpha" TargetMode="External"/><Relationship Id="rId1564" Type="http://schemas.openxmlformats.org/officeDocument/2006/relationships/hyperlink" Target="https://liquipedia.net/mobilelegends/Alter_Ego" TargetMode="External"/><Relationship Id="rId2411" Type="http://schemas.openxmlformats.org/officeDocument/2006/relationships/hyperlink" Target="https://liquipedia.net/commons/images/thumb/4/41/Geek_Fam_2019_allmode.png/43px-Geek_Fam_2019_allmode.png" TargetMode="External"/><Relationship Id="rId2895" Type="http://schemas.openxmlformats.org/officeDocument/2006/relationships/hyperlink" Target="https://liquipedia.net/commons/images/thumb/c/c1/ML_icon_Alpha_2021.png/25px-ML_icon_Alpha_2021.png" TargetMode="External"/><Relationship Id="rId1114" Type="http://schemas.openxmlformats.org/officeDocument/2006/relationships/hyperlink" Target="https://liquipedia.net/mobilelegends/Dewa_United_Esports" TargetMode="External"/><Relationship Id="rId1598" Type="http://schemas.openxmlformats.org/officeDocument/2006/relationships/hyperlink" Target="https://liquipedia.net/commons/images/thumb/e/ea/Alter_Ego_2022_allmode.png/51px-Alter_Ego_2022_allmode.png" TargetMode="External"/><Relationship Id="rId2445" Type="http://schemas.openxmlformats.org/officeDocument/2006/relationships/hyperlink" Target="https://liquipedia.net/mobilelegends/Geek_Fam_ID" TargetMode="External"/><Relationship Id="rId1115" Type="http://schemas.openxmlformats.org/officeDocument/2006/relationships/hyperlink" Target="https://liquipedia.net/commons/images/thumb/1/15/Dewa_United_allmode.png/80px-Dewa_United_allmode.png" TargetMode="External"/><Relationship Id="rId1599" Type="http://schemas.openxmlformats.org/officeDocument/2006/relationships/hyperlink" Target="https://liquipedia.net/commons/images/thumb/e/ea/Alter_Ego_2022_allmode.png/51px-Alter_Ego_2022_allmode.png" TargetMode="External"/><Relationship Id="rId2446" Type="http://schemas.openxmlformats.org/officeDocument/2006/relationships/hyperlink" Target="https://liquipedia.net/commons/images/thumb/4/41/Geek_Fam_2019_allmode.png/43px-Geek_Fam_2019_allmode.png" TargetMode="External"/><Relationship Id="rId1116" Type="http://schemas.openxmlformats.org/officeDocument/2006/relationships/hyperlink" Target="https://liquipedia.net/commons/images/thumb/1/15/Dewa_United_allmode.png/80px-Dewa_United_allmode.png" TargetMode="External"/><Relationship Id="rId2447" Type="http://schemas.openxmlformats.org/officeDocument/2006/relationships/hyperlink" Target="https://liquipedia.net/commons/images/thumb/4/41/Geek_Fam_2019_allmode.png/43px-Geek_Fam_2019_allmode.png" TargetMode="External"/><Relationship Id="rId1117" Type="http://schemas.openxmlformats.org/officeDocument/2006/relationships/hyperlink" Target="https://liquipedia.net/mobilelegends/Bigetron_Alpha" TargetMode="External"/><Relationship Id="rId2448" Type="http://schemas.openxmlformats.org/officeDocument/2006/relationships/hyperlink" Target="https://liquipedia.net/mobilelegends/Dewa_United_Esports" TargetMode="External"/><Relationship Id="rId1118" Type="http://schemas.openxmlformats.org/officeDocument/2006/relationships/hyperlink" Target="https://liquipedia.net/commons/images/thumb/0/07/Bigetron_2020_allmode.png/56px-Bigetron_2020_allmode.png" TargetMode="External"/><Relationship Id="rId2449" Type="http://schemas.openxmlformats.org/officeDocument/2006/relationships/hyperlink" Target="https://liquipedia.net/commons/images/thumb/1/15/Dewa_United_allmode.png/80px-Dewa_United_allmode.png" TargetMode="External"/><Relationship Id="rId1119" Type="http://schemas.openxmlformats.org/officeDocument/2006/relationships/hyperlink" Target="https://liquipedia.net/commons/images/thumb/0/07/Bigetron_2020_allmode.png/56px-Bigetron_2020_allmode.png" TargetMode="External"/><Relationship Id="rId525" Type="http://schemas.openxmlformats.org/officeDocument/2006/relationships/hyperlink" Target="https://liquipedia.net/mobilelegends/Mathilda" TargetMode="External"/><Relationship Id="rId524" Type="http://schemas.openxmlformats.org/officeDocument/2006/relationships/hyperlink" Target="https://liquipedia.net/commons/images/thumb/1/10/ML_icon_Khaleed.png/25px-ML_icon_Khaleed.png" TargetMode="External"/><Relationship Id="rId523" Type="http://schemas.openxmlformats.org/officeDocument/2006/relationships/hyperlink" Target="https://liquipedia.net/mobilelegends/Khaleed" TargetMode="External"/><Relationship Id="rId522" Type="http://schemas.openxmlformats.org/officeDocument/2006/relationships/hyperlink" Target="https://liquipedia.net/commons/images/thumb/1/1e/Rex_Regum_Qeon_allmode.png/70px-Rex_Regum_Qeon_allmode.png" TargetMode="External"/><Relationship Id="rId529" Type="http://schemas.openxmlformats.org/officeDocument/2006/relationships/hyperlink" Target="https://liquipedia.net/mobilelegends/Yve" TargetMode="External"/><Relationship Id="rId528" Type="http://schemas.openxmlformats.org/officeDocument/2006/relationships/hyperlink" Target="https://liquipedia.net/commons/images/thumb/8/84/ML_icon_Roger.png/25px-ML_icon_Roger.png" TargetMode="External"/><Relationship Id="rId527" Type="http://schemas.openxmlformats.org/officeDocument/2006/relationships/hyperlink" Target="https://liquipedia.net/mobilelegends/Roger" TargetMode="External"/><Relationship Id="rId526" Type="http://schemas.openxmlformats.org/officeDocument/2006/relationships/hyperlink" Target="https://liquipedia.net/commons/images/thumb/8/88/ML_icon_Mathilda.png/25px-ML_icon_Mathilda.png" TargetMode="External"/><Relationship Id="rId1590" Type="http://schemas.openxmlformats.org/officeDocument/2006/relationships/hyperlink" Target="https://liquipedia.net/mobilelegends/Geek_Fam_ID" TargetMode="External"/><Relationship Id="rId1591" Type="http://schemas.openxmlformats.org/officeDocument/2006/relationships/hyperlink" Target="https://liquipedia.net/commons/images/thumb/4/41/Geek_Fam_2019_allmode.png/43px-Geek_Fam_2019_allmode.png" TargetMode="External"/><Relationship Id="rId1592" Type="http://schemas.openxmlformats.org/officeDocument/2006/relationships/hyperlink" Target="https://liquipedia.net/commons/images/thumb/4/41/Geek_Fam_2019_allmode.png/43px-Geek_Fam_2019_allmode.png" TargetMode="External"/><Relationship Id="rId1593" Type="http://schemas.openxmlformats.org/officeDocument/2006/relationships/hyperlink" Target="https://liquipedia.net/mobilelegends/Lancelot" TargetMode="External"/><Relationship Id="rId2440" Type="http://schemas.openxmlformats.org/officeDocument/2006/relationships/hyperlink" Target="https://liquipedia.net/mobilelegends/Special:RunQuery/Game_history?pfRunQueryFormName=Game+history&amp;Gh%5Bpicks%5D=Terizla&amp;Gh%5Btournaments%5D=MPL%2FIndonesia%2FSeason_14%2FPlayoffs%2C+MPL%2FIndonesia%2FSeason_14%2FRegular_Season&amp;wpRunQuery=Run+query" TargetMode="External"/><Relationship Id="rId521" Type="http://schemas.openxmlformats.org/officeDocument/2006/relationships/hyperlink" Target="https://liquipedia.net/commons/images/thumb/1/1e/Rex_Regum_Qeon_allmode.png/70px-Rex_Regum_Qeon_allmode.png" TargetMode="External"/><Relationship Id="rId1110" Type="http://schemas.openxmlformats.org/officeDocument/2006/relationships/hyperlink" Target="https://liquipedia.net/commons/images/thumb/0/0a/Rebellion_Esports_allmode.png/99px-Rebellion_Esports_allmode.png" TargetMode="External"/><Relationship Id="rId1594" Type="http://schemas.openxmlformats.org/officeDocument/2006/relationships/hyperlink" Target="https://liquipedia.net/commons/images/thumb/8/8a/ML_icon_Lancelot_2021.png/25px-ML_icon_Lancelot_2021.png" TargetMode="External"/><Relationship Id="rId2441" Type="http://schemas.openxmlformats.org/officeDocument/2006/relationships/hyperlink" Target="https://liquipedia.net/mobilelegends/Special:RunQuery/Game_history?pfRunQueryFormName=Game+history&amp;Gh%5Bbans%5D=Terizla&amp;Gh%5Btournaments%5D=MPL%2FIndonesia%2FSeason_14%2FPlayoffs%2C+MPL%2FIndonesia%2FSeason_14%2FRegular_Season&amp;wpRunQuery=Run+query" TargetMode="External"/><Relationship Id="rId520" Type="http://schemas.openxmlformats.org/officeDocument/2006/relationships/hyperlink" Target="https://liquipedia.net/mobilelegends/RRQ_Hoshi" TargetMode="External"/><Relationship Id="rId1111" Type="http://schemas.openxmlformats.org/officeDocument/2006/relationships/hyperlink" Target="https://liquipedia.net/mobilelegends/Fnatic_ONIC" TargetMode="External"/><Relationship Id="rId1595" Type="http://schemas.openxmlformats.org/officeDocument/2006/relationships/hyperlink" Target="https://liquipedia.net/mobilelegends/Special:RunQuery/Game_history?pfRunQueryFormName=Game+history&amp;Gh%5Bpicks%5D=Lancelot&amp;Gh%5Btournaments%5D=MPL%2FIndonesia%2FSeason_14%2FPlayoffs%2C+MPL%2FIndonesia%2FSeason_14%2FRegular_Season&amp;wpRunQuery=Run+query" TargetMode="External"/><Relationship Id="rId2442" Type="http://schemas.openxmlformats.org/officeDocument/2006/relationships/hyperlink" Target="https://liquipedia.net/mobilelegends/Team_Liquid_ID" TargetMode="External"/><Relationship Id="rId1112" Type="http://schemas.openxmlformats.org/officeDocument/2006/relationships/hyperlink" Target="https://liquipedia.net/commons/images/thumb/4/49/Fnatic_ONIC_ID_lightmode.png/77px-Fnatic_ONIC_ID_lightmode.png" TargetMode="External"/><Relationship Id="rId1596" Type="http://schemas.openxmlformats.org/officeDocument/2006/relationships/hyperlink" Target="https://liquipedia.net/mobilelegends/Special:RunQuery/Game_history?pfRunQueryFormName=Game+history&amp;Gh%5Bbans%5D=Lancelot&amp;Gh%5Btournaments%5D=MPL%2FIndonesia%2FSeason_14%2FPlayoffs%2C+MPL%2FIndonesia%2FSeason_14%2FRegular_Season&amp;wpRunQuery=Run+query" TargetMode="External"/><Relationship Id="rId2443" Type="http://schemas.openxmlformats.org/officeDocument/2006/relationships/hyperlink" Target="https://liquipedia.net/commons/images/thumb/0/01/Team_Liquid_2024_lightmode.png/44px-Team_Liquid_2024_lightmode.png" TargetMode="External"/><Relationship Id="rId1113" Type="http://schemas.openxmlformats.org/officeDocument/2006/relationships/hyperlink" Target="https://liquipedia.net/commons/images/thumb/d/d3/Fnatic_ONIC_ID_allmode.png/77px-Fnatic_ONIC_ID_allmode.png" TargetMode="External"/><Relationship Id="rId1597" Type="http://schemas.openxmlformats.org/officeDocument/2006/relationships/hyperlink" Target="https://liquipedia.net/mobilelegends/Alter_Ego" TargetMode="External"/><Relationship Id="rId2444" Type="http://schemas.openxmlformats.org/officeDocument/2006/relationships/hyperlink" Target="https://liquipedia.net/commons/images/thumb/5/59/Team_Liquid_2024_darkmode.png/44px-Team_Liquid_2024_darkmode.png" TargetMode="External"/><Relationship Id="rId1103" Type="http://schemas.openxmlformats.org/officeDocument/2006/relationships/hyperlink" Target="https://liquipedia.net/commons/images/thumb/1/15/Dewa_United_allmode.png/80px-Dewa_United_allmode.png" TargetMode="External"/><Relationship Id="rId1587" Type="http://schemas.openxmlformats.org/officeDocument/2006/relationships/hyperlink" Target="https://liquipedia.net/commons/images/thumb/a/ab/ML_icon_Arlott.png/25px-ML_icon_Arlott.png" TargetMode="External"/><Relationship Id="rId2434" Type="http://schemas.openxmlformats.org/officeDocument/2006/relationships/hyperlink" Target="https://liquipedia.net/commons/images/thumb/6/67/ML_icon_Nolan.png/25px-ML_icon_Nolan.png" TargetMode="External"/><Relationship Id="rId1104" Type="http://schemas.openxmlformats.org/officeDocument/2006/relationships/hyperlink" Target="https://liquipedia.net/mobilelegends/Hayabusa" TargetMode="External"/><Relationship Id="rId1588" Type="http://schemas.openxmlformats.org/officeDocument/2006/relationships/hyperlink" Target="https://liquipedia.net/mobilelegends/Hayabusa" TargetMode="External"/><Relationship Id="rId2435" Type="http://schemas.openxmlformats.org/officeDocument/2006/relationships/hyperlink" Target="https://liquipedia.net/mobilelegends/Team_Liquid_ID" TargetMode="External"/><Relationship Id="rId1105" Type="http://schemas.openxmlformats.org/officeDocument/2006/relationships/hyperlink" Target="https://liquipedia.net/commons/images/thumb/6/67/ML_icon_Hayabusa_2021.png/25px-ML_icon_Hayabusa_2021.png" TargetMode="External"/><Relationship Id="rId1589" Type="http://schemas.openxmlformats.org/officeDocument/2006/relationships/hyperlink" Target="https://liquipedia.net/commons/images/thumb/6/67/ML_icon_Hayabusa_2021.png/25px-ML_icon_Hayabusa_2021.png" TargetMode="External"/><Relationship Id="rId2436" Type="http://schemas.openxmlformats.org/officeDocument/2006/relationships/hyperlink" Target="https://liquipedia.net/commons/images/thumb/0/01/Team_Liquid_2024_lightmode.png/44px-Team_Liquid_2024_lightmode.png" TargetMode="External"/><Relationship Id="rId1106" Type="http://schemas.openxmlformats.org/officeDocument/2006/relationships/hyperlink" Target="https://liquipedia.net/mobilelegends/Special:RunQuery/Game_history?pfRunQueryFormName=Game+history&amp;Gh%5Bpicks%5D=Hayabusa&amp;Gh%5Btournaments%5D=MPL%2FIndonesia%2FSeason_14%2FPlayoffs%2C+MPL%2FIndonesia%2FSeason_14%2FRegular_Season&amp;wpRunQuery=Run+query" TargetMode="External"/><Relationship Id="rId2437" Type="http://schemas.openxmlformats.org/officeDocument/2006/relationships/hyperlink" Target="https://liquipedia.net/commons/images/thumb/5/59/Team_Liquid_2024_darkmode.png/44px-Team_Liquid_2024_darkmode.png" TargetMode="External"/><Relationship Id="rId1107" Type="http://schemas.openxmlformats.org/officeDocument/2006/relationships/hyperlink" Target="https://liquipedia.net/mobilelegends/Special:RunQuery/Game_history?pfRunQueryFormName=Game+history&amp;Gh%5Bbans%5D=Hayabusa&amp;Gh%5Btournaments%5D=MPL%2FIndonesia%2FSeason_14%2FPlayoffs%2C+MPL%2FIndonesia%2FSeason_14%2FRegular_Season&amp;wpRunQuery=Run+query" TargetMode="External"/><Relationship Id="rId2438" Type="http://schemas.openxmlformats.org/officeDocument/2006/relationships/hyperlink" Target="https://liquipedia.net/mobilelegends/Terizla" TargetMode="External"/><Relationship Id="rId1108" Type="http://schemas.openxmlformats.org/officeDocument/2006/relationships/hyperlink" Target="https://liquipedia.net/mobilelegends/Rebellion_Esports" TargetMode="External"/><Relationship Id="rId2439" Type="http://schemas.openxmlformats.org/officeDocument/2006/relationships/hyperlink" Target="https://liquipedia.net/commons/images/thumb/2/2b/ML_icon_Terizla.png/25px-ML_icon_Terizla.png" TargetMode="External"/><Relationship Id="rId1109" Type="http://schemas.openxmlformats.org/officeDocument/2006/relationships/hyperlink" Target="https://liquipedia.net/commons/images/thumb/0/0a/Rebellion_Esports_allmode.png/99px-Rebellion_Esports_allmode.png" TargetMode="External"/><Relationship Id="rId519" Type="http://schemas.openxmlformats.org/officeDocument/2006/relationships/hyperlink" Target="https://liquipedia.net/mobilelegends/Special:RunQuery/Game_history?pfRunQueryFormName=Game+history&amp;Gh%5Bpicks%5D=Cecilion&amp;Gh%5Btournaments%5D=MPL%2FIndonesia%2FSeason_14%2FPlayoffs%2C+MPL%2FIndonesia%2FSeason_14%2FRegular_Season&amp;wpRunQuery=Run+query" TargetMode="External"/><Relationship Id="rId514" Type="http://schemas.openxmlformats.org/officeDocument/2006/relationships/hyperlink" Target="https://liquipedia.net/commons/images/thumb/f/fc/ML_icon_Moskov_2023.png/25px-ML_icon_Moskov_2023.png" TargetMode="External"/><Relationship Id="rId998" Type="http://schemas.openxmlformats.org/officeDocument/2006/relationships/hyperlink" Target="https://liquipedia.net/commons/images/thumb/6/67/ML_icon_Nolan.png/25px-ML_icon_Nolan.png" TargetMode="External"/><Relationship Id="rId513" Type="http://schemas.openxmlformats.org/officeDocument/2006/relationships/hyperlink" Target="https://liquipedia.net/mobilelegends/Moskov" TargetMode="External"/><Relationship Id="rId997" Type="http://schemas.openxmlformats.org/officeDocument/2006/relationships/hyperlink" Target="https://liquipedia.net/mobilelegends/Nolan" TargetMode="External"/><Relationship Id="rId512" Type="http://schemas.openxmlformats.org/officeDocument/2006/relationships/hyperlink" Target="https://liquipedia.net/commons/images/thumb/6/68/ML_icon_Hylos.png/25px-ML_icon_Hylos.png" TargetMode="External"/><Relationship Id="rId996" Type="http://schemas.openxmlformats.org/officeDocument/2006/relationships/hyperlink" Target="https://liquipedia.net/commons/images/thumb/b/b1/ML_icon_Phoveus_2024.png/25px-ML_icon_Phoveus_2024.png" TargetMode="External"/><Relationship Id="rId511" Type="http://schemas.openxmlformats.org/officeDocument/2006/relationships/hyperlink" Target="https://liquipedia.net/mobilelegends/Hylos" TargetMode="External"/><Relationship Id="rId995" Type="http://schemas.openxmlformats.org/officeDocument/2006/relationships/hyperlink" Target="https://liquipedia.net/mobilelegends/Phoveus" TargetMode="External"/><Relationship Id="rId518" Type="http://schemas.openxmlformats.org/officeDocument/2006/relationships/hyperlink" Target="https://liquipedia.net/commons/images/thumb/5/55/ML_icon_Cecilion.png/25px-ML_icon_Cecilion.png" TargetMode="External"/><Relationship Id="rId517" Type="http://schemas.openxmlformats.org/officeDocument/2006/relationships/hyperlink" Target="https://liquipedia.net/mobilelegends/Cecilion" TargetMode="External"/><Relationship Id="rId516" Type="http://schemas.openxmlformats.org/officeDocument/2006/relationships/hyperlink" Target="https://liquipedia.net/commons/images/thumb/d/de/ML_icon_Vexana_2022.png/25px-ML_icon_Vexana_2022.png" TargetMode="External"/><Relationship Id="rId515" Type="http://schemas.openxmlformats.org/officeDocument/2006/relationships/hyperlink" Target="https://liquipedia.net/mobilelegends/Vexana" TargetMode="External"/><Relationship Id="rId999" Type="http://schemas.openxmlformats.org/officeDocument/2006/relationships/hyperlink" Target="https://liquipedia.net/mobilelegends/Edith" TargetMode="External"/><Relationship Id="rId990" Type="http://schemas.openxmlformats.org/officeDocument/2006/relationships/hyperlink" Target="https://liquipedia.net/commons/images/thumb/f/f9/ML_icon_Harith.png/25px-ML_icon_Harith.png" TargetMode="External"/><Relationship Id="rId1580" Type="http://schemas.openxmlformats.org/officeDocument/2006/relationships/hyperlink" Target="https://liquipedia.net/mobilelegends/Valentina" TargetMode="External"/><Relationship Id="rId1581" Type="http://schemas.openxmlformats.org/officeDocument/2006/relationships/hyperlink" Target="https://liquipedia.net/commons/images/thumb/4/48/ML_icon_Valentina.png/25px-ML_icon_Valentina.png" TargetMode="External"/><Relationship Id="rId1582" Type="http://schemas.openxmlformats.org/officeDocument/2006/relationships/hyperlink" Target="https://liquipedia.net/mobilelegends/Edith" TargetMode="External"/><Relationship Id="rId510" Type="http://schemas.openxmlformats.org/officeDocument/2006/relationships/hyperlink" Target="https://liquipedia.net/commons/images/thumb/b/b1/ML_icon_Phoveus_2024.png/25px-ML_icon_Phoveus_2024.png" TargetMode="External"/><Relationship Id="rId994" Type="http://schemas.openxmlformats.org/officeDocument/2006/relationships/hyperlink" Target="https://liquipedia.net/commons/images/thumb/f/fc/ML_icon_Moskov_2023.png/25px-ML_icon_Moskov_2023.png" TargetMode="External"/><Relationship Id="rId1583" Type="http://schemas.openxmlformats.org/officeDocument/2006/relationships/hyperlink" Target="https://liquipedia.net/commons/images/thumb/0/01/ML_icon_Edith.png/25px-ML_icon_Edith.png" TargetMode="External"/><Relationship Id="rId2430" Type="http://schemas.openxmlformats.org/officeDocument/2006/relationships/hyperlink" Target="https://liquipedia.net/commons/images/thumb/f/fc/ML_icon_Moskov_2023.png/25px-ML_icon_Moskov_2023.png" TargetMode="External"/><Relationship Id="rId993" Type="http://schemas.openxmlformats.org/officeDocument/2006/relationships/hyperlink" Target="https://liquipedia.net/mobilelegends/Moskov" TargetMode="External"/><Relationship Id="rId1100" Type="http://schemas.openxmlformats.org/officeDocument/2006/relationships/hyperlink" Target="https://liquipedia.net/commons/images/thumb/9/98/ML_icon_Ruby.png/25px-ML_icon_Ruby.png" TargetMode="External"/><Relationship Id="rId1584" Type="http://schemas.openxmlformats.org/officeDocument/2006/relationships/hyperlink" Target="https://liquipedia.net/mobilelegends/Terizla" TargetMode="External"/><Relationship Id="rId2431" Type="http://schemas.openxmlformats.org/officeDocument/2006/relationships/hyperlink" Target="https://liquipedia.net/mobilelegends/Hylos" TargetMode="External"/><Relationship Id="rId992" Type="http://schemas.openxmlformats.org/officeDocument/2006/relationships/hyperlink" Target="https://liquipedia.net/commons/images/thumb/4/48/ML_icon_Valentina.png/25px-ML_icon_Valentina.png" TargetMode="External"/><Relationship Id="rId1101" Type="http://schemas.openxmlformats.org/officeDocument/2006/relationships/hyperlink" Target="https://liquipedia.net/mobilelegends/Dewa_United_Esports" TargetMode="External"/><Relationship Id="rId1585" Type="http://schemas.openxmlformats.org/officeDocument/2006/relationships/hyperlink" Target="https://liquipedia.net/commons/images/thumb/2/2b/ML_icon_Terizla.png/25px-ML_icon_Terizla.png" TargetMode="External"/><Relationship Id="rId2432" Type="http://schemas.openxmlformats.org/officeDocument/2006/relationships/hyperlink" Target="https://liquipedia.net/commons/images/thumb/6/68/ML_icon_Hylos.png/25px-ML_icon_Hylos.png" TargetMode="External"/><Relationship Id="rId991" Type="http://schemas.openxmlformats.org/officeDocument/2006/relationships/hyperlink" Target="https://liquipedia.net/mobilelegends/Valentina" TargetMode="External"/><Relationship Id="rId1102" Type="http://schemas.openxmlformats.org/officeDocument/2006/relationships/hyperlink" Target="https://liquipedia.net/commons/images/thumb/1/15/Dewa_United_allmode.png/80px-Dewa_United_allmode.png" TargetMode="External"/><Relationship Id="rId1586" Type="http://schemas.openxmlformats.org/officeDocument/2006/relationships/hyperlink" Target="https://liquipedia.net/mobilelegends/Arlott" TargetMode="External"/><Relationship Id="rId2433" Type="http://schemas.openxmlformats.org/officeDocument/2006/relationships/hyperlink" Target="https://liquipedia.net/mobilelegends/Nolan" TargetMode="External"/><Relationship Id="rId1532" Type="http://schemas.openxmlformats.org/officeDocument/2006/relationships/hyperlink" Target="https://liquipedia.net/commons/images/thumb/e/e8/ML_icon_Gatotkaca.png/25px-ML_icon_Gatotkaca.png" TargetMode="External"/><Relationship Id="rId2863" Type="http://schemas.openxmlformats.org/officeDocument/2006/relationships/hyperlink" Target="https://liquipedia.net/commons/images/thumb/e/ea/Alter_Ego_2022_allmode.png/51px-Alter_Ego_2022_allmode.png" TargetMode="External"/><Relationship Id="rId1533" Type="http://schemas.openxmlformats.org/officeDocument/2006/relationships/hyperlink" Target="https://liquipedia.net/mobilelegends/Valentina" TargetMode="External"/><Relationship Id="rId2864" Type="http://schemas.openxmlformats.org/officeDocument/2006/relationships/hyperlink" Target="https://liquipedia.net/mobilelegends/Zhuxin" TargetMode="External"/><Relationship Id="rId1534" Type="http://schemas.openxmlformats.org/officeDocument/2006/relationships/hyperlink" Target="https://liquipedia.net/commons/images/thumb/4/48/ML_icon_Valentina.png/25px-ML_icon_Valentina.png" TargetMode="External"/><Relationship Id="rId2865" Type="http://schemas.openxmlformats.org/officeDocument/2006/relationships/hyperlink" Target="https://liquipedia.net/commons/images/thumb/2/2c/ML_icon_Zhuxin.png/25px-ML_icon_Zhuxin.png" TargetMode="External"/><Relationship Id="rId1535" Type="http://schemas.openxmlformats.org/officeDocument/2006/relationships/hyperlink" Target="https://liquipedia.net/mobilelegends/Yve" TargetMode="External"/><Relationship Id="rId2866" Type="http://schemas.openxmlformats.org/officeDocument/2006/relationships/hyperlink" Target="https://liquipedia.net/mobilelegends/Special:RunQuery/Game_history?pfRunQueryFormName=Game+history&amp;Gh%5Bpicks%5D=Zhuxin&amp;Gh%5Btournaments%5D=MPL%2FIndonesia%2FSeason_14%2FPlayoffs%2C+MPL%2FIndonesia%2FSeason_14%2FRegular_Season&amp;wpRunQuery=Run+query" TargetMode="External"/><Relationship Id="rId1536" Type="http://schemas.openxmlformats.org/officeDocument/2006/relationships/hyperlink" Target="https://liquipedia.net/commons/images/thumb/f/f4/ML_icon_Yve_2024.png/25px-ML_icon_Yve_2024.png" TargetMode="External"/><Relationship Id="rId2867" Type="http://schemas.openxmlformats.org/officeDocument/2006/relationships/hyperlink" Target="https://liquipedia.net/mobilelegends/Special:RunQuery/Game_history?pfRunQueryFormName=Game+history&amp;Gh%5Bbans%5D=Zhuxin&amp;Gh%5Btournaments%5D=MPL%2FIndonesia%2FSeason_14%2FPlayoffs%2C+MPL%2FIndonesia%2FSeason_14%2FRegular_Season&amp;wpRunQuery=Run+query" TargetMode="External"/><Relationship Id="rId1537" Type="http://schemas.openxmlformats.org/officeDocument/2006/relationships/hyperlink" Target="https://liquipedia.net/mobilelegends/Faramis" TargetMode="External"/><Relationship Id="rId2868" Type="http://schemas.openxmlformats.org/officeDocument/2006/relationships/hyperlink" Target="https://liquipedia.net/mobilelegends/RRQ_Hoshi" TargetMode="External"/><Relationship Id="rId1538" Type="http://schemas.openxmlformats.org/officeDocument/2006/relationships/hyperlink" Target="https://liquipedia.net/commons/images/thumb/b/bf/ML_icon_Faramis_2022.png/25px-ML_icon_Faramis_2022.png" TargetMode="External"/><Relationship Id="rId2869" Type="http://schemas.openxmlformats.org/officeDocument/2006/relationships/hyperlink" Target="https://liquipedia.net/commons/images/thumb/1/1e/Rex_Regum_Qeon_allmode.png/70px-Rex_Regum_Qeon_allmode.png" TargetMode="External"/><Relationship Id="rId1539" Type="http://schemas.openxmlformats.org/officeDocument/2006/relationships/hyperlink" Target="https://liquipedia.net/mobilelegends/Julian" TargetMode="External"/><Relationship Id="rId949" Type="http://schemas.openxmlformats.org/officeDocument/2006/relationships/hyperlink" Target="https://liquipedia.net/commons/images/thumb/d/d3/Fnatic_ONIC_ID_allmode.png/77px-Fnatic_ONIC_ID_allmode.png" TargetMode="External"/><Relationship Id="rId948" Type="http://schemas.openxmlformats.org/officeDocument/2006/relationships/hyperlink" Target="https://liquipedia.net/commons/images/thumb/4/49/Fnatic_ONIC_ID_lightmode.png/77px-Fnatic_ONIC_ID_lightmode.png" TargetMode="External"/><Relationship Id="rId943" Type="http://schemas.openxmlformats.org/officeDocument/2006/relationships/hyperlink" Target="https://liquipedia.net/commons/images/thumb/0/0a/Rebellion_Esports_allmode.png/99px-Rebellion_Esports_allmode.png" TargetMode="External"/><Relationship Id="rId942" Type="http://schemas.openxmlformats.org/officeDocument/2006/relationships/hyperlink" Target="https://liquipedia.net/commons/images/thumb/0/0a/Rebellion_Esports_allmode.png/99px-Rebellion_Esports_allmode.png" TargetMode="External"/><Relationship Id="rId941" Type="http://schemas.openxmlformats.org/officeDocument/2006/relationships/hyperlink" Target="https://liquipedia.net/mobilelegends/Rebellion_Esports" TargetMode="External"/><Relationship Id="rId940" Type="http://schemas.openxmlformats.org/officeDocument/2006/relationships/hyperlink" Target="https://liquipedia.net/commons/images/thumb/d/d0/EVOS_Esports_allmode.png/52px-EVOS_Esports_allmode.png" TargetMode="External"/><Relationship Id="rId947" Type="http://schemas.openxmlformats.org/officeDocument/2006/relationships/hyperlink" Target="https://liquipedia.net/mobilelegends/Fnatic_ONIC" TargetMode="External"/><Relationship Id="rId946" Type="http://schemas.openxmlformats.org/officeDocument/2006/relationships/hyperlink" Target="https://liquipedia.net/commons/images/thumb/1/15/Dewa_United_allmode.png/80px-Dewa_United_allmode.png" TargetMode="External"/><Relationship Id="rId945" Type="http://schemas.openxmlformats.org/officeDocument/2006/relationships/hyperlink" Target="https://liquipedia.net/commons/images/thumb/1/15/Dewa_United_allmode.png/80px-Dewa_United_allmode.png" TargetMode="External"/><Relationship Id="rId944" Type="http://schemas.openxmlformats.org/officeDocument/2006/relationships/hyperlink" Target="https://liquipedia.net/mobilelegends/Dewa_United_Esports" TargetMode="External"/><Relationship Id="rId2860" Type="http://schemas.openxmlformats.org/officeDocument/2006/relationships/hyperlink" Target="https://liquipedia.net/commons/images/thumb/9/98/ML_icon_Ruby.png/25px-ML_icon_Ruby.png" TargetMode="External"/><Relationship Id="rId1530" Type="http://schemas.openxmlformats.org/officeDocument/2006/relationships/hyperlink" Target="https://liquipedia.net/commons/images/thumb/4/41/Geek_Fam_2019_allmode.png/43px-Geek_Fam_2019_allmode.png" TargetMode="External"/><Relationship Id="rId2861" Type="http://schemas.openxmlformats.org/officeDocument/2006/relationships/hyperlink" Target="https://liquipedia.net/mobilelegends/Alter_Ego" TargetMode="External"/><Relationship Id="rId1531" Type="http://schemas.openxmlformats.org/officeDocument/2006/relationships/hyperlink" Target="https://liquipedia.net/mobilelegends/Gatotkaca" TargetMode="External"/><Relationship Id="rId2862" Type="http://schemas.openxmlformats.org/officeDocument/2006/relationships/hyperlink" Target="https://liquipedia.net/commons/images/thumb/e/ea/Alter_Ego_2022_allmode.png/51px-Alter_Ego_2022_allmode.png" TargetMode="External"/><Relationship Id="rId1521" Type="http://schemas.openxmlformats.org/officeDocument/2006/relationships/hyperlink" Target="https://liquipedia.net/commons/images/thumb/0/07/Bigetron_2020_allmode.png/56px-Bigetron_2020_allmode.png" TargetMode="External"/><Relationship Id="rId2852" Type="http://schemas.openxmlformats.org/officeDocument/2006/relationships/hyperlink" Target="https://liquipedia.net/commons/images/thumb/f/f9/ML_icon_Harith.png/25px-ML_icon_Harith.png" TargetMode="External"/><Relationship Id="rId1522" Type="http://schemas.openxmlformats.org/officeDocument/2006/relationships/hyperlink" Target="https://liquipedia.net/mobilelegends/RRQ_Hoshi" TargetMode="External"/><Relationship Id="rId2853" Type="http://schemas.openxmlformats.org/officeDocument/2006/relationships/hyperlink" Target="https://liquipedia.net/mobilelegends/Roger" TargetMode="External"/><Relationship Id="rId1523" Type="http://schemas.openxmlformats.org/officeDocument/2006/relationships/hyperlink" Target="https://liquipedia.net/commons/images/thumb/1/1e/Rex_Regum_Qeon_allmode.png/70px-Rex_Regum_Qeon_allmode.png" TargetMode="External"/><Relationship Id="rId2854" Type="http://schemas.openxmlformats.org/officeDocument/2006/relationships/hyperlink" Target="https://liquipedia.net/commons/images/thumb/8/84/ML_icon_Roger.png/25px-ML_icon_Roger.png" TargetMode="External"/><Relationship Id="rId1524" Type="http://schemas.openxmlformats.org/officeDocument/2006/relationships/hyperlink" Target="https://liquipedia.net/commons/images/thumb/1/1e/Rex_Regum_Qeon_allmode.png/70px-Rex_Regum_Qeon_allmode.png" TargetMode="External"/><Relationship Id="rId2855" Type="http://schemas.openxmlformats.org/officeDocument/2006/relationships/hyperlink" Target="https://liquipedia.net/mobilelegends/Aurora" TargetMode="External"/><Relationship Id="rId1525" Type="http://schemas.openxmlformats.org/officeDocument/2006/relationships/hyperlink" Target="https://liquipedia.net/mobilelegends/Fnatic_ONIC" TargetMode="External"/><Relationship Id="rId2856" Type="http://schemas.openxmlformats.org/officeDocument/2006/relationships/hyperlink" Target="https://liquipedia.net/commons/images/thumb/b/b5/ML_icon_Aurora_2024.png/25px-ML_icon_Aurora_2024.png" TargetMode="External"/><Relationship Id="rId1526" Type="http://schemas.openxmlformats.org/officeDocument/2006/relationships/hyperlink" Target="https://liquipedia.net/commons/images/thumb/4/49/Fnatic_ONIC_ID_lightmode.png/77px-Fnatic_ONIC_ID_lightmode.png" TargetMode="External"/><Relationship Id="rId2857" Type="http://schemas.openxmlformats.org/officeDocument/2006/relationships/hyperlink" Target="https://liquipedia.net/mobilelegends/Hylos" TargetMode="External"/><Relationship Id="rId1527" Type="http://schemas.openxmlformats.org/officeDocument/2006/relationships/hyperlink" Target="https://liquipedia.net/commons/images/thumb/d/d3/Fnatic_ONIC_ID_allmode.png/77px-Fnatic_ONIC_ID_allmode.png" TargetMode="External"/><Relationship Id="rId2858" Type="http://schemas.openxmlformats.org/officeDocument/2006/relationships/hyperlink" Target="https://liquipedia.net/commons/images/thumb/6/68/ML_icon_Hylos.png/25px-ML_icon_Hylos.png" TargetMode="External"/><Relationship Id="rId1528" Type="http://schemas.openxmlformats.org/officeDocument/2006/relationships/hyperlink" Target="https://liquipedia.net/mobilelegends/Geek_Fam_ID" TargetMode="External"/><Relationship Id="rId2859" Type="http://schemas.openxmlformats.org/officeDocument/2006/relationships/hyperlink" Target="https://liquipedia.net/mobilelegends/Ruby" TargetMode="External"/><Relationship Id="rId1529" Type="http://schemas.openxmlformats.org/officeDocument/2006/relationships/hyperlink" Target="https://liquipedia.net/commons/images/thumb/4/41/Geek_Fam_2019_allmode.png/43px-Geek_Fam_2019_allmode.png" TargetMode="External"/><Relationship Id="rId939" Type="http://schemas.openxmlformats.org/officeDocument/2006/relationships/hyperlink" Target="https://liquipedia.net/commons/images/thumb/d/d0/EVOS_Esports_allmode.png/52px-EVOS_Esports_allmode.png" TargetMode="External"/><Relationship Id="rId938" Type="http://schemas.openxmlformats.org/officeDocument/2006/relationships/hyperlink" Target="https://liquipedia.net/mobilelegends/EVOS_Glory" TargetMode="External"/><Relationship Id="rId937" Type="http://schemas.openxmlformats.org/officeDocument/2006/relationships/hyperlink" Target="https://liquipedia.net/mobilelegends/Special:RunQuery/Game_history?pfRunQueryFormName=Game+history&amp;Gh%5Bbans%5D=Gloo&amp;Gh%5Btournaments%5D=MPL%2FIndonesia%2FSeason_14%2FPlayoffs%2C+MPL%2FIndonesia%2FSeason_14%2FRegular_Season&amp;wpRunQuery=Run+query" TargetMode="External"/><Relationship Id="rId932" Type="http://schemas.openxmlformats.org/officeDocument/2006/relationships/hyperlink" Target="https://liquipedia.net/commons/images/thumb/0/01/Team_Liquid_2024_lightmode.png/44px-Team_Liquid_2024_lightmode.png" TargetMode="External"/><Relationship Id="rId931" Type="http://schemas.openxmlformats.org/officeDocument/2006/relationships/hyperlink" Target="https://liquipedia.net/mobilelegends/Team_Liquid_ID" TargetMode="External"/><Relationship Id="rId930" Type="http://schemas.openxmlformats.org/officeDocument/2006/relationships/hyperlink" Target="https://liquipedia.net/commons/images/thumb/9/98/ML_icon_Ruby.png/25px-ML_icon_Ruby.png" TargetMode="External"/><Relationship Id="rId936" Type="http://schemas.openxmlformats.org/officeDocument/2006/relationships/hyperlink" Target="https://liquipedia.net/mobilelegends/Special:RunQuery/Game_history?pfRunQueryFormName=Game+history&amp;Gh%5Bpicks%5D=Gloo&amp;Gh%5Btournaments%5D=MPL%2FIndonesia%2FSeason_14%2FPlayoffs%2C+MPL%2FIndonesia%2FSeason_14%2FRegular_Season&amp;wpRunQuery=Run+query" TargetMode="External"/><Relationship Id="rId935" Type="http://schemas.openxmlformats.org/officeDocument/2006/relationships/hyperlink" Target="https://liquipedia.net/commons/images/thumb/c/c0/ML_icon_Gloo_2022.png/25px-ML_icon_Gloo_2022.png" TargetMode="External"/><Relationship Id="rId934" Type="http://schemas.openxmlformats.org/officeDocument/2006/relationships/hyperlink" Target="https://liquipedia.net/mobilelegends/Gloo" TargetMode="External"/><Relationship Id="rId933" Type="http://schemas.openxmlformats.org/officeDocument/2006/relationships/hyperlink" Target="https://liquipedia.net/commons/images/thumb/5/59/Team_Liquid_2024_darkmode.png/44px-Team_Liquid_2024_darkmode.png" TargetMode="External"/><Relationship Id="rId2850" Type="http://schemas.openxmlformats.org/officeDocument/2006/relationships/hyperlink" Target="https://liquipedia.net/commons/images/thumb/d/df/ML_icon_Karrie.png/25px-ML_icon_Karrie.png" TargetMode="External"/><Relationship Id="rId1520" Type="http://schemas.openxmlformats.org/officeDocument/2006/relationships/hyperlink" Target="https://liquipedia.net/commons/images/thumb/0/07/Bigetron_2020_allmode.png/56px-Bigetron_2020_allmode.png" TargetMode="External"/><Relationship Id="rId2851" Type="http://schemas.openxmlformats.org/officeDocument/2006/relationships/hyperlink" Target="https://liquipedia.net/mobilelegends/Harith" TargetMode="External"/><Relationship Id="rId1554" Type="http://schemas.openxmlformats.org/officeDocument/2006/relationships/hyperlink" Target="https://liquipedia.net/mobilelegends/Khufra" TargetMode="External"/><Relationship Id="rId2401" Type="http://schemas.openxmlformats.org/officeDocument/2006/relationships/hyperlink" Target="https://liquipedia.net/mobilelegends/Special:RunQuery/Game_history?pfRunQueryFormName=Game+history&amp;Gh%5Bpicks%5D=Suyou&amp;Gh%5Btournaments%5D=MPL%2FIndonesia%2FSeason_14%2FPlayoffs%2C+MPL%2FIndonesia%2FSeason_14%2FRegular_Season&amp;wpRunQuery=Run+query" TargetMode="External"/><Relationship Id="rId2885" Type="http://schemas.openxmlformats.org/officeDocument/2006/relationships/hyperlink" Target="https://liquipedia.net/commons/images/thumb/0/01/ML_icon_Edith.png/25px-ML_icon_Edith.png" TargetMode="External"/><Relationship Id="rId1555" Type="http://schemas.openxmlformats.org/officeDocument/2006/relationships/hyperlink" Target="https://liquipedia.net/commons/images/thumb/6/6e/ML_icon_Khufra.png/25px-ML_icon_Khufra.png" TargetMode="External"/><Relationship Id="rId2402" Type="http://schemas.openxmlformats.org/officeDocument/2006/relationships/hyperlink" Target="https://liquipedia.net/mobilelegends/Special:RunQuery/Game_history?pfRunQueryFormName=Game+history&amp;Gh%5Bbans%5D=Suyou&amp;Gh%5Btournaments%5D=MPL%2FIndonesia%2FSeason_14%2FPlayoffs%2C+MPL%2FIndonesia%2FSeason_14%2FRegular_Season&amp;wpRunQuery=Run+query" TargetMode="External"/><Relationship Id="rId2886" Type="http://schemas.openxmlformats.org/officeDocument/2006/relationships/hyperlink" Target="https://liquipedia.net/mobilelegends/Arlott" TargetMode="External"/><Relationship Id="rId1556" Type="http://schemas.openxmlformats.org/officeDocument/2006/relationships/hyperlink" Target="https://liquipedia.net/mobilelegends/Special:RunQuery/Game_history?pfRunQueryFormName=Game+history&amp;Gh%5Bpicks%5D=Khufra&amp;Gh%5Btournaments%5D=MPL%2FIndonesia%2FSeason_14%2FPlayoffs%2C+MPL%2FIndonesia%2FSeason_14%2FRegular_Season&amp;wpRunQuery=Run+query" TargetMode="External"/><Relationship Id="rId2403" Type="http://schemas.openxmlformats.org/officeDocument/2006/relationships/hyperlink" Target="https://liquipedia.net/mobilelegends/Fnatic_ONIC" TargetMode="External"/><Relationship Id="rId2887" Type="http://schemas.openxmlformats.org/officeDocument/2006/relationships/hyperlink" Target="https://liquipedia.net/commons/images/thumb/a/ab/ML_icon_Arlott.png/25px-ML_icon_Arlott.png" TargetMode="External"/><Relationship Id="rId1557" Type="http://schemas.openxmlformats.org/officeDocument/2006/relationships/hyperlink" Target="https://liquipedia.net/mobilelegends/Special:RunQuery/Game_history?pfRunQueryFormName=Game+history&amp;Gh%5Bbans%5D=Khufra&amp;Gh%5Btournaments%5D=MPL%2FIndonesia%2FSeason_14%2FPlayoffs%2C+MPL%2FIndonesia%2FSeason_14%2FRegular_Season&amp;wpRunQuery=Run+query" TargetMode="External"/><Relationship Id="rId2404" Type="http://schemas.openxmlformats.org/officeDocument/2006/relationships/hyperlink" Target="https://liquipedia.net/commons/images/thumb/4/49/Fnatic_ONIC_ID_lightmode.png/77px-Fnatic_ONIC_ID_lightmode.png" TargetMode="External"/><Relationship Id="rId2888" Type="http://schemas.openxmlformats.org/officeDocument/2006/relationships/hyperlink" Target="https://liquipedia.net/mobilelegends/Harith" TargetMode="External"/><Relationship Id="rId1558" Type="http://schemas.openxmlformats.org/officeDocument/2006/relationships/hyperlink" Target="https://liquipedia.net/mobilelegends/Rebellion_Esports" TargetMode="External"/><Relationship Id="rId2405" Type="http://schemas.openxmlformats.org/officeDocument/2006/relationships/hyperlink" Target="https://liquipedia.net/commons/images/thumb/d/d3/Fnatic_ONIC_ID_allmode.png/77px-Fnatic_ONIC_ID_allmode.png" TargetMode="External"/><Relationship Id="rId2889" Type="http://schemas.openxmlformats.org/officeDocument/2006/relationships/hyperlink" Target="https://liquipedia.net/commons/images/thumb/f/f9/ML_icon_Harith.png/25px-ML_icon_Harith.png" TargetMode="External"/><Relationship Id="rId1559" Type="http://schemas.openxmlformats.org/officeDocument/2006/relationships/hyperlink" Target="https://liquipedia.net/commons/images/thumb/0/0a/Rebellion_Esports_allmode.png/99px-Rebellion_Esports_allmode.png" TargetMode="External"/><Relationship Id="rId2406" Type="http://schemas.openxmlformats.org/officeDocument/2006/relationships/hyperlink" Target="https://liquipedia.net/mobilelegends/Bigetron_Alpha" TargetMode="External"/><Relationship Id="rId2407" Type="http://schemas.openxmlformats.org/officeDocument/2006/relationships/hyperlink" Target="https://liquipedia.net/commons/images/thumb/0/07/Bigetron_2020_allmode.png/56px-Bigetron_2020_allmode.png" TargetMode="External"/><Relationship Id="rId2408" Type="http://schemas.openxmlformats.org/officeDocument/2006/relationships/hyperlink" Target="https://liquipedia.net/commons/images/thumb/0/07/Bigetron_2020_allmode.png/56px-Bigetron_2020_allmode.png" TargetMode="External"/><Relationship Id="rId2409" Type="http://schemas.openxmlformats.org/officeDocument/2006/relationships/hyperlink" Target="https://liquipedia.net/mobilelegends/Geek_Fam_ID" TargetMode="External"/><Relationship Id="rId965" Type="http://schemas.openxmlformats.org/officeDocument/2006/relationships/hyperlink" Target="https://liquipedia.net/commons/images/thumb/2/2b/ML_icon_Terizla.png/25px-ML_icon_Terizla.png" TargetMode="External"/><Relationship Id="rId964" Type="http://schemas.openxmlformats.org/officeDocument/2006/relationships/hyperlink" Target="https://liquipedia.net/mobilelegends/Terizla" TargetMode="External"/><Relationship Id="rId963" Type="http://schemas.openxmlformats.org/officeDocument/2006/relationships/hyperlink" Target="https://liquipedia.net/commons/images/thumb/6/68/ML_icon_Hylos.png/25px-ML_icon_Hylos.png" TargetMode="External"/><Relationship Id="rId962" Type="http://schemas.openxmlformats.org/officeDocument/2006/relationships/hyperlink" Target="https://liquipedia.net/mobilelegends/Hylos" TargetMode="External"/><Relationship Id="rId969" Type="http://schemas.openxmlformats.org/officeDocument/2006/relationships/hyperlink" Target="https://liquipedia.net/commons/images/thumb/b/b5/ML_icon_Aurora_2024.png/25px-ML_icon_Aurora_2024.png" TargetMode="External"/><Relationship Id="rId968" Type="http://schemas.openxmlformats.org/officeDocument/2006/relationships/hyperlink" Target="https://liquipedia.net/mobilelegends/Aurora" TargetMode="External"/><Relationship Id="rId967" Type="http://schemas.openxmlformats.org/officeDocument/2006/relationships/hyperlink" Target="https://liquipedia.net/commons/images/thumb/4/48/ML_icon_Valentina.png/25px-ML_icon_Valentina.png" TargetMode="External"/><Relationship Id="rId966" Type="http://schemas.openxmlformats.org/officeDocument/2006/relationships/hyperlink" Target="https://liquipedia.net/mobilelegends/Valentina" TargetMode="External"/><Relationship Id="rId2880" Type="http://schemas.openxmlformats.org/officeDocument/2006/relationships/hyperlink" Target="https://liquipedia.net/mobilelegends/Hylos" TargetMode="External"/><Relationship Id="rId961" Type="http://schemas.openxmlformats.org/officeDocument/2006/relationships/hyperlink" Target="https://liquipedia.net/commons/images/thumb/8/84/ML_icon_Roger.png/25px-ML_icon_Roger.png" TargetMode="External"/><Relationship Id="rId1550" Type="http://schemas.openxmlformats.org/officeDocument/2006/relationships/hyperlink" Target="https://liquipedia.net/commons/images/thumb/e/e8/ML_icon_Gatotkaca.png/25px-ML_icon_Gatotkaca.png" TargetMode="External"/><Relationship Id="rId2881" Type="http://schemas.openxmlformats.org/officeDocument/2006/relationships/hyperlink" Target="https://liquipedia.net/commons/images/thumb/6/68/ML_icon_Hylos.png/25px-ML_icon_Hylos.png" TargetMode="External"/><Relationship Id="rId960" Type="http://schemas.openxmlformats.org/officeDocument/2006/relationships/hyperlink" Target="https://liquipedia.net/mobilelegends/Roger" TargetMode="External"/><Relationship Id="rId1551" Type="http://schemas.openxmlformats.org/officeDocument/2006/relationships/hyperlink" Target="https://liquipedia.net/mobilelegends/EVOS_Glory" TargetMode="External"/><Relationship Id="rId2882" Type="http://schemas.openxmlformats.org/officeDocument/2006/relationships/hyperlink" Target="https://liquipedia.net/mobilelegends/Alpha" TargetMode="External"/><Relationship Id="rId1552" Type="http://schemas.openxmlformats.org/officeDocument/2006/relationships/hyperlink" Target="https://liquipedia.net/commons/images/thumb/d/d0/EVOS_Esports_allmode.png/52px-EVOS_Esports_allmode.png" TargetMode="External"/><Relationship Id="rId2883" Type="http://schemas.openxmlformats.org/officeDocument/2006/relationships/hyperlink" Target="https://liquipedia.net/commons/images/thumb/c/c1/ML_icon_Alpha_2021.png/25px-ML_icon_Alpha_2021.png" TargetMode="External"/><Relationship Id="rId1553" Type="http://schemas.openxmlformats.org/officeDocument/2006/relationships/hyperlink" Target="https://liquipedia.net/commons/images/thumb/d/d0/EVOS_Esports_allmode.png/52px-EVOS_Esports_allmode.png" TargetMode="External"/><Relationship Id="rId2400" Type="http://schemas.openxmlformats.org/officeDocument/2006/relationships/hyperlink" Target="https://liquipedia.net/commons/images/thumb/f/f7/ML_icon_Suyou.png/25px-ML_icon_Suyou.png" TargetMode="External"/><Relationship Id="rId2884" Type="http://schemas.openxmlformats.org/officeDocument/2006/relationships/hyperlink" Target="https://liquipedia.net/mobilelegends/Edith" TargetMode="External"/><Relationship Id="rId1543" Type="http://schemas.openxmlformats.org/officeDocument/2006/relationships/hyperlink" Target="https://liquipedia.net/mobilelegends/Mathilda" TargetMode="External"/><Relationship Id="rId2874" Type="http://schemas.openxmlformats.org/officeDocument/2006/relationships/hyperlink" Target="https://liquipedia.net/mobilelegends/Geek_Fam_ID" TargetMode="External"/><Relationship Id="rId1544" Type="http://schemas.openxmlformats.org/officeDocument/2006/relationships/hyperlink" Target="https://liquipedia.net/commons/images/thumb/8/88/ML_icon_Mathilda.png/25px-ML_icon_Mathilda.png" TargetMode="External"/><Relationship Id="rId2875" Type="http://schemas.openxmlformats.org/officeDocument/2006/relationships/hyperlink" Target="https://liquipedia.net/commons/images/thumb/4/41/Geek_Fam_2019_allmode.png/43px-Geek_Fam_2019_allmode.png" TargetMode="External"/><Relationship Id="rId1545" Type="http://schemas.openxmlformats.org/officeDocument/2006/relationships/hyperlink" Target="https://liquipedia.net/mobilelegends/Edith" TargetMode="External"/><Relationship Id="rId2876" Type="http://schemas.openxmlformats.org/officeDocument/2006/relationships/hyperlink" Target="https://liquipedia.net/commons/images/thumb/4/41/Geek_Fam_2019_allmode.png/43px-Geek_Fam_2019_allmode.png" TargetMode="External"/><Relationship Id="rId1546" Type="http://schemas.openxmlformats.org/officeDocument/2006/relationships/hyperlink" Target="https://liquipedia.net/commons/images/thumb/0/01/ML_icon_Edith.png/25px-ML_icon_Edith.png" TargetMode="External"/><Relationship Id="rId2877" Type="http://schemas.openxmlformats.org/officeDocument/2006/relationships/hyperlink" Target="https://liquipedia.net/mobilelegends/Dewa_United_Esports" TargetMode="External"/><Relationship Id="rId1547" Type="http://schemas.openxmlformats.org/officeDocument/2006/relationships/hyperlink" Target="https://liquipedia.net/mobilelegends/Faramis" TargetMode="External"/><Relationship Id="rId2878" Type="http://schemas.openxmlformats.org/officeDocument/2006/relationships/hyperlink" Target="https://liquipedia.net/commons/images/thumb/1/15/Dewa_United_allmode.png/80px-Dewa_United_allmode.png" TargetMode="External"/><Relationship Id="rId1548" Type="http://schemas.openxmlformats.org/officeDocument/2006/relationships/hyperlink" Target="https://liquipedia.net/commons/images/thumb/b/bf/ML_icon_Faramis_2022.png/25px-ML_icon_Faramis_2022.png" TargetMode="External"/><Relationship Id="rId2879" Type="http://schemas.openxmlformats.org/officeDocument/2006/relationships/hyperlink" Target="https://liquipedia.net/commons/images/thumb/1/15/Dewa_United_allmode.png/80px-Dewa_United_allmode.png" TargetMode="External"/><Relationship Id="rId1549" Type="http://schemas.openxmlformats.org/officeDocument/2006/relationships/hyperlink" Target="https://liquipedia.net/mobilelegends/Gatotkaca" TargetMode="External"/><Relationship Id="rId959" Type="http://schemas.openxmlformats.org/officeDocument/2006/relationships/hyperlink" Target="https://liquipedia.net/commons/images/thumb/f/f4/ML_icon_Yve_2024.png/25px-ML_icon_Yve_2024.png" TargetMode="External"/><Relationship Id="rId954" Type="http://schemas.openxmlformats.org/officeDocument/2006/relationships/hyperlink" Target="https://liquipedia.net/mobilelegends/Claude" TargetMode="External"/><Relationship Id="rId953" Type="http://schemas.openxmlformats.org/officeDocument/2006/relationships/hyperlink" Target="https://liquipedia.net/commons/images/thumb/c/c7/ML_icon_Zhask.png/25px-ML_icon_Zhask.png" TargetMode="External"/><Relationship Id="rId952" Type="http://schemas.openxmlformats.org/officeDocument/2006/relationships/hyperlink" Target="https://liquipedia.net/mobilelegends/Zhask" TargetMode="External"/><Relationship Id="rId951" Type="http://schemas.openxmlformats.org/officeDocument/2006/relationships/hyperlink" Target="https://liquipedia.net/commons/images/thumb/6/67/ML_icon_Hayabusa_2021.png/25px-ML_icon_Hayabusa_2021.png" TargetMode="External"/><Relationship Id="rId958" Type="http://schemas.openxmlformats.org/officeDocument/2006/relationships/hyperlink" Target="https://liquipedia.net/mobilelegends/Yve" TargetMode="External"/><Relationship Id="rId957" Type="http://schemas.openxmlformats.org/officeDocument/2006/relationships/hyperlink" Target="https://liquipedia.net/commons/images/thumb/f/fc/ML_icon_Moskov_2023.png/25px-ML_icon_Moskov_2023.png" TargetMode="External"/><Relationship Id="rId956" Type="http://schemas.openxmlformats.org/officeDocument/2006/relationships/hyperlink" Target="https://liquipedia.net/mobilelegends/Moskov" TargetMode="External"/><Relationship Id="rId955" Type="http://schemas.openxmlformats.org/officeDocument/2006/relationships/hyperlink" Target="https://liquipedia.net/commons/images/thumb/3/30/ML_icon_Claude_2024.png/25px-ML_icon_Claude_2024.png" TargetMode="External"/><Relationship Id="rId950" Type="http://schemas.openxmlformats.org/officeDocument/2006/relationships/hyperlink" Target="https://liquipedia.net/mobilelegends/Hayabusa" TargetMode="External"/><Relationship Id="rId2870" Type="http://schemas.openxmlformats.org/officeDocument/2006/relationships/hyperlink" Target="https://liquipedia.net/commons/images/thumb/1/1e/Rex_Regum_Qeon_allmode.png/70px-Rex_Regum_Qeon_allmode.png" TargetMode="External"/><Relationship Id="rId1540" Type="http://schemas.openxmlformats.org/officeDocument/2006/relationships/hyperlink" Target="https://liquipedia.net/commons/images/thumb/e/ec/ML_icon_Julian_dd.png/25px-ML_icon_Julian_dd.png" TargetMode="External"/><Relationship Id="rId2871" Type="http://schemas.openxmlformats.org/officeDocument/2006/relationships/hyperlink" Target="https://liquipedia.net/mobilelegends/Team_Liquid_ID" TargetMode="External"/><Relationship Id="rId1541" Type="http://schemas.openxmlformats.org/officeDocument/2006/relationships/hyperlink" Target="https://liquipedia.net/mobilelegends/Alpha" TargetMode="External"/><Relationship Id="rId2872" Type="http://schemas.openxmlformats.org/officeDocument/2006/relationships/hyperlink" Target="https://liquipedia.net/commons/images/thumb/0/01/Team_Liquid_2024_lightmode.png/44px-Team_Liquid_2024_lightmode.png" TargetMode="External"/><Relationship Id="rId1542" Type="http://schemas.openxmlformats.org/officeDocument/2006/relationships/hyperlink" Target="https://liquipedia.net/commons/images/thumb/c/c1/ML_icon_Alpha_2021.png/25px-ML_icon_Alpha_2021.png" TargetMode="External"/><Relationship Id="rId2873" Type="http://schemas.openxmlformats.org/officeDocument/2006/relationships/hyperlink" Target="https://liquipedia.net/commons/images/thumb/5/59/Team_Liquid_2024_darkmode.png/44px-Team_Liquid_2024_darkmode.png" TargetMode="External"/><Relationship Id="rId2027" Type="http://schemas.openxmlformats.org/officeDocument/2006/relationships/hyperlink" Target="https://liquipedia.net/mobilelegends/Phoveus" TargetMode="External"/><Relationship Id="rId2028" Type="http://schemas.openxmlformats.org/officeDocument/2006/relationships/hyperlink" Target="https://liquipedia.net/commons/images/thumb/b/b1/ML_icon_Phoveus_2024.png/25px-ML_icon_Phoveus_2024.png" TargetMode="External"/><Relationship Id="rId2029" Type="http://schemas.openxmlformats.org/officeDocument/2006/relationships/hyperlink" Target="https://liquipedia.net/mobilelegends/Zhask" TargetMode="External"/><Relationship Id="rId590" Type="http://schemas.openxmlformats.org/officeDocument/2006/relationships/hyperlink" Target="https://liquipedia.net/mobilelegends/Geek_Fam_ID" TargetMode="External"/><Relationship Id="rId107" Type="http://schemas.openxmlformats.org/officeDocument/2006/relationships/hyperlink" Target="https://liquipedia.net/commons/images/thumb/f/f4/ML_icon_Yve_2024.png/25px-ML_icon_Yve_2024.png" TargetMode="External"/><Relationship Id="rId106" Type="http://schemas.openxmlformats.org/officeDocument/2006/relationships/hyperlink" Target="https://liquipedia.net/mobilelegends/Yve" TargetMode="External"/><Relationship Id="rId105" Type="http://schemas.openxmlformats.org/officeDocument/2006/relationships/hyperlink" Target="https://liquipedia.net/commons/images/thumb/b/b1/ML_icon_Phoveus_2024.png/25px-ML_icon_Phoveus_2024.png" TargetMode="External"/><Relationship Id="rId589" Type="http://schemas.openxmlformats.org/officeDocument/2006/relationships/hyperlink" Target="https://liquipedia.net/commons/images/thumb/e/ea/Alter_Ego_2022_allmode.png/51px-Alter_Ego_2022_allmode.png" TargetMode="External"/><Relationship Id="rId104" Type="http://schemas.openxmlformats.org/officeDocument/2006/relationships/hyperlink" Target="https://liquipedia.net/mobilelegends/Phoveus" TargetMode="External"/><Relationship Id="rId588" Type="http://schemas.openxmlformats.org/officeDocument/2006/relationships/hyperlink" Target="https://liquipedia.net/commons/images/thumb/e/ea/Alter_Ego_2022_allmode.png/51px-Alter_Ego_2022_allmode.png" TargetMode="External"/><Relationship Id="rId109" Type="http://schemas.openxmlformats.org/officeDocument/2006/relationships/hyperlink" Target="https://liquipedia.net/commons/images/thumb/6/68/ML_icon_Hylos.png/25px-ML_icon_Hylos.png" TargetMode="External"/><Relationship Id="rId1170" Type="http://schemas.openxmlformats.org/officeDocument/2006/relationships/hyperlink" Target="https://liquipedia.net/mobilelegends/Hilda" TargetMode="External"/><Relationship Id="rId108" Type="http://schemas.openxmlformats.org/officeDocument/2006/relationships/hyperlink" Target="https://liquipedia.net/mobilelegends/Hylos" TargetMode="External"/><Relationship Id="rId1171" Type="http://schemas.openxmlformats.org/officeDocument/2006/relationships/hyperlink" Target="https://liquipedia.net/commons/images/thumb/9/99/ML_icon_Hilda.png/25px-ML_icon_Hilda.png" TargetMode="External"/><Relationship Id="rId583" Type="http://schemas.openxmlformats.org/officeDocument/2006/relationships/hyperlink" Target="https://liquipedia.net/commons/images/thumb/5/59/Team_Liquid_2024_darkmode.png/44px-Team_Liquid_2024_darkmode.png" TargetMode="External"/><Relationship Id="rId1172" Type="http://schemas.openxmlformats.org/officeDocument/2006/relationships/hyperlink" Target="https://liquipedia.net/mobilelegends/Special:RunQuery/Game_history?pfRunQueryFormName=Game+history&amp;Gh%5Bpicks%5D=Hilda&amp;Gh%5Btournaments%5D=MPL%2FIndonesia%2FSeason_14%2FPlayoffs%2C+MPL%2FIndonesia%2FSeason_14%2FRegular_Season&amp;wpRunQuery=Run+query" TargetMode="External"/><Relationship Id="rId582" Type="http://schemas.openxmlformats.org/officeDocument/2006/relationships/hyperlink" Target="https://liquipedia.net/commons/images/thumb/0/01/Team_Liquid_2024_lightmode.png/44px-Team_Liquid_2024_lightmode.png" TargetMode="External"/><Relationship Id="rId1173" Type="http://schemas.openxmlformats.org/officeDocument/2006/relationships/hyperlink" Target="https://liquipedia.net/mobilelegends/Special:RunQuery/Game_history?pfRunQueryFormName=Game+history&amp;Gh%5Bbans%5D=Hilda&amp;Gh%5Btournaments%5D=MPL%2FIndonesia%2FSeason_14%2FPlayoffs%2C+MPL%2FIndonesia%2FSeason_14%2FRegular_Season&amp;wpRunQuery=Run+query" TargetMode="External"/><Relationship Id="rId2020" Type="http://schemas.openxmlformats.org/officeDocument/2006/relationships/hyperlink" Target="https://liquipedia.net/mobilelegends/Rebellion_Esports" TargetMode="External"/><Relationship Id="rId581" Type="http://schemas.openxmlformats.org/officeDocument/2006/relationships/hyperlink" Target="https://liquipedia.net/mobilelegends/Team_Liquid_ID" TargetMode="External"/><Relationship Id="rId1174" Type="http://schemas.openxmlformats.org/officeDocument/2006/relationships/hyperlink" Target="https://liquipedia.net/mobilelegends/Team_Liquid_ID" TargetMode="External"/><Relationship Id="rId2021" Type="http://schemas.openxmlformats.org/officeDocument/2006/relationships/hyperlink" Target="https://liquipedia.net/commons/images/thumb/0/0a/Rebellion_Esports_allmode.png/99px-Rebellion_Esports_allmode.png" TargetMode="External"/><Relationship Id="rId580" Type="http://schemas.openxmlformats.org/officeDocument/2006/relationships/hyperlink" Target="https://liquipedia.net/mobilelegends/Special:RunQuery/Game_history?pfRunQueryFormName=Game+history&amp;Gh%5Bbans%5D=Chou&amp;Gh%5Btournaments%5D=MPL%2FIndonesia%2FSeason_14%2FPlayoffs%2C+MPL%2FIndonesia%2FSeason_14%2FRegular_Season&amp;wpRunQuery=Run+query" TargetMode="External"/><Relationship Id="rId1175" Type="http://schemas.openxmlformats.org/officeDocument/2006/relationships/hyperlink" Target="https://liquipedia.net/commons/images/thumb/0/01/Team_Liquid_2024_lightmode.png/44px-Team_Liquid_2024_lightmode.png" TargetMode="External"/><Relationship Id="rId2022" Type="http://schemas.openxmlformats.org/officeDocument/2006/relationships/hyperlink" Target="https://liquipedia.net/commons/images/thumb/0/0a/Rebellion_Esports_allmode.png/99px-Rebellion_Esports_allmode.png" TargetMode="External"/><Relationship Id="rId103" Type="http://schemas.openxmlformats.org/officeDocument/2006/relationships/hyperlink" Target="https://liquipedia.net/commons/images/thumb/6/67/ML_icon_Nolan.png/25px-ML_icon_Nolan.png" TargetMode="External"/><Relationship Id="rId587" Type="http://schemas.openxmlformats.org/officeDocument/2006/relationships/hyperlink" Target="https://liquipedia.net/mobilelegends/Alter_Ego" TargetMode="External"/><Relationship Id="rId1176" Type="http://schemas.openxmlformats.org/officeDocument/2006/relationships/hyperlink" Target="https://liquipedia.net/commons/images/thumb/5/59/Team_Liquid_2024_darkmode.png/44px-Team_Liquid_2024_darkmode.png" TargetMode="External"/><Relationship Id="rId2023" Type="http://schemas.openxmlformats.org/officeDocument/2006/relationships/hyperlink" Target="https://liquipedia.net/mobilelegends/Julian" TargetMode="External"/><Relationship Id="rId102" Type="http://schemas.openxmlformats.org/officeDocument/2006/relationships/hyperlink" Target="https://liquipedia.net/mobilelegends/Nolan" TargetMode="External"/><Relationship Id="rId586" Type="http://schemas.openxmlformats.org/officeDocument/2006/relationships/hyperlink" Target="https://liquipedia.net/commons/images/thumb/d/d3/Fnatic_ONIC_ID_allmode.png/77px-Fnatic_ONIC_ID_allmode.png" TargetMode="External"/><Relationship Id="rId1177" Type="http://schemas.openxmlformats.org/officeDocument/2006/relationships/hyperlink" Target="https://liquipedia.net/mobilelegends/RRQ_Hoshi" TargetMode="External"/><Relationship Id="rId2024" Type="http://schemas.openxmlformats.org/officeDocument/2006/relationships/hyperlink" Target="https://liquipedia.net/commons/images/thumb/e/ec/ML_icon_Julian_dd.png/25px-ML_icon_Julian_dd.png" TargetMode="External"/><Relationship Id="rId101" Type="http://schemas.openxmlformats.org/officeDocument/2006/relationships/hyperlink" Target="https://liquipedia.net/commons/images/thumb/f/fc/ML_icon_Moskov_2023.png/25px-ML_icon_Moskov_2023.png" TargetMode="External"/><Relationship Id="rId585" Type="http://schemas.openxmlformats.org/officeDocument/2006/relationships/hyperlink" Target="https://liquipedia.net/commons/images/thumb/4/49/Fnatic_ONIC_ID_lightmode.png/77px-Fnatic_ONIC_ID_lightmode.png" TargetMode="External"/><Relationship Id="rId1178" Type="http://schemas.openxmlformats.org/officeDocument/2006/relationships/hyperlink" Target="https://liquipedia.net/commons/images/thumb/1/1e/Rex_Regum_Qeon_allmode.png/70px-Rex_Regum_Qeon_allmode.png" TargetMode="External"/><Relationship Id="rId2025" Type="http://schemas.openxmlformats.org/officeDocument/2006/relationships/hyperlink" Target="https://liquipedia.net/mobilelegends/Edith" TargetMode="External"/><Relationship Id="rId100" Type="http://schemas.openxmlformats.org/officeDocument/2006/relationships/hyperlink" Target="https://liquipedia.net/mobilelegends/Moskov" TargetMode="External"/><Relationship Id="rId584" Type="http://schemas.openxmlformats.org/officeDocument/2006/relationships/hyperlink" Target="https://liquipedia.net/mobilelegends/Fnatic_ONIC" TargetMode="External"/><Relationship Id="rId1179" Type="http://schemas.openxmlformats.org/officeDocument/2006/relationships/hyperlink" Target="https://liquipedia.net/commons/images/thumb/1/1e/Rex_Regum_Qeon_allmode.png/70px-Rex_Regum_Qeon_allmode.png" TargetMode="External"/><Relationship Id="rId2026" Type="http://schemas.openxmlformats.org/officeDocument/2006/relationships/hyperlink" Target="https://liquipedia.net/commons/images/thumb/0/01/ML_icon_Edith.png/25px-ML_icon_Edith.png" TargetMode="External"/><Relationship Id="rId1169" Type="http://schemas.openxmlformats.org/officeDocument/2006/relationships/hyperlink" Target="https://liquipedia.net/commons/images/thumb/4/48/ML_icon_Valentina.png/25px-ML_icon_Valentina.png" TargetMode="External"/><Relationship Id="rId2016" Type="http://schemas.openxmlformats.org/officeDocument/2006/relationships/hyperlink" Target="https://liquipedia.net/commons/images/thumb/1/15/Dewa_United_allmode.png/80px-Dewa_United_allmode.png" TargetMode="External"/><Relationship Id="rId2017" Type="http://schemas.openxmlformats.org/officeDocument/2006/relationships/hyperlink" Target="https://liquipedia.net/mobilelegends/EVOS_Glory" TargetMode="External"/><Relationship Id="rId2018" Type="http://schemas.openxmlformats.org/officeDocument/2006/relationships/hyperlink" Target="https://liquipedia.net/commons/images/thumb/d/d0/EVOS_Esports_allmode.png/52px-EVOS_Esports_allmode.png" TargetMode="External"/><Relationship Id="rId2019" Type="http://schemas.openxmlformats.org/officeDocument/2006/relationships/hyperlink" Target="https://liquipedia.net/commons/images/thumb/d/d0/EVOS_Esports_allmode.png/52px-EVOS_Esports_allmode.png" TargetMode="External"/><Relationship Id="rId579" Type="http://schemas.openxmlformats.org/officeDocument/2006/relationships/hyperlink" Target="https://liquipedia.net/mobilelegends/Special:RunQuery/Game_history?pfRunQueryFormName=Game+history&amp;Gh%5Bpicks%5D=Chou&amp;Gh%5Btournaments%5D=MPL%2FIndonesia%2FSeason_14%2FPlayoffs%2C+MPL%2FIndonesia%2FSeason_14%2FRegular_Season&amp;wpRunQuery=Run+query" TargetMode="External"/><Relationship Id="rId578" Type="http://schemas.openxmlformats.org/officeDocument/2006/relationships/hyperlink" Target="https://liquipedia.net/commons/images/thumb/7/7f/ML_icon_Chou.png/25px-ML_icon_Chou.png" TargetMode="External"/><Relationship Id="rId577" Type="http://schemas.openxmlformats.org/officeDocument/2006/relationships/hyperlink" Target="https://liquipedia.net/mobilelegends/Chou" TargetMode="External"/><Relationship Id="rId2490" Type="http://schemas.openxmlformats.org/officeDocument/2006/relationships/hyperlink" Target="https://liquipedia.net/mobilelegends/Valentina" TargetMode="External"/><Relationship Id="rId1160" Type="http://schemas.openxmlformats.org/officeDocument/2006/relationships/hyperlink" Target="https://liquipedia.net/mobilelegends/Edith" TargetMode="External"/><Relationship Id="rId2491" Type="http://schemas.openxmlformats.org/officeDocument/2006/relationships/hyperlink" Target="https://liquipedia.net/commons/images/thumb/4/48/ML_icon_Valentina.png/25px-ML_icon_Valentina.png" TargetMode="External"/><Relationship Id="rId572" Type="http://schemas.openxmlformats.org/officeDocument/2006/relationships/hyperlink" Target="https://liquipedia.net/commons/images/thumb/b/b1/ML_icon_Phoveus_2024.png/25px-ML_icon_Phoveus_2024.png" TargetMode="External"/><Relationship Id="rId1161" Type="http://schemas.openxmlformats.org/officeDocument/2006/relationships/hyperlink" Target="https://liquipedia.net/commons/images/thumb/0/01/ML_icon_Edith.png/25px-ML_icon_Edith.png" TargetMode="External"/><Relationship Id="rId2492" Type="http://schemas.openxmlformats.org/officeDocument/2006/relationships/hyperlink" Target="https://liquipedia.net/mobilelegends/Ruby" TargetMode="External"/><Relationship Id="rId571" Type="http://schemas.openxmlformats.org/officeDocument/2006/relationships/hyperlink" Target="https://liquipedia.net/mobilelegends/Phoveus" TargetMode="External"/><Relationship Id="rId1162" Type="http://schemas.openxmlformats.org/officeDocument/2006/relationships/hyperlink" Target="https://liquipedia.net/mobilelegends/Hylos" TargetMode="External"/><Relationship Id="rId2493" Type="http://schemas.openxmlformats.org/officeDocument/2006/relationships/hyperlink" Target="https://liquipedia.net/commons/images/thumb/9/98/ML_icon_Ruby.png/25px-ML_icon_Ruby.png" TargetMode="External"/><Relationship Id="rId570" Type="http://schemas.openxmlformats.org/officeDocument/2006/relationships/hyperlink" Target="https://liquipedia.net/commons/images/thumb/e/e8/ML_icon_Gatotkaca.png/25px-ML_icon_Gatotkaca.png" TargetMode="External"/><Relationship Id="rId1163" Type="http://schemas.openxmlformats.org/officeDocument/2006/relationships/hyperlink" Target="https://liquipedia.net/commons/images/thumb/6/68/ML_icon_Hylos.png/25px-ML_icon_Hylos.png" TargetMode="External"/><Relationship Id="rId2010" Type="http://schemas.openxmlformats.org/officeDocument/2006/relationships/hyperlink" Target="https://liquipedia.net/mobilelegends/Special:RunQuery/Game_history?pfRunQueryFormName=Game+history&amp;Gh%5Bbans%5D=Moskov&amp;Gh%5Btournaments%5D=MPL%2FIndonesia%2FSeason_14%2FPlayoffs%2C+MPL%2FIndonesia%2FSeason_14%2FRegular_Season&amp;wpRunQuery=Run+query" TargetMode="External"/><Relationship Id="rId2494" Type="http://schemas.openxmlformats.org/officeDocument/2006/relationships/hyperlink" Target="https://liquipedia.net/mobilelegends/Moskov" TargetMode="External"/><Relationship Id="rId1164" Type="http://schemas.openxmlformats.org/officeDocument/2006/relationships/hyperlink" Target="https://liquipedia.net/mobilelegends/Karrie" TargetMode="External"/><Relationship Id="rId2011" Type="http://schemas.openxmlformats.org/officeDocument/2006/relationships/hyperlink" Target="https://liquipedia.net/mobilelegends/Geek_Fam_ID" TargetMode="External"/><Relationship Id="rId2495" Type="http://schemas.openxmlformats.org/officeDocument/2006/relationships/hyperlink" Target="https://liquipedia.net/commons/images/thumb/f/fc/ML_icon_Moskov_2023.png/25px-ML_icon_Moskov_2023.png" TargetMode="External"/><Relationship Id="rId576" Type="http://schemas.openxmlformats.org/officeDocument/2006/relationships/hyperlink" Target="https://liquipedia.net/commons/images/thumb/1/14/ML_icon_Luo_Yi.png/25px-ML_icon_Luo_Yi.png" TargetMode="External"/><Relationship Id="rId1165" Type="http://schemas.openxmlformats.org/officeDocument/2006/relationships/hyperlink" Target="https://liquipedia.net/commons/images/thumb/d/df/ML_icon_Karrie.png/25px-ML_icon_Karrie.png" TargetMode="External"/><Relationship Id="rId2012" Type="http://schemas.openxmlformats.org/officeDocument/2006/relationships/hyperlink" Target="https://liquipedia.net/commons/images/thumb/4/41/Geek_Fam_2019_allmode.png/43px-Geek_Fam_2019_allmode.png" TargetMode="External"/><Relationship Id="rId2496" Type="http://schemas.openxmlformats.org/officeDocument/2006/relationships/hyperlink" Target="https://liquipedia.net/mobilelegends/Harith" TargetMode="External"/><Relationship Id="rId575" Type="http://schemas.openxmlformats.org/officeDocument/2006/relationships/hyperlink" Target="https://liquipedia.net/mobilelegends/Luo_Yi" TargetMode="External"/><Relationship Id="rId1166" Type="http://schemas.openxmlformats.org/officeDocument/2006/relationships/hyperlink" Target="https://liquipedia.net/mobilelegends/Lancelot" TargetMode="External"/><Relationship Id="rId2013" Type="http://schemas.openxmlformats.org/officeDocument/2006/relationships/hyperlink" Target="https://liquipedia.net/commons/images/thumb/4/41/Geek_Fam_2019_allmode.png/43px-Geek_Fam_2019_allmode.png" TargetMode="External"/><Relationship Id="rId2497" Type="http://schemas.openxmlformats.org/officeDocument/2006/relationships/hyperlink" Target="https://liquipedia.net/commons/images/thumb/f/f9/ML_icon_Harith.png/25px-ML_icon_Harith.png" TargetMode="External"/><Relationship Id="rId574" Type="http://schemas.openxmlformats.org/officeDocument/2006/relationships/hyperlink" Target="https://liquipedia.net/commons/images/thumb/f/f4/ML_icon_Yve_2024.png/25px-ML_icon_Yve_2024.png" TargetMode="External"/><Relationship Id="rId1167" Type="http://schemas.openxmlformats.org/officeDocument/2006/relationships/hyperlink" Target="https://liquipedia.net/commons/images/thumb/8/8a/ML_icon_Lancelot_2021.png/25px-ML_icon_Lancelot_2021.png" TargetMode="External"/><Relationship Id="rId2014" Type="http://schemas.openxmlformats.org/officeDocument/2006/relationships/hyperlink" Target="https://liquipedia.net/mobilelegends/Dewa_United_Esports" TargetMode="External"/><Relationship Id="rId2498" Type="http://schemas.openxmlformats.org/officeDocument/2006/relationships/hyperlink" Target="https://liquipedia.net/mobilelegends/Roger" TargetMode="External"/><Relationship Id="rId573" Type="http://schemas.openxmlformats.org/officeDocument/2006/relationships/hyperlink" Target="https://liquipedia.net/mobilelegends/Yve" TargetMode="External"/><Relationship Id="rId1168" Type="http://schemas.openxmlformats.org/officeDocument/2006/relationships/hyperlink" Target="https://liquipedia.net/mobilelegends/Valentina" TargetMode="External"/><Relationship Id="rId2015" Type="http://schemas.openxmlformats.org/officeDocument/2006/relationships/hyperlink" Target="https://liquipedia.net/commons/images/thumb/1/15/Dewa_United_allmode.png/80px-Dewa_United_allmode.png" TargetMode="External"/><Relationship Id="rId2499" Type="http://schemas.openxmlformats.org/officeDocument/2006/relationships/hyperlink" Target="https://liquipedia.net/commons/images/thumb/8/84/ML_icon_Roger.png/25px-ML_icon_Roger.png" TargetMode="External"/><Relationship Id="rId2049" Type="http://schemas.openxmlformats.org/officeDocument/2006/relationships/hyperlink" Target="https://liquipedia.net/mobilelegends/Rebellion_Esports" TargetMode="External"/><Relationship Id="rId129" Type="http://schemas.openxmlformats.org/officeDocument/2006/relationships/hyperlink" Target="https://liquipedia.net/commons/images/thumb/1/1e/Rex_Regum_Qeon_allmode.png/70px-Rex_Regum_Qeon_allmode.png" TargetMode="External"/><Relationship Id="rId128" Type="http://schemas.openxmlformats.org/officeDocument/2006/relationships/hyperlink" Target="https://liquipedia.net/mobilelegends/RRQ_Hoshi" TargetMode="External"/><Relationship Id="rId127" Type="http://schemas.openxmlformats.org/officeDocument/2006/relationships/hyperlink" Target="https://liquipedia.net/commons/images/thumb/1/15/Dewa_United_allmode.png/80px-Dewa_United_allmode.png" TargetMode="External"/><Relationship Id="rId126" Type="http://schemas.openxmlformats.org/officeDocument/2006/relationships/hyperlink" Target="https://liquipedia.net/commons/images/thumb/1/15/Dewa_United_allmode.png/80px-Dewa_United_allmode.png" TargetMode="External"/><Relationship Id="rId1190" Type="http://schemas.openxmlformats.org/officeDocument/2006/relationships/hyperlink" Target="https://liquipedia.net/mobilelegends/Natan" TargetMode="External"/><Relationship Id="rId1191" Type="http://schemas.openxmlformats.org/officeDocument/2006/relationships/hyperlink" Target="https://liquipedia.net/commons/images/thumb/c/ce/ML_icon_Natan.png/25px-ML_icon_Natan.png" TargetMode="External"/><Relationship Id="rId1192" Type="http://schemas.openxmlformats.org/officeDocument/2006/relationships/hyperlink" Target="https://liquipedia.net/mobilelegends/Khaleed" TargetMode="External"/><Relationship Id="rId1193" Type="http://schemas.openxmlformats.org/officeDocument/2006/relationships/hyperlink" Target="https://liquipedia.net/commons/images/thumb/1/10/ML_icon_Khaleed.png/25px-ML_icon_Khaleed.png" TargetMode="External"/><Relationship Id="rId2040" Type="http://schemas.openxmlformats.org/officeDocument/2006/relationships/hyperlink" Target="https://liquipedia.net/commons/images/thumb/4/48/ML_icon_Valentina.png/25px-ML_icon_Valentina.png" TargetMode="External"/><Relationship Id="rId121" Type="http://schemas.openxmlformats.org/officeDocument/2006/relationships/hyperlink" Target="https://liquipedia.net/commons/images/thumb/5/59/Team_Liquid_2024_darkmode.png/44px-Team_Liquid_2024_darkmode.png" TargetMode="External"/><Relationship Id="rId1194" Type="http://schemas.openxmlformats.org/officeDocument/2006/relationships/hyperlink" Target="https://liquipedia.net/mobilelegends/Zhuxin" TargetMode="External"/><Relationship Id="rId2041" Type="http://schemas.openxmlformats.org/officeDocument/2006/relationships/hyperlink" Target="https://liquipedia.net/mobilelegends/Harith" TargetMode="External"/><Relationship Id="rId120" Type="http://schemas.openxmlformats.org/officeDocument/2006/relationships/hyperlink" Target="https://liquipedia.net/commons/images/thumb/0/01/Team_Liquid_2024_lightmode.png/44px-Team_Liquid_2024_lightmode.png" TargetMode="External"/><Relationship Id="rId1195" Type="http://schemas.openxmlformats.org/officeDocument/2006/relationships/hyperlink" Target="https://liquipedia.net/commons/images/thumb/2/2c/ML_icon_Zhuxin.png/25px-ML_icon_Zhuxin.png" TargetMode="External"/><Relationship Id="rId2042" Type="http://schemas.openxmlformats.org/officeDocument/2006/relationships/hyperlink" Target="https://liquipedia.net/commons/images/thumb/f/f9/ML_icon_Harith.png/25px-ML_icon_Harith.png" TargetMode="External"/><Relationship Id="rId1196" Type="http://schemas.openxmlformats.org/officeDocument/2006/relationships/hyperlink" Target="https://liquipedia.net/mobilelegends/Yve" TargetMode="External"/><Relationship Id="rId2043" Type="http://schemas.openxmlformats.org/officeDocument/2006/relationships/hyperlink" Target="https://liquipedia.net/mobilelegends/Bigetron_Alpha" TargetMode="External"/><Relationship Id="rId1197" Type="http://schemas.openxmlformats.org/officeDocument/2006/relationships/hyperlink" Target="https://liquipedia.net/commons/images/thumb/f/f4/ML_icon_Yve_2024.png/25px-ML_icon_Yve_2024.png" TargetMode="External"/><Relationship Id="rId2044" Type="http://schemas.openxmlformats.org/officeDocument/2006/relationships/hyperlink" Target="https://liquipedia.net/commons/images/thumb/0/07/Bigetron_2020_allmode.png/56px-Bigetron_2020_allmode.png" TargetMode="External"/><Relationship Id="rId125" Type="http://schemas.openxmlformats.org/officeDocument/2006/relationships/hyperlink" Target="https://liquipedia.net/mobilelegends/Dewa_United_Esports" TargetMode="External"/><Relationship Id="rId1198" Type="http://schemas.openxmlformats.org/officeDocument/2006/relationships/hyperlink" Target="https://liquipedia.net/mobilelegends/Beatrix" TargetMode="External"/><Relationship Id="rId2045" Type="http://schemas.openxmlformats.org/officeDocument/2006/relationships/hyperlink" Target="https://liquipedia.net/commons/images/thumb/0/07/Bigetron_2020_allmode.png/56px-Bigetron_2020_allmode.png" TargetMode="External"/><Relationship Id="rId124" Type="http://schemas.openxmlformats.org/officeDocument/2006/relationships/hyperlink" Target="https://liquipedia.net/commons/images/thumb/0/07/Bigetron_2020_allmode.png/56px-Bigetron_2020_allmode.png" TargetMode="External"/><Relationship Id="rId1199" Type="http://schemas.openxmlformats.org/officeDocument/2006/relationships/hyperlink" Target="https://liquipedia.net/commons/images/thumb/8/8f/ML_icon_Beatrix.png/25px-ML_icon_Beatrix.png" TargetMode="External"/><Relationship Id="rId2046" Type="http://schemas.openxmlformats.org/officeDocument/2006/relationships/hyperlink" Target="https://liquipedia.net/mobilelegends/Nana" TargetMode="External"/><Relationship Id="rId123" Type="http://schemas.openxmlformats.org/officeDocument/2006/relationships/hyperlink" Target="https://liquipedia.net/commons/images/thumb/0/07/Bigetron_2020_allmode.png/56px-Bigetron_2020_allmode.png" TargetMode="External"/><Relationship Id="rId2047" Type="http://schemas.openxmlformats.org/officeDocument/2006/relationships/hyperlink" Target="https://liquipedia.net/commons/images/thumb/4/41/ML_icon_Nana.png/25px-ML_icon_Nana.png" TargetMode="External"/><Relationship Id="rId122" Type="http://schemas.openxmlformats.org/officeDocument/2006/relationships/hyperlink" Target="https://liquipedia.net/mobilelegends/Bigetron_Alpha" TargetMode="External"/><Relationship Id="rId2048" Type="http://schemas.openxmlformats.org/officeDocument/2006/relationships/hyperlink" Target="https://liquipedia.net/mobilelegends/Special:RunQuery/Game_history?pfRunQueryFormName=Game+history&amp;Gh%5Bpicks%5D=Nana&amp;Gh%5Btournaments%5D=MPL%2FIndonesia%2FSeason_14%2FPlayoffs%2C+MPL%2FIndonesia%2FSeason_14%2FRegular_Season&amp;wpRunQuery=Run+query" TargetMode="External"/><Relationship Id="rId2038" Type="http://schemas.openxmlformats.org/officeDocument/2006/relationships/hyperlink" Target="https://liquipedia.net/commons/images/thumb/6/68/ML_icon_Hylos.png/25px-ML_icon_Hylos.png" TargetMode="External"/><Relationship Id="rId2039" Type="http://schemas.openxmlformats.org/officeDocument/2006/relationships/hyperlink" Target="https://liquipedia.net/mobilelegends/Valentina" TargetMode="External"/><Relationship Id="rId118" Type="http://schemas.openxmlformats.org/officeDocument/2006/relationships/hyperlink" Target="https://liquipedia.net/mobilelegends/Special:RunQuery/Game_history?pfRunQueryFormName=Game+history&amp;Gh%5Bbans%5D=Angela&amp;Gh%5Btournaments%5D=MPL%2FIndonesia%2FSeason_14%2FPlayoffs%2C+MPL%2FIndonesia%2FSeason_14%2FRegular_Season&amp;wpRunQuery=Run+query" TargetMode="External"/><Relationship Id="rId117" Type="http://schemas.openxmlformats.org/officeDocument/2006/relationships/hyperlink" Target="https://liquipedia.net/mobilelegends/Special:RunQuery/Game_history?pfRunQueryFormName=Game+history&amp;Gh%5Bpicks%5D=Angela&amp;Gh%5Btournaments%5D=MPL%2FIndonesia%2FSeason_14%2FPlayoffs%2C+MPL%2FIndonesia%2FSeason_14%2FRegular_Season&amp;wpRunQuery=Run+query" TargetMode="External"/><Relationship Id="rId116" Type="http://schemas.openxmlformats.org/officeDocument/2006/relationships/hyperlink" Target="https://liquipedia.net/commons/images/thumb/6/6a/ML_icon_Angela_2024_v2.png/25px-ML_icon_Angela_2024_v2.png" TargetMode="External"/><Relationship Id="rId115" Type="http://schemas.openxmlformats.org/officeDocument/2006/relationships/hyperlink" Target="https://liquipedia.net/mobilelegends/Angela" TargetMode="External"/><Relationship Id="rId599" Type="http://schemas.openxmlformats.org/officeDocument/2006/relationships/hyperlink" Target="https://liquipedia.net/mobilelegends/Nolan" TargetMode="External"/><Relationship Id="rId1180" Type="http://schemas.openxmlformats.org/officeDocument/2006/relationships/hyperlink" Target="https://liquipedia.net/mobilelegends/Alpha" TargetMode="External"/><Relationship Id="rId1181" Type="http://schemas.openxmlformats.org/officeDocument/2006/relationships/hyperlink" Target="https://liquipedia.net/commons/images/thumb/c/c1/ML_icon_Alpha_2021.png/25px-ML_icon_Alpha_2021.png" TargetMode="External"/><Relationship Id="rId119" Type="http://schemas.openxmlformats.org/officeDocument/2006/relationships/hyperlink" Target="https://liquipedia.net/mobilelegends/Team_Liquid_ID" TargetMode="External"/><Relationship Id="rId1182" Type="http://schemas.openxmlformats.org/officeDocument/2006/relationships/hyperlink" Target="https://liquipedia.net/mobilelegends/Yve" TargetMode="External"/><Relationship Id="rId110" Type="http://schemas.openxmlformats.org/officeDocument/2006/relationships/hyperlink" Target="https://liquipedia.net/mobilelegends/Harith" TargetMode="External"/><Relationship Id="rId594" Type="http://schemas.openxmlformats.org/officeDocument/2006/relationships/hyperlink" Target="https://liquipedia.net/commons/images/thumb/f/f9/ML_icon_Harith.png/25px-ML_icon_Harith.png" TargetMode="External"/><Relationship Id="rId1183" Type="http://schemas.openxmlformats.org/officeDocument/2006/relationships/hyperlink" Target="https://liquipedia.net/commons/images/thumb/f/f4/ML_icon_Yve_2024.png/25px-ML_icon_Yve_2024.png" TargetMode="External"/><Relationship Id="rId2030" Type="http://schemas.openxmlformats.org/officeDocument/2006/relationships/hyperlink" Target="https://liquipedia.net/commons/images/thumb/c/c7/ML_icon_Zhask.png/25px-ML_icon_Zhask.png" TargetMode="External"/><Relationship Id="rId593" Type="http://schemas.openxmlformats.org/officeDocument/2006/relationships/hyperlink" Target="https://liquipedia.net/mobilelegends/Harith" TargetMode="External"/><Relationship Id="rId1184" Type="http://schemas.openxmlformats.org/officeDocument/2006/relationships/hyperlink" Target="https://liquipedia.net/mobilelegends/Zhuxin" TargetMode="External"/><Relationship Id="rId2031" Type="http://schemas.openxmlformats.org/officeDocument/2006/relationships/hyperlink" Target="https://liquipedia.net/mobilelegends/Ruby" TargetMode="External"/><Relationship Id="rId592" Type="http://schemas.openxmlformats.org/officeDocument/2006/relationships/hyperlink" Target="https://liquipedia.net/commons/images/thumb/4/41/Geek_Fam_2019_allmode.png/43px-Geek_Fam_2019_allmode.png" TargetMode="External"/><Relationship Id="rId1185" Type="http://schemas.openxmlformats.org/officeDocument/2006/relationships/hyperlink" Target="https://liquipedia.net/commons/images/thumb/2/2c/ML_icon_Zhuxin.png/25px-ML_icon_Zhuxin.png" TargetMode="External"/><Relationship Id="rId2032" Type="http://schemas.openxmlformats.org/officeDocument/2006/relationships/hyperlink" Target="https://liquipedia.net/commons/images/thumb/9/98/ML_icon_Ruby.png/25px-ML_icon_Ruby.png" TargetMode="External"/><Relationship Id="rId591" Type="http://schemas.openxmlformats.org/officeDocument/2006/relationships/hyperlink" Target="https://liquipedia.net/commons/images/thumb/4/41/Geek_Fam_2019_allmode.png/43px-Geek_Fam_2019_allmode.png" TargetMode="External"/><Relationship Id="rId1186" Type="http://schemas.openxmlformats.org/officeDocument/2006/relationships/hyperlink" Target="https://liquipedia.net/mobilelegends/Bane" TargetMode="External"/><Relationship Id="rId2033" Type="http://schemas.openxmlformats.org/officeDocument/2006/relationships/hyperlink" Target="https://liquipedia.net/mobilelegends/Roger" TargetMode="External"/><Relationship Id="rId114" Type="http://schemas.openxmlformats.org/officeDocument/2006/relationships/hyperlink" Target="https://liquipedia.net/commons/images/thumb/0/07/Bigetron_2020_allmode.png/56px-Bigetron_2020_allmode.png" TargetMode="External"/><Relationship Id="rId598" Type="http://schemas.openxmlformats.org/officeDocument/2006/relationships/hyperlink" Target="https://liquipedia.net/commons/images/thumb/0/01/ML_icon_Edith.png/25px-ML_icon_Edith.png" TargetMode="External"/><Relationship Id="rId1187" Type="http://schemas.openxmlformats.org/officeDocument/2006/relationships/hyperlink" Target="https://liquipedia.net/commons/images/thumb/5/50/ML_icon_Bane_2021.png/25px-ML_icon_Bane_2021.png" TargetMode="External"/><Relationship Id="rId2034" Type="http://schemas.openxmlformats.org/officeDocument/2006/relationships/hyperlink" Target="https://liquipedia.net/commons/images/thumb/8/84/ML_icon_Roger.png/25px-ML_icon_Roger.png" TargetMode="External"/><Relationship Id="rId113" Type="http://schemas.openxmlformats.org/officeDocument/2006/relationships/hyperlink" Target="https://liquipedia.net/commons/images/thumb/0/07/Bigetron_2020_allmode.png/56px-Bigetron_2020_allmode.png" TargetMode="External"/><Relationship Id="rId597" Type="http://schemas.openxmlformats.org/officeDocument/2006/relationships/hyperlink" Target="https://liquipedia.net/mobilelegends/Edith" TargetMode="External"/><Relationship Id="rId1188" Type="http://schemas.openxmlformats.org/officeDocument/2006/relationships/hyperlink" Target="https://liquipedia.net/mobilelegends/Mathilda" TargetMode="External"/><Relationship Id="rId2035" Type="http://schemas.openxmlformats.org/officeDocument/2006/relationships/hyperlink" Target="https://liquipedia.net/mobilelegends/Edith" TargetMode="External"/><Relationship Id="rId112" Type="http://schemas.openxmlformats.org/officeDocument/2006/relationships/hyperlink" Target="https://liquipedia.net/mobilelegends/Bigetron_Alpha" TargetMode="External"/><Relationship Id="rId596" Type="http://schemas.openxmlformats.org/officeDocument/2006/relationships/hyperlink" Target="https://liquipedia.net/commons/images/thumb/8/84/ML_icon_Roger.png/25px-ML_icon_Roger.png" TargetMode="External"/><Relationship Id="rId1189" Type="http://schemas.openxmlformats.org/officeDocument/2006/relationships/hyperlink" Target="https://liquipedia.net/commons/images/thumb/8/88/ML_icon_Mathilda.png/25px-ML_icon_Mathilda.png" TargetMode="External"/><Relationship Id="rId2036" Type="http://schemas.openxmlformats.org/officeDocument/2006/relationships/hyperlink" Target="https://liquipedia.net/commons/images/thumb/0/01/ML_icon_Edith.png/25px-ML_icon_Edith.png" TargetMode="External"/><Relationship Id="rId111" Type="http://schemas.openxmlformats.org/officeDocument/2006/relationships/hyperlink" Target="https://liquipedia.net/commons/images/thumb/f/f9/ML_icon_Harith.png/25px-ML_icon_Harith.png" TargetMode="External"/><Relationship Id="rId595" Type="http://schemas.openxmlformats.org/officeDocument/2006/relationships/hyperlink" Target="https://liquipedia.net/mobilelegends/Roger" TargetMode="External"/><Relationship Id="rId2037" Type="http://schemas.openxmlformats.org/officeDocument/2006/relationships/hyperlink" Target="https://liquipedia.net/mobilelegends/Hylos" TargetMode="External"/><Relationship Id="rId1136" Type="http://schemas.openxmlformats.org/officeDocument/2006/relationships/hyperlink" Target="https://liquipedia.net/mobilelegends/Valentina" TargetMode="External"/><Relationship Id="rId2467" Type="http://schemas.openxmlformats.org/officeDocument/2006/relationships/hyperlink" Target="https://liquipedia.net/commons/images/thumb/0/01/ML_icon_Edith.png/25px-ML_icon_Edith.png" TargetMode="External"/><Relationship Id="rId1137" Type="http://schemas.openxmlformats.org/officeDocument/2006/relationships/hyperlink" Target="https://liquipedia.net/commons/images/thumb/4/48/ML_icon_Valentina.png/25px-ML_icon_Valentina.png" TargetMode="External"/><Relationship Id="rId2468" Type="http://schemas.openxmlformats.org/officeDocument/2006/relationships/hyperlink" Target="https://liquipedia.net/mobilelegends/Harith" TargetMode="External"/><Relationship Id="rId1138" Type="http://schemas.openxmlformats.org/officeDocument/2006/relationships/hyperlink" Target="https://liquipedia.net/mobilelegends/Chou" TargetMode="External"/><Relationship Id="rId2469" Type="http://schemas.openxmlformats.org/officeDocument/2006/relationships/hyperlink" Target="https://liquipedia.net/commons/images/thumb/f/f9/ML_icon_Harith.png/25px-ML_icon_Harith.png" TargetMode="External"/><Relationship Id="rId1139" Type="http://schemas.openxmlformats.org/officeDocument/2006/relationships/hyperlink" Target="https://liquipedia.net/commons/images/thumb/7/7f/ML_icon_Chou.png/25px-ML_icon_Chou.png" TargetMode="External"/><Relationship Id="rId547" Type="http://schemas.openxmlformats.org/officeDocument/2006/relationships/hyperlink" Target="https://liquipedia.net/commons/images/thumb/e/ea/Alter_Ego_2022_allmode.png/51px-Alter_Ego_2022_allmode.png" TargetMode="External"/><Relationship Id="rId546" Type="http://schemas.openxmlformats.org/officeDocument/2006/relationships/hyperlink" Target="https://liquipedia.net/commons/images/thumb/e/ea/Alter_Ego_2022_allmode.png/51px-Alter_Ego_2022_allmode.png" TargetMode="External"/><Relationship Id="rId545" Type="http://schemas.openxmlformats.org/officeDocument/2006/relationships/hyperlink" Target="https://liquipedia.net/mobilelegends/Alter_Ego" TargetMode="External"/><Relationship Id="rId544" Type="http://schemas.openxmlformats.org/officeDocument/2006/relationships/hyperlink" Target="https://liquipedia.net/mobilelegends/Special:RunQuery/Game_history?pfRunQueryFormName=Game+history&amp;Gh%5Bbans%5D=Chip&amp;Gh%5Btournaments%5D=MPL%2FIndonesia%2FSeason_14%2FPlayoffs%2C+MPL%2FIndonesia%2FSeason_14%2FRegular_Season&amp;wpRunQuery=Run+query" TargetMode="External"/><Relationship Id="rId549" Type="http://schemas.openxmlformats.org/officeDocument/2006/relationships/hyperlink" Target="https://liquipedia.net/commons/images/thumb/0/01/Team_Liquid_2024_lightmode.png/44px-Team_Liquid_2024_lightmode.png" TargetMode="External"/><Relationship Id="rId548" Type="http://schemas.openxmlformats.org/officeDocument/2006/relationships/hyperlink" Target="https://liquipedia.net/mobilelegends/Team_Liquid_ID" TargetMode="External"/><Relationship Id="rId2460" Type="http://schemas.openxmlformats.org/officeDocument/2006/relationships/hyperlink" Target="https://liquipedia.net/mobilelegends/Harith" TargetMode="External"/><Relationship Id="rId1130" Type="http://schemas.openxmlformats.org/officeDocument/2006/relationships/hyperlink" Target="https://liquipedia.net/mobilelegends/Roger" TargetMode="External"/><Relationship Id="rId2461" Type="http://schemas.openxmlformats.org/officeDocument/2006/relationships/hyperlink" Target="https://liquipedia.net/commons/images/thumb/f/f9/ML_icon_Harith.png/25px-ML_icon_Harith.png" TargetMode="External"/><Relationship Id="rId1131" Type="http://schemas.openxmlformats.org/officeDocument/2006/relationships/hyperlink" Target="https://liquipedia.net/commons/images/thumb/8/84/ML_icon_Roger.png/25px-ML_icon_Roger.png" TargetMode="External"/><Relationship Id="rId2462" Type="http://schemas.openxmlformats.org/officeDocument/2006/relationships/hyperlink" Target="https://liquipedia.net/mobilelegends/Ruby" TargetMode="External"/><Relationship Id="rId543" Type="http://schemas.openxmlformats.org/officeDocument/2006/relationships/hyperlink" Target="https://liquipedia.net/mobilelegends/Special:RunQuery/Game_history?pfRunQueryFormName=Game+history&amp;Gh%5Bpicks%5D=Chip&amp;Gh%5Btournaments%5D=MPL%2FIndonesia%2FSeason_14%2FPlayoffs%2C+MPL%2FIndonesia%2FSeason_14%2FRegular_Season&amp;wpRunQuery=Run+query" TargetMode="External"/><Relationship Id="rId1132" Type="http://schemas.openxmlformats.org/officeDocument/2006/relationships/hyperlink" Target="https://liquipedia.net/mobilelegends/Edith" TargetMode="External"/><Relationship Id="rId2463" Type="http://schemas.openxmlformats.org/officeDocument/2006/relationships/hyperlink" Target="https://liquipedia.net/commons/images/thumb/9/98/ML_icon_Ruby.png/25px-ML_icon_Ruby.png" TargetMode="External"/><Relationship Id="rId542" Type="http://schemas.openxmlformats.org/officeDocument/2006/relationships/hyperlink" Target="https://liquipedia.net/commons/images/thumb/3/32/ML_icon_Chip.png/25px-ML_icon_Chip.png" TargetMode="External"/><Relationship Id="rId1133" Type="http://schemas.openxmlformats.org/officeDocument/2006/relationships/hyperlink" Target="https://liquipedia.net/commons/images/thumb/0/01/ML_icon_Edith.png/25px-ML_icon_Edith.png" TargetMode="External"/><Relationship Id="rId2464" Type="http://schemas.openxmlformats.org/officeDocument/2006/relationships/hyperlink" Target="https://liquipedia.net/mobilelegends/Roger" TargetMode="External"/><Relationship Id="rId541" Type="http://schemas.openxmlformats.org/officeDocument/2006/relationships/hyperlink" Target="https://liquipedia.net/mobilelegends/Chip" TargetMode="External"/><Relationship Id="rId1134" Type="http://schemas.openxmlformats.org/officeDocument/2006/relationships/hyperlink" Target="https://liquipedia.net/mobilelegends/Harith" TargetMode="External"/><Relationship Id="rId2465" Type="http://schemas.openxmlformats.org/officeDocument/2006/relationships/hyperlink" Target="https://liquipedia.net/commons/images/thumb/8/84/ML_icon_Roger.png/25px-ML_icon_Roger.png" TargetMode="External"/><Relationship Id="rId540" Type="http://schemas.openxmlformats.org/officeDocument/2006/relationships/hyperlink" Target="https://liquipedia.net/commons/images/thumb/4/48/ML_icon_Valentina.png/25px-ML_icon_Valentina.png" TargetMode="External"/><Relationship Id="rId1135" Type="http://schemas.openxmlformats.org/officeDocument/2006/relationships/hyperlink" Target="https://liquipedia.net/commons/images/thumb/f/f9/ML_icon_Harith.png/25px-ML_icon_Harith.png" TargetMode="External"/><Relationship Id="rId2466" Type="http://schemas.openxmlformats.org/officeDocument/2006/relationships/hyperlink" Target="https://liquipedia.net/mobilelegends/Edith" TargetMode="External"/><Relationship Id="rId1125" Type="http://schemas.openxmlformats.org/officeDocument/2006/relationships/hyperlink" Target="https://liquipedia.net/commons/images/thumb/6/68/ML_icon_Hylos.png/25px-ML_icon_Hylos.png" TargetMode="External"/><Relationship Id="rId2456" Type="http://schemas.openxmlformats.org/officeDocument/2006/relationships/hyperlink" Target="https://liquipedia.net/mobilelegends/Valentina" TargetMode="External"/><Relationship Id="rId1126" Type="http://schemas.openxmlformats.org/officeDocument/2006/relationships/hyperlink" Target="https://liquipedia.net/mobilelegends/Valentina" TargetMode="External"/><Relationship Id="rId2457" Type="http://schemas.openxmlformats.org/officeDocument/2006/relationships/hyperlink" Target="https://liquipedia.net/commons/images/thumb/4/48/ML_icon_Valentina.png/25px-ML_icon_Valentina.png" TargetMode="External"/><Relationship Id="rId1127" Type="http://schemas.openxmlformats.org/officeDocument/2006/relationships/hyperlink" Target="https://liquipedia.net/commons/images/thumb/4/48/ML_icon_Valentina.png/25px-ML_icon_Valentina.png" TargetMode="External"/><Relationship Id="rId2458" Type="http://schemas.openxmlformats.org/officeDocument/2006/relationships/hyperlink" Target="https://liquipedia.net/mobilelegends/Moskov" TargetMode="External"/><Relationship Id="rId1128" Type="http://schemas.openxmlformats.org/officeDocument/2006/relationships/hyperlink" Target="https://liquipedia.net/mobilelegends/Arlott" TargetMode="External"/><Relationship Id="rId2459" Type="http://schemas.openxmlformats.org/officeDocument/2006/relationships/hyperlink" Target="https://liquipedia.net/commons/images/thumb/f/fc/ML_icon_Moskov_2023.png/25px-ML_icon_Moskov_2023.png" TargetMode="External"/><Relationship Id="rId1129" Type="http://schemas.openxmlformats.org/officeDocument/2006/relationships/hyperlink" Target="https://liquipedia.net/commons/images/thumb/a/ab/ML_icon_Arlott.png/25px-ML_icon_Arlott.png" TargetMode="External"/><Relationship Id="rId536" Type="http://schemas.openxmlformats.org/officeDocument/2006/relationships/hyperlink" Target="https://liquipedia.net/commons/images/thumb/3/30/ML_icon_Claude_2024.png/25px-ML_icon_Claude_2024.png" TargetMode="External"/><Relationship Id="rId535" Type="http://schemas.openxmlformats.org/officeDocument/2006/relationships/hyperlink" Target="https://liquipedia.net/mobilelegends/Claude" TargetMode="External"/><Relationship Id="rId534" Type="http://schemas.openxmlformats.org/officeDocument/2006/relationships/hyperlink" Target="https://liquipedia.net/commons/images/thumb/a/ab/ML_icon_Arlott.png/25px-ML_icon_Arlott.png" TargetMode="External"/><Relationship Id="rId533" Type="http://schemas.openxmlformats.org/officeDocument/2006/relationships/hyperlink" Target="https://liquipedia.net/mobilelegends/Arlott" TargetMode="External"/><Relationship Id="rId539" Type="http://schemas.openxmlformats.org/officeDocument/2006/relationships/hyperlink" Target="https://liquipedia.net/mobilelegends/Valentina" TargetMode="External"/><Relationship Id="rId538" Type="http://schemas.openxmlformats.org/officeDocument/2006/relationships/hyperlink" Target="https://liquipedia.net/commons/images/thumb/8/8e/ML_icon_Ling_2024.png/25px-ML_icon_Ling_2024.png" TargetMode="External"/><Relationship Id="rId537" Type="http://schemas.openxmlformats.org/officeDocument/2006/relationships/hyperlink" Target="https://liquipedia.net/mobilelegends/Ling" TargetMode="External"/><Relationship Id="rId2450" Type="http://schemas.openxmlformats.org/officeDocument/2006/relationships/hyperlink" Target="https://liquipedia.net/commons/images/thumb/1/15/Dewa_United_allmode.png/80px-Dewa_United_allmode.png" TargetMode="External"/><Relationship Id="rId1120" Type="http://schemas.openxmlformats.org/officeDocument/2006/relationships/hyperlink" Target="https://liquipedia.net/mobilelegends/Zhask" TargetMode="External"/><Relationship Id="rId2451" Type="http://schemas.openxmlformats.org/officeDocument/2006/relationships/hyperlink" Target="https://liquipedia.net/mobilelegends/Fnatic_ONIC" TargetMode="External"/><Relationship Id="rId532" Type="http://schemas.openxmlformats.org/officeDocument/2006/relationships/hyperlink" Target="https://liquipedia.net/commons/images/thumb/6/6a/ML_icon_Angela_2024_v2.png/25px-ML_icon_Angela_2024_v2.png" TargetMode="External"/><Relationship Id="rId1121" Type="http://schemas.openxmlformats.org/officeDocument/2006/relationships/hyperlink" Target="https://liquipedia.net/commons/images/thumb/c/c7/ML_icon_Zhask.png/25px-ML_icon_Zhask.png" TargetMode="External"/><Relationship Id="rId2452" Type="http://schemas.openxmlformats.org/officeDocument/2006/relationships/hyperlink" Target="https://liquipedia.net/commons/images/thumb/4/49/Fnatic_ONIC_ID_lightmode.png/77px-Fnatic_ONIC_ID_lightmode.png" TargetMode="External"/><Relationship Id="rId531" Type="http://schemas.openxmlformats.org/officeDocument/2006/relationships/hyperlink" Target="https://liquipedia.net/mobilelegends/Angela" TargetMode="External"/><Relationship Id="rId1122" Type="http://schemas.openxmlformats.org/officeDocument/2006/relationships/hyperlink" Target="https://liquipedia.net/mobilelegends/Edith" TargetMode="External"/><Relationship Id="rId2453" Type="http://schemas.openxmlformats.org/officeDocument/2006/relationships/hyperlink" Target="https://liquipedia.net/commons/images/thumb/d/d3/Fnatic_ONIC_ID_allmode.png/77px-Fnatic_ONIC_ID_allmode.png" TargetMode="External"/><Relationship Id="rId530" Type="http://schemas.openxmlformats.org/officeDocument/2006/relationships/hyperlink" Target="https://liquipedia.net/commons/images/thumb/f/f4/ML_icon_Yve_2024.png/25px-ML_icon_Yve_2024.png" TargetMode="External"/><Relationship Id="rId1123" Type="http://schemas.openxmlformats.org/officeDocument/2006/relationships/hyperlink" Target="https://liquipedia.net/commons/images/thumb/0/01/ML_icon_Edith.png/25px-ML_icon_Edith.png" TargetMode="External"/><Relationship Id="rId2454" Type="http://schemas.openxmlformats.org/officeDocument/2006/relationships/hyperlink" Target="https://liquipedia.net/mobilelegends/Roger" TargetMode="External"/><Relationship Id="rId1124" Type="http://schemas.openxmlformats.org/officeDocument/2006/relationships/hyperlink" Target="https://liquipedia.net/mobilelegends/Hylos" TargetMode="External"/><Relationship Id="rId2455" Type="http://schemas.openxmlformats.org/officeDocument/2006/relationships/hyperlink" Target="https://liquipedia.net/commons/images/thumb/8/84/ML_icon_Roger.png/25px-ML_icon_Roger.png" TargetMode="External"/><Relationship Id="rId1158" Type="http://schemas.openxmlformats.org/officeDocument/2006/relationships/hyperlink" Target="https://liquipedia.net/mobilelegends/Alpha" TargetMode="External"/><Relationship Id="rId2005" Type="http://schemas.openxmlformats.org/officeDocument/2006/relationships/hyperlink" Target="https://liquipedia.net/mobilelegends/Vexana" TargetMode="External"/><Relationship Id="rId2489" Type="http://schemas.openxmlformats.org/officeDocument/2006/relationships/hyperlink" Target="https://liquipedia.net/commons/images/thumb/1/1e/Rex_Regum_Qeon_allmode.png/70px-Rex_Regum_Qeon_allmode.png" TargetMode="External"/><Relationship Id="rId1159" Type="http://schemas.openxmlformats.org/officeDocument/2006/relationships/hyperlink" Target="https://liquipedia.net/commons/images/thumb/c/c1/ML_icon_Alpha_2021.png/25px-ML_icon_Alpha_2021.png" TargetMode="External"/><Relationship Id="rId2006" Type="http://schemas.openxmlformats.org/officeDocument/2006/relationships/hyperlink" Target="https://liquipedia.net/commons/images/thumb/d/de/ML_icon_Vexana_2022.png/25px-ML_icon_Vexana_2022.png" TargetMode="External"/><Relationship Id="rId2007" Type="http://schemas.openxmlformats.org/officeDocument/2006/relationships/hyperlink" Target="https://liquipedia.net/mobilelegends/Moskov" TargetMode="External"/><Relationship Id="rId2008" Type="http://schemas.openxmlformats.org/officeDocument/2006/relationships/hyperlink" Target="https://liquipedia.net/commons/images/thumb/f/fc/ML_icon_Moskov_2023.png/25px-ML_icon_Moskov_2023.png" TargetMode="External"/><Relationship Id="rId2009" Type="http://schemas.openxmlformats.org/officeDocument/2006/relationships/hyperlink" Target="https://liquipedia.net/mobilelegends/Special:RunQuery/Game_history?pfRunQueryFormName=Game+history&amp;Gh%5Bpicks%5D=Moskov&amp;Gh%5Btournaments%5D=MPL%2FIndonesia%2FSeason_14%2FPlayoffs%2C+MPL%2FIndonesia%2FSeason_14%2FRegular_Season&amp;wpRunQuery=Run+query" TargetMode="External"/><Relationship Id="rId569" Type="http://schemas.openxmlformats.org/officeDocument/2006/relationships/hyperlink" Target="https://liquipedia.net/mobilelegends/Gatotkaca" TargetMode="External"/><Relationship Id="rId568" Type="http://schemas.openxmlformats.org/officeDocument/2006/relationships/hyperlink" Target="https://liquipedia.net/commons/images/thumb/5/50/ML_icon_Bane_2021.png/25px-ML_icon_Bane_2021.png" TargetMode="External"/><Relationship Id="rId567" Type="http://schemas.openxmlformats.org/officeDocument/2006/relationships/hyperlink" Target="https://liquipedia.net/mobilelegends/Bane" TargetMode="External"/><Relationship Id="rId566" Type="http://schemas.openxmlformats.org/officeDocument/2006/relationships/hyperlink" Target="https://liquipedia.net/commons/images/thumb/f/f4/ML_icon_Yve_2024.png/25px-ML_icon_Yve_2024.png" TargetMode="External"/><Relationship Id="rId2480" Type="http://schemas.openxmlformats.org/officeDocument/2006/relationships/hyperlink" Target="https://liquipedia.net/mobilelegends/Special:RunQuery/Game_history?pfRunQueryFormName=Game+history&amp;Gh%5Bbans%5D=Thamuz&amp;Gh%5Btournaments%5D=MPL%2FIndonesia%2FSeason_14%2FPlayoffs%2C+MPL%2FIndonesia%2FSeason_14%2FRegular_Season&amp;wpRunQuery=Run+query" TargetMode="External"/><Relationship Id="rId561" Type="http://schemas.openxmlformats.org/officeDocument/2006/relationships/hyperlink" Target="https://liquipedia.net/mobilelegends/Edith" TargetMode="External"/><Relationship Id="rId1150" Type="http://schemas.openxmlformats.org/officeDocument/2006/relationships/hyperlink" Target="https://liquipedia.net/mobilelegends/Arlott" TargetMode="External"/><Relationship Id="rId2481" Type="http://schemas.openxmlformats.org/officeDocument/2006/relationships/hyperlink" Target="https://liquipedia.net/mobilelegends/Geek_Fam_ID" TargetMode="External"/><Relationship Id="rId560" Type="http://schemas.openxmlformats.org/officeDocument/2006/relationships/hyperlink" Target="https://liquipedia.net/commons/images/thumb/d/de/ML_icon_Vexana_2022.png/25px-ML_icon_Vexana_2022.png" TargetMode="External"/><Relationship Id="rId1151" Type="http://schemas.openxmlformats.org/officeDocument/2006/relationships/hyperlink" Target="https://liquipedia.net/commons/images/thumb/a/ab/ML_icon_Arlott.png/25px-ML_icon_Arlott.png" TargetMode="External"/><Relationship Id="rId2482" Type="http://schemas.openxmlformats.org/officeDocument/2006/relationships/hyperlink" Target="https://liquipedia.net/commons/images/thumb/4/41/Geek_Fam_2019_allmode.png/43px-Geek_Fam_2019_allmode.png" TargetMode="External"/><Relationship Id="rId1152" Type="http://schemas.openxmlformats.org/officeDocument/2006/relationships/hyperlink" Target="https://liquipedia.net/mobilelegends/Julian" TargetMode="External"/><Relationship Id="rId2483" Type="http://schemas.openxmlformats.org/officeDocument/2006/relationships/hyperlink" Target="https://liquipedia.net/commons/images/thumb/4/41/Geek_Fam_2019_allmode.png/43px-Geek_Fam_2019_allmode.png" TargetMode="External"/><Relationship Id="rId1153" Type="http://schemas.openxmlformats.org/officeDocument/2006/relationships/hyperlink" Target="https://liquipedia.net/commons/images/thumb/e/ec/ML_icon_Julian_dd.png/25px-ML_icon_Julian_dd.png" TargetMode="External"/><Relationship Id="rId2000" Type="http://schemas.openxmlformats.org/officeDocument/2006/relationships/hyperlink" Target="https://liquipedia.net/commons/images/thumb/6/67/ML_icon_Nolan.png/25px-ML_icon_Nolan.png" TargetMode="External"/><Relationship Id="rId2484" Type="http://schemas.openxmlformats.org/officeDocument/2006/relationships/hyperlink" Target="https://liquipedia.net/mobilelegends/Fnatic_ONIC" TargetMode="External"/><Relationship Id="rId565" Type="http://schemas.openxmlformats.org/officeDocument/2006/relationships/hyperlink" Target="https://liquipedia.net/mobilelegends/Yve" TargetMode="External"/><Relationship Id="rId1154" Type="http://schemas.openxmlformats.org/officeDocument/2006/relationships/hyperlink" Target="https://liquipedia.net/mobilelegends/Moskov" TargetMode="External"/><Relationship Id="rId2001" Type="http://schemas.openxmlformats.org/officeDocument/2006/relationships/hyperlink" Target="https://liquipedia.net/mobilelegends/Phoveus" TargetMode="External"/><Relationship Id="rId2485" Type="http://schemas.openxmlformats.org/officeDocument/2006/relationships/hyperlink" Target="https://liquipedia.net/commons/images/thumb/4/49/Fnatic_ONIC_ID_lightmode.png/77px-Fnatic_ONIC_ID_lightmode.png" TargetMode="External"/><Relationship Id="rId564" Type="http://schemas.openxmlformats.org/officeDocument/2006/relationships/hyperlink" Target="https://liquipedia.net/commons/images/thumb/e/ec/ML_icon_Julian_dd.png/25px-ML_icon_Julian_dd.png" TargetMode="External"/><Relationship Id="rId1155" Type="http://schemas.openxmlformats.org/officeDocument/2006/relationships/hyperlink" Target="https://liquipedia.net/commons/images/thumb/f/fc/ML_icon_Moskov_2023.png/25px-ML_icon_Moskov_2023.png" TargetMode="External"/><Relationship Id="rId2002" Type="http://schemas.openxmlformats.org/officeDocument/2006/relationships/hyperlink" Target="https://liquipedia.net/commons/images/thumb/b/b1/ML_icon_Phoveus_2024.png/25px-ML_icon_Phoveus_2024.png" TargetMode="External"/><Relationship Id="rId2486" Type="http://schemas.openxmlformats.org/officeDocument/2006/relationships/hyperlink" Target="https://liquipedia.net/commons/images/thumb/d/d3/Fnatic_ONIC_ID_allmode.png/77px-Fnatic_ONIC_ID_allmode.png" TargetMode="External"/><Relationship Id="rId563" Type="http://schemas.openxmlformats.org/officeDocument/2006/relationships/hyperlink" Target="https://liquipedia.net/mobilelegends/Julian" TargetMode="External"/><Relationship Id="rId1156" Type="http://schemas.openxmlformats.org/officeDocument/2006/relationships/hyperlink" Target="https://liquipedia.net/mobilelegends/Zhuxin" TargetMode="External"/><Relationship Id="rId2003" Type="http://schemas.openxmlformats.org/officeDocument/2006/relationships/hyperlink" Target="https://liquipedia.net/mobilelegends/Terizla" TargetMode="External"/><Relationship Id="rId2487" Type="http://schemas.openxmlformats.org/officeDocument/2006/relationships/hyperlink" Target="https://liquipedia.net/mobilelegends/RRQ_Hoshi" TargetMode="External"/><Relationship Id="rId562" Type="http://schemas.openxmlformats.org/officeDocument/2006/relationships/hyperlink" Target="https://liquipedia.net/commons/images/thumb/0/01/ML_icon_Edith.png/25px-ML_icon_Edith.png" TargetMode="External"/><Relationship Id="rId1157" Type="http://schemas.openxmlformats.org/officeDocument/2006/relationships/hyperlink" Target="https://liquipedia.net/commons/images/thumb/2/2c/ML_icon_Zhuxin.png/25px-ML_icon_Zhuxin.png" TargetMode="External"/><Relationship Id="rId2004" Type="http://schemas.openxmlformats.org/officeDocument/2006/relationships/hyperlink" Target="https://liquipedia.net/commons/images/thumb/2/2b/ML_icon_Terizla.png/25px-ML_icon_Terizla.png" TargetMode="External"/><Relationship Id="rId2488" Type="http://schemas.openxmlformats.org/officeDocument/2006/relationships/hyperlink" Target="https://liquipedia.net/commons/images/thumb/1/1e/Rex_Regum_Qeon_allmode.png/70px-Rex_Regum_Qeon_allmode.png" TargetMode="External"/><Relationship Id="rId1147" Type="http://schemas.openxmlformats.org/officeDocument/2006/relationships/hyperlink" Target="https://liquipedia.net/mobilelegends/Geek_Fam_ID" TargetMode="External"/><Relationship Id="rId2478" Type="http://schemas.openxmlformats.org/officeDocument/2006/relationships/hyperlink" Target="https://liquipedia.net/commons/images/thumb/c/c9/ML_icon_Thamuz.png/25px-ML_icon_Thamuz.png" TargetMode="External"/><Relationship Id="rId1148" Type="http://schemas.openxmlformats.org/officeDocument/2006/relationships/hyperlink" Target="https://liquipedia.net/commons/images/thumb/4/41/Geek_Fam_2019_allmode.png/43px-Geek_Fam_2019_allmode.png" TargetMode="External"/><Relationship Id="rId2479" Type="http://schemas.openxmlformats.org/officeDocument/2006/relationships/hyperlink" Target="https://liquipedia.net/mobilelegends/Special:RunQuery/Game_history?pfRunQueryFormName=Game+history&amp;Gh%5Bpicks%5D=Thamuz&amp;Gh%5Btournaments%5D=MPL%2FIndonesia%2FSeason_14%2FPlayoffs%2C+MPL%2FIndonesia%2FSeason_14%2FRegular_Season&amp;wpRunQuery=Run+query" TargetMode="External"/><Relationship Id="rId1149" Type="http://schemas.openxmlformats.org/officeDocument/2006/relationships/hyperlink" Target="https://liquipedia.net/commons/images/thumb/4/41/Geek_Fam_2019_allmode.png/43px-Geek_Fam_2019_allmode.png" TargetMode="External"/><Relationship Id="rId558" Type="http://schemas.openxmlformats.org/officeDocument/2006/relationships/hyperlink" Target="https://liquipedia.net/commons/images/thumb/c/c1/ML_icon_Alpha_2021.png/25px-ML_icon_Alpha_2021.png" TargetMode="External"/><Relationship Id="rId557" Type="http://schemas.openxmlformats.org/officeDocument/2006/relationships/hyperlink" Target="https://liquipedia.net/mobilelegends/Alpha" TargetMode="External"/><Relationship Id="rId556" Type="http://schemas.openxmlformats.org/officeDocument/2006/relationships/hyperlink" Target="https://liquipedia.net/commons/images/thumb/4/41/Geek_Fam_2019_allmode.png/43px-Geek_Fam_2019_allmode.png" TargetMode="External"/><Relationship Id="rId555" Type="http://schemas.openxmlformats.org/officeDocument/2006/relationships/hyperlink" Target="https://liquipedia.net/commons/images/thumb/4/41/Geek_Fam_2019_allmode.png/43px-Geek_Fam_2019_allmode.png" TargetMode="External"/><Relationship Id="rId559" Type="http://schemas.openxmlformats.org/officeDocument/2006/relationships/hyperlink" Target="https://liquipedia.net/mobilelegends/Vexana" TargetMode="External"/><Relationship Id="rId550" Type="http://schemas.openxmlformats.org/officeDocument/2006/relationships/hyperlink" Target="https://liquipedia.net/commons/images/thumb/5/59/Team_Liquid_2024_darkmode.png/44px-Team_Liquid_2024_darkmode.png" TargetMode="External"/><Relationship Id="rId2470" Type="http://schemas.openxmlformats.org/officeDocument/2006/relationships/hyperlink" Target="https://liquipedia.net/mobilelegends/Nolan" TargetMode="External"/><Relationship Id="rId1140" Type="http://schemas.openxmlformats.org/officeDocument/2006/relationships/hyperlink" Target="https://liquipedia.net/mobilelegends/RRQ_Hoshi" TargetMode="External"/><Relationship Id="rId2471" Type="http://schemas.openxmlformats.org/officeDocument/2006/relationships/hyperlink" Target="https://liquipedia.net/commons/images/thumb/6/67/ML_icon_Nolan.png/25px-ML_icon_Nolan.png" TargetMode="External"/><Relationship Id="rId1141" Type="http://schemas.openxmlformats.org/officeDocument/2006/relationships/hyperlink" Target="https://liquipedia.net/commons/images/thumb/1/1e/Rex_Regum_Qeon_allmode.png/70px-Rex_Regum_Qeon_allmode.png" TargetMode="External"/><Relationship Id="rId2472" Type="http://schemas.openxmlformats.org/officeDocument/2006/relationships/hyperlink" Target="https://liquipedia.net/mobilelegends/Zhask" TargetMode="External"/><Relationship Id="rId1142" Type="http://schemas.openxmlformats.org/officeDocument/2006/relationships/hyperlink" Target="https://liquipedia.net/commons/images/thumb/1/1e/Rex_Regum_Qeon_allmode.png/70px-Rex_Regum_Qeon_allmode.png" TargetMode="External"/><Relationship Id="rId2473" Type="http://schemas.openxmlformats.org/officeDocument/2006/relationships/hyperlink" Target="https://liquipedia.net/commons/images/thumb/c/c7/ML_icon_Zhask.png/25px-ML_icon_Zhask.png" TargetMode="External"/><Relationship Id="rId554" Type="http://schemas.openxmlformats.org/officeDocument/2006/relationships/hyperlink" Target="https://liquipedia.net/mobilelegends/Geek_Fam_ID" TargetMode="External"/><Relationship Id="rId1143" Type="http://schemas.openxmlformats.org/officeDocument/2006/relationships/hyperlink" Target="https://liquipedia.net/mobilelegends/Helcurt" TargetMode="External"/><Relationship Id="rId2474" Type="http://schemas.openxmlformats.org/officeDocument/2006/relationships/hyperlink" Target="https://liquipedia.net/mobilelegends/EVOS_Glory" TargetMode="External"/><Relationship Id="rId553" Type="http://schemas.openxmlformats.org/officeDocument/2006/relationships/hyperlink" Target="https://liquipedia.net/commons/images/thumb/1/1e/Rex_Regum_Qeon_allmode.png/70px-Rex_Regum_Qeon_allmode.png" TargetMode="External"/><Relationship Id="rId1144" Type="http://schemas.openxmlformats.org/officeDocument/2006/relationships/hyperlink" Target="https://liquipedia.net/commons/images/thumb/b/bc/ML_icon_Helcurt_2024.png/25px-ML_icon_Helcurt_2024.png" TargetMode="External"/><Relationship Id="rId2475" Type="http://schemas.openxmlformats.org/officeDocument/2006/relationships/hyperlink" Target="https://liquipedia.net/commons/images/thumb/d/d0/EVOS_Esports_allmode.png/52px-EVOS_Esports_allmode.png" TargetMode="External"/><Relationship Id="rId552" Type="http://schemas.openxmlformats.org/officeDocument/2006/relationships/hyperlink" Target="https://liquipedia.net/commons/images/thumb/1/1e/Rex_Regum_Qeon_allmode.png/70px-Rex_Regum_Qeon_allmode.png" TargetMode="External"/><Relationship Id="rId1145" Type="http://schemas.openxmlformats.org/officeDocument/2006/relationships/hyperlink" Target="https://liquipedia.net/mobilelegends/Special:RunQuery/Game_history?pfRunQueryFormName=Game+history&amp;Gh%5Bpicks%5D=Helcurt&amp;Gh%5Btournaments%5D=MPL%2FIndonesia%2FSeason_14%2FPlayoffs%2C+MPL%2FIndonesia%2FSeason_14%2FRegular_Season&amp;wpRunQuery=Run+query" TargetMode="External"/><Relationship Id="rId2476" Type="http://schemas.openxmlformats.org/officeDocument/2006/relationships/hyperlink" Target="https://liquipedia.net/commons/images/thumb/d/d0/EVOS_Esports_allmode.png/52px-EVOS_Esports_allmode.png" TargetMode="External"/><Relationship Id="rId551" Type="http://schemas.openxmlformats.org/officeDocument/2006/relationships/hyperlink" Target="https://liquipedia.net/mobilelegends/RRQ_Hoshi" TargetMode="External"/><Relationship Id="rId1146" Type="http://schemas.openxmlformats.org/officeDocument/2006/relationships/hyperlink" Target="https://liquipedia.net/mobilelegends/Special:RunQuery/Game_history?pfRunQueryFormName=Game+history&amp;Gh%5Bbans%5D=Helcurt&amp;Gh%5Btournaments%5D=MPL%2FIndonesia%2FSeason_14%2FPlayoffs%2C+MPL%2FIndonesia%2FSeason_14%2FRegular_Season&amp;wpRunQuery=Run+query" TargetMode="External"/><Relationship Id="rId2477" Type="http://schemas.openxmlformats.org/officeDocument/2006/relationships/hyperlink" Target="https://liquipedia.net/mobilelegends/Thamuz" TargetMode="External"/><Relationship Id="rId2090" Type="http://schemas.openxmlformats.org/officeDocument/2006/relationships/hyperlink" Target="https://liquipedia.net/commons/images/thumb/8/8e/ML_icon_Ling_2024.png/25px-ML_icon_Ling_2024.png" TargetMode="External"/><Relationship Id="rId2091" Type="http://schemas.openxmlformats.org/officeDocument/2006/relationships/hyperlink" Target="https://liquipedia.net/mobilelegends/Terizla" TargetMode="External"/><Relationship Id="rId2092" Type="http://schemas.openxmlformats.org/officeDocument/2006/relationships/hyperlink" Target="https://liquipedia.net/commons/images/thumb/2/2b/ML_icon_Terizla.png/25px-ML_icon_Terizla.png" TargetMode="External"/><Relationship Id="rId2093" Type="http://schemas.openxmlformats.org/officeDocument/2006/relationships/hyperlink" Target="https://liquipedia.net/mobilelegends/Vexana" TargetMode="External"/><Relationship Id="rId2094" Type="http://schemas.openxmlformats.org/officeDocument/2006/relationships/hyperlink" Target="https://liquipedia.net/commons/images/thumb/d/de/ML_icon_Vexana_2022.png/25px-ML_icon_Vexana_2022.png" TargetMode="External"/><Relationship Id="rId2095" Type="http://schemas.openxmlformats.org/officeDocument/2006/relationships/hyperlink" Target="https://liquipedia.net/mobilelegends/Natan" TargetMode="External"/><Relationship Id="rId2096" Type="http://schemas.openxmlformats.org/officeDocument/2006/relationships/hyperlink" Target="https://liquipedia.net/commons/images/thumb/c/ce/ML_icon_Natan.png/25px-ML_icon_Natan.png" TargetMode="External"/><Relationship Id="rId2097" Type="http://schemas.openxmlformats.org/officeDocument/2006/relationships/hyperlink" Target="https://liquipedia.net/mobilelegends/Special:RunQuery/Game_history?pfRunQueryFormName=Game+history&amp;Gh%5Bpicks%5D=Natan&amp;Gh%5Btournaments%5D=MPL%2FIndonesia%2FSeason_14%2FPlayoffs%2C+MPL%2FIndonesia%2FSeason_14%2FRegular_Season&amp;wpRunQuery=Run+query" TargetMode="External"/><Relationship Id="rId2098" Type="http://schemas.openxmlformats.org/officeDocument/2006/relationships/hyperlink" Target="https://liquipedia.net/mobilelegends/Special:RunQuery/Game_history?pfRunQueryFormName=Game+history&amp;Gh%5Bbans%5D=Natan&amp;Gh%5Btournaments%5D=MPL%2FIndonesia%2FSeason_14%2FPlayoffs%2C+MPL%2FIndonesia%2FSeason_14%2FRegular_Season&amp;wpRunQuery=Run+query" TargetMode="External"/><Relationship Id="rId2099" Type="http://schemas.openxmlformats.org/officeDocument/2006/relationships/hyperlink" Target="https://liquipedia.net/mobilelegends/RRQ_Hoshi" TargetMode="External"/><Relationship Id="rId2060" Type="http://schemas.openxmlformats.org/officeDocument/2006/relationships/hyperlink" Target="https://liquipedia.net/mobilelegends/Claude" TargetMode="External"/><Relationship Id="rId2061" Type="http://schemas.openxmlformats.org/officeDocument/2006/relationships/hyperlink" Target="https://liquipedia.net/commons/images/thumb/3/30/ML_icon_Claude_2024.png/25px-ML_icon_Claude_2024.png" TargetMode="External"/><Relationship Id="rId2062" Type="http://schemas.openxmlformats.org/officeDocument/2006/relationships/hyperlink" Target="https://liquipedia.net/mobilelegends/Edith" TargetMode="External"/><Relationship Id="rId2063" Type="http://schemas.openxmlformats.org/officeDocument/2006/relationships/hyperlink" Target="https://liquipedia.net/commons/images/thumb/0/01/ML_icon_Edith.png/25px-ML_icon_Edith.png" TargetMode="External"/><Relationship Id="rId2064" Type="http://schemas.openxmlformats.org/officeDocument/2006/relationships/hyperlink" Target="https://liquipedia.net/mobilelegends/Fanny" TargetMode="External"/><Relationship Id="rId2065" Type="http://schemas.openxmlformats.org/officeDocument/2006/relationships/hyperlink" Target="https://liquipedia.net/commons/images/thumb/b/be/ML_icon_Fanny.png/25px-ML_icon_Fanny.png" TargetMode="External"/><Relationship Id="rId2066" Type="http://schemas.openxmlformats.org/officeDocument/2006/relationships/hyperlink" Target="https://liquipedia.net/mobilelegends/Jawhead" TargetMode="External"/><Relationship Id="rId2067" Type="http://schemas.openxmlformats.org/officeDocument/2006/relationships/hyperlink" Target="https://liquipedia.net/commons/images/thumb/9/93/ML_icon_Jawhead.png/25px-ML_icon_Jawhead.png" TargetMode="External"/><Relationship Id="rId2068" Type="http://schemas.openxmlformats.org/officeDocument/2006/relationships/hyperlink" Target="https://liquipedia.net/mobilelegends/Valentina" TargetMode="External"/><Relationship Id="rId2069" Type="http://schemas.openxmlformats.org/officeDocument/2006/relationships/hyperlink" Target="https://liquipedia.net/commons/images/thumb/4/48/ML_icon_Valentina.png/25px-ML_icon_Valentina.png" TargetMode="External"/><Relationship Id="rId2050" Type="http://schemas.openxmlformats.org/officeDocument/2006/relationships/hyperlink" Target="https://liquipedia.net/commons/images/thumb/0/0a/Rebellion_Esports_allmode.png/99px-Rebellion_Esports_allmode.png" TargetMode="External"/><Relationship Id="rId2051" Type="http://schemas.openxmlformats.org/officeDocument/2006/relationships/hyperlink" Target="https://liquipedia.net/commons/images/thumb/0/0a/Rebellion_Esports_allmode.png/99px-Rebellion_Esports_allmode.png" TargetMode="External"/><Relationship Id="rId495" Type="http://schemas.openxmlformats.org/officeDocument/2006/relationships/hyperlink" Target="https://liquipedia.net/commons/images/thumb/d/d0/EVOS_Esports_allmode.png/52px-EVOS_Esports_allmode.png" TargetMode="External"/><Relationship Id="rId2052" Type="http://schemas.openxmlformats.org/officeDocument/2006/relationships/hyperlink" Target="https://liquipedia.net/mobilelegends/Hayabusa" TargetMode="External"/><Relationship Id="rId494" Type="http://schemas.openxmlformats.org/officeDocument/2006/relationships/hyperlink" Target="https://liquipedia.net/mobilelegends/EVOS_Glory" TargetMode="External"/><Relationship Id="rId2053" Type="http://schemas.openxmlformats.org/officeDocument/2006/relationships/hyperlink" Target="https://liquipedia.net/commons/images/thumb/6/67/ML_icon_Hayabusa_2021.png/25px-ML_icon_Hayabusa_2021.png" TargetMode="External"/><Relationship Id="rId493" Type="http://schemas.openxmlformats.org/officeDocument/2006/relationships/hyperlink" Target="https://liquipedia.net/commons/images/thumb/0/0a/Rebellion_Esports_allmode.png/99px-Rebellion_Esports_allmode.png" TargetMode="External"/><Relationship Id="rId2054" Type="http://schemas.openxmlformats.org/officeDocument/2006/relationships/hyperlink" Target="https://liquipedia.net/mobilelegends/Khufra" TargetMode="External"/><Relationship Id="rId492" Type="http://schemas.openxmlformats.org/officeDocument/2006/relationships/hyperlink" Target="https://liquipedia.net/commons/images/thumb/0/0a/Rebellion_Esports_allmode.png/99px-Rebellion_Esports_allmode.png" TargetMode="External"/><Relationship Id="rId2055" Type="http://schemas.openxmlformats.org/officeDocument/2006/relationships/hyperlink" Target="https://liquipedia.net/commons/images/thumb/6/6e/ML_icon_Khufra.png/25px-ML_icon_Khufra.png" TargetMode="External"/><Relationship Id="rId499" Type="http://schemas.openxmlformats.org/officeDocument/2006/relationships/hyperlink" Target="https://liquipedia.net/mobilelegends/Alpha" TargetMode="External"/><Relationship Id="rId2056" Type="http://schemas.openxmlformats.org/officeDocument/2006/relationships/hyperlink" Target="https://liquipedia.net/mobilelegends/Moskov" TargetMode="External"/><Relationship Id="rId498" Type="http://schemas.openxmlformats.org/officeDocument/2006/relationships/hyperlink" Target="https://liquipedia.net/commons/images/thumb/2/2b/ML_icon_Terizla.png/25px-ML_icon_Terizla.png" TargetMode="External"/><Relationship Id="rId2057" Type="http://schemas.openxmlformats.org/officeDocument/2006/relationships/hyperlink" Target="https://liquipedia.net/commons/images/thumb/f/fc/ML_icon_Moskov_2023.png/25px-ML_icon_Moskov_2023.png" TargetMode="External"/><Relationship Id="rId497" Type="http://schemas.openxmlformats.org/officeDocument/2006/relationships/hyperlink" Target="https://liquipedia.net/mobilelegends/Terizla" TargetMode="External"/><Relationship Id="rId2058" Type="http://schemas.openxmlformats.org/officeDocument/2006/relationships/hyperlink" Target="https://liquipedia.net/mobilelegends/Ruby" TargetMode="External"/><Relationship Id="rId496" Type="http://schemas.openxmlformats.org/officeDocument/2006/relationships/hyperlink" Target="https://liquipedia.net/commons/images/thumb/d/d0/EVOS_Esports_allmode.png/52px-EVOS_Esports_allmode.png" TargetMode="External"/><Relationship Id="rId2059" Type="http://schemas.openxmlformats.org/officeDocument/2006/relationships/hyperlink" Target="https://liquipedia.net/commons/images/thumb/9/98/ML_icon_Ruby.png/25px-ML_icon_Ruby.png" TargetMode="External"/><Relationship Id="rId2080" Type="http://schemas.openxmlformats.org/officeDocument/2006/relationships/hyperlink" Target="https://liquipedia.net/commons/images/thumb/f/fc/ML_icon_Moskov_2023.png/25px-ML_icon_Moskov_2023.png" TargetMode="External"/><Relationship Id="rId2081" Type="http://schemas.openxmlformats.org/officeDocument/2006/relationships/hyperlink" Target="https://liquipedia.net/mobilelegends/Roger" TargetMode="External"/><Relationship Id="rId2082" Type="http://schemas.openxmlformats.org/officeDocument/2006/relationships/hyperlink" Target="https://liquipedia.net/commons/images/thumb/8/84/ML_icon_Roger.png/25px-ML_icon_Roger.png" TargetMode="External"/><Relationship Id="rId2083" Type="http://schemas.openxmlformats.org/officeDocument/2006/relationships/hyperlink" Target="https://liquipedia.net/mobilelegends/Valentina" TargetMode="External"/><Relationship Id="rId2084" Type="http://schemas.openxmlformats.org/officeDocument/2006/relationships/hyperlink" Target="https://liquipedia.net/commons/images/thumb/4/48/ML_icon_Valentina.png/25px-ML_icon_Valentina.png" TargetMode="External"/><Relationship Id="rId2085" Type="http://schemas.openxmlformats.org/officeDocument/2006/relationships/hyperlink" Target="https://liquipedia.net/mobilelegends/Bruno" TargetMode="External"/><Relationship Id="rId2086" Type="http://schemas.openxmlformats.org/officeDocument/2006/relationships/hyperlink" Target="https://liquipedia.net/commons/images/thumb/5/57/ML_icon_Bruno_2023.png/25px-ML_icon_Bruno_2023.png" TargetMode="External"/><Relationship Id="rId2087" Type="http://schemas.openxmlformats.org/officeDocument/2006/relationships/hyperlink" Target="https://liquipedia.net/mobilelegends/Hylos" TargetMode="External"/><Relationship Id="rId2088" Type="http://schemas.openxmlformats.org/officeDocument/2006/relationships/hyperlink" Target="https://liquipedia.net/commons/images/thumb/6/68/ML_icon_Hylos.png/25px-ML_icon_Hylos.png" TargetMode="External"/><Relationship Id="rId2089" Type="http://schemas.openxmlformats.org/officeDocument/2006/relationships/hyperlink" Target="https://liquipedia.net/mobilelegends/Ling" TargetMode="External"/><Relationship Id="rId2070" Type="http://schemas.openxmlformats.org/officeDocument/2006/relationships/hyperlink" Target="https://liquipedia.net/mobilelegends/Natalia" TargetMode="External"/><Relationship Id="rId2071" Type="http://schemas.openxmlformats.org/officeDocument/2006/relationships/hyperlink" Target="https://liquipedia.net/commons/images/thumb/b/b7/ML_icon_Natalia.png/25px-ML_icon_Natalia.png" TargetMode="External"/><Relationship Id="rId2072" Type="http://schemas.openxmlformats.org/officeDocument/2006/relationships/hyperlink" Target="https://liquipedia.net/mobilelegends/Special:RunQuery/Game_history?pfRunQueryFormName=Game+history&amp;Gh%5Bpicks%5D=Natalia&amp;Gh%5Btournaments%5D=MPL%2FIndonesia%2FSeason_14%2FPlayoffs%2C+MPL%2FIndonesia%2FSeason_14%2FRegular_Season&amp;wpRunQuery=Run+query" TargetMode="External"/><Relationship Id="rId2073" Type="http://schemas.openxmlformats.org/officeDocument/2006/relationships/hyperlink" Target="https://liquipedia.net/mobilelegends/Special:RunQuery/Game_history?pfRunQueryFormName=Game+history&amp;Gh%5Bbans%5D=Natalia&amp;Gh%5Btournaments%5D=MPL%2FIndonesia%2FSeason_14%2FPlayoffs%2C+MPL%2FIndonesia%2FSeason_14%2FRegular_Season&amp;wpRunQuery=Run+query" TargetMode="External"/><Relationship Id="rId2074" Type="http://schemas.openxmlformats.org/officeDocument/2006/relationships/hyperlink" Target="https://liquipedia.net/mobilelegends/Geek_Fam_ID" TargetMode="External"/><Relationship Id="rId2075" Type="http://schemas.openxmlformats.org/officeDocument/2006/relationships/hyperlink" Target="https://liquipedia.net/commons/images/thumb/4/41/Geek_Fam_2019_allmode.png/43px-Geek_Fam_2019_allmode.png" TargetMode="External"/><Relationship Id="rId2076" Type="http://schemas.openxmlformats.org/officeDocument/2006/relationships/hyperlink" Target="https://liquipedia.net/commons/images/thumb/4/41/Geek_Fam_2019_allmode.png/43px-Geek_Fam_2019_allmode.png" TargetMode="External"/><Relationship Id="rId2077" Type="http://schemas.openxmlformats.org/officeDocument/2006/relationships/hyperlink" Target="https://liquipedia.net/mobilelegends/Chou" TargetMode="External"/><Relationship Id="rId2078" Type="http://schemas.openxmlformats.org/officeDocument/2006/relationships/hyperlink" Target="https://liquipedia.net/commons/images/thumb/7/7f/ML_icon_Chou.png/25px-ML_icon_Chou.png" TargetMode="External"/><Relationship Id="rId2079" Type="http://schemas.openxmlformats.org/officeDocument/2006/relationships/hyperlink" Target="https://liquipedia.net/mobilelegends/Moskov" TargetMode="External"/><Relationship Id="rId1610" Type="http://schemas.openxmlformats.org/officeDocument/2006/relationships/hyperlink" Target="https://liquipedia.net/commons/images/thumb/0/01/ML_icon_Edith.png/25px-ML_icon_Edith.png" TargetMode="External"/><Relationship Id="rId1611" Type="http://schemas.openxmlformats.org/officeDocument/2006/relationships/hyperlink" Target="https://liquipedia.net/mobilelegends/Valentina" TargetMode="External"/><Relationship Id="rId1612" Type="http://schemas.openxmlformats.org/officeDocument/2006/relationships/hyperlink" Target="https://liquipedia.net/commons/images/thumb/4/48/ML_icon_Valentina.png/25px-ML_icon_Valentina.png" TargetMode="External"/><Relationship Id="rId1613" Type="http://schemas.openxmlformats.org/officeDocument/2006/relationships/hyperlink" Target="https://liquipedia.net/mobilelegends/Zhask" TargetMode="External"/><Relationship Id="rId1614" Type="http://schemas.openxmlformats.org/officeDocument/2006/relationships/hyperlink" Target="https://liquipedia.net/commons/images/thumb/c/c7/ML_icon_Zhask.png/25px-ML_icon_Zhask.png" TargetMode="External"/><Relationship Id="rId1615" Type="http://schemas.openxmlformats.org/officeDocument/2006/relationships/hyperlink" Target="https://liquipedia.net/mobilelegends/Chou" TargetMode="External"/><Relationship Id="rId1616" Type="http://schemas.openxmlformats.org/officeDocument/2006/relationships/hyperlink" Target="https://liquipedia.net/commons/images/thumb/7/7f/ML_icon_Chou.png/25px-ML_icon_Chou.png" TargetMode="External"/><Relationship Id="rId907" Type="http://schemas.openxmlformats.org/officeDocument/2006/relationships/hyperlink" Target="https://liquipedia.net/commons/images/thumb/0/07/Bigetron_2020_allmode.png/56px-Bigetron_2020_allmode.png" TargetMode="External"/><Relationship Id="rId1617" Type="http://schemas.openxmlformats.org/officeDocument/2006/relationships/hyperlink" Target="https://liquipedia.net/mobilelegends/Hylos" TargetMode="External"/><Relationship Id="rId906" Type="http://schemas.openxmlformats.org/officeDocument/2006/relationships/hyperlink" Target="https://liquipedia.net/commons/images/thumb/0/07/Bigetron_2020_allmode.png/56px-Bigetron_2020_allmode.png" TargetMode="External"/><Relationship Id="rId1618" Type="http://schemas.openxmlformats.org/officeDocument/2006/relationships/hyperlink" Target="https://liquipedia.net/commons/images/thumb/6/68/ML_icon_Hylos.png/25px-ML_icon_Hylos.png" TargetMode="External"/><Relationship Id="rId905" Type="http://schemas.openxmlformats.org/officeDocument/2006/relationships/hyperlink" Target="https://liquipedia.net/mobilelegends/Bigetron_Alpha" TargetMode="External"/><Relationship Id="rId1619" Type="http://schemas.openxmlformats.org/officeDocument/2006/relationships/hyperlink" Target="https://liquipedia.net/mobilelegends/Nolan" TargetMode="External"/><Relationship Id="rId904" Type="http://schemas.openxmlformats.org/officeDocument/2006/relationships/hyperlink" Target="https://liquipedia.net/commons/images/thumb/4/41/Geek_Fam_2019_allmode.png/43px-Geek_Fam_2019_allmode.png" TargetMode="External"/><Relationship Id="rId909" Type="http://schemas.openxmlformats.org/officeDocument/2006/relationships/hyperlink" Target="https://liquipedia.net/commons/images/thumb/1/1e/Rex_Regum_Qeon_allmode.png/70px-Rex_Regum_Qeon_allmode.png" TargetMode="External"/><Relationship Id="rId908" Type="http://schemas.openxmlformats.org/officeDocument/2006/relationships/hyperlink" Target="https://liquipedia.net/mobilelegends/RRQ_Hoshi" TargetMode="External"/><Relationship Id="rId903" Type="http://schemas.openxmlformats.org/officeDocument/2006/relationships/hyperlink" Target="https://liquipedia.net/commons/images/thumb/4/41/Geek_Fam_2019_allmode.png/43px-Geek_Fam_2019_allmode.png" TargetMode="External"/><Relationship Id="rId902" Type="http://schemas.openxmlformats.org/officeDocument/2006/relationships/hyperlink" Target="https://liquipedia.net/mobilelegends/Geek_Fam_ID" TargetMode="External"/><Relationship Id="rId901" Type="http://schemas.openxmlformats.org/officeDocument/2006/relationships/hyperlink" Target="https://liquipedia.net/commons/images/thumb/1/15/Dewa_United_allmode.png/80px-Dewa_United_allmode.png" TargetMode="External"/><Relationship Id="rId900" Type="http://schemas.openxmlformats.org/officeDocument/2006/relationships/hyperlink" Target="https://liquipedia.net/commons/images/thumb/1/15/Dewa_United_allmode.png/80px-Dewa_United_allmode.png" TargetMode="External"/><Relationship Id="rId1600" Type="http://schemas.openxmlformats.org/officeDocument/2006/relationships/hyperlink" Target="https://liquipedia.net/mobilelegends/EVOS_Glory" TargetMode="External"/><Relationship Id="rId1601" Type="http://schemas.openxmlformats.org/officeDocument/2006/relationships/hyperlink" Target="https://liquipedia.net/commons/images/thumb/d/d0/EVOS_Esports_allmode.png/52px-EVOS_Esports_allmode.png" TargetMode="External"/><Relationship Id="rId1602" Type="http://schemas.openxmlformats.org/officeDocument/2006/relationships/hyperlink" Target="https://liquipedia.net/commons/images/thumb/d/d0/EVOS_Esports_allmode.png/52px-EVOS_Esports_allmode.png" TargetMode="External"/><Relationship Id="rId1603" Type="http://schemas.openxmlformats.org/officeDocument/2006/relationships/hyperlink" Target="https://liquipedia.net/mobilelegends/Fnatic_ONIC" TargetMode="External"/><Relationship Id="rId1604" Type="http://schemas.openxmlformats.org/officeDocument/2006/relationships/hyperlink" Target="https://liquipedia.net/commons/images/thumb/4/49/Fnatic_ONIC_ID_lightmode.png/77px-Fnatic_ONIC_ID_lightmode.png" TargetMode="External"/><Relationship Id="rId1605" Type="http://schemas.openxmlformats.org/officeDocument/2006/relationships/hyperlink" Target="https://liquipedia.net/commons/images/thumb/d/d3/Fnatic_ONIC_ID_allmode.png/77px-Fnatic_ONIC_ID_allmode.png" TargetMode="External"/><Relationship Id="rId1606" Type="http://schemas.openxmlformats.org/officeDocument/2006/relationships/hyperlink" Target="https://liquipedia.net/mobilelegends/RRQ_Hoshi" TargetMode="External"/><Relationship Id="rId1607" Type="http://schemas.openxmlformats.org/officeDocument/2006/relationships/hyperlink" Target="https://liquipedia.net/commons/images/thumb/1/1e/Rex_Regum_Qeon_allmode.png/70px-Rex_Regum_Qeon_allmode.png" TargetMode="External"/><Relationship Id="rId1608" Type="http://schemas.openxmlformats.org/officeDocument/2006/relationships/hyperlink" Target="https://liquipedia.net/commons/images/thumb/1/1e/Rex_Regum_Qeon_allmode.png/70px-Rex_Regum_Qeon_allmode.png" TargetMode="External"/><Relationship Id="rId1609" Type="http://schemas.openxmlformats.org/officeDocument/2006/relationships/hyperlink" Target="https://liquipedia.net/mobilelegends/Edith" TargetMode="External"/><Relationship Id="rId1631" Type="http://schemas.openxmlformats.org/officeDocument/2006/relationships/hyperlink" Target="https://liquipedia.net/commons/images/thumb/0/0a/Rebellion_Esports_allmode.png/99px-Rebellion_Esports_allmode.png" TargetMode="External"/><Relationship Id="rId1632" Type="http://schemas.openxmlformats.org/officeDocument/2006/relationships/hyperlink" Target="https://liquipedia.net/mobilelegends/Ling" TargetMode="External"/><Relationship Id="rId1633" Type="http://schemas.openxmlformats.org/officeDocument/2006/relationships/hyperlink" Target="https://liquipedia.net/commons/images/thumb/8/8e/ML_icon_Ling_2024.png/25px-ML_icon_Ling_2024.png" TargetMode="External"/><Relationship Id="rId1634" Type="http://schemas.openxmlformats.org/officeDocument/2006/relationships/hyperlink" Target="https://liquipedia.net/mobilelegends/Special:RunQuery/Game_history?pfRunQueryFormName=Game+history&amp;Gh%5Bpicks%5D=Ling&amp;Gh%5Btournaments%5D=MPL%2FIndonesia%2FSeason_14%2FPlayoffs%2C+MPL%2FIndonesia%2FSeason_14%2FRegular_Season&amp;wpRunQuery=Run+query" TargetMode="External"/><Relationship Id="rId1635" Type="http://schemas.openxmlformats.org/officeDocument/2006/relationships/hyperlink" Target="https://liquipedia.net/mobilelegends/Special:RunQuery/Game_history?pfRunQueryFormName=Game+history&amp;Gh%5Bbans%5D=Ling&amp;Gh%5Btournaments%5D=MPL%2FIndonesia%2FSeason_14%2FPlayoffs%2C+MPL%2FIndonesia%2FSeason_14%2FRegular_Season&amp;wpRunQuery=Run+query" TargetMode="External"/><Relationship Id="rId1636" Type="http://schemas.openxmlformats.org/officeDocument/2006/relationships/hyperlink" Target="https://liquipedia.net/mobilelegends/Team_Liquid_ID" TargetMode="External"/><Relationship Id="rId1637" Type="http://schemas.openxmlformats.org/officeDocument/2006/relationships/hyperlink" Target="https://liquipedia.net/commons/images/thumb/0/01/Team_Liquid_2024_lightmode.png/44px-Team_Liquid_2024_lightmode.png" TargetMode="External"/><Relationship Id="rId1638" Type="http://schemas.openxmlformats.org/officeDocument/2006/relationships/hyperlink" Target="https://liquipedia.net/commons/images/thumb/5/59/Team_Liquid_2024_darkmode.png/44px-Team_Liquid_2024_darkmode.png" TargetMode="External"/><Relationship Id="rId929" Type="http://schemas.openxmlformats.org/officeDocument/2006/relationships/hyperlink" Target="https://liquipedia.net/mobilelegends/Ruby" TargetMode="External"/><Relationship Id="rId1639" Type="http://schemas.openxmlformats.org/officeDocument/2006/relationships/hyperlink" Target="https://liquipedia.net/mobilelegends/Bigetron_Alpha" TargetMode="External"/><Relationship Id="rId928" Type="http://schemas.openxmlformats.org/officeDocument/2006/relationships/hyperlink" Target="https://liquipedia.net/commons/images/thumb/f/f9/ML_icon_Harith.png/25px-ML_icon_Harith.png" TargetMode="External"/><Relationship Id="rId927" Type="http://schemas.openxmlformats.org/officeDocument/2006/relationships/hyperlink" Target="https://liquipedia.net/mobilelegends/Harith" TargetMode="External"/><Relationship Id="rId926" Type="http://schemas.openxmlformats.org/officeDocument/2006/relationships/hyperlink" Target="https://liquipedia.net/commons/images/thumb/c/c1/ML_icon_Alpha_2021.png/25px-ML_icon_Alpha_2021.png" TargetMode="External"/><Relationship Id="rId921" Type="http://schemas.openxmlformats.org/officeDocument/2006/relationships/hyperlink" Target="https://liquipedia.net/mobilelegends/Edith" TargetMode="External"/><Relationship Id="rId920" Type="http://schemas.openxmlformats.org/officeDocument/2006/relationships/hyperlink" Target="https://liquipedia.net/commons/images/thumb/6/67/ML_icon_Nolan.png/25px-ML_icon_Nolan.png" TargetMode="External"/><Relationship Id="rId925" Type="http://schemas.openxmlformats.org/officeDocument/2006/relationships/hyperlink" Target="https://liquipedia.net/mobilelegends/Alpha" TargetMode="External"/><Relationship Id="rId924" Type="http://schemas.openxmlformats.org/officeDocument/2006/relationships/hyperlink" Target="https://liquipedia.net/commons/images/thumb/6/68/ML_icon_Hylos.png/25px-ML_icon_Hylos.png" TargetMode="External"/><Relationship Id="rId923" Type="http://schemas.openxmlformats.org/officeDocument/2006/relationships/hyperlink" Target="https://liquipedia.net/mobilelegends/Hylos" TargetMode="External"/><Relationship Id="rId922" Type="http://schemas.openxmlformats.org/officeDocument/2006/relationships/hyperlink" Target="https://liquipedia.net/commons/images/thumb/0/01/ML_icon_Edith.png/25px-ML_icon_Edith.png" TargetMode="External"/><Relationship Id="rId1630" Type="http://schemas.openxmlformats.org/officeDocument/2006/relationships/hyperlink" Target="https://liquipedia.net/commons/images/thumb/0/0a/Rebellion_Esports_allmode.png/99px-Rebellion_Esports_allmode.png" TargetMode="External"/><Relationship Id="rId1620" Type="http://schemas.openxmlformats.org/officeDocument/2006/relationships/hyperlink" Target="https://liquipedia.net/commons/images/thumb/6/67/ML_icon_Nolan.png/25px-ML_icon_Nolan.png" TargetMode="External"/><Relationship Id="rId1621" Type="http://schemas.openxmlformats.org/officeDocument/2006/relationships/hyperlink" Target="https://liquipedia.net/mobilelegends/Hylos" TargetMode="External"/><Relationship Id="rId1622" Type="http://schemas.openxmlformats.org/officeDocument/2006/relationships/hyperlink" Target="https://liquipedia.net/commons/images/thumb/6/68/ML_icon_Hylos.png/25px-ML_icon_Hylos.png" TargetMode="External"/><Relationship Id="rId1623" Type="http://schemas.openxmlformats.org/officeDocument/2006/relationships/hyperlink" Target="https://liquipedia.net/mobilelegends/Akai" TargetMode="External"/><Relationship Id="rId1624" Type="http://schemas.openxmlformats.org/officeDocument/2006/relationships/hyperlink" Target="https://liquipedia.net/commons/images/thumb/a/a9/ML_icon_Akai_2022.png/25px-ML_icon_Akai_2022.png" TargetMode="External"/><Relationship Id="rId1625" Type="http://schemas.openxmlformats.org/officeDocument/2006/relationships/hyperlink" Target="https://liquipedia.net/mobilelegends/Gatotkaca" TargetMode="External"/><Relationship Id="rId1626" Type="http://schemas.openxmlformats.org/officeDocument/2006/relationships/hyperlink" Target="https://liquipedia.net/commons/images/thumb/e/e8/ML_icon_Gatotkaca.png/25px-ML_icon_Gatotkaca.png" TargetMode="External"/><Relationship Id="rId1627" Type="http://schemas.openxmlformats.org/officeDocument/2006/relationships/hyperlink" Target="https://liquipedia.net/mobilelegends/Natan" TargetMode="External"/><Relationship Id="rId918" Type="http://schemas.openxmlformats.org/officeDocument/2006/relationships/hyperlink" Target="https://liquipedia.net/commons/images/thumb/c/c1/ML_icon_Alpha_2021.png/25px-ML_icon_Alpha_2021.png" TargetMode="External"/><Relationship Id="rId1628" Type="http://schemas.openxmlformats.org/officeDocument/2006/relationships/hyperlink" Target="https://liquipedia.net/commons/images/thumb/c/ce/ML_icon_Natan.png/25px-ML_icon_Natan.png" TargetMode="External"/><Relationship Id="rId917" Type="http://schemas.openxmlformats.org/officeDocument/2006/relationships/hyperlink" Target="https://liquipedia.net/mobilelegends/Alpha" TargetMode="External"/><Relationship Id="rId1629" Type="http://schemas.openxmlformats.org/officeDocument/2006/relationships/hyperlink" Target="https://liquipedia.net/mobilelegends/Rebellion_Esports" TargetMode="External"/><Relationship Id="rId916" Type="http://schemas.openxmlformats.org/officeDocument/2006/relationships/hyperlink" Target="https://liquipedia.net/commons/images/thumb/f/f9/ML_icon_Harith.png/25px-ML_icon_Harith.png" TargetMode="External"/><Relationship Id="rId915" Type="http://schemas.openxmlformats.org/officeDocument/2006/relationships/hyperlink" Target="https://liquipedia.net/mobilelegends/Harith" TargetMode="External"/><Relationship Id="rId919" Type="http://schemas.openxmlformats.org/officeDocument/2006/relationships/hyperlink" Target="https://liquipedia.net/mobilelegends/Nolan" TargetMode="External"/><Relationship Id="rId910" Type="http://schemas.openxmlformats.org/officeDocument/2006/relationships/hyperlink" Target="https://liquipedia.net/commons/images/thumb/1/1e/Rex_Regum_Qeon_allmode.png/70px-Rex_Regum_Qeon_allmode.png" TargetMode="External"/><Relationship Id="rId914" Type="http://schemas.openxmlformats.org/officeDocument/2006/relationships/hyperlink" Target="https://liquipedia.net/commons/images/thumb/d/de/ML_icon_Vexana_2022.png/25px-ML_icon_Vexana_2022.png" TargetMode="External"/><Relationship Id="rId913" Type="http://schemas.openxmlformats.org/officeDocument/2006/relationships/hyperlink" Target="https://liquipedia.net/mobilelegends/Vexana" TargetMode="External"/><Relationship Id="rId912" Type="http://schemas.openxmlformats.org/officeDocument/2006/relationships/hyperlink" Target="https://liquipedia.net/commons/images/thumb/f/f4/ML_icon_Yve_2024.png/25px-ML_icon_Yve_2024.png" TargetMode="External"/><Relationship Id="rId911" Type="http://schemas.openxmlformats.org/officeDocument/2006/relationships/hyperlink" Target="https://liquipedia.net/mobilelegends/Yve" TargetMode="External"/><Relationship Id="rId2900" Type="http://schemas.openxmlformats.org/officeDocument/2006/relationships/hyperlink" Target="https://liquipedia.net/mobilelegends/EVOS_Glory" TargetMode="External"/><Relationship Id="rId2901" Type="http://schemas.openxmlformats.org/officeDocument/2006/relationships/hyperlink" Target="https://liquipedia.net/commons/images/thumb/d/d0/EVOS_Esports_allmode.png/52px-EVOS_Esports_allmode.png" TargetMode="External"/><Relationship Id="rId2902" Type="http://schemas.openxmlformats.org/officeDocument/2006/relationships/hyperlink" Target="https://liquipedia.net/commons/images/thumb/d/d0/EVOS_Esports_allmode.png/52px-EVOS_Esports_allmode.png" TargetMode="External"/><Relationship Id="rId2903" Type="http://schemas.openxmlformats.org/officeDocument/2006/relationships/drawing" Target="../drawings/drawing10.xml"/><Relationship Id="rId1213" Type="http://schemas.openxmlformats.org/officeDocument/2006/relationships/hyperlink" Target="https://liquipedia.net/mobilelegends/Fnatic_ONIC" TargetMode="External"/><Relationship Id="rId1697" Type="http://schemas.openxmlformats.org/officeDocument/2006/relationships/hyperlink" Target="https://liquipedia.net/mobilelegends/Phoveus" TargetMode="External"/><Relationship Id="rId2544" Type="http://schemas.openxmlformats.org/officeDocument/2006/relationships/hyperlink" Target="https://liquipedia.net/mobilelegends/Arlott" TargetMode="External"/><Relationship Id="rId1214" Type="http://schemas.openxmlformats.org/officeDocument/2006/relationships/hyperlink" Target="https://liquipedia.net/commons/images/thumb/4/49/Fnatic_ONIC_ID_lightmode.png/77px-Fnatic_ONIC_ID_lightmode.png" TargetMode="External"/><Relationship Id="rId1698" Type="http://schemas.openxmlformats.org/officeDocument/2006/relationships/hyperlink" Target="https://liquipedia.net/commons/images/thumb/b/b1/ML_icon_Phoveus_2024.png/25px-ML_icon_Phoveus_2024.png" TargetMode="External"/><Relationship Id="rId2545" Type="http://schemas.openxmlformats.org/officeDocument/2006/relationships/hyperlink" Target="https://liquipedia.net/commons/images/thumb/a/ab/ML_icon_Arlott.png/25px-ML_icon_Arlott.png" TargetMode="External"/><Relationship Id="rId1215" Type="http://schemas.openxmlformats.org/officeDocument/2006/relationships/hyperlink" Target="https://liquipedia.net/commons/images/thumb/d/d3/Fnatic_ONIC_ID_allmode.png/77px-Fnatic_ONIC_ID_allmode.png" TargetMode="External"/><Relationship Id="rId1699" Type="http://schemas.openxmlformats.org/officeDocument/2006/relationships/hyperlink" Target="https://liquipedia.net/mobilelegends/Edith" TargetMode="External"/><Relationship Id="rId2546" Type="http://schemas.openxmlformats.org/officeDocument/2006/relationships/hyperlink" Target="https://liquipedia.net/mobilelegends/Geek_Fam_ID" TargetMode="External"/><Relationship Id="rId1216" Type="http://schemas.openxmlformats.org/officeDocument/2006/relationships/hyperlink" Target="https://liquipedia.net/mobilelegends/Vexana" TargetMode="External"/><Relationship Id="rId2547" Type="http://schemas.openxmlformats.org/officeDocument/2006/relationships/hyperlink" Target="https://liquipedia.net/commons/images/thumb/4/41/Geek_Fam_2019_allmode.png/43px-Geek_Fam_2019_allmode.png" TargetMode="External"/><Relationship Id="rId1217" Type="http://schemas.openxmlformats.org/officeDocument/2006/relationships/hyperlink" Target="https://liquipedia.net/commons/images/thumb/d/de/ML_icon_Vexana_2022.png/25px-ML_icon_Vexana_2022.png" TargetMode="External"/><Relationship Id="rId2548" Type="http://schemas.openxmlformats.org/officeDocument/2006/relationships/hyperlink" Target="https://liquipedia.net/commons/images/thumb/4/41/Geek_Fam_2019_allmode.png/43px-Geek_Fam_2019_allmode.png" TargetMode="External"/><Relationship Id="rId1218" Type="http://schemas.openxmlformats.org/officeDocument/2006/relationships/hyperlink" Target="https://liquipedia.net/mobilelegends/Harith" TargetMode="External"/><Relationship Id="rId2549" Type="http://schemas.openxmlformats.org/officeDocument/2006/relationships/hyperlink" Target="https://liquipedia.net/mobilelegends/Uranus" TargetMode="External"/><Relationship Id="rId1219" Type="http://schemas.openxmlformats.org/officeDocument/2006/relationships/hyperlink" Target="https://liquipedia.net/commons/images/thumb/f/f9/ML_icon_Harith.png/25px-ML_icon_Harith.png" TargetMode="External"/><Relationship Id="rId866" Type="http://schemas.openxmlformats.org/officeDocument/2006/relationships/hyperlink" Target="https://liquipedia.net/mobilelegends/Ling" TargetMode="External"/><Relationship Id="rId865" Type="http://schemas.openxmlformats.org/officeDocument/2006/relationships/hyperlink" Target="https://liquipedia.net/commons/images/thumb/6/68/ML_icon_Hylos.png/25px-ML_icon_Hylos.png" TargetMode="External"/><Relationship Id="rId864" Type="http://schemas.openxmlformats.org/officeDocument/2006/relationships/hyperlink" Target="https://liquipedia.net/mobilelegends/Hylos" TargetMode="External"/><Relationship Id="rId863" Type="http://schemas.openxmlformats.org/officeDocument/2006/relationships/hyperlink" Target="https://liquipedia.net/commons/images/thumb/6/6a/ML_icon_Angela_2024_v2.png/25px-ML_icon_Angela_2024_v2.png" TargetMode="External"/><Relationship Id="rId869" Type="http://schemas.openxmlformats.org/officeDocument/2006/relationships/hyperlink" Target="https://liquipedia.net/commons/images/thumb/b/bc/ML_icon_Fredrinn.png/25px-ML_icon_Fredrinn.png" TargetMode="External"/><Relationship Id="rId868" Type="http://schemas.openxmlformats.org/officeDocument/2006/relationships/hyperlink" Target="https://liquipedia.net/mobilelegends/Fredrinn" TargetMode="External"/><Relationship Id="rId867" Type="http://schemas.openxmlformats.org/officeDocument/2006/relationships/hyperlink" Target="https://liquipedia.net/commons/images/thumb/8/8e/ML_icon_Ling_2024.png/25px-ML_icon_Ling_2024.png" TargetMode="External"/><Relationship Id="rId1690" Type="http://schemas.openxmlformats.org/officeDocument/2006/relationships/hyperlink" Target="https://liquipedia.net/commons/images/thumb/f/f9/ML_icon_Harith.png/25px-ML_icon_Harith.png" TargetMode="External"/><Relationship Id="rId1691" Type="http://schemas.openxmlformats.org/officeDocument/2006/relationships/hyperlink" Target="https://liquipedia.net/mobilelegends/Arlott" TargetMode="External"/><Relationship Id="rId1692" Type="http://schemas.openxmlformats.org/officeDocument/2006/relationships/hyperlink" Target="https://liquipedia.net/commons/images/thumb/a/ab/ML_icon_Arlott.png/25px-ML_icon_Arlott.png" TargetMode="External"/><Relationship Id="rId862" Type="http://schemas.openxmlformats.org/officeDocument/2006/relationships/hyperlink" Target="https://liquipedia.net/mobilelegends/Angela" TargetMode="External"/><Relationship Id="rId1693" Type="http://schemas.openxmlformats.org/officeDocument/2006/relationships/hyperlink" Target="https://liquipedia.net/mobilelegends/Nolan" TargetMode="External"/><Relationship Id="rId2540" Type="http://schemas.openxmlformats.org/officeDocument/2006/relationships/hyperlink" Target="https://liquipedia.net/mobilelegends/Ruby" TargetMode="External"/><Relationship Id="rId861" Type="http://schemas.openxmlformats.org/officeDocument/2006/relationships/hyperlink" Target="https://liquipedia.net/commons/images/thumb/f/f4/ML_icon_Yve_2024.png/25px-ML_icon_Yve_2024.png" TargetMode="External"/><Relationship Id="rId1210" Type="http://schemas.openxmlformats.org/officeDocument/2006/relationships/hyperlink" Target="https://liquipedia.net/mobilelegends/Alter_Ego" TargetMode="External"/><Relationship Id="rId1694" Type="http://schemas.openxmlformats.org/officeDocument/2006/relationships/hyperlink" Target="https://liquipedia.net/commons/images/thumb/6/67/ML_icon_Nolan.png/25px-ML_icon_Nolan.png" TargetMode="External"/><Relationship Id="rId2541" Type="http://schemas.openxmlformats.org/officeDocument/2006/relationships/hyperlink" Target="https://liquipedia.net/commons/images/thumb/9/98/ML_icon_Ruby.png/25px-ML_icon_Ruby.png" TargetMode="External"/><Relationship Id="rId860" Type="http://schemas.openxmlformats.org/officeDocument/2006/relationships/hyperlink" Target="https://liquipedia.net/mobilelegends/Yve" TargetMode="External"/><Relationship Id="rId1211" Type="http://schemas.openxmlformats.org/officeDocument/2006/relationships/hyperlink" Target="https://liquipedia.net/commons/images/thumb/e/ea/Alter_Ego_2022_allmode.png/51px-Alter_Ego_2022_allmode.png" TargetMode="External"/><Relationship Id="rId1695" Type="http://schemas.openxmlformats.org/officeDocument/2006/relationships/hyperlink" Target="https://liquipedia.net/mobilelegends/Zhask" TargetMode="External"/><Relationship Id="rId2542" Type="http://schemas.openxmlformats.org/officeDocument/2006/relationships/hyperlink" Target="https://liquipedia.net/mobilelegends/Moskov" TargetMode="External"/><Relationship Id="rId1212" Type="http://schemas.openxmlformats.org/officeDocument/2006/relationships/hyperlink" Target="https://liquipedia.net/commons/images/thumb/e/ea/Alter_Ego_2022_allmode.png/51px-Alter_Ego_2022_allmode.png" TargetMode="External"/><Relationship Id="rId1696" Type="http://schemas.openxmlformats.org/officeDocument/2006/relationships/hyperlink" Target="https://liquipedia.net/commons/images/thumb/c/c7/ML_icon_Zhask.png/25px-ML_icon_Zhask.png" TargetMode="External"/><Relationship Id="rId2543" Type="http://schemas.openxmlformats.org/officeDocument/2006/relationships/hyperlink" Target="https://liquipedia.net/commons/images/thumb/f/fc/ML_icon_Moskov_2023.png/25px-ML_icon_Moskov_2023.png" TargetMode="External"/><Relationship Id="rId1202" Type="http://schemas.openxmlformats.org/officeDocument/2006/relationships/hyperlink" Target="https://liquipedia.net/mobilelegends/Special:RunQuery/Game_history?pfRunQueryFormName=Game+history&amp;Gh%5Bpicks%5D=Hylos&amp;Gh%5Btournaments%5D=MPL%2FIndonesia%2FSeason_14%2FPlayoffs%2C+MPL%2FIndonesia%2FSeason_14%2FRegular_Season&amp;wpRunQuery=Run+query" TargetMode="External"/><Relationship Id="rId1686" Type="http://schemas.openxmlformats.org/officeDocument/2006/relationships/hyperlink" Target="https://liquipedia.net/commons/images/thumb/d/d0/EVOS_Esports_allmode.png/52px-EVOS_Esports_allmode.png" TargetMode="External"/><Relationship Id="rId2533" Type="http://schemas.openxmlformats.org/officeDocument/2006/relationships/hyperlink" Target="https://liquipedia.net/commons/images/thumb/f/f9/ML_icon_Harith.png/25px-ML_icon_Harith.png" TargetMode="External"/><Relationship Id="rId1203" Type="http://schemas.openxmlformats.org/officeDocument/2006/relationships/hyperlink" Target="https://liquipedia.net/mobilelegends/Special:RunQuery/Game_history?pfRunQueryFormName=Game+history&amp;Gh%5Bbans%5D=Hylos&amp;Gh%5Btournaments%5D=MPL%2FIndonesia%2FSeason_14%2FPlayoffs%2C+MPL%2FIndonesia%2FSeason_14%2FRegular_Season&amp;wpRunQuery=Run+query" TargetMode="External"/><Relationship Id="rId1687" Type="http://schemas.openxmlformats.org/officeDocument/2006/relationships/hyperlink" Target="https://liquipedia.net/mobilelegends/Hylos" TargetMode="External"/><Relationship Id="rId2534" Type="http://schemas.openxmlformats.org/officeDocument/2006/relationships/hyperlink" Target="https://liquipedia.net/mobilelegends/Phoveus" TargetMode="External"/><Relationship Id="rId1204" Type="http://schemas.openxmlformats.org/officeDocument/2006/relationships/hyperlink" Target="https://liquipedia.net/mobilelegends/Team_Liquid_ID" TargetMode="External"/><Relationship Id="rId1688" Type="http://schemas.openxmlformats.org/officeDocument/2006/relationships/hyperlink" Target="https://liquipedia.net/commons/images/thumb/6/68/ML_icon_Hylos.png/25px-ML_icon_Hylos.png" TargetMode="External"/><Relationship Id="rId2535" Type="http://schemas.openxmlformats.org/officeDocument/2006/relationships/hyperlink" Target="https://liquipedia.net/commons/images/thumb/b/b1/ML_icon_Phoveus_2024.png/25px-ML_icon_Phoveus_2024.png" TargetMode="External"/><Relationship Id="rId1205" Type="http://schemas.openxmlformats.org/officeDocument/2006/relationships/hyperlink" Target="https://liquipedia.net/commons/images/thumb/0/01/Team_Liquid_2024_lightmode.png/44px-Team_Liquid_2024_lightmode.png" TargetMode="External"/><Relationship Id="rId1689" Type="http://schemas.openxmlformats.org/officeDocument/2006/relationships/hyperlink" Target="https://liquipedia.net/mobilelegends/Harith" TargetMode="External"/><Relationship Id="rId2536" Type="http://schemas.openxmlformats.org/officeDocument/2006/relationships/hyperlink" Target="https://liquipedia.net/mobilelegends/Alpha" TargetMode="External"/><Relationship Id="rId1206" Type="http://schemas.openxmlformats.org/officeDocument/2006/relationships/hyperlink" Target="https://liquipedia.net/commons/images/thumb/5/59/Team_Liquid_2024_darkmode.png/44px-Team_Liquid_2024_darkmode.png" TargetMode="External"/><Relationship Id="rId2537" Type="http://schemas.openxmlformats.org/officeDocument/2006/relationships/hyperlink" Target="https://liquipedia.net/commons/images/thumb/c/c1/ML_icon_Alpha_2021.png/25px-ML_icon_Alpha_2021.png" TargetMode="External"/><Relationship Id="rId1207" Type="http://schemas.openxmlformats.org/officeDocument/2006/relationships/hyperlink" Target="https://liquipedia.net/mobilelegends/Geek_Fam_ID" TargetMode="External"/><Relationship Id="rId2538" Type="http://schemas.openxmlformats.org/officeDocument/2006/relationships/hyperlink" Target="https://liquipedia.net/mobilelegends/Terizla" TargetMode="External"/><Relationship Id="rId1208" Type="http://schemas.openxmlformats.org/officeDocument/2006/relationships/hyperlink" Target="https://liquipedia.net/commons/images/thumb/4/41/Geek_Fam_2019_allmode.png/43px-Geek_Fam_2019_allmode.png" TargetMode="External"/><Relationship Id="rId2539" Type="http://schemas.openxmlformats.org/officeDocument/2006/relationships/hyperlink" Target="https://liquipedia.net/commons/images/thumb/2/2b/ML_icon_Terizla.png/25px-ML_icon_Terizla.png" TargetMode="External"/><Relationship Id="rId1209" Type="http://schemas.openxmlformats.org/officeDocument/2006/relationships/hyperlink" Target="https://liquipedia.net/commons/images/thumb/4/41/Geek_Fam_2019_allmode.png/43px-Geek_Fam_2019_allmode.png" TargetMode="External"/><Relationship Id="rId855" Type="http://schemas.openxmlformats.org/officeDocument/2006/relationships/hyperlink" Target="https://liquipedia.net/commons/images/thumb/c/ce/ML_icon_Natan.png/25px-ML_icon_Natan.png" TargetMode="External"/><Relationship Id="rId854" Type="http://schemas.openxmlformats.org/officeDocument/2006/relationships/hyperlink" Target="https://liquipedia.net/mobilelegends/Natan" TargetMode="External"/><Relationship Id="rId853" Type="http://schemas.openxmlformats.org/officeDocument/2006/relationships/hyperlink" Target="https://liquipedia.net/commons/images/thumb/4/48/ML_icon_Valentina.png/25px-ML_icon_Valentina.png" TargetMode="External"/><Relationship Id="rId852" Type="http://schemas.openxmlformats.org/officeDocument/2006/relationships/hyperlink" Target="https://liquipedia.net/mobilelegends/Valentina" TargetMode="External"/><Relationship Id="rId859" Type="http://schemas.openxmlformats.org/officeDocument/2006/relationships/hyperlink" Target="https://liquipedia.net/commons/images/thumb/e/e8/ML_icon_Gatotkaca.png/25px-ML_icon_Gatotkaca.png" TargetMode="External"/><Relationship Id="rId858" Type="http://schemas.openxmlformats.org/officeDocument/2006/relationships/hyperlink" Target="https://liquipedia.net/mobilelegends/Gatotkaca" TargetMode="External"/><Relationship Id="rId857" Type="http://schemas.openxmlformats.org/officeDocument/2006/relationships/hyperlink" Target="https://liquipedia.net/commons/images/thumb/6/68/ML_icon_Hylos.png/25px-ML_icon_Hylos.png" TargetMode="External"/><Relationship Id="rId856" Type="http://schemas.openxmlformats.org/officeDocument/2006/relationships/hyperlink" Target="https://liquipedia.net/mobilelegends/Hylos" TargetMode="External"/><Relationship Id="rId1680" Type="http://schemas.openxmlformats.org/officeDocument/2006/relationships/hyperlink" Target="https://liquipedia.net/commons/images/thumb/0/07/Bigetron_2020_allmode.png/56px-Bigetron_2020_allmode.png" TargetMode="External"/><Relationship Id="rId1681" Type="http://schemas.openxmlformats.org/officeDocument/2006/relationships/hyperlink" Target="https://liquipedia.net/mobilelegends/Alter_Ego" TargetMode="External"/><Relationship Id="rId851" Type="http://schemas.openxmlformats.org/officeDocument/2006/relationships/hyperlink" Target="https://liquipedia.net/commons/images/thumb/8/8f/ML_icon_Beatrix.png/25px-ML_icon_Beatrix.png" TargetMode="External"/><Relationship Id="rId1682" Type="http://schemas.openxmlformats.org/officeDocument/2006/relationships/hyperlink" Target="https://liquipedia.net/commons/images/thumb/e/ea/Alter_Ego_2022_allmode.png/51px-Alter_Ego_2022_allmode.png" TargetMode="External"/><Relationship Id="rId850" Type="http://schemas.openxmlformats.org/officeDocument/2006/relationships/hyperlink" Target="https://liquipedia.net/mobilelegends/Beatrix" TargetMode="External"/><Relationship Id="rId1683" Type="http://schemas.openxmlformats.org/officeDocument/2006/relationships/hyperlink" Target="https://liquipedia.net/commons/images/thumb/e/ea/Alter_Ego_2022_allmode.png/51px-Alter_Ego_2022_allmode.png" TargetMode="External"/><Relationship Id="rId2530" Type="http://schemas.openxmlformats.org/officeDocument/2006/relationships/hyperlink" Target="https://liquipedia.net/mobilelegends/Valentina" TargetMode="External"/><Relationship Id="rId1200" Type="http://schemas.openxmlformats.org/officeDocument/2006/relationships/hyperlink" Target="https://liquipedia.net/mobilelegends/Hylos" TargetMode="External"/><Relationship Id="rId1684" Type="http://schemas.openxmlformats.org/officeDocument/2006/relationships/hyperlink" Target="https://liquipedia.net/mobilelegends/EVOS_Glory" TargetMode="External"/><Relationship Id="rId2531" Type="http://schemas.openxmlformats.org/officeDocument/2006/relationships/hyperlink" Target="https://liquipedia.net/commons/images/thumb/4/48/ML_icon_Valentina.png/25px-ML_icon_Valentina.png" TargetMode="External"/><Relationship Id="rId1201" Type="http://schemas.openxmlformats.org/officeDocument/2006/relationships/hyperlink" Target="https://liquipedia.net/commons/images/thumb/6/68/ML_icon_Hylos.png/25px-ML_icon_Hylos.png" TargetMode="External"/><Relationship Id="rId1685" Type="http://schemas.openxmlformats.org/officeDocument/2006/relationships/hyperlink" Target="https://liquipedia.net/commons/images/thumb/d/d0/EVOS_Esports_allmode.png/52px-EVOS_Esports_allmode.png" TargetMode="External"/><Relationship Id="rId2532" Type="http://schemas.openxmlformats.org/officeDocument/2006/relationships/hyperlink" Target="https://liquipedia.net/mobilelegends/Harith" TargetMode="External"/><Relationship Id="rId1235" Type="http://schemas.openxmlformats.org/officeDocument/2006/relationships/hyperlink" Target="https://liquipedia.net/commons/images/thumb/c/c7/ML_icon_Zhask.png/25px-ML_icon_Zhask.png" TargetMode="External"/><Relationship Id="rId2566" Type="http://schemas.openxmlformats.org/officeDocument/2006/relationships/hyperlink" Target="https://liquipedia.net/commons/images/thumb/6/67/ML_icon_Hayabusa_2021.png/25px-ML_icon_Hayabusa_2021.png" TargetMode="External"/><Relationship Id="rId1236" Type="http://schemas.openxmlformats.org/officeDocument/2006/relationships/hyperlink" Target="https://liquipedia.net/mobilelegends/RRQ_Hoshi" TargetMode="External"/><Relationship Id="rId2567" Type="http://schemas.openxmlformats.org/officeDocument/2006/relationships/hyperlink" Target="https://liquipedia.net/mobilelegends/Masha" TargetMode="External"/><Relationship Id="rId1237" Type="http://schemas.openxmlformats.org/officeDocument/2006/relationships/hyperlink" Target="https://liquipedia.net/commons/images/thumb/1/1e/Rex_Regum_Qeon_allmode.png/70px-Rex_Regum_Qeon_allmode.png" TargetMode="External"/><Relationship Id="rId2568" Type="http://schemas.openxmlformats.org/officeDocument/2006/relationships/hyperlink" Target="https://liquipedia.net/commons/images/thumb/a/a6/ML_icon_Masha.png/25px-ML_icon_Masha.png" TargetMode="External"/><Relationship Id="rId1238" Type="http://schemas.openxmlformats.org/officeDocument/2006/relationships/hyperlink" Target="https://liquipedia.net/commons/images/thumb/1/1e/Rex_Regum_Qeon_allmode.png/70px-Rex_Regum_Qeon_allmode.png" TargetMode="External"/><Relationship Id="rId2569" Type="http://schemas.openxmlformats.org/officeDocument/2006/relationships/hyperlink" Target="https://liquipedia.net/mobilelegends/Ruby" TargetMode="External"/><Relationship Id="rId1239" Type="http://schemas.openxmlformats.org/officeDocument/2006/relationships/hyperlink" Target="https://liquipedia.net/mobilelegends/Irithel" TargetMode="External"/><Relationship Id="rId409" Type="http://schemas.openxmlformats.org/officeDocument/2006/relationships/hyperlink" Target="https://liquipedia.net/mobilelegends/Brody" TargetMode="External"/><Relationship Id="rId404" Type="http://schemas.openxmlformats.org/officeDocument/2006/relationships/hyperlink" Target="https://liquipedia.net/commons/images/thumb/9/93/ML_icon_Jawhead.png/25px-ML_icon_Jawhead.png" TargetMode="External"/><Relationship Id="rId888" Type="http://schemas.openxmlformats.org/officeDocument/2006/relationships/hyperlink" Target="https://liquipedia.net/commons/images/thumb/e/e8/ML_icon_Gatotkaca.png/25px-ML_icon_Gatotkaca.png" TargetMode="External"/><Relationship Id="rId403" Type="http://schemas.openxmlformats.org/officeDocument/2006/relationships/hyperlink" Target="https://liquipedia.net/mobilelegends/Jawhead" TargetMode="External"/><Relationship Id="rId887" Type="http://schemas.openxmlformats.org/officeDocument/2006/relationships/hyperlink" Target="https://liquipedia.net/mobilelegends/Gatotkaca" TargetMode="External"/><Relationship Id="rId402" Type="http://schemas.openxmlformats.org/officeDocument/2006/relationships/hyperlink" Target="https://liquipedia.net/commons/images/thumb/e/ec/ML_icon_Julian_dd.png/25px-ML_icon_Julian_dd.png" TargetMode="External"/><Relationship Id="rId886" Type="http://schemas.openxmlformats.org/officeDocument/2006/relationships/hyperlink" Target="https://liquipedia.net/commons/images/thumb/b/b5/ML_icon_Aurora_2024.png/25px-ML_icon_Aurora_2024.png" TargetMode="External"/><Relationship Id="rId401" Type="http://schemas.openxmlformats.org/officeDocument/2006/relationships/hyperlink" Target="https://liquipedia.net/mobilelegends/Julian" TargetMode="External"/><Relationship Id="rId885" Type="http://schemas.openxmlformats.org/officeDocument/2006/relationships/hyperlink" Target="https://liquipedia.net/mobilelegends/Aurora" TargetMode="External"/><Relationship Id="rId408" Type="http://schemas.openxmlformats.org/officeDocument/2006/relationships/hyperlink" Target="https://liquipedia.net/commons/images/thumb/f/f9/ML_icon_Harith.png/25px-ML_icon_Harith.png" TargetMode="External"/><Relationship Id="rId407" Type="http://schemas.openxmlformats.org/officeDocument/2006/relationships/hyperlink" Target="https://liquipedia.net/mobilelegends/Harith" TargetMode="External"/><Relationship Id="rId406" Type="http://schemas.openxmlformats.org/officeDocument/2006/relationships/hyperlink" Target="https://liquipedia.net/commons/images/thumb/f/fc/ML_icon_Moskov_2023.png/25px-ML_icon_Moskov_2023.png" TargetMode="External"/><Relationship Id="rId405" Type="http://schemas.openxmlformats.org/officeDocument/2006/relationships/hyperlink" Target="https://liquipedia.net/mobilelegends/Moskov" TargetMode="External"/><Relationship Id="rId889" Type="http://schemas.openxmlformats.org/officeDocument/2006/relationships/hyperlink" Target="https://liquipedia.net/mobilelegends/Grock" TargetMode="External"/><Relationship Id="rId880" Type="http://schemas.openxmlformats.org/officeDocument/2006/relationships/hyperlink" Target="https://liquipedia.net/commons/images/thumb/0/01/ML_icon_Edith.png/25px-ML_icon_Edith.png" TargetMode="External"/><Relationship Id="rId2560" Type="http://schemas.openxmlformats.org/officeDocument/2006/relationships/hyperlink" Target="https://liquipedia.net/commons/images/thumb/f/f9/ML_icon_Harith.png/25px-ML_icon_Harith.png" TargetMode="External"/><Relationship Id="rId1230" Type="http://schemas.openxmlformats.org/officeDocument/2006/relationships/hyperlink" Target="https://liquipedia.net/mobilelegends/Edith" TargetMode="External"/><Relationship Id="rId2561" Type="http://schemas.openxmlformats.org/officeDocument/2006/relationships/hyperlink" Target="https://liquipedia.net/mobilelegends/Roger" TargetMode="External"/><Relationship Id="rId400" Type="http://schemas.openxmlformats.org/officeDocument/2006/relationships/hyperlink" Target="https://liquipedia.net/commons/images/thumb/a/ab/ML_icon_Arlott.png/25px-ML_icon_Arlott.png" TargetMode="External"/><Relationship Id="rId884" Type="http://schemas.openxmlformats.org/officeDocument/2006/relationships/hyperlink" Target="https://liquipedia.net/commons/images/thumb/c/ce/ML_icon_Natan.png/25px-ML_icon_Natan.png" TargetMode="External"/><Relationship Id="rId1231" Type="http://schemas.openxmlformats.org/officeDocument/2006/relationships/hyperlink" Target="https://liquipedia.net/commons/images/thumb/0/01/ML_icon_Edith.png/25px-ML_icon_Edith.png" TargetMode="External"/><Relationship Id="rId2562" Type="http://schemas.openxmlformats.org/officeDocument/2006/relationships/hyperlink" Target="https://liquipedia.net/commons/images/thumb/8/84/ML_icon_Roger.png/25px-ML_icon_Roger.png" TargetMode="External"/><Relationship Id="rId883" Type="http://schemas.openxmlformats.org/officeDocument/2006/relationships/hyperlink" Target="https://liquipedia.net/mobilelegends/Natan" TargetMode="External"/><Relationship Id="rId1232" Type="http://schemas.openxmlformats.org/officeDocument/2006/relationships/hyperlink" Target="https://liquipedia.net/mobilelegends/Moskov" TargetMode="External"/><Relationship Id="rId2563" Type="http://schemas.openxmlformats.org/officeDocument/2006/relationships/hyperlink" Target="https://liquipedia.net/mobilelegends/Grock" TargetMode="External"/><Relationship Id="rId882" Type="http://schemas.openxmlformats.org/officeDocument/2006/relationships/hyperlink" Target="https://liquipedia.net/commons/images/thumb/b/bf/ML_icon_Faramis_2022.png/25px-ML_icon_Faramis_2022.png" TargetMode="External"/><Relationship Id="rId1233" Type="http://schemas.openxmlformats.org/officeDocument/2006/relationships/hyperlink" Target="https://liquipedia.net/commons/images/thumb/f/fc/ML_icon_Moskov_2023.png/25px-ML_icon_Moskov_2023.png" TargetMode="External"/><Relationship Id="rId2564" Type="http://schemas.openxmlformats.org/officeDocument/2006/relationships/hyperlink" Target="https://liquipedia.net/commons/images/thumb/2/28/ML_icon_Grock.png/25px-ML_icon_Grock.png" TargetMode="External"/><Relationship Id="rId881" Type="http://schemas.openxmlformats.org/officeDocument/2006/relationships/hyperlink" Target="https://liquipedia.net/mobilelegends/Faramis" TargetMode="External"/><Relationship Id="rId1234" Type="http://schemas.openxmlformats.org/officeDocument/2006/relationships/hyperlink" Target="https://liquipedia.net/mobilelegends/Zhask" TargetMode="External"/><Relationship Id="rId2565" Type="http://schemas.openxmlformats.org/officeDocument/2006/relationships/hyperlink" Target="https://liquipedia.net/mobilelegends/Hayabusa" TargetMode="External"/><Relationship Id="rId1224" Type="http://schemas.openxmlformats.org/officeDocument/2006/relationships/hyperlink" Target="https://liquipedia.net/mobilelegends/Ling" TargetMode="External"/><Relationship Id="rId2555" Type="http://schemas.openxmlformats.org/officeDocument/2006/relationships/hyperlink" Target="https://liquipedia.net/mobilelegends/Aurora" TargetMode="External"/><Relationship Id="rId1225" Type="http://schemas.openxmlformats.org/officeDocument/2006/relationships/hyperlink" Target="https://liquipedia.net/commons/images/thumb/8/8e/ML_icon_Ling_2024.png/25px-ML_icon_Ling_2024.png" TargetMode="External"/><Relationship Id="rId2556" Type="http://schemas.openxmlformats.org/officeDocument/2006/relationships/hyperlink" Target="https://liquipedia.net/commons/images/thumb/b/b5/ML_icon_Aurora_2024.png/25px-ML_icon_Aurora_2024.png" TargetMode="External"/><Relationship Id="rId1226" Type="http://schemas.openxmlformats.org/officeDocument/2006/relationships/hyperlink" Target="https://liquipedia.net/mobilelegends/Phoveus" TargetMode="External"/><Relationship Id="rId2557" Type="http://schemas.openxmlformats.org/officeDocument/2006/relationships/hyperlink" Target="https://liquipedia.net/mobilelegends/Gatotkaca" TargetMode="External"/><Relationship Id="rId1227" Type="http://schemas.openxmlformats.org/officeDocument/2006/relationships/hyperlink" Target="https://liquipedia.net/commons/images/thumb/b/b1/ML_icon_Phoveus_2024.png/25px-ML_icon_Phoveus_2024.png" TargetMode="External"/><Relationship Id="rId2558" Type="http://schemas.openxmlformats.org/officeDocument/2006/relationships/hyperlink" Target="https://liquipedia.net/commons/images/thumb/e/e8/ML_icon_Gatotkaca.png/25px-ML_icon_Gatotkaca.png" TargetMode="External"/><Relationship Id="rId1228" Type="http://schemas.openxmlformats.org/officeDocument/2006/relationships/hyperlink" Target="https://liquipedia.net/mobilelegends/Nolan" TargetMode="External"/><Relationship Id="rId2559" Type="http://schemas.openxmlformats.org/officeDocument/2006/relationships/hyperlink" Target="https://liquipedia.net/mobilelegends/Harith" TargetMode="External"/><Relationship Id="rId1229" Type="http://schemas.openxmlformats.org/officeDocument/2006/relationships/hyperlink" Target="https://liquipedia.net/commons/images/thumb/6/67/ML_icon_Nolan.png/25px-ML_icon_Nolan.png" TargetMode="External"/><Relationship Id="rId877" Type="http://schemas.openxmlformats.org/officeDocument/2006/relationships/hyperlink" Target="https://liquipedia.net/mobilelegends/Aurora" TargetMode="External"/><Relationship Id="rId876" Type="http://schemas.openxmlformats.org/officeDocument/2006/relationships/hyperlink" Target="https://liquipedia.net/commons/images/thumb/a/ab/ML_icon_Arlott.png/25px-ML_icon_Arlott.png" TargetMode="External"/><Relationship Id="rId875" Type="http://schemas.openxmlformats.org/officeDocument/2006/relationships/hyperlink" Target="https://liquipedia.net/mobilelegends/Arlott" TargetMode="External"/><Relationship Id="rId874" Type="http://schemas.openxmlformats.org/officeDocument/2006/relationships/hyperlink" Target="https://liquipedia.net/commons/images/thumb/1/1e/Rex_Regum_Qeon_allmode.png/70px-Rex_Regum_Qeon_allmode.png" TargetMode="External"/><Relationship Id="rId879" Type="http://schemas.openxmlformats.org/officeDocument/2006/relationships/hyperlink" Target="https://liquipedia.net/mobilelegends/Edith" TargetMode="External"/><Relationship Id="rId878" Type="http://schemas.openxmlformats.org/officeDocument/2006/relationships/hyperlink" Target="https://liquipedia.net/commons/images/thumb/b/b5/ML_icon_Aurora_2024.png/25px-ML_icon_Aurora_2024.png" TargetMode="External"/><Relationship Id="rId2550" Type="http://schemas.openxmlformats.org/officeDocument/2006/relationships/hyperlink" Target="https://liquipedia.net/commons/images/thumb/8/88/ML_icon_Uranus.png/25px-ML_icon_Uranus.png" TargetMode="External"/><Relationship Id="rId873" Type="http://schemas.openxmlformats.org/officeDocument/2006/relationships/hyperlink" Target="https://liquipedia.net/commons/images/thumb/1/1e/Rex_Regum_Qeon_allmode.png/70px-Rex_Regum_Qeon_allmode.png" TargetMode="External"/><Relationship Id="rId1220" Type="http://schemas.openxmlformats.org/officeDocument/2006/relationships/hyperlink" Target="https://liquipedia.net/mobilelegends/Nolan" TargetMode="External"/><Relationship Id="rId2551" Type="http://schemas.openxmlformats.org/officeDocument/2006/relationships/hyperlink" Target="https://liquipedia.net/mobilelegends/Special:RunQuery/Game_history?pfRunQueryFormName=Game+history&amp;Gh%5Bpicks%5D=Uranus&amp;Gh%5Btournaments%5D=MPL%2FIndonesia%2FSeason_14%2FPlayoffs%2C+MPL%2FIndonesia%2FSeason_14%2FRegular_Season&amp;wpRunQuery=Run+query" TargetMode="External"/><Relationship Id="rId872" Type="http://schemas.openxmlformats.org/officeDocument/2006/relationships/hyperlink" Target="https://liquipedia.net/mobilelegends/RRQ_Hoshi" TargetMode="External"/><Relationship Id="rId1221" Type="http://schemas.openxmlformats.org/officeDocument/2006/relationships/hyperlink" Target="https://liquipedia.net/commons/images/thumb/6/67/ML_icon_Nolan.png/25px-ML_icon_Nolan.png" TargetMode="External"/><Relationship Id="rId2552" Type="http://schemas.openxmlformats.org/officeDocument/2006/relationships/hyperlink" Target="https://liquipedia.net/mobilelegends/RRQ_Hoshi" TargetMode="External"/><Relationship Id="rId871" Type="http://schemas.openxmlformats.org/officeDocument/2006/relationships/hyperlink" Target="https://liquipedia.net/mobilelegends/Special:RunQuery/Game_history?pfRunQueryFormName=Game+history&amp;Gh%5Bbans%5D=Fredrinn&amp;Gh%5Btournaments%5D=MPL%2FIndonesia%2FSeason_14%2FPlayoffs%2C+MPL%2FIndonesia%2FSeason_14%2FRegular_Season&amp;wpRunQuery=Run+query" TargetMode="External"/><Relationship Id="rId1222" Type="http://schemas.openxmlformats.org/officeDocument/2006/relationships/hyperlink" Target="https://liquipedia.net/mobilelegends/Roger" TargetMode="External"/><Relationship Id="rId2553" Type="http://schemas.openxmlformats.org/officeDocument/2006/relationships/hyperlink" Target="https://liquipedia.net/commons/images/thumb/1/1e/Rex_Regum_Qeon_allmode.png/70px-Rex_Regum_Qeon_allmode.png" TargetMode="External"/><Relationship Id="rId870" Type="http://schemas.openxmlformats.org/officeDocument/2006/relationships/hyperlink" Target="https://liquipedia.net/mobilelegends/Special:RunQuery/Game_history?pfRunQueryFormName=Game+history&amp;Gh%5Bpicks%5D=Fredrinn&amp;Gh%5Btournaments%5D=MPL%2FIndonesia%2FSeason_14%2FPlayoffs%2C+MPL%2FIndonesia%2FSeason_14%2FRegular_Season&amp;wpRunQuery=Run+query" TargetMode="External"/><Relationship Id="rId1223" Type="http://schemas.openxmlformats.org/officeDocument/2006/relationships/hyperlink" Target="https://liquipedia.net/commons/images/thumb/8/84/ML_icon_Roger.png/25px-ML_icon_Roger.png" TargetMode="External"/><Relationship Id="rId2554" Type="http://schemas.openxmlformats.org/officeDocument/2006/relationships/hyperlink" Target="https://liquipedia.net/commons/images/thumb/1/1e/Rex_Regum_Qeon_allmode.png/70px-Rex_Regum_Qeon_allmode.png" TargetMode="External"/><Relationship Id="rId1653" Type="http://schemas.openxmlformats.org/officeDocument/2006/relationships/hyperlink" Target="https://liquipedia.net/commons/images/thumb/6/6a/ML_icon_Angela_2024_v2.png/25px-ML_icon_Angela_2024_v2.png" TargetMode="External"/><Relationship Id="rId2500" Type="http://schemas.openxmlformats.org/officeDocument/2006/relationships/hyperlink" Target="https://liquipedia.net/mobilelegends/Edith" TargetMode="External"/><Relationship Id="rId1654" Type="http://schemas.openxmlformats.org/officeDocument/2006/relationships/hyperlink" Target="https://liquipedia.net/mobilelegends/Edith" TargetMode="External"/><Relationship Id="rId2501" Type="http://schemas.openxmlformats.org/officeDocument/2006/relationships/hyperlink" Target="https://liquipedia.net/commons/images/thumb/0/01/ML_icon_Edith.png/25px-ML_icon_Edith.png" TargetMode="External"/><Relationship Id="rId1655" Type="http://schemas.openxmlformats.org/officeDocument/2006/relationships/hyperlink" Target="https://liquipedia.net/commons/images/thumb/0/01/ML_icon_Edith.png/25px-ML_icon_Edith.png" TargetMode="External"/><Relationship Id="rId2502" Type="http://schemas.openxmlformats.org/officeDocument/2006/relationships/hyperlink" Target="https://liquipedia.net/mobilelegends/Khaleed" TargetMode="External"/><Relationship Id="rId1656" Type="http://schemas.openxmlformats.org/officeDocument/2006/relationships/hyperlink" Target="https://liquipedia.net/mobilelegends/Hylos" TargetMode="External"/><Relationship Id="rId2503" Type="http://schemas.openxmlformats.org/officeDocument/2006/relationships/hyperlink" Target="https://liquipedia.net/commons/images/thumb/1/10/ML_icon_Khaleed.png/25px-ML_icon_Khaleed.png" TargetMode="External"/><Relationship Id="rId1657" Type="http://schemas.openxmlformats.org/officeDocument/2006/relationships/hyperlink" Target="https://liquipedia.net/commons/images/thumb/6/68/ML_icon_Hylos.png/25px-ML_icon_Hylos.png" TargetMode="External"/><Relationship Id="rId2504" Type="http://schemas.openxmlformats.org/officeDocument/2006/relationships/hyperlink" Target="https://liquipedia.net/mobilelegends/Hayabusa" TargetMode="External"/><Relationship Id="rId1658" Type="http://schemas.openxmlformats.org/officeDocument/2006/relationships/hyperlink" Target="https://liquipedia.net/mobilelegends/Faramis" TargetMode="External"/><Relationship Id="rId2505" Type="http://schemas.openxmlformats.org/officeDocument/2006/relationships/hyperlink" Target="https://liquipedia.net/commons/images/thumb/6/67/ML_icon_Hayabusa_2021.png/25px-ML_icon_Hayabusa_2021.png" TargetMode="External"/><Relationship Id="rId1659" Type="http://schemas.openxmlformats.org/officeDocument/2006/relationships/hyperlink" Target="https://liquipedia.net/commons/images/thumb/b/bf/ML_icon_Faramis_2022.png/25px-ML_icon_Faramis_2022.png" TargetMode="External"/><Relationship Id="rId2506" Type="http://schemas.openxmlformats.org/officeDocument/2006/relationships/hyperlink" Target="https://liquipedia.net/mobilelegends/Vexana" TargetMode="External"/><Relationship Id="rId2507" Type="http://schemas.openxmlformats.org/officeDocument/2006/relationships/hyperlink" Target="https://liquipedia.net/commons/images/thumb/d/de/ML_icon_Vexana_2022.png/25px-ML_icon_Vexana_2022.png" TargetMode="External"/><Relationship Id="rId2508" Type="http://schemas.openxmlformats.org/officeDocument/2006/relationships/hyperlink" Target="https://liquipedia.net/mobilelegends/Claude" TargetMode="External"/><Relationship Id="rId829" Type="http://schemas.openxmlformats.org/officeDocument/2006/relationships/hyperlink" Target="https://liquipedia.net/commons/images/thumb/6/67/ML_icon_Nolan.png/25px-ML_icon_Nolan.png" TargetMode="External"/><Relationship Id="rId2509" Type="http://schemas.openxmlformats.org/officeDocument/2006/relationships/hyperlink" Target="https://liquipedia.net/commons/images/thumb/3/30/ML_icon_Claude_2024.png/25px-ML_icon_Claude_2024.png" TargetMode="External"/><Relationship Id="rId828" Type="http://schemas.openxmlformats.org/officeDocument/2006/relationships/hyperlink" Target="https://liquipedia.net/mobilelegends/Nolan" TargetMode="External"/><Relationship Id="rId827" Type="http://schemas.openxmlformats.org/officeDocument/2006/relationships/hyperlink" Target="https://liquipedia.net/commons/images/thumb/f/f9/ML_icon_Harith.png/25px-ML_icon_Harith.png" TargetMode="External"/><Relationship Id="rId822" Type="http://schemas.openxmlformats.org/officeDocument/2006/relationships/hyperlink" Target="https://liquipedia.net/mobilelegends/Ling" TargetMode="External"/><Relationship Id="rId821" Type="http://schemas.openxmlformats.org/officeDocument/2006/relationships/hyperlink" Target="https://liquipedia.net/commons/images/thumb/9/98/ML_icon_Ruby.png/25px-ML_icon_Ruby.png" TargetMode="External"/><Relationship Id="rId820" Type="http://schemas.openxmlformats.org/officeDocument/2006/relationships/hyperlink" Target="https://liquipedia.net/mobilelegends/Ruby" TargetMode="External"/><Relationship Id="rId826" Type="http://schemas.openxmlformats.org/officeDocument/2006/relationships/hyperlink" Target="https://liquipedia.net/mobilelegends/Harith" TargetMode="External"/><Relationship Id="rId825" Type="http://schemas.openxmlformats.org/officeDocument/2006/relationships/hyperlink" Target="https://liquipedia.net/commons/images/thumb/0/01/ML_icon_Edith.png/25px-ML_icon_Edith.png" TargetMode="External"/><Relationship Id="rId824" Type="http://schemas.openxmlformats.org/officeDocument/2006/relationships/hyperlink" Target="https://liquipedia.net/mobilelegends/Edith" TargetMode="External"/><Relationship Id="rId823" Type="http://schemas.openxmlformats.org/officeDocument/2006/relationships/hyperlink" Target="https://liquipedia.net/commons/images/thumb/8/8e/ML_icon_Ling_2024.png/25px-ML_icon_Ling_2024.png" TargetMode="External"/><Relationship Id="rId1650" Type="http://schemas.openxmlformats.org/officeDocument/2006/relationships/hyperlink" Target="https://liquipedia.net/mobilelegends/Harith" TargetMode="External"/><Relationship Id="rId1651" Type="http://schemas.openxmlformats.org/officeDocument/2006/relationships/hyperlink" Target="https://liquipedia.net/commons/images/thumb/f/f9/ML_icon_Harith.png/25px-ML_icon_Harith.png" TargetMode="External"/><Relationship Id="rId1652" Type="http://schemas.openxmlformats.org/officeDocument/2006/relationships/hyperlink" Target="https://liquipedia.net/mobilelegends/Angela" TargetMode="External"/><Relationship Id="rId1642" Type="http://schemas.openxmlformats.org/officeDocument/2006/relationships/hyperlink" Target="https://liquipedia.net/mobilelegends/Alter_Ego" TargetMode="External"/><Relationship Id="rId1643" Type="http://schemas.openxmlformats.org/officeDocument/2006/relationships/hyperlink" Target="https://liquipedia.net/commons/images/thumb/e/ea/Alter_Ego_2022_allmode.png/51px-Alter_Ego_2022_allmode.png" TargetMode="External"/><Relationship Id="rId1644" Type="http://schemas.openxmlformats.org/officeDocument/2006/relationships/hyperlink" Target="https://liquipedia.net/commons/images/thumb/e/ea/Alter_Ego_2022_allmode.png/51px-Alter_Ego_2022_allmode.png" TargetMode="External"/><Relationship Id="rId1645" Type="http://schemas.openxmlformats.org/officeDocument/2006/relationships/hyperlink" Target="https://liquipedia.net/mobilelegends/Dewa_United_Esports" TargetMode="External"/><Relationship Id="rId1646" Type="http://schemas.openxmlformats.org/officeDocument/2006/relationships/hyperlink" Target="https://liquipedia.net/commons/images/thumb/1/15/Dewa_United_allmode.png/80px-Dewa_United_allmode.png" TargetMode="External"/><Relationship Id="rId1647" Type="http://schemas.openxmlformats.org/officeDocument/2006/relationships/hyperlink" Target="https://liquipedia.net/commons/images/thumb/1/15/Dewa_United_allmode.png/80px-Dewa_United_allmode.png" TargetMode="External"/><Relationship Id="rId1648" Type="http://schemas.openxmlformats.org/officeDocument/2006/relationships/hyperlink" Target="https://liquipedia.net/mobilelegends/Ruby" TargetMode="External"/><Relationship Id="rId1649" Type="http://schemas.openxmlformats.org/officeDocument/2006/relationships/hyperlink" Target="https://liquipedia.net/commons/images/thumb/9/98/ML_icon_Ruby.png/25px-ML_icon_Ruby.png" TargetMode="External"/><Relationship Id="rId819" Type="http://schemas.openxmlformats.org/officeDocument/2006/relationships/hyperlink" Target="https://liquipedia.net/commons/images/thumb/c/c1/ML_icon_Alpha_2021.png/25px-ML_icon_Alpha_2021.png" TargetMode="External"/><Relationship Id="rId818" Type="http://schemas.openxmlformats.org/officeDocument/2006/relationships/hyperlink" Target="https://liquipedia.net/mobilelegends/Alpha" TargetMode="External"/><Relationship Id="rId817" Type="http://schemas.openxmlformats.org/officeDocument/2006/relationships/hyperlink" Target="https://liquipedia.net/commons/images/thumb/8/88/ML_icon_Mathilda.png/25px-ML_icon_Mathilda.png" TargetMode="External"/><Relationship Id="rId816" Type="http://schemas.openxmlformats.org/officeDocument/2006/relationships/hyperlink" Target="https://liquipedia.net/mobilelegends/Mathilda" TargetMode="External"/><Relationship Id="rId811" Type="http://schemas.openxmlformats.org/officeDocument/2006/relationships/hyperlink" Target="https://liquipedia.net/commons/images/thumb/0/07/Bigetron_2020_allmode.png/56px-Bigetron_2020_allmode.png" TargetMode="External"/><Relationship Id="rId810" Type="http://schemas.openxmlformats.org/officeDocument/2006/relationships/hyperlink" Target="https://liquipedia.net/commons/images/thumb/0/07/Bigetron_2020_allmode.png/56px-Bigetron_2020_allmode.png" TargetMode="External"/><Relationship Id="rId815" Type="http://schemas.openxmlformats.org/officeDocument/2006/relationships/hyperlink" Target="https://liquipedia.net/commons/images/thumb/6/67/ML_icon_Nolan.png/25px-ML_icon_Nolan.png" TargetMode="External"/><Relationship Id="rId814" Type="http://schemas.openxmlformats.org/officeDocument/2006/relationships/hyperlink" Target="https://liquipedia.net/mobilelegends/Nolan" TargetMode="External"/><Relationship Id="rId813" Type="http://schemas.openxmlformats.org/officeDocument/2006/relationships/hyperlink" Target="https://liquipedia.net/commons/images/thumb/0/01/ML_icon_Edith.png/25px-ML_icon_Edith.png" TargetMode="External"/><Relationship Id="rId812" Type="http://schemas.openxmlformats.org/officeDocument/2006/relationships/hyperlink" Target="https://liquipedia.net/mobilelegends/Edith" TargetMode="External"/><Relationship Id="rId1640" Type="http://schemas.openxmlformats.org/officeDocument/2006/relationships/hyperlink" Target="https://liquipedia.net/commons/images/thumb/0/07/Bigetron_2020_allmode.png/56px-Bigetron_2020_allmode.png" TargetMode="External"/><Relationship Id="rId1641" Type="http://schemas.openxmlformats.org/officeDocument/2006/relationships/hyperlink" Target="https://liquipedia.net/commons/images/thumb/0/07/Bigetron_2020_allmode.png/56px-Bigetron_2020_allmode.png" TargetMode="External"/><Relationship Id="rId1675" Type="http://schemas.openxmlformats.org/officeDocument/2006/relationships/hyperlink" Target="https://liquipedia.net/mobilelegends/Team_Liquid_ID" TargetMode="External"/><Relationship Id="rId2522" Type="http://schemas.openxmlformats.org/officeDocument/2006/relationships/hyperlink" Target="https://liquipedia.net/commons/images/thumb/e/ea/Alter_Ego_2022_allmode.png/51px-Alter_Ego_2022_allmode.png" TargetMode="External"/><Relationship Id="rId1676" Type="http://schemas.openxmlformats.org/officeDocument/2006/relationships/hyperlink" Target="https://liquipedia.net/commons/images/thumb/0/01/Team_Liquid_2024_lightmode.png/44px-Team_Liquid_2024_lightmode.png" TargetMode="External"/><Relationship Id="rId2523" Type="http://schemas.openxmlformats.org/officeDocument/2006/relationships/hyperlink" Target="https://liquipedia.net/mobilelegends/Fnatic_ONIC" TargetMode="External"/><Relationship Id="rId1677" Type="http://schemas.openxmlformats.org/officeDocument/2006/relationships/hyperlink" Target="https://liquipedia.net/commons/images/thumb/5/59/Team_Liquid_2024_darkmode.png/44px-Team_Liquid_2024_darkmode.png" TargetMode="External"/><Relationship Id="rId2524" Type="http://schemas.openxmlformats.org/officeDocument/2006/relationships/hyperlink" Target="https://liquipedia.net/commons/images/thumb/4/49/Fnatic_ONIC_ID_lightmode.png/77px-Fnatic_ONIC_ID_lightmode.png" TargetMode="External"/><Relationship Id="rId1678" Type="http://schemas.openxmlformats.org/officeDocument/2006/relationships/hyperlink" Target="https://liquipedia.net/mobilelegends/Bigetron_Alpha" TargetMode="External"/><Relationship Id="rId2525" Type="http://schemas.openxmlformats.org/officeDocument/2006/relationships/hyperlink" Target="https://liquipedia.net/commons/images/thumb/d/d3/Fnatic_ONIC_ID_allmode.png/77px-Fnatic_ONIC_ID_allmode.png" TargetMode="External"/><Relationship Id="rId1679" Type="http://schemas.openxmlformats.org/officeDocument/2006/relationships/hyperlink" Target="https://liquipedia.net/commons/images/thumb/0/07/Bigetron_2020_allmode.png/56px-Bigetron_2020_allmode.png" TargetMode="External"/><Relationship Id="rId2526" Type="http://schemas.openxmlformats.org/officeDocument/2006/relationships/hyperlink" Target="https://liquipedia.net/mobilelegends/Nolan" TargetMode="External"/><Relationship Id="rId2527" Type="http://schemas.openxmlformats.org/officeDocument/2006/relationships/hyperlink" Target="https://liquipedia.net/commons/images/thumb/6/67/ML_icon_Nolan.png/25px-ML_icon_Nolan.png" TargetMode="External"/><Relationship Id="rId2528" Type="http://schemas.openxmlformats.org/officeDocument/2006/relationships/hyperlink" Target="https://liquipedia.net/mobilelegends/Hylos" TargetMode="External"/><Relationship Id="rId2529" Type="http://schemas.openxmlformats.org/officeDocument/2006/relationships/hyperlink" Target="https://liquipedia.net/commons/images/thumb/6/68/ML_icon_Hylos.png/25px-ML_icon_Hylos.png" TargetMode="External"/><Relationship Id="rId849" Type="http://schemas.openxmlformats.org/officeDocument/2006/relationships/hyperlink" Target="https://liquipedia.net/commons/images/thumb/0/01/ML_icon_Edith.png/25px-ML_icon_Edith.png" TargetMode="External"/><Relationship Id="rId844" Type="http://schemas.openxmlformats.org/officeDocument/2006/relationships/hyperlink" Target="https://liquipedia.net/commons/images/thumb/d/d3/Fnatic_ONIC_ID_allmode.png/77px-Fnatic_ONIC_ID_allmode.png" TargetMode="External"/><Relationship Id="rId843" Type="http://schemas.openxmlformats.org/officeDocument/2006/relationships/hyperlink" Target="https://liquipedia.net/commons/images/thumb/4/49/Fnatic_ONIC_ID_lightmode.png/77px-Fnatic_ONIC_ID_lightmode.png" TargetMode="External"/><Relationship Id="rId842" Type="http://schemas.openxmlformats.org/officeDocument/2006/relationships/hyperlink" Target="https://liquipedia.net/mobilelegends/Fnatic_ONIC" TargetMode="External"/><Relationship Id="rId841" Type="http://schemas.openxmlformats.org/officeDocument/2006/relationships/hyperlink" Target="https://liquipedia.net/commons/images/thumb/1/1e/Rex_Regum_Qeon_allmode.png/70px-Rex_Regum_Qeon_allmode.png" TargetMode="External"/><Relationship Id="rId848" Type="http://schemas.openxmlformats.org/officeDocument/2006/relationships/hyperlink" Target="https://liquipedia.net/mobilelegends/Edith" TargetMode="External"/><Relationship Id="rId847" Type="http://schemas.openxmlformats.org/officeDocument/2006/relationships/hyperlink" Target="https://liquipedia.net/commons/images/thumb/d/d0/EVOS_Esports_allmode.png/52px-EVOS_Esports_allmode.png" TargetMode="External"/><Relationship Id="rId846" Type="http://schemas.openxmlformats.org/officeDocument/2006/relationships/hyperlink" Target="https://liquipedia.net/commons/images/thumb/d/d0/EVOS_Esports_allmode.png/52px-EVOS_Esports_allmode.png" TargetMode="External"/><Relationship Id="rId845" Type="http://schemas.openxmlformats.org/officeDocument/2006/relationships/hyperlink" Target="https://liquipedia.net/mobilelegends/EVOS_Glory" TargetMode="External"/><Relationship Id="rId1670" Type="http://schemas.openxmlformats.org/officeDocument/2006/relationships/hyperlink" Target="https://liquipedia.net/commons/images/thumb/1/1e/Rex_Regum_Qeon_allmode.png/70px-Rex_Regum_Qeon_allmode.png" TargetMode="External"/><Relationship Id="rId840" Type="http://schemas.openxmlformats.org/officeDocument/2006/relationships/hyperlink" Target="https://liquipedia.net/commons/images/thumb/1/1e/Rex_Regum_Qeon_allmode.png/70px-Rex_Regum_Qeon_allmode.png" TargetMode="External"/><Relationship Id="rId1671" Type="http://schemas.openxmlformats.org/officeDocument/2006/relationships/hyperlink" Target="https://liquipedia.net/mobilelegends/Lolita" TargetMode="External"/><Relationship Id="rId1672" Type="http://schemas.openxmlformats.org/officeDocument/2006/relationships/hyperlink" Target="https://liquipedia.net/commons/images/thumb/f/fe/ML_icon_Lolita_2023.png/25px-ML_icon_Lolita_2023.png" TargetMode="External"/><Relationship Id="rId1673" Type="http://schemas.openxmlformats.org/officeDocument/2006/relationships/hyperlink" Target="https://liquipedia.net/mobilelegends/Special:RunQuery/Game_history?pfRunQueryFormName=Game+history&amp;Gh%5Bpicks%5D=Lolita&amp;Gh%5Btournaments%5D=MPL%2FIndonesia%2FSeason_14%2FPlayoffs%2C+MPL%2FIndonesia%2FSeason_14%2FRegular_Season&amp;wpRunQuery=Run+query" TargetMode="External"/><Relationship Id="rId2520" Type="http://schemas.openxmlformats.org/officeDocument/2006/relationships/hyperlink" Target="https://liquipedia.net/mobilelegends/Alter_Ego" TargetMode="External"/><Relationship Id="rId1674" Type="http://schemas.openxmlformats.org/officeDocument/2006/relationships/hyperlink" Target="https://liquipedia.net/mobilelegends/Special:RunQuery/Game_history?pfRunQueryFormName=Game+history&amp;Gh%5Bbans%5D=Lolita&amp;Gh%5Btournaments%5D=MPL%2FIndonesia%2FSeason_14%2FPlayoffs%2C+MPL%2FIndonesia%2FSeason_14%2FRegular_Season&amp;wpRunQuery=Run+query" TargetMode="External"/><Relationship Id="rId2521" Type="http://schemas.openxmlformats.org/officeDocument/2006/relationships/hyperlink" Target="https://liquipedia.net/commons/images/thumb/e/ea/Alter_Ego_2022_allmode.png/51px-Alter_Ego_2022_allmode.png" TargetMode="External"/><Relationship Id="rId1664" Type="http://schemas.openxmlformats.org/officeDocument/2006/relationships/hyperlink" Target="https://liquipedia.net/mobilelegends/Edith" TargetMode="External"/><Relationship Id="rId2511" Type="http://schemas.openxmlformats.org/officeDocument/2006/relationships/hyperlink" Target="https://liquipedia.net/commons/images/thumb/8/88/ML_icon_Tigreal.png/25px-ML_icon_Tigreal.png" TargetMode="External"/><Relationship Id="rId1665" Type="http://schemas.openxmlformats.org/officeDocument/2006/relationships/hyperlink" Target="https://liquipedia.net/commons/images/thumb/0/01/ML_icon_Edith.png/25px-ML_icon_Edith.png" TargetMode="External"/><Relationship Id="rId2512" Type="http://schemas.openxmlformats.org/officeDocument/2006/relationships/hyperlink" Target="https://liquipedia.net/mobilelegends/Special:RunQuery/Game_history?pfRunQueryFormName=Game+history&amp;Gh%5Bpicks%5D=Tigreal&amp;Gh%5Btournaments%5D=MPL%2FIndonesia%2FSeason_14%2FPlayoffs%2C+MPL%2FIndonesia%2FSeason_14%2FRegular_Season&amp;wpRunQuery=Run+query" TargetMode="External"/><Relationship Id="rId1666" Type="http://schemas.openxmlformats.org/officeDocument/2006/relationships/hyperlink" Target="https://liquipedia.net/mobilelegends/Roger" TargetMode="External"/><Relationship Id="rId2513" Type="http://schemas.openxmlformats.org/officeDocument/2006/relationships/hyperlink" Target="https://liquipedia.net/mobilelegends/Special:RunQuery/Game_history?pfRunQueryFormName=Game+history&amp;Gh%5Bbans%5D=Tigreal&amp;Gh%5Btournaments%5D=MPL%2FIndonesia%2FSeason_14%2FPlayoffs%2C+MPL%2FIndonesia%2FSeason_14%2FRegular_Season&amp;wpRunQuery=Run+query" TargetMode="External"/><Relationship Id="rId1667" Type="http://schemas.openxmlformats.org/officeDocument/2006/relationships/hyperlink" Target="https://liquipedia.net/commons/images/thumb/8/84/ML_icon_Roger.png/25px-ML_icon_Roger.png" TargetMode="External"/><Relationship Id="rId2514" Type="http://schemas.openxmlformats.org/officeDocument/2006/relationships/hyperlink" Target="https://liquipedia.net/mobilelegends/Bigetron_Alpha" TargetMode="External"/><Relationship Id="rId1668" Type="http://schemas.openxmlformats.org/officeDocument/2006/relationships/hyperlink" Target="https://liquipedia.net/mobilelegends/RRQ_Hoshi" TargetMode="External"/><Relationship Id="rId2515" Type="http://schemas.openxmlformats.org/officeDocument/2006/relationships/hyperlink" Target="https://liquipedia.net/commons/images/thumb/0/07/Bigetron_2020_allmode.png/56px-Bigetron_2020_allmode.png" TargetMode="External"/><Relationship Id="rId1669" Type="http://schemas.openxmlformats.org/officeDocument/2006/relationships/hyperlink" Target="https://liquipedia.net/commons/images/thumb/1/1e/Rex_Regum_Qeon_allmode.png/70px-Rex_Regum_Qeon_allmode.png" TargetMode="External"/><Relationship Id="rId2516" Type="http://schemas.openxmlformats.org/officeDocument/2006/relationships/hyperlink" Target="https://liquipedia.net/commons/images/thumb/0/07/Bigetron_2020_allmode.png/56px-Bigetron_2020_allmode.png" TargetMode="External"/><Relationship Id="rId2517" Type="http://schemas.openxmlformats.org/officeDocument/2006/relationships/hyperlink" Target="https://liquipedia.net/mobilelegends/EVOS_Glory" TargetMode="External"/><Relationship Id="rId2518" Type="http://schemas.openxmlformats.org/officeDocument/2006/relationships/hyperlink" Target="https://liquipedia.net/commons/images/thumb/d/d0/EVOS_Esports_allmode.png/52px-EVOS_Esports_allmode.png" TargetMode="External"/><Relationship Id="rId2519" Type="http://schemas.openxmlformats.org/officeDocument/2006/relationships/hyperlink" Target="https://liquipedia.net/commons/images/thumb/d/d0/EVOS_Esports_allmode.png/52px-EVOS_Esports_allmode.png" TargetMode="External"/><Relationship Id="rId839" Type="http://schemas.openxmlformats.org/officeDocument/2006/relationships/hyperlink" Target="https://liquipedia.net/mobilelegends/RRQ_Hoshi" TargetMode="External"/><Relationship Id="rId838" Type="http://schemas.openxmlformats.org/officeDocument/2006/relationships/hyperlink" Target="https://liquipedia.net/mobilelegends/Special:RunQuery/Game_history?pfRunQueryFormName=Game+history&amp;Gh%5Bbans%5D=Franco&amp;Gh%5Btournaments%5D=MPL%2FIndonesia%2FSeason_14%2FPlayoffs%2C+MPL%2FIndonesia%2FSeason_14%2FRegular_Season&amp;wpRunQuery=Run+query" TargetMode="External"/><Relationship Id="rId833" Type="http://schemas.openxmlformats.org/officeDocument/2006/relationships/hyperlink" Target="https://liquipedia.net/commons/images/thumb/d/d0/EVOS_Esports_allmode.png/52px-EVOS_Esports_allmode.png" TargetMode="External"/><Relationship Id="rId832" Type="http://schemas.openxmlformats.org/officeDocument/2006/relationships/hyperlink" Target="https://liquipedia.net/mobilelegends/EVOS_Glory" TargetMode="External"/><Relationship Id="rId831" Type="http://schemas.openxmlformats.org/officeDocument/2006/relationships/hyperlink" Target="https://liquipedia.net/commons/images/thumb/9/98/ML_icon_Ruby.png/25px-ML_icon_Ruby.png" TargetMode="External"/><Relationship Id="rId830" Type="http://schemas.openxmlformats.org/officeDocument/2006/relationships/hyperlink" Target="https://liquipedia.net/mobilelegends/Ruby" TargetMode="External"/><Relationship Id="rId837" Type="http://schemas.openxmlformats.org/officeDocument/2006/relationships/hyperlink" Target="https://liquipedia.net/mobilelegends/Special:RunQuery/Game_history?pfRunQueryFormName=Game+history&amp;Gh%5Bpicks%5D=Franco&amp;Gh%5Btournaments%5D=MPL%2FIndonesia%2FSeason_14%2FPlayoffs%2C+MPL%2FIndonesia%2FSeason_14%2FRegular_Season&amp;wpRunQuery=Run+query" TargetMode="External"/><Relationship Id="rId836" Type="http://schemas.openxmlformats.org/officeDocument/2006/relationships/hyperlink" Target="https://liquipedia.net/commons/images/thumb/d/db/ML_icon_Franco.png/25px-ML_icon_Franco.png" TargetMode="External"/><Relationship Id="rId835" Type="http://schemas.openxmlformats.org/officeDocument/2006/relationships/hyperlink" Target="https://liquipedia.net/mobilelegends/Franco" TargetMode="External"/><Relationship Id="rId834" Type="http://schemas.openxmlformats.org/officeDocument/2006/relationships/hyperlink" Target="https://liquipedia.net/commons/images/thumb/d/d0/EVOS_Esports_allmode.png/52px-EVOS_Esports_allmode.png" TargetMode="External"/><Relationship Id="rId1660" Type="http://schemas.openxmlformats.org/officeDocument/2006/relationships/hyperlink" Target="https://liquipedia.net/mobilelegends/Arlott" TargetMode="External"/><Relationship Id="rId1661" Type="http://schemas.openxmlformats.org/officeDocument/2006/relationships/hyperlink" Target="https://liquipedia.net/commons/images/thumb/a/ab/ML_icon_Arlott.png/25px-ML_icon_Arlott.png" TargetMode="External"/><Relationship Id="rId1662" Type="http://schemas.openxmlformats.org/officeDocument/2006/relationships/hyperlink" Target="https://liquipedia.net/mobilelegends/Nolan" TargetMode="External"/><Relationship Id="rId1663" Type="http://schemas.openxmlformats.org/officeDocument/2006/relationships/hyperlink" Target="https://liquipedia.net/commons/images/thumb/6/67/ML_icon_Nolan.png/25px-ML_icon_Nolan.png" TargetMode="External"/><Relationship Id="rId2510" Type="http://schemas.openxmlformats.org/officeDocument/2006/relationships/hyperlink" Target="https://liquipedia.net/mobilelegends/Tigreal" TargetMode="External"/><Relationship Id="rId2148" Type="http://schemas.openxmlformats.org/officeDocument/2006/relationships/hyperlink" Target="https://liquipedia.net/commons/images/thumb/0/07/Bigetron_2020_allmode.png/56px-Bigetron_2020_allmode.png" TargetMode="External"/><Relationship Id="rId2149" Type="http://schemas.openxmlformats.org/officeDocument/2006/relationships/hyperlink" Target="https://liquipedia.net/commons/images/thumb/0/07/Bigetron_2020_allmode.png/56px-Bigetron_2020_allmode.png" TargetMode="External"/><Relationship Id="rId469" Type="http://schemas.openxmlformats.org/officeDocument/2006/relationships/hyperlink" Target="https://liquipedia.net/commons/images/thumb/8/8e/ML_icon_Ling_2024.png/25px-ML_icon_Ling_2024.png" TargetMode="External"/><Relationship Id="rId468" Type="http://schemas.openxmlformats.org/officeDocument/2006/relationships/hyperlink" Target="https://liquipedia.net/mobilelegends/Ling" TargetMode="External"/><Relationship Id="rId467" Type="http://schemas.openxmlformats.org/officeDocument/2006/relationships/hyperlink" Target="https://liquipedia.net/commons/images/thumb/d/db/ML_icon_Joy.png/25px-ML_icon_Joy.png" TargetMode="External"/><Relationship Id="rId1290" Type="http://schemas.openxmlformats.org/officeDocument/2006/relationships/hyperlink" Target="https://liquipedia.net/mobilelegends/Arlott" TargetMode="External"/><Relationship Id="rId1291" Type="http://schemas.openxmlformats.org/officeDocument/2006/relationships/hyperlink" Target="https://liquipedia.net/commons/images/thumb/a/ab/ML_icon_Arlott.png/25px-ML_icon_Arlott.png" TargetMode="External"/><Relationship Id="rId1292" Type="http://schemas.openxmlformats.org/officeDocument/2006/relationships/hyperlink" Target="https://liquipedia.net/mobilelegends/Karrie" TargetMode="External"/><Relationship Id="rId462" Type="http://schemas.openxmlformats.org/officeDocument/2006/relationships/hyperlink" Target="https://liquipedia.net/mobilelegends/Faramis" TargetMode="External"/><Relationship Id="rId1293" Type="http://schemas.openxmlformats.org/officeDocument/2006/relationships/hyperlink" Target="https://liquipedia.net/commons/images/thumb/d/df/ML_icon_Karrie.png/25px-ML_icon_Karrie.png" TargetMode="External"/><Relationship Id="rId2140" Type="http://schemas.openxmlformats.org/officeDocument/2006/relationships/hyperlink" Target="https://liquipedia.net/commons/images/thumb/4/41/Geek_Fam_2019_allmode.png/43px-Geek_Fam_2019_allmode.png" TargetMode="External"/><Relationship Id="rId461" Type="http://schemas.openxmlformats.org/officeDocument/2006/relationships/hyperlink" Target="https://liquipedia.net/commons/images/thumb/c/c1/ML_icon_Alpha_2021.png/25px-ML_icon_Alpha_2021.png" TargetMode="External"/><Relationship Id="rId1294" Type="http://schemas.openxmlformats.org/officeDocument/2006/relationships/hyperlink" Target="https://liquipedia.net/mobilelegends/Natan" TargetMode="External"/><Relationship Id="rId2141" Type="http://schemas.openxmlformats.org/officeDocument/2006/relationships/hyperlink" Target="https://liquipedia.net/mobilelegends/Team_Liquid_ID" TargetMode="External"/><Relationship Id="rId460" Type="http://schemas.openxmlformats.org/officeDocument/2006/relationships/hyperlink" Target="https://liquipedia.net/mobilelegends/Alpha" TargetMode="External"/><Relationship Id="rId1295" Type="http://schemas.openxmlformats.org/officeDocument/2006/relationships/hyperlink" Target="https://liquipedia.net/commons/images/thumb/c/ce/ML_icon_Natan.png/25px-ML_icon_Natan.png" TargetMode="External"/><Relationship Id="rId2142" Type="http://schemas.openxmlformats.org/officeDocument/2006/relationships/hyperlink" Target="https://liquipedia.net/commons/images/thumb/0/01/Team_Liquid_2024_lightmode.png/44px-Team_Liquid_2024_lightmode.png" TargetMode="External"/><Relationship Id="rId1296" Type="http://schemas.openxmlformats.org/officeDocument/2006/relationships/hyperlink" Target="https://liquipedia.net/mobilelegends/Jawhead" TargetMode="External"/><Relationship Id="rId2143" Type="http://schemas.openxmlformats.org/officeDocument/2006/relationships/hyperlink" Target="https://liquipedia.net/commons/images/thumb/5/59/Team_Liquid_2024_darkmode.png/44px-Team_Liquid_2024_darkmode.png" TargetMode="External"/><Relationship Id="rId466" Type="http://schemas.openxmlformats.org/officeDocument/2006/relationships/hyperlink" Target="https://liquipedia.net/mobilelegends/Joy" TargetMode="External"/><Relationship Id="rId1297" Type="http://schemas.openxmlformats.org/officeDocument/2006/relationships/hyperlink" Target="https://liquipedia.net/commons/images/thumb/9/93/ML_icon_Jawhead.png/25px-ML_icon_Jawhead.png" TargetMode="External"/><Relationship Id="rId2144" Type="http://schemas.openxmlformats.org/officeDocument/2006/relationships/hyperlink" Target="https://liquipedia.net/mobilelegends/EVOS_Glory" TargetMode="External"/><Relationship Id="rId465" Type="http://schemas.openxmlformats.org/officeDocument/2006/relationships/hyperlink" Target="https://liquipedia.net/commons/images/thumb/e/e8/ML_icon_Gatotkaca.png/25px-ML_icon_Gatotkaca.png" TargetMode="External"/><Relationship Id="rId1298" Type="http://schemas.openxmlformats.org/officeDocument/2006/relationships/hyperlink" Target="https://liquipedia.net/mobilelegends/Special:RunQuery/Game_history?pfRunQueryFormName=Game+history&amp;Gh%5Bpicks%5D=Jawhead&amp;Gh%5Btournaments%5D=MPL%2FIndonesia%2FSeason_14%2FPlayoffs%2C+MPL%2FIndonesia%2FSeason_14%2FRegular_Season&amp;wpRunQuery=Run+query" TargetMode="External"/><Relationship Id="rId2145" Type="http://schemas.openxmlformats.org/officeDocument/2006/relationships/hyperlink" Target="https://liquipedia.net/commons/images/thumb/d/d0/EVOS_Esports_allmode.png/52px-EVOS_Esports_allmode.png" TargetMode="External"/><Relationship Id="rId464" Type="http://schemas.openxmlformats.org/officeDocument/2006/relationships/hyperlink" Target="https://liquipedia.net/mobilelegends/Gatotkaca" TargetMode="External"/><Relationship Id="rId1299" Type="http://schemas.openxmlformats.org/officeDocument/2006/relationships/hyperlink" Target="https://liquipedia.net/mobilelegends/Special:RunQuery/Game_history?pfRunQueryFormName=Game+history&amp;Gh%5Bbans%5D=Jawhead&amp;Gh%5Btournaments%5D=MPL%2FIndonesia%2FSeason_14%2FPlayoffs%2C+MPL%2FIndonesia%2FSeason_14%2FRegular_Season&amp;wpRunQuery=Run+query" TargetMode="External"/><Relationship Id="rId2146" Type="http://schemas.openxmlformats.org/officeDocument/2006/relationships/hyperlink" Target="https://liquipedia.net/commons/images/thumb/d/d0/EVOS_Esports_allmode.png/52px-EVOS_Esports_allmode.png" TargetMode="External"/><Relationship Id="rId463" Type="http://schemas.openxmlformats.org/officeDocument/2006/relationships/hyperlink" Target="https://liquipedia.net/commons/images/thumb/b/bf/ML_icon_Faramis_2022.png/25px-ML_icon_Faramis_2022.png" TargetMode="External"/><Relationship Id="rId2147" Type="http://schemas.openxmlformats.org/officeDocument/2006/relationships/hyperlink" Target="https://liquipedia.net/mobilelegends/Bigetron_Alpha" TargetMode="External"/><Relationship Id="rId2137" Type="http://schemas.openxmlformats.org/officeDocument/2006/relationships/hyperlink" Target="https://liquipedia.net/mobilelegends/Special:RunQuery/Game_history?pfRunQueryFormName=Game+history&amp;Gh%5Bbans%5D=Nolan&amp;Gh%5Btournaments%5D=MPL%2FIndonesia%2FSeason_14%2FPlayoffs%2C+MPL%2FIndonesia%2FSeason_14%2FRegular_Season&amp;wpRunQuery=Run+query" TargetMode="External"/><Relationship Id="rId2138" Type="http://schemas.openxmlformats.org/officeDocument/2006/relationships/hyperlink" Target="https://liquipedia.net/mobilelegends/Geek_Fam_ID" TargetMode="External"/><Relationship Id="rId2139" Type="http://schemas.openxmlformats.org/officeDocument/2006/relationships/hyperlink" Target="https://liquipedia.net/commons/images/thumb/4/41/Geek_Fam_2019_allmode.png/43px-Geek_Fam_2019_allmode.png" TargetMode="External"/><Relationship Id="rId459" Type="http://schemas.openxmlformats.org/officeDocument/2006/relationships/hyperlink" Target="https://liquipedia.net/commons/images/thumb/8/88/ML_icon_Mathilda.png/25px-ML_icon_Mathilda.png" TargetMode="External"/><Relationship Id="rId458" Type="http://schemas.openxmlformats.org/officeDocument/2006/relationships/hyperlink" Target="https://liquipedia.net/mobilelegends/Mathilda" TargetMode="External"/><Relationship Id="rId457" Type="http://schemas.openxmlformats.org/officeDocument/2006/relationships/hyperlink" Target="https://liquipedia.net/commons/images/thumb/0/07/Bigetron_2020_allmode.png/56px-Bigetron_2020_allmode.png" TargetMode="External"/><Relationship Id="rId456" Type="http://schemas.openxmlformats.org/officeDocument/2006/relationships/hyperlink" Target="https://liquipedia.net/commons/images/thumb/0/07/Bigetron_2020_allmode.png/56px-Bigetron_2020_allmode.png" TargetMode="External"/><Relationship Id="rId1280" Type="http://schemas.openxmlformats.org/officeDocument/2006/relationships/hyperlink" Target="https://liquipedia.net/mobilelegends/Bane" TargetMode="External"/><Relationship Id="rId1281" Type="http://schemas.openxmlformats.org/officeDocument/2006/relationships/hyperlink" Target="https://liquipedia.net/commons/images/thumb/5/50/ML_icon_Bane_2021.png/25px-ML_icon_Bane_2021.png" TargetMode="External"/><Relationship Id="rId451" Type="http://schemas.openxmlformats.org/officeDocument/2006/relationships/hyperlink" Target="https://liquipedia.net/commons/images/thumb/e/ea/Alter_Ego_2022_allmode.png/51px-Alter_Ego_2022_allmode.png" TargetMode="External"/><Relationship Id="rId1282" Type="http://schemas.openxmlformats.org/officeDocument/2006/relationships/hyperlink" Target="https://liquipedia.net/mobilelegends/Edith" TargetMode="External"/><Relationship Id="rId450" Type="http://schemas.openxmlformats.org/officeDocument/2006/relationships/hyperlink" Target="https://liquipedia.net/commons/images/thumb/e/ea/Alter_Ego_2022_allmode.png/51px-Alter_Ego_2022_allmode.png" TargetMode="External"/><Relationship Id="rId1283" Type="http://schemas.openxmlformats.org/officeDocument/2006/relationships/hyperlink" Target="https://liquipedia.net/commons/images/thumb/0/01/ML_icon_Edith.png/25px-ML_icon_Edith.png" TargetMode="External"/><Relationship Id="rId2130" Type="http://schemas.openxmlformats.org/officeDocument/2006/relationships/hyperlink" Target="https://liquipedia.net/commons/images/thumb/f/fc/ML_icon_Moskov_2023.png/25px-ML_icon_Moskov_2023.png" TargetMode="External"/><Relationship Id="rId1284" Type="http://schemas.openxmlformats.org/officeDocument/2006/relationships/hyperlink" Target="https://liquipedia.net/mobilelegends/Hylos" TargetMode="External"/><Relationship Id="rId2131" Type="http://schemas.openxmlformats.org/officeDocument/2006/relationships/hyperlink" Target="https://liquipedia.net/mobilelegends/EVOS_Glory" TargetMode="External"/><Relationship Id="rId1285" Type="http://schemas.openxmlformats.org/officeDocument/2006/relationships/hyperlink" Target="https://liquipedia.net/commons/images/thumb/6/68/ML_icon_Hylos.png/25px-ML_icon_Hylos.png" TargetMode="External"/><Relationship Id="rId2132" Type="http://schemas.openxmlformats.org/officeDocument/2006/relationships/hyperlink" Target="https://liquipedia.net/commons/images/thumb/d/d0/EVOS_Esports_allmode.png/52px-EVOS_Esports_allmode.png" TargetMode="External"/><Relationship Id="rId455" Type="http://schemas.openxmlformats.org/officeDocument/2006/relationships/hyperlink" Target="https://liquipedia.net/mobilelegends/Bigetron_Alpha" TargetMode="External"/><Relationship Id="rId1286" Type="http://schemas.openxmlformats.org/officeDocument/2006/relationships/hyperlink" Target="https://liquipedia.net/mobilelegends/Chou" TargetMode="External"/><Relationship Id="rId2133" Type="http://schemas.openxmlformats.org/officeDocument/2006/relationships/hyperlink" Target="https://liquipedia.net/commons/images/thumb/d/d0/EVOS_Esports_allmode.png/52px-EVOS_Esports_allmode.png" TargetMode="External"/><Relationship Id="rId454" Type="http://schemas.openxmlformats.org/officeDocument/2006/relationships/hyperlink" Target="https://liquipedia.net/commons/images/thumb/d/d3/Fnatic_ONIC_ID_allmode.png/77px-Fnatic_ONIC_ID_allmode.png" TargetMode="External"/><Relationship Id="rId1287" Type="http://schemas.openxmlformats.org/officeDocument/2006/relationships/hyperlink" Target="https://liquipedia.net/commons/images/thumb/7/7f/ML_icon_Chou.png/25px-ML_icon_Chou.png" TargetMode="External"/><Relationship Id="rId2134" Type="http://schemas.openxmlformats.org/officeDocument/2006/relationships/hyperlink" Target="https://liquipedia.net/mobilelegends/Nolan" TargetMode="External"/><Relationship Id="rId453" Type="http://schemas.openxmlformats.org/officeDocument/2006/relationships/hyperlink" Target="https://liquipedia.net/commons/images/thumb/4/49/Fnatic_ONIC_ID_lightmode.png/77px-Fnatic_ONIC_ID_lightmode.png" TargetMode="External"/><Relationship Id="rId1288" Type="http://schemas.openxmlformats.org/officeDocument/2006/relationships/hyperlink" Target="https://liquipedia.net/mobilelegends/Alpha" TargetMode="External"/><Relationship Id="rId2135" Type="http://schemas.openxmlformats.org/officeDocument/2006/relationships/hyperlink" Target="https://liquipedia.net/commons/images/thumb/6/67/ML_icon_Nolan.png/25px-ML_icon_Nolan.png" TargetMode="External"/><Relationship Id="rId452" Type="http://schemas.openxmlformats.org/officeDocument/2006/relationships/hyperlink" Target="https://liquipedia.net/mobilelegends/Fnatic_ONIC" TargetMode="External"/><Relationship Id="rId1289" Type="http://schemas.openxmlformats.org/officeDocument/2006/relationships/hyperlink" Target="https://liquipedia.net/commons/images/thumb/c/c1/ML_icon_Alpha_2021.png/25px-ML_icon_Alpha_2021.png" TargetMode="External"/><Relationship Id="rId2136" Type="http://schemas.openxmlformats.org/officeDocument/2006/relationships/hyperlink" Target="https://liquipedia.net/mobilelegends/Special:RunQuery/Game_history?pfRunQueryFormName=Game+history&amp;Gh%5Bpicks%5D=Nolan&amp;Gh%5Btournaments%5D=MPL%2FIndonesia%2FSeason_14%2FPlayoffs%2C+MPL%2FIndonesia%2FSeason_14%2FRegular_Season&amp;wpRunQuery=Run+query" TargetMode="External"/><Relationship Id="rId491" Type="http://schemas.openxmlformats.org/officeDocument/2006/relationships/hyperlink" Target="https://liquipedia.net/mobilelegends/Rebellion_Esports" TargetMode="External"/><Relationship Id="rId490" Type="http://schemas.openxmlformats.org/officeDocument/2006/relationships/hyperlink" Target="https://liquipedia.net/commons/images/thumb/1/15/Dewa_United_allmode.png/80px-Dewa_United_allmode.png" TargetMode="External"/><Relationship Id="rId489" Type="http://schemas.openxmlformats.org/officeDocument/2006/relationships/hyperlink" Target="https://liquipedia.net/commons/images/thumb/1/15/Dewa_United_allmode.png/80px-Dewa_United_allmode.png" TargetMode="External"/><Relationship Id="rId2160" Type="http://schemas.openxmlformats.org/officeDocument/2006/relationships/hyperlink" Target="https://liquipedia.net/mobilelegends/Edith" TargetMode="External"/><Relationship Id="rId2161" Type="http://schemas.openxmlformats.org/officeDocument/2006/relationships/hyperlink" Target="https://liquipedia.net/commons/images/thumb/0/01/ML_icon_Edith.png/25px-ML_icon_Edith.png" TargetMode="External"/><Relationship Id="rId484" Type="http://schemas.openxmlformats.org/officeDocument/2006/relationships/hyperlink" Target="https://liquipedia.net/mobilelegends/Special:RunQuery/Game_history?pfRunQueryFormName=Game+history&amp;Gh%5Bbans%5D=Carmilla&amp;Gh%5Btournaments%5D=MPL%2FIndonesia%2FSeason_14%2FPlayoffs%2C+MPL%2FIndonesia%2FSeason_14%2FRegular_Season&amp;wpRunQuery=Run+query" TargetMode="External"/><Relationship Id="rId2162" Type="http://schemas.openxmlformats.org/officeDocument/2006/relationships/hyperlink" Target="https://liquipedia.net/mobilelegends/Alpha" TargetMode="External"/><Relationship Id="rId483" Type="http://schemas.openxmlformats.org/officeDocument/2006/relationships/hyperlink" Target="https://liquipedia.net/mobilelegends/Special:RunQuery/Game_history?pfRunQueryFormName=Game+history&amp;Gh%5Bpicks%5D=Carmilla&amp;Gh%5Btournaments%5D=MPL%2FIndonesia%2FSeason_14%2FPlayoffs%2C+MPL%2FIndonesia%2FSeason_14%2FRegular_Season&amp;wpRunQuery=Run+query" TargetMode="External"/><Relationship Id="rId2163" Type="http://schemas.openxmlformats.org/officeDocument/2006/relationships/hyperlink" Target="https://liquipedia.net/commons/images/thumb/c/c1/ML_icon_Alpha_2021.png/25px-ML_icon_Alpha_2021.png" TargetMode="External"/><Relationship Id="rId482" Type="http://schemas.openxmlformats.org/officeDocument/2006/relationships/hyperlink" Target="https://liquipedia.net/commons/images/thumb/8/8c/ML_icon_Carmilla.png/25px-ML_icon_Carmilla.png" TargetMode="External"/><Relationship Id="rId2164" Type="http://schemas.openxmlformats.org/officeDocument/2006/relationships/hyperlink" Target="https://liquipedia.net/mobilelegends/Hylos" TargetMode="External"/><Relationship Id="rId481" Type="http://schemas.openxmlformats.org/officeDocument/2006/relationships/hyperlink" Target="https://liquipedia.net/mobilelegends/Carmilla" TargetMode="External"/><Relationship Id="rId2165" Type="http://schemas.openxmlformats.org/officeDocument/2006/relationships/hyperlink" Target="https://liquipedia.net/commons/images/thumb/6/68/ML_icon_Hylos.png/25px-ML_icon_Hylos.png" TargetMode="External"/><Relationship Id="rId488" Type="http://schemas.openxmlformats.org/officeDocument/2006/relationships/hyperlink" Target="https://liquipedia.net/mobilelegends/Dewa_United_Esports" TargetMode="External"/><Relationship Id="rId2166" Type="http://schemas.openxmlformats.org/officeDocument/2006/relationships/hyperlink" Target="https://liquipedia.net/mobilelegends/Vexana" TargetMode="External"/><Relationship Id="rId487" Type="http://schemas.openxmlformats.org/officeDocument/2006/relationships/hyperlink" Target="https://liquipedia.net/commons/images/thumb/5/59/Team_Liquid_2024_darkmode.png/44px-Team_Liquid_2024_darkmode.png" TargetMode="External"/><Relationship Id="rId2167" Type="http://schemas.openxmlformats.org/officeDocument/2006/relationships/hyperlink" Target="https://liquipedia.net/commons/images/thumb/d/de/ML_icon_Vexana_2022.png/25px-ML_icon_Vexana_2022.png" TargetMode="External"/><Relationship Id="rId486" Type="http://schemas.openxmlformats.org/officeDocument/2006/relationships/hyperlink" Target="https://liquipedia.net/commons/images/thumb/0/01/Team_Liquid_2024_lightmode.png/44px-Team_Liquid_2024_lightmode.png" TargetMode="External"/><Relationship Id="rId2168" Type="http://schemas.openxmlformats.org/officeDocument/2006/relationships/hyperlink" Target="https://liquipedia.net/mobilelegends/Julian" TargetMode="External"/><Relationship Id="rId485" Type="http://schemas.openxmlformats.org/officeDocument/2006/relationships/hyperlink" Target="https://liquipedia.net/mobilelegends/Team_Liquid_ID" TargetMode="External"/><Relationship Id="rId2169" Type="http://schemas.openxmlformats.org/officeDocument/2006/relationships/hyperlink" Target="https://liquipedia.net/commons/images/thumb/e/ec/ML_icon_Julian_dd.png/25px-ML_icon_Julian_dd.png" TargetMode="External"/><Relationship Id="rId2159" Type="http://schemas.openxmlformats.org/officeDocument/2006/relationships/hyperlink" Target="https://liquipedia.net/commons/images/thumb/0/01/ML_icon_Edith.png/25px-ML_icon_Edith.png" TargetMode="External"/><Relationship Id="rId480" Type="http://schemas.openxmlformats.org/officeDocument/2006/relationships/hyperlink" Target="https://liquipedia.net/commons/images/thumb/5/59/Team_Liquid_2024_darkmode.png/44px-Team_Liquid_2024_darkmode.png" TargetMode="External"/><Relationship Id="rId479" Type="http://schemas.openxmlformats.org/officeDocument/2006/relationships/hyperlink" Target="https://liquipedia.net/commons/images/thumb/0/01/Team_Liquid_2024_lightmode.png/44px-Team_Liquid_2024_lightmode.png" TargetMode="External"/><Relationship Id="rId478" Type="http://schemas.openxmlformats.org/officeDocument/2006/relationships/hyperlink" Target="https://liquipedia.net/mobilelegends/Team_Liquid_ID" TargetMode="External"/><Relationship Id="rId2150" Type="http://schemas.openxmlformats.org/officeDocument/2006/relationships/hyperlink" Target="https://liquipedia.net/mobilelegends/Phoveus" TargetMode="External"/><Relationship Id="rId473" Type="http://schemas.openxmlformats.org/officeDocument/2006/relationships/hyperlink" Target="https://liquipedia.net/commons/images/thumb/4/48/ML_icon_Valentina.png/25px-ML_icon_Valentina.png" TargetMode="External"/><Relationship Id="rId2151" Type="http://schemas.openxmlformats.org/officeDocument/2006/relationships/hyperlink" Target="https://liquipedia.net/commons/images/thumb/b/b1/ML_icon_Phoveus_2024.png/25px-ML_icon_Phoveus_2024.png" TargetMode="External"/><Relationship Id="rId472" Type="http://schemas.openxmlformats.org/officeDocument/2006/relationships/hyperlink" Target="https://liquipedia.net/mobilelegends/Valentina" TargetMode="External"/><Relationship Id="rId2152" Type="http://schemas.openxmlformats.org/officeDocument/2006/relationships/hyperlink" Target="https://liquipedia.net/mobilelegends/Harith" TargetMode="External"/><Relationship Id="rId471" Type="http://schemas.openxmlformats.org/officeDocument/2006/relationships/hyperlink" Target="https://liquipedia.net/commons/images/thumb/6/68/ML_icon_Hylos.png/25px-ML_icon_Hylos.png" TargetMode="External"/><Relationship Id="rId2153" Type="http://schemas.openxmlformats.org/officeDocument/2006/relationships/hyperlink" Target="https://liquipedia.net/commons/images/thumb/f/f9/ML_icon_Harith.png/25px-ML_icon_Harith.png" TargetMode="External"/><Relationship Id="rId470" Type="http://schemas.openxmlformats.org/officeDocument/2006/relationships/hyperlink" Target="https://liquipedia.net/mobilelegends/Hylos" TargetMode="External"/><Relationship Id="rId2154" Type="http://schemas.openxmlformats.org/officeDocument/2006/relationships/hyperlink" Target="https://liquipedia.net/mobilelegends/Hylos" TargetMode="External"/><Relationship Id="rId477" Type="http://schemas.openxmlformats.org/officeDocument/2006/relationships/hyperlink" Target="https://liquipedia.net/commons/images/thumb/7/7f/ML_icon_Chou.png/25px-ML_icon_Chou.png" TargetMode="External"/><Relationship Id="rId2155" Type="http://schemas.openxmlformats.org/officeDocument/2006/relationships/hyperlink" Target="https://liquipedia.net/commons/images/thumb/6/68/ML_icon_Hylos.png/25px-ML_icon_Hylos.png" TargetMode="External"/><Relationship Id="rId476" Type="http://schemas.openxmlformats.org/officeDocument/2006/relationships/hyperlink" Target="https://liquipedia.net/mobilelegends/Chou" TargetMode="External"/><Relationship Id="rId2156" Type="http://schemas.openxmlformats.org/officeDocument/2006/relationships/hyperlink" Target="https://liquipedia.net/mobilelegends/Natan" TargetMode="External"/><Relationship Id="rId475" Type="http://schemas.openxmlformats.org/officeDocument/2006/relationships/hyperlink" Target="https://liquipedia.net/commons/images/thumb/8/8f/ML_icon_Beatrix.png/25px-ML_icon_Beatrix.png" TargetMode="External"/><Relationship Id="rId2157" Type="http://schemas.openxmlformats.org/officeDocument/2006/relationships/hyperlink" Target="https://liquipedia.net/commons/images/thumb/c/ce/ML_icon_Natan.png/25px-ML_icon_Natan.png" TargetMode="External"/><Relationship Id="rId474" Type="http://schemas.openxmlformats.org/officeDocument/2006/relationships/hyperlink" Target="https://liquipedia.net/mobilelegends/Beatrix" TargetMode="External"/><Relationship Id="rId2158" Type="http://schemas.openxmlformats.org/officeDocument/2006/relationships/hyperlink" Target="https://liquipedia.net/mobilelegends/Edith" TargetMode="External"/><Relationship Id="rId1257" Type="http://schemas.openxmlformats.org/officeDocument/2006/relationships/hyperlink" Target="https://liquipedia.net/commons/images/thumb/7/7f/ML_icon_Chou.png/25px-ML_icon_Chou.png" TargetMode="External"/><Relationship Id="rId2104" Type="http://schemas.openxmlformats.org/officeDocument/2006/relationships/hyperlink" Target="https://liquipedia.net/commons/images/thumb/5/59/Team_Liquid_2024_darkmode.png/44px-Team_Liquid_2024_darkmode.png" TargetMode="External"/><Relationship Id="rId2588" Type="http://schemas.openxmlformats.org/officeDocument/2006/relationships/hyperlink" Target="https://liquipedia.net/commons/images/thumb/e/ea/Alter_Ego_2022_allmode.png/51px-Alter_Ego_2022_allmode.png" TargetMode="External"/><Relationship Id="rId1258" Type="http://schemas.openxmlformats.org/officeDocument/2006/relationships/hyperlink" Target="https://liquipedia.net/mobilelegends/Natan" TargetMode="External"/><Relationship Id="rId2105" Type="http://schemas.openxmlformats.org/officeDocument/2006/relationships/hyperlink" Target="https://liquipedia.net/mobilelegends/Geek_Fam_ID" TargetMode="External"/><Relationship Id="rId2589" Type="http://schemas.openxmlformats.org/officeDocument/2006/relationships/hyperlink" Target="https://liquipedia.net/mobilelegends/Roger" TargetMode="External"/><Relationship Id="rId1259" Type="http://schemas.openxmlformats.org/officeDocument/2006/relationships/hyperlink" Target="https://liquipedia.net/commons/images/thumb/c/ce/ML_icon_Natan.png/25px-ML_icon_Natan.png" TargetMode="External"/><Relationship Id="rId2106" Type="http://schemas.openxmlformats.org/officeDocument/2006/relationships/hyperlink" Target="https://liquipedia.net/commons/images/thumb/4/41/Geek_Fam_2019_allmode.png/43px-Geek_Fam_2019_allmode.png" TargetMode="External"/><Relationship Id="rId2107" Type="http://schemas.openxmlformats.org/officeDocument/2006/relationships/hyperlink" Target="https://liquipedia.net/commons/images/thumb/4/41/Geek_Fam_2019_allmode.png/43px-Geek_Fam_2019_allmode.png" TargetMode="External"/><Relationship Id="rId2108" Type="http://schemas.openxmlformats.org/officeDocument/2006/relationships/hyperlink" Target="https://liquipedia.net/mobilelegends/Bigetron_Alpha" TargetMode="External"/><Relationship Id="rId2109" Type="http://schemas.openxmlformats.org/officeDocument/2006/relationships/hyperlink" Target="https://liquipedia.net/commons/images/thumb/0/07/Bigetron_2020_allmode.png/56px-Bigetron_2020_allmode.png" TargetMode="External"/><Relationship Id="rId426" Type="http://schemas.openxmlformats.org/officeDocument/2006/relationships/hyperlink" Target="https://liquipedia.net/mobilelegends/Julian" TargetMode="External"/><Relationship Id="rId425" Type="http://schemas.openxmlformats.org/officeDocument/2006/relationships/hyperlink" Target="https://liquipedia.net/commons/images/thumb/9/93/ML_icon_Jawhead.png/25px-ML_icon_Jawhead.png" TargetMode="External"/><Relationship Id="rId424" Type="http://schemas.openxmlformats.org/officeDocument/2006/relationships/hyperlink" Target="https://liquipedia.net/mobilelegends/Jawhead" TargetMode="External"/><Relationship Id="rId423" Type="http://schemas.openxmlformats.org/officeDocument/2006/relationships/hyperlink" Target="https://liquipedia.net/commons/images/thumb/a/a9/ML_icon_Akai_2022.png/25px-ML_icon_Akai_2022.png" TargetMode="External"/><Relationship Id="rId429" Type="http://schemas.openxmlformats.org/officeDocument/2006/relationships/hyperlink" Target="https://liquipedia.net/commons/images/thumb/8/88/ML_icon_Mathilda.png/25px-ML_icon_Mathilda.png" TargetMode="External"/><Relationship Id="rId428" Type="http://schemas.openxmlformats.org/officeDocument/2006/relationships/hyperlink" Target="https://liquipedia.net/mobilelegends/Mathilda" TargetMode="External"/><Relationship Id="rId427" Type="http://schemas.openxmlformats.org/officeDocument/2006/relationships/hyperlink" Target="https://liquipedia.net/commons/images/thumb/e/ec/ML_icon_Julian_dd.png/25px-ML_icon_Julian_dd.png" TargetMode="External"/><Relationship Id="rId2580" Type="http://schemas.openxmlformats.org/officeDocument/2006/relationships/hyperlink" Target="https://liquipedia.net/mobilelegends/Dewa_United_Esports" TargetMode="External"/><Relationship Id="rId1250" Type="http://schemas.openxmlformats.org/officeDocument/2006/relationships/hyperlink" Target="https://liquipedia.net/mobilelegends/Barats" TargetMode="External"/><Relationship Id="rId2581" Type="http://schemas.openxmlformats.org/officeDocument/2006/relationships/hyperlink" Target="https://liquipedia.net/commons/images/thumb/1/15/Dewa_United_allmode.png/80px-Dewa_United_allmode.png" TargetMode="External"/><Relationship Id="rId1251" Type="http://schemas.openxmlformats.org/officeDocument/2006/relationships/hyperlink" Target="https://liquipedia.net/commons/images/thumb/3/37/ML_icon_Barats.png/25px-ML_icon_Barats.png" TargetMode="External"/><Relationship Id="rId2582" Type="http://schemas.openxmlformats.org/officeDocument/2006/relationships/hyperlink" Target="https://liquipedia.net/commons/images/thumb/1/15/Dewa_United_allmode.png/80px-Dewa_United_allmode.png" TargetMode="External"/><Relationship Id="rId1252" Type="http://schemas.openxmlformats.org/officeDocument/2006/relationships/hyperlink" Target="https://liquipedia.net/mobilelegends/Faramis" TargetMode="External"/><Relationship Id="rId2583" Type="http://schemas.openxmlformats.org/officeDocument/2006/relationships/hyperlink" Target="https://liquipedia.net/mobilelegends/Fnatic_ONIC" TargetMode="External"/><Relationship Id="rId422" Type="http://schemas.openxmlformats.org/officeDocument/2006/relationships/hyperlink" Target="https://liquipedia.net/mobilelegends/Akai" TargetMode="External"/><Relationship Id="rId1253" Type="http://schemas.openxmlformats.org/officeDocument/2006/relationships/hyperlink" Target="https://liquipedia.net/commons/images/thumb/b/bf/ML_icon_Faramis_2022.png/25px-ML_icon_Faramis_2022.png" TargetMode="External"/><Relationship Id="rId2100" Type="http://schemas.openxmlformats.org/officeDocument/2006/relationships/hyperlink" Target="https://liquipedia.net/commons/images/thumb/1/1e/Rex_Regum_Qeon_allmode.png/70px-Rex_Regum_Qeon_allmode.png" TargetMode="External"/><Relationship Id="rId2584" Type="http://schemas.openxmlformats.org/officeDocument/2006/relationships/hyperlink" Target="https://liquipedia.net/commons/images/thumb/4/49/Fnatic_ONIC_ID_lightmode.png/77px-Fnatic_ONIC_ID_lightmode.png" TargetMode="External"/><Relationship Id="rId421" Type="http://schemas.openxmlformats.org/officeDocument/2006/relationships/hyperlink" Target="https://liquipedia.net/commons/images/thumb/d/d0/EVOS_Esports_allmode.png/52px-EVOS_Esports_allmode.png" TargetMode="External"/><Relationship Id="rId1254" Type="http://schemas.openxmlformats.org/officeDocument/2006/relationships/hyperlink" Target="https://liquipedia.net/mobilelegends/Zhuxin" TargetMode="External"/><Relationship Id="rId2101" Type="http://schemas.openxmlformats.org/officeDocument/2006/relationships/hyperlink" Target="https://liquipedia.net/commons/images/thumb/1/1e/Rex_Regum_Qeon_allmode.png/70px-Rex_Regum_Qeon_allmode.png" TargetMode="External"/><Relationship Id="rId2585" Type="http://schemas.openxmlformats.org/officeDocument/2006/relationships/hyperlink" Target="https://liquipedia.net/commons/images/thumb/d/d3/Fnatic_ONIC_ID_allmode.png/77px-Fnatic_ONIC_ID_allmode.png" TargetMode="External"/><Relationship Id="rId420" Type="http://schemas.openxmlformats.org/officeDocument/2006/relationships/hyperlink" Target="https://liquipedia.net/commons/images/thumb/d/d0/EVOS_Esports_allmode.png/52px-EVOS_Esports_allmode.png" TargetMode="External"/><Relationship Id="rId1255" Type="http://schemas.openxmlformats.org/officeDocument/2006/relationships/hyperlink" Target="https://liquipedia.net/commons/images/thumb/2/2c/ML_icon_Zhuxin.png/25px-ML_icon_Zhuxin.png" TargetMode="External"/><Relationship Id="rId2102" Type="http://schemas.openxmlformats.org/officeDocument/2006/relationships/hyperlink" Target="https://liquipedia.net/mobilelegends/Team_Liquid_ID" TargetMode="External"/><Relationship Id="rId2586" Type="http://schemas.openxmlformats.org/officeDocument/2006/relationships/hyperlink" Target="https://liquipedia.net/mobilelegends/Alter_Ego" TargetMode="External"/><Relationship Id="rId1256" Type="http://schemas.openxmlformats.org/officeDocument/2006/relationships/hyperlink" Target="https://liquipedia.net/mobilelegends/Chou" TargetMode="External"/><Relationship Id="rId2103" Type="http://schemas.openxmlformats.org/officeDocument/2006/relationships/hyperlink" Target="https://liquipedia.net/commons/images/thumb/0/01/Team_Liquid_2024_lightmode.png/44px-Team_Liquid_2024_lightmode.png" TargetMode="External"/><Relationship Id="rId2587" Type="http://schemas.openxmlformats.org/officeDocument/2006/relationships/hyperlink" Target="https://liquipedia.net/commons/images/thumb/e/ea/Alter_Ego_2022_allmode.png/51px-Alter_Ego_2022_allmode.png" TargetMode="External"/><Relationship Id="rId1246" Type="http://schemas.openxmlformats.org/officeDocument/2006/relationships/hyperlink" Target="https://liquipedia.net/mobilelegends/Mathilda" TargetMode="External"/><Relationship Id="rId2577" Type="http://schemas.openxmlformats.org/officeDocument/2006/relationships/hyperlink" Target="https://liquipedia.net/mobilelegends/Bigetron_Alpha" TargetMode="External"/><Relationship Id="rId1247" Type="http://schemas.openxmlformats.org/officeDocument/2006/relationships/hyperlink" Target="https://liquipedia.net/commons/images/thumb/8/88/ML_icon_Mathilda.png/25px-ML_icon_Mathilda.png" TargetMode="External"/><Relationship Id="rId2578" Type="http://schemas.openxmlformats.org/officeDocument/2006/relationships/hyperlink" Target="https://liquipedia.net/commons/images/thumb/0/07/Bigetron_2020_allmode.png/56px-Bigetron_2020_allmode.png" TargetMode="External"/><Relationship Id="rId1248" Type="http://schemas.openxmlformats.org/officeDocument/2006/relationships/hyperlink" Target="https://liquipedia.net/mobilelegends/Alpha" TargetMode="External"/><Relationship Id="rId2579" Type="http://schemas.openxmlformats.org/officeDocument/2006/relationships/hyperlink" Target="https://liquipedia.net/commons/images/thumb/0/07/Bigetron_2020_allmode.png/56px-Bigetron_2020_allmode.png" TargetMode="External"/><Relationship Id="rId1249" Type="http://schemas.openxmlformats.org/officeDocument/2006/relationships/hyperlink" Target="https://liquipedia.net/commons/images/thumb/c/c1/ML_icon_Alpha_2021.png/25px-ML_icon_Alpha_2021.png" TargetMode="External"/><Relationship Id="rId415" Type="http://schemas.openxmlformats.org/officeDocument/2006/relationships/hyperlink" Target="https://liquipedia.net/commons/images/thumb/0/07/Bigetron_2020_allmode.png/56px-Bigetron_2020_allmode.png" TargetMode="External"/><Relationship Id="rId899" Type="http://schemas.openxmlformats.org/officeDocument/2006/relationships/hyperlink" Target="https://liquipedia.net/mobilelegends/Dewa_United_Esports" TargetMode="External"/><Relationship Id="rId414" Type="http://schemas.openxmlformats.org/officeDocument/2006/relationships/hyperlink" Target="https://liquipedia.net/commons/images/thumb/0/07/Bigetron_2020_allmode.png/56px-Bigetron_2020_allmode.png" TargetMode="External"/><Relationship Id="rId898" Type="http://schemas.openxmlformats.org/officeDocument/2006/relationships/hyperlink" Target="https://liquipedia.net/mobilelegends/Special:RunQuery/Game_history?pfRunQueryFormName=Game+history&amp;Gh%5Bbans%5D=Gatotkaca&amp;Gh%5Btournaments%5D=MPL%2FIndonesia%2FSeason_14%2FPlayoffs%2C+MPL%2FIndonesia%2FSeason_14%2FRegular_Season&amp;wpRunQuery=Run+query" TargetMode="External"/><Relationship Id="rId413" Type="http://schemas.openxmlformats.org/officeDocument/2006/relationships/hyperlink" Target="https://liquipedia.net/mobilelegends/Bigetron_Alpha" TargetMode="External"/><Relationship Id="rId897" Type="http://schemas.openxmlformats.org/officeDocument/2006/relationships/hyperlink" Target="https://liquipedia.net/mobilelegends/Special:RunQuery/Game_history?pfRunQueryFormName=Game+history&amp;Gh%5Bpicks%5D=Gatotkaca&amp;Gh%5Btournaments%5D=MPL%2FIndonesia%2FSeason_14%2FPlayoffs%2C+MPL%2FIndonesia%2FSeason_14%2FRegular_Season&amp;wpRunQuery=Run+query" TargetMode="External"/><Relationship Id="rId412" Type="http://schemas.openxmlformats.org/officeDocument/2006/relationships/hyperlink" Target="https://liquipedia.net/mobilelegends/Special:RunQuery/Game_history?pfRunQueryFormName=Game+history&amp;Gh%5Bbans%5D=Brody&amp;Gh%5Btournaments%5D=MPL%2FIndonesia%2FSeason_14%2FPlayoffs%2C+MPL%2FIndonesia%2FSeason_14%2FRegular_Season&amp;wpRunQuery=Run+query" TargetMode="External"/><Relationship Id="rId896" Type="http://schemas.openxmlformats.org/officeDocument/2006/relationships/hyperlink" Target="https://liquipedia.net/commons/images/thumb/e/e8/ML_icon_Gatotkaca.png/25px-ML_icon_Gatotkaca.png" TargetMode="External"/><Relationship Id="rId419" Type="http://schemas.openxmlformats.org/officeDocument/2006/relationships/hyperlink" Target="https://liquipedia.net/mobilelegends/EVOS_Glory" TargetMode="External"/><Relationship Id="rId418" Type="http://schemas.openxmlformats.org/officeDocument/2006/relationships/hyperlink" Target="https://liquipedia.net/commons/images/thumb/d/d3/Fnatic_ONIC_ID_allmode.png/77px-Fnatic_ONIC_ID_allmode.png" TargetMode="External"/><Relationship Id="rId417" Type="http://schemas.openxmlformats.org/officeDocument/2006/relationships/hyperlink" Target="https://liquipedia.net/commons/images/thumb/4/49/Fnatic_ONIC_ID_lightmode.png/77px-Fnatic_ONIC_ID_lightmode.png" TargetMode="External"/><Relationship Id="rId416" Type="http://schemas.openxmlformats.org/officeDocument/2006/relationships/hyperlink" Target="https://liquipedia.net/mobilelegends/Fnatic_ONIC" TargetMode="External"/><Relationship Id="rId891" Type="http://schemas.openxmlformats.org/officeDocument/2006/relationships/hyperlink" Target="https://liquipedia.net/mobilelegends/Harith" TargetMode="External"/><Relationship Id="rId890" Type="http://schemas.openxmlformats.org/officeDocument/2006/relationships/hyperlink" Target="https://liquipedia.net/commons/images/thumb/2/28/ML_icon_Grock.png/25px-ML_icon_Grock.png" TargetMode="External"/><Relationship Id="rId2570" Type="http://schemas.openxmlformats.org/officeDocument/2006/relationships/hyperlink" Target="https://liquipedia.net/commons/images/thumb/9/98/ML_icon_Ruby.png/25px-ML_icon_Ruby.png" TargetMode="External"/><Relationship Id="rId1240" Type="http://schemas.openxmlformats.org/officeDocument/2006/relationships/hyperlink" Target="https://liquipedia.net/commons/images/thumb/b/b9/ML_icon_Irithel.png/25px-ML_icon_Irithel.png" TargetMode="External"/><Relationship Id="rId2571" Type="http://schemas.openxmlformats.org/officeDocument/2006/relationships/hyperlink" Target="https://liquipedia.net/mobilelegends/Zhask" TargetMode="External"/><Relationship Id="rId1241" Type="http://schemas.openxmlformats.org/officeDocument/2006/relationships/hyperlink" Target="https://liquipedia.net/mobilelegends/Special:RunQuery/Game_history?pfRunQueryFormName=Game+history&amp;Gh%5Bpicks%5D=Irithel&amp;Gh%5Btournaments%5D=MPL%2FIndonesia%2FSeason_14%2FPlayoffs%2C+MPL%2FIndonesia%2FSeason_14%2FRegular_Season&amp;wpRunQuery=Run+query" TargetMode="External"/><Relationship Id="rId2572" Type="http://schemas.openxmlformats.org/officeDocument/2006/relationships/hyperlink" Target="https://liquipedia.net/commons/images/thumb/c/c7/ML_icon_Zhask.png/25px-ML_icon_Zhask.png" TargetMode="External"/><Relationship Id="rId411" Type="http://schemas.openxmlformats.org/officeDocument/2006/relationships/hyperlink" Target="https://liquipedia.net/mobilelegends/Special:RunQuery/Game_history?pfRunQueryFormName=Game+history&amp;Gh%5Bpicks%5D=Brody&amp;Gh%5Btournaments%5D=MPL%2FIndonesia%2FSeason_14%2FPlayoffs%2C+MPL%2FIndonesia%2FSeason_14%2FRegular_Season&amp;wpRunQuery=Run+query" TargetMode="External"/><Relationship Id="rId895" Type="http://schemas.openxmlformats.org/officeDocument/2006/relationships/hyperlink" Target="https://liquipedia.net/mobilelegends/Gatotkaca" TargetMode="External"/><Relationship Id="rId1242" Type="http://schemas.openxmlformats.org/officeDocument/2006/relationships/hyperlink" Target="https://liquipedia.net/mobilelegends/Special:RunQuery/Game_history?pfRunQueryFormName=Game+history&amp;Gh%5Bbans%5D=Irithel&amp;Gh%5Btournaments%5D=MPL%2FIndonesia%2FSeason_14%2FPlayoffs%2C+MPL%2FIndonesia%2FSeason_14%2FRegular_Season&amp;wpRunQuery=Run+query" TargetMode="External"/><Relationship Id="rId2573" Type="http://schemas.openxmlformats.org/officeDocument/2006/relationships/hyperlink" Target="https://liquipedia.net/mobilelegends/Valentina" TargetMode="External"/><Relationship Id="rId410" Type="http://schemas.openxmlformats.org/officeDocument/2006/relationships/hyperlink" Target="https://liquipedia.net/commons/images/thumb/5/53/ML_icon_Brody_2024.png/25px-ML_icon_Brody_2024.png" TargetMode="External"/><Relationship Id="rId894" Type="http://schemas.openxmlformats.org/officeDocument/2006/relationships/hyperlink" Target="https://liquipedia.net/commons/images/thumb/e/ec/ML_icon_Julian_dd.png/25px-ML_icon_Julian_dd.png" TargetMode="External"/><Relationship Id="rId1243" Type="http://schemas.openxmlformats.org/officeDocument/2006/relationships/hyperlink" Target="https://liquipedia.net/mobilelegends/RRQ_Hoshi" TargetMode="External"/><Relationship Id="rId2574" Type="http://schemas.openxmlformats.org/officeDocument/2006/relationships/hyperlink" Target="https://liquipedia.net/commons/images/thumb/4/48/ML_icon_Valentina.png/25px-ML_icon_Valentina.png" TargetMode="External"/><Relationship Id="rId893" Type="http://schemas.openxmlformats.org/officeDocument/2006/relationships/hyperlink" Target="https://liquipedia.net/mobilelegends/Julian" TargetMode="External"/><Relationship Id="rId1244" Type="http://schemas.openxmlformats.org/officeDocument/2006/relationships/hyperlink" Target="https://liquipedia.net/commons/images/thumb/1/1e/Rex_Regum_Qeon_allmode.png/70px-Rex_Regum_Qeon_allmode.png" TargetMode="External"/><Relationship Id="rId2575" Type="http://schemas.openxmlformats.org/officeDocument/2006/relationships/hyperlink" Target="https://liquipedia.net/mobilelegends/Special:RunQuery/Game_history?pfRunQueryFormName=Game+history&amp;Gh%5Bpicks%5D=Valentina&amp;Gh%5Btournaments%5D=MPL%2FIndonesia%2FSeason_14%2FPlayoffs%2C+MPL%2FIndonesia%2FSeason_14%2FRegular_Season&amp;wpRunQuery=Run+query" TargetMode="External"/><Relationship Id="rId892" Type="http://schemas.openxmlformats.org/officeDocument/2006/relationships/hyperlink" Target="https://liquipedia.net/commons/images/thumb/f/f9/ML_icon_Harith.png/25px-ML_icon_Harith.png" TargetMode="External"/><Relationship Id="rId1245" Type="http://schemas.openxmlformats.org/officeDocument/2006/relationships/hyperlink" Target="https://liquipedia.net/commons/images/thumb/1/1e/Rex_Regum_Qeon_allmode.png/70px-Rex_Regum_Qeon_allmode.png" TargetMode="External"/><Relationship Id="rId2576" Type="http://schemas.openxmlformats.org/officeDocument/2006/relationships/hyperlink" Target="https://liquipedia.net/mobilelegends/Special:RunQuery/Game_history?pfRunQueryFormName=Game+history&amp;Gh%5Bbans%5D=Valentina&amp;Gh%5Btournaments%5D=MPL%2FIndonesia%2FSeason_14%2FPlayoffs%2C+MPL%2FIndonesia%2FSeason_14%2FRegular_Season&amp;wpRunQuery=Run+query" TargetMode="External"/><Relationship Id="rId1279" Type="http://schemas.openxmlformats.org/officeDocument/2006/relationships/hyperlink" Target="https://liquipedia.net/commons/images/thumb/f/f4/ML_icon_Yve_2024.png/25px-ML_icon_Yve_2024.png" TargetMode="External"/><Relationship Id="rId2126" Type="http://schemas.openxmlformats.org/officeDocument/2006/relationships/hyperlink" Target="https://liquipedia.net/commons/images/thumb/b/b1/ML_icon_Phoveus_2024.png/25px-ML_icon_Phoveus_2024.png" TargetMode="External"/><Relationship Id="rId2127" Type="http://schemas.openxmlformats.org/officeDocument/2006/relationships/hyperlink" Target="https://liquipedia.net/mobilelegends/Julian" TargetMode="External"/><Relationship Id="rId2128" Type="http://schemas.openxmlformats.org/officeDocument/2006/relationships/hyperlink" Target="https://liquipedia.net/commons/images/thumb/e/ec/ML_icon_Julian_dd.png/25px-ML_icon_Julian_dd.png" TargetMode="External"/><Relationship Id="rId2129" Type="http://schemas.openxmlformats.org/officeDocument/2006/relationships/hyperlink" Target="https://liquipedia.net/mobilelegends/Moskov" TargetMode="External"/><Relationship Id="rId448" Type="http://schemas.openxmlformats.org/officeDocument/2006/relationships/hyperlink" Target="https://liquipedia.net/commons/images/thumb/1/1e/Rex_Regum_Qeon_allmode.png/70px-Rex_Regum_Qeon_allmode.png" TargetMode="External"/><Relationship Id="rId447" Type="http://schemas.openxmlformats.org/officeDocument/2006/relationships/hyperlink" Target="https://liquipedia.net/commons/images/thumb/1/1e/Rex_Regum_Qeon_allmode.png/70px-Rex_Regum_Qeon_allmode.png" TargetMode="External"/><Relationship Id="rId446" Type="http://schemas.openxmlformats.org/officeDocument/2006/relationships/hyperlink" Target="https://liquipedia.net/mobilelegends/RRQ_Hoshi" TargetMode="External"/><Relationship Id="rId445" Type="http://schemas.openxmlformats.org/officeDocument/2006/relationships/hyperlink" Target="https://liquipedia.net/mobilelegends/Special:RunQuery/Game_history?pfRunQueryFormName=Game+history&amp;Gh%5Bbans%5D=Bruno&amp;Gh%5Btournaments%5D=MPL%2FIndonesia%2FSeason_14%2FPlayoffs%2C+MPL%2FIndonesia%2FSeason_14%2FRegular_Season&amp;wpRunQuery=Run+query" TargetMode="External"/><Relationship Id="rId449" Type="http://schemas.openxmlformats.org/officeDocument/2006/relationships/hyperlink" Target="https://liquipedia.net/mobilelegends/Alter_Ego" TargetMode="External"/><Relationship Id="rId1270" Type="http://schemas.openxmlformats.org/officeDocument/2006/relationships/hyperlink" Target="https://liquipedia.net/mobilelegends/RRQ_Hoshi" TargetMode="External"/><Relationship Id="rId440" Type="http://schemas.openxmlformats.org/officeDocument/2006/relationships/hyperlink" Target="https://liquipedia.net/mobilelegends/Phoveus" TargetMode="External"/><Relationship Id="rId1271" Type="http://schemas.openxmlformats.org/officeDocument/2006/relationships/hyperlink" Target="https://liquipedia.net/commons/images/thumb/1/1e/Rex_Regum_Qeon_allmode.png/70px-Rex_Regum_Qeon_allmode.png" TargetMode="External"/><Relationship Id="rId1272" Type="http://schemas.openxmlformats.org/officeDocument/2006/relationships/hyperlink" Target="https://liquipedia.net/commons/images/thumb/1/1e/Rex_Regum_Qeon_allmode.png/70px-Rex_Regum_Qeon_allmode.png" TargetMode="External"/><Relationship Id="rId1273" Type="http://schemas.openxmlformats.org/officeDocument/2006/relationships/hyperlink" Target="https://liquipedia.net/mobilelegends/Team_Liquid_ID" TargetMode="External"/><Relationship Id="rId2120" Type="http://schemas.openxmlformats.org/officeDocument/2006/relationships/hyperlink" Target="https://liquipedia.net/commons/images/thumb/5/50/ML_icon_Bane_2021.png/25px-ML_icon_Bane_2021.png" TargetMode="External"/><Relationship Id="rId1274" Type="http://schemas.openxmlformats.org/officeDocument/2006/relationships/hyperlink" Target="https://liquipedia.net/commons/images/thumb/0/01/Team_Liquid_2024_lightmode.png/44px-Team_Liquid_2024_lightmode.png" TargetMode="External"/><Relationship Id="rId2121" Type="http://schemas.openxmlformats.org/officeDocument/2006/relationships/hyperlink" Target="https://liquipedia.net/mobilelegends/Beatrix" TargetMode="External"/><Relationship Id="rId444" Type="http://schemas.openxmlformats.org/officeDocument/2006/relationships/hyperlink" Target="https://liquipedia.net/mobilelegends/Special:RunQuery/Game_history?pfRunQueryFormName=Game+history&amp;Gh%5Bpicks%5D=Bruno&amp;Gh%5Btournaments%5D=MPL%2FIndonesia%2FSeason_14%2FPlayoffs%2C+MPL%2FIndonesia%2FSeason_14%2FRegular_Season&amp;wpRunQuery=Run+query" TargetMode="External"/><Relationship Id="rId1275" Type="http://schemas.openxmlformats.org/officeDocument/2006/relationships/hyperlink" Target="https://liquipedia.net/commons/images/thumb/5/59/Team_Liquid_2024_darkmode.png/44px-Team_Liquid_2024_darkmode.png" TargetMode="External"/><Relationship Id="rId2122" Type="http://schemas.openxmlformats.org/officeDocument/2006/relationships/hyperlink" Target="https://liquipedia.net/commons/images/thumb/8/8f/ML_icon_Beatrix.png/25px-ML_icon_Beatrix.png" TargetMode="External"/><Relationship Id="rId443" Type="http://schemas.openxmlformats.org/officeDocument/2006/relationships/hyperlink" Target="https://liquipedia.net/commons/images/thumb/5/57/ML_icon_Bruno_2023.png/25px-ML_icon_Bruno_2023.png" TargetMode="External"/><Relationship Id="rId1276" Type="http://schemas.openxmlformats.org/officeDocument/2006/relationships/hyperlink" Target="https://liquipedia.net/mobilelegends/Mathilda" TargetMode="External"/><Relationship Id="rId2123" Type="http://schemas.openxmlformats.org/officeDocument/2006/relationships/hyperlink" Target="https://liquipedia.net/mobilelegends/Edith" TargetMode="External"/><Relationship Id="rId442" Type="http://schemas.openxmlformats.org/officeDocument/2006/relationships/hyperlink" Target="https://liquipedia.net/mobilelegends/Bruno" TargetMode="External"/><Relationship Id="rId1277" Type="http://schemas.openxmlformats.org/officeDocument/2006/relationships/hyperlink" Target="https://liquipedia.net/commons/images/thumb/8/88/ML_icon_Mathilda.png/25px-ML_icon_Mathilda.png" TargetMode="External"/><Relationship Id="rId2124" Type="http://schemas.openxmlformats.org/officeDocument/2006/relationships/hyperlink" Target="https://liquipedia.net/commons/images/thumb/0/01/ML_icon_Edith.png/25px-ML_icon_Edith.png" TargetMode="External"/><Relationship Id="rId441" Type="http://schemas.openxmlformats.org/officeDocument/2006/relationships/hyperlink" Target="https://liquipedia.net/commons/images/thumb/b/b1/ML_icon_Phoveus_2024.png/25px-ML_icon_Phoveus_2024.png" TargetMode="External"/><Relationship Id="rId1278" Type="http://schemas.openxmlformats.org/officeDocument/2006/relationships/hyperlink" Target="https://liquipedia.net/mobilelegends/Yve" TargetMode="External"/><Relationship Id="rId2125" Type="http://schemas.openxmlformats.org/officeDocument/2006/relationships/hyperlink" Target="https://liquipedia.net/mobilelegends/Phoveus" TargetMode="External"/><Relationship Id="rId1268" Type="http://schemas.openxmlformats.org/officeDocument/2006/relationships/hyperlink" Target="https://liquipedia.net/mobilelegends/Special:RunQuery/Game_history?pfRunQueryFormName=Game+history&amp;Gh%5Bpicks%5D=Ixia&amp;Gh%5Btournaments%5D=MPL%2FIndonesia%2FSeason_14%2FPlayoffs%2C+MPL%2FIndonesia%2FSeason_14%2FRegular_Season&amp;wpRunQuery=Run+query" TargetMode="External"/><Relationship Id="rId2115" Type="http://schemas.openxmlformats.org/officeDocument/2006/relationships/hyperlink" Target="https://liquipedia.net/mobilelegends/Yve" TargetMode="External"/><Relationship Id="rId2599" Type="http://schemas.openxmlformats.org/officeDocument/2006/relationships/hyperlink" Target="https://liquipedia.net/mobilelegends/Roger" TargetMode="External"/><Relationship Id="rId1269" Type="http://schemas.openxmlformats.org/officeDocument/2006/relationships/hyperlink" Target="https://liquipedia.net/mobilelegends/Special:RunQuery/Game_history?pfRunQueryFormName=Game+history&amp;Gh%5Bbans%5D=Ixia&amp;Gh%5Btournaments%5D=MPL%2FIndonesia%2FSeason_14%2FPlayoffs%2C+MPL%2FIndonesia%2FSeason_14%2FRegular_Season&amp;wpRunQuery=Run+query" TargetMode="External"/><Relationship Id="rId2116" Type="http://schemas.openxmlformats.org/officeDocument/2006/relationships/hyperlink" Target="https://liquipedia.net/commons/images/thumb/f/f4/ML_icon_Yve_2024.png/25px-ML_icon_Yve_2024.png" TargetMode="External"/><Relationship Id="rId2117" Type="http://schemas.openxmlformats.org/officeDocument/2006/relationships/hyperlink" Target="https://liquipedia.net/mobilelegends/Hylos" TargetMode="External"/><Relationship Id="rId2118" Type="http://schemas.openxmlformats.org/officeDocument/2006/relationships/hyperlink" Target="https://liquipedia.net/commons/images/thumb/6/68/ML_icon_Hylos.png/25px-ML_icon_Hylos.png" TargetMode="External"/><Relationship Id="rId2119" Type="http://schemas.openxmlformats.org/officeDocument/2006/relationships/hyperlink" Target="https://liquipedia.net/mobilelegends/Bane" TargetMode="External"/><Relationship Id="rId437" Type="http://schemas.openxmlformats.org/officeDocument/2006/relationships/hyperlink" Target="https://liquipedia.net/commons/images/thumb/f/fc/ML_icon_Moskov_2023.png/25px-ML_icon_Moskov_2023.png" TargetMode="External"/><Relationship Id="rId436" Type="http://schemas.openxmlformats.org/officeDocument/2006/relationships/hyperlink" Target="https://liquipedia.net/mobilelegends/Moskov" TargetMode="External"/><Relationship Id="rId435" Type="http://schemas.openxmlformats.org/officeDocument/2006/relationships/hyperlink" Target="https://liquipedia.net/commons/images/thumb/2/28/ML_icon_Grock.png/25px-ML_icon_Grock.png" TargetMode="External"/><Relationship Id="rId434" Type="http://schemas.openxmlformats.org/officeDocument/2006/relationships/hyperlink" Target="https://liquipedia.net/mobilelegends/Grock" TargetMode="External"/><Relationship Id="rId439" Type="http://schemas.openxmlformats.org/officeDocument/2006/relationships/hyperlink" Target="https://liquipedia.net/commons/images/thumb/8/8e/ML_icon_Ling_2024.png/25px-ML_icon_Ling_2024.png" TargetMode="External"/><Relationship Id="rId438" Type="http://schemas.openxmlformats.org/officeDocument/2006/relationships/hyperlink" Target="https://liquipedia.net/mobilelegends/Ling" TargetMode="External"/><Relationship Id="rId2590" Type="http://schemas.openxmlformats.org/officeDocument/2006/relationships/hyperlink" Target="https://liquipedia.net/commons/images/thumb/8/84/ML_icon_Roger.png/25px-ML_icon_Roger.png" TargetMode="External"/><Relationship Id="rId1260" Type="http://schemas.openxmlformats.org/officeDocument/2006/relationships/hyperlink" Target="https://liquipedia.net/mobilelegends/Yve" TargetMode="External"/><Relationship Id="rId2591" Type="http://schemas.openxmlformats.org/officeDocument/2006/relationships/hyperlink" Target="https://liquipedia.net/mobilelegends/Edith" TargetMode="External"/><Relationship Id="rId1261" Type="http://schemas.openxmlformats.org/officeDocument/2006/relationships/hyperlink" Target="https://liquipedia.net/commons/images/thumb/f/f4/ML_icon_Yve_2024.png/25px-ML_icon_Yve_2024.png" TargetMode="External"/><Relationship Id="rId2592" Type="http://schemas.openxmlformats.org/officeDocument/2006/relationships/hyperlink" Target="https://liquipedia.net/commons/images/thumb/0/01/ML_icon_Edith.png/25px-ML_icon_Edith.png" TargetMode="External"/><Relationship Id="rId1262" Type="http://schemas.openxmlformats.org/officeDocument/2006/relationships/hyperlink" Target="https://liquipedia.net/mobilelegends/Alpha" TargetMode="External"/><Relationship Id="rId2593" Type="http://schemas.openxmlformats.org/officeDocument/2006/relationships/hyperlink" Target="https://liquipedia.net/mobilelegends/Harith" TargetMode="External"/><Relationship Id="rId1263" Type="http://schemas.openxmlformats.org/officeDocument/2006/relationships/hyperlink" Target="https://liquipedia.net/commons/images/thumb/c/c1/ML_icon_Alpha_2021.png/25px-ML_icon_Alpha_2021.png" TargetMode="External"/><Relationship Id="rId2110" Type="http://schemas.openxmlformats.org/officeDocument/2006/relationships/hyperlink" Target="https://liquipedia.net/commons/images/thumb/0/07/Bigetron_2020_allmode.png/56px-Bigetron_2020_allmode.png" TargetMode="External"/><Relationship Id="rId2594" Type="http://schemas.openxmlformats.org/officeDocument/2006/relationships/hyperlink" Target="https://liquipedia.net/commons/images/thumb/f/f9/ML_icon_Harith.png/25px-ML_icon_Harith.png" TargetMode="External"/><Relationship Id="rId433" Type="http://schemas.openxmlformats.org/officeDocument/2006/relationships/hyperlink" Target="https://liquipedia.net/commons/images/thumb/6/6a/ML_icon_Angela_2024_v2.png/25px-ML_icon_Angela_2024_v2.png" TargetMode="External"/><Relationship Id="rId1264" Type="http://schemas.openxmlformats.org/officeDocument/2006/relationships/hyperlink" Target="https://liquipedia.net/mobilelegends/Beatrix" TargetMode="External"/><Relationship Id="rId2111" Type="http://schemas.openxmlformats.org/officeDocument/2006/relationships/hyperlink" Target="https://liquipedia.net/mobilelegends/Nolan" TargetMode="External"/><Relationship Id="rId2595" Type="http://schemas.openxmlformats.org/officeDocument/2006/relationships/hyperlink" Target="https://liquipedia.net/mobilelegends/Arlott" TargetMode="External"/><Relationship Id="rId432" Type="http://schemas.openxmlformats.org/officeDocument/2006/relationships/hyperlink" Target="https://liquipedia.net/mobilelegends/Angela" TargetMode="External"/><Relationship Id="rId1265" Type="http://schemas.openxmlformats.org/officeDocument/2006/relationships/hyperlink" Target="https://liquipedia.net/commons/images/thumb/8/8f/ML_icon_Beatrix.png/25px-ML_icon_Beatrix.png" TargetMode="External"/><Relationship Id="rId2112" Type="http://schemas.openxmlformats.org/officeDocument/2006/relationships/hyperlink" Target="https://liquipedia.net/commons/images/thumb/6/67/ML_icon_Nolan.png/25px-ML_icon_Nolan.png" TargetMode="External"/><Relationship Id="rId2596" Type="http://schemas.openxmlformats.org/officeDocument/2006/relationships/hyperlink" Target="https://liquipedia.net/commons/images/thumb/a/ab/ML_icon_Arlott.png/25px-ML_icon_Arlott.png" TargetMode="External"/><Relationship Id="rId431" Type="http://schemas.openxmlformats.org/officeDocument/2006/relationships/hyperlink" Target="https://liquipedia.net/commons/images/thumb/b/bf/ML_icon_Faramis_2022.png/25px-ML_icon_Faramis_2022.png" TargetMode="External"/><Relationship Id="rId1266" Type="http://schemas.openxmlformats.org/officeDocument/2006/relationships/hyperlink" Target="https://liquipedia.net/mobilelegends/Ixia" TargetMode="External"/><Relationship Id="rId2113" Type="http://schemas.openxmlformats.org/officeDocument/2006/relationships/hyperlink" Target="https://liquipedia.net/mobilelegends/Alpha" TargetMode="External"/><Relationship Id="rId2597" Type="http://schemas.openxmlformats.org/officeDocument/2006/relationships/hyperlink" Target="https://liquipedia.net/mobilelegends/Ruby" TargetMode="External"/><Relationship Id="rId430" Type="http://schemas.openxmlformats.org/officeDocument/2006/relationships/hyperlink" Target="https://liquipedia.net/mobilelegends/Faramis" TargetMode="External"/><Relationship Id="rId1267" Type="http://schemas.openxmlformats.org/officeDocument/2006/relationships/hyperlink" Target="https://liquipedia.net/commons/images/thumb/1/1a/ML_icon_Ixia.png/25px-ML_icon_Ixia.png" TargetMode="External"/><Relationship Id="rId2114" Type="http://schemas.openxmlformats.org/officeDocument/2006/relationships/hyperlink" Target="https://liquipedia.net/commons/images/thumb/c/c1/ML_icon_Alpha_2021.png/25px-ML_icon_Alpha_2021.png" TargetMode="External"/><Relationship Id="rId2598" Type="http://schemas.openxmlformats.org/officeDocument/2006/relationships/hyperlink" Target="https://liquipedia.net/commons/images/thumb/9/98/ML_icon_Ruby.png/25px-ML_icon_Ruby.png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cdn2.vistek.id/mlbb/heroes/Aamon.jpg" TargetMode="External"/><Relationship Id="rId2" Type="http://schemas.openxmlformats.org/officeDocument/2006/relationships/hyperlink" Target="https://cdn2.vistek.id/mlbb/heroes/Aldous.jpg" TargetMode="External"/><Relationship Id="rId3" Type="http://schemas.openxmlformats.org/officeDocument/2006/relationships/hyperlink" Target="https://cdn2.vistek.id/mlbb/heroes/Alucard.jpg" TargetMode="External"/><Relationship Id="rId4" Type="http://schemas.openxmlformats.org/officeDocument/2006/relationships/hyperlink" Target="https://cdn2.vistek.id/mlbb/heroes/Argus.jpg" TargetMode="External"/><Relationship Id="rId9" Type="http://schemas.openxmlformats.org/officeDocument/2006/relationships/hyperlink" Target="https://cdn2.vistek.id/mlbb/heroes/Belerick.jpg" TargetMode="External"/><Relationship Id="rId5" Type="http://schemas.openxmlformats.org/officeDocument/2006/relationships/hyperlink" Target="https://cdn2.vistek.id/mlbb/heroes/Aulus.jpg" TargetMode="External"/><Relationship Id="rId6" Type="http://schemas.openxmlformats.org/officeDocument/2006/relationships/hyperlink" Target="https://cdn2.vistek.id/mlbb/heroes/Badang.jpg" TargetMode="External"/><Relationship Id="rId7" Type="http://schemas.openxmlformats.org/officeDocument/2006/relationships/hyperlink" Target="https://cdn2.vistek.id/mlbb/heroes/Balmond.jpg" TargetMode="External"/><Relationship Id="rId8" Type="http://schemas.openxmlformats.org/officeDocument/2006/relationships/hyperlink" Target="https://cdn2.vistek.id/mlbb/heroes/Baxia.jpg" TargetMode="External"/><Relationship Id="rId40" Type="http://schemas.openxmlformats.org/officeDocument/2006/relationships/hyperlink" Target="https://cdn2.vistek.id/mlbb/heroes/Sun.jpg" TargetMode="External"/><Relationship Id="rId42" Type="http://schemas.openxmlformats.org/officeDocument/2006/relationships/hyperlink" Target="https://cdn2.vistek.id/mlbb/heroes/Valir.jpg" TargetMode="External"/><Relationship Id="rId41" Type="http://schemas.openxmlformats.org/officeDocument/2006/relationships/hyperlink" Target="https://cdn2.vistek.id/mlbb/heroes/Vale.jpg" TargetMode="External"/><Relationship Id="rId44" Type="http://schemas.openxmlformats.org/officeDocument/2006/relationships/hyperlink" Target="https://cdn2.vistek.id/mlbb/heroes/Yi_Sun-Shin.jpg" TargetMode="External"/><Relationship Id="rId43" Type="http://schemas.openxmlformats.org/officeDocument/2006/relationships/hyperlink" Target="https://cdn2.vistek.id/mlbb/heroes/Xavier.jpg" TargetMode="External"/><Relationship Id="rId46" Type="http://schemas.openxmlformats.org/officeDocument/2006/relationships/hyperlink" Target="https://cdn2.vistek.id/mlbb/heroes/Saber.jpg" TargetMode="External"/><Relationship Id="rId45" Type="http://schemas.openxmlformats.org/officeDocument/2006/relationships/hyperlink" Target="https://cdn2.vistek.id/mlbb/heroes/Zilong.jpg" TargetMode="External"/><Relationship Id="rId48" Type="http://schemas.openxmlformats.org/officeDocument/2006/relationships/hyperlink" Target="https://cdn2.vistek.id/mlbb/heroes/Atlas.jpg" TargetMode="External"/><Relationship Id="rId47" Type="http://schemas.openxmlformats.org/officeDocument/2006/relationships/hyperlink" Target="https://cdn2.vistek.id/mlbb/heroes/Cici.webp" TargetMode="External"/><Relationship Id="rId49" Type="http://schemas.openxmlformats.org/officeDocument/2006/relationships/hyperlink" Target="https://cdn2.vistek.id/mlbb/heroes/Cecillion.jpg" TargetMode="External"/><Relationship Id="rId31" Type="http://schemas.openxmlformats.org/officeDocument/2006/relationships/hyperlink" Target="https://cdn2.vistek.id/mlbb/heroes/Leomord.jpg" TargetMode="External"/><Relationship Id="rId30" Type="http://schemas.openxmlformats.org/officeDocument/2006/relationships/hyperlink" Target="https://cdn2.vistek.id/mlbb/heroes/Layla.jpg" TargetMode="External"/><Relationship Id="rId33" Type="http://schemas.openxmlformats.org/officeDocument/2006/relationships/hyperlink" Target="https://cdn2.vistek.id/mlbb/heroes/Miya.jpg" TargetMode="External"/><Relationship Id="rId32" Type="http://schemas.openxmlformats.org/officeDocument/2006/relationships/hyperlink" Target="https://cdn2.vistek.id/mlbb/heroes/Lesley.jpg" TargetMode="External"/><Relationship Id="rId35" Type="http://schemas.openxmlformats.org/officeDocument/2006/relationships/hyperlink" Target="https://cdn2.vistek.id/mlbb/heroes/Pharsa.jpg" TargetMode="External"/><Relationship Id="rId34" Type="http://schemas.openxmlformats.org/officeDocument/2006/relationships/hyperlink" Target="https://cdn2.vistek.id/mlbb/heroes/Odette.jpg" TargetMode="External"/><Relationship Id="rId37" Type="http://schemas.openxmlformats.org/officeDocument/2006/relationships/hyperlink" Target="https://cdn2.vistek.id/mlbb/heroes/Rafaela.jpg" TargetMode="External"/><Relationship Id="rId36" Type="http://schemas.openxmlformats.org/officeDocument/2006/relationships/hyperlink" Target="https://cdn2.vistek.id/mlbb/heroes/Popol_and_Kupa.jpg" TargetMode="External"/><Relationship Id="rId39" Type="http://schemas.openxmlformats.org/officeDocument/2006/relationships/hyperlink" Target="https://cdn2.vistek.id/mlbb/heroes/Silvanna.jpg" TargetMode="External"/><Relationship Id="rId38" Type="http://schemas.openxmlformats.org/officeDocument/2006/relationships/hyperlink" Target="https://cdn2.vistek.id/mlbb/heroes/Selena.jpg" TargetMode="External"/><Relationship Id="rId20" Type="http://schemas.openxmlformats.org/officeDocument/2006/relationships/hyperlink" Target="https://cdn2.vistek.id/mlbb/heroes/Granger.jpg" TargetMode="External"/><Relationship Id="rId22" Type="http://schemas.openxmlformats.org/officeDocument/2006/relationships/hyperlink" Target="https://cdn2.vistek.id/mlbb/heroes/Hanzo.jpg" TargetMode="External"/><Relationship Id="rId21" Type="http://schemas.openxmlformats.org/officeDocument/2006/relationships/hyperlink" Target="https://cdn2.vistek.id/mlbb/heroes/Gusion.jpg" TargetMode="External"/><Relationship Id="rId24" Type="http://schemas.openxmlformats.org/officeDocument/2006/relationships/hyperlink" Target="https://cdn2.vistek.id/mlbb/heroes/Hilda.jpg" TargetMode="External"/><Relationship Id="rId23" Type="http://schemas.openxmlformats.org/officeDocument/2006/relationships/hyperlink" Target="https://cdn2.vistek.id/mlbb/heroes/Harley.jpg" TargetMode="External"/><Relationship Id="rId26" Type="http://schemas.openxmlformats.org/officeDocument/2006/relationships/hyperlink" Target="https://cdn2.vistek.id/mlbb/heroes/Kagura.jpg" TargetMode="External"/><Relationship Id="rId25" Type="http://schemas.openxmlformats.org/officeDocument/2006/relationships/hyperlink" Target="https://cdn2.vistek.id/mlbb/heroes/Johnson.jpg" TargetMode="External"/><Relationship Id="rId28" Type="http://schemas.openxmlformats.org/officeDocument/2006/relationships/hyperlink" Target="https://cdn2.vistek.id/mlbb/heroes/Kimmy.jpg" TargetMode="External"/><Relationship Id="rId27" Type="http://schemas.openxmlformats.org/officeDocument/2006/relationships/hyperlink" Target="https://cdn2.vistek.id/mlbb/heroes/Karina.jpg" TargetMode="External"/><Relationship Id="rId29" Type="http://schemas.openxmlformats.org/officeDocument/2006/relationships/hyperlink" Target="https://cdn2.vistek.id/mlbb/heroes/Lapu-Lapu.jpg" TargetMode="External"/><Relationship Id="rId11" Type="http://schemas.openxmlformats.org/officeDocument/2006/relationships/hyperlink" Target="https://cdn2.vistek.id/mlbb/heroes/Cyclops.jpg" TargetMode="External"/><Relationship Id="rId10" Type="http://schemas.openxmlformats.org/officeDocument/2006/relationships/hyperlink" Target="https://cdn2.vistek.id/mlbb/heroes/Chang'e.jpg" TargetMode="External"/><Relationship Id="rId13" Type="http://schemas.openxmlformats.org/officeDocument/2006/relationships/hyperlink" Target="https://cdn2.vistek.id/mlbb/heroes/Dyrroth.jpg" TargetMode="External"/><Relationship Id="rId12" Type="http://schemas.openxmlformats.org/officeDocument/2006/relationships/hyperlink" Target="https://cdn2.vistek.id/mlbb/heroes/Diggie.jpg" TargetMode="External"/><Relationship Id="rId15" Type="http://schemas.openxmlformats.org/officeDocument/2006/relationships/hyperlink" Target="https://cdn2.vistek.id/mlbb/heroes/Estes.jpg" TargetMode="External"/><Relationship Id="rId14" Type="http://schemas.openxmlformats.org/officeDocument/2006/relationships/hyperlink" Target="https://cdn2.vistek.id/mlbb/heroes/Esmeralda.jpg" TargetMode="External"/><Relationship Id="rId17" Type="http://schemas.openxmlformats.org/officeDocument/2006/relationships/hyperlink" Target="https://cdn2.vistek.id/mlbb/heroes/Floryn.jpg" TargetMode="External"/><Relationship Id="rId16" Type="http://schemas.openxmlformats.org/officeDocument/2006/relationships/hyperlink" Target="https://cdn2.vistek.id/mlbb/heroes/Eudora.jpg" TargetMode="External"/><Relationship Id="rId19" Type="http://schemas.openxmlformats.org/officeDocument/2006/relationships/hyperlink" Target="https://cdn2.vistek.id/mlbb/heroes/Gord.jpg" TargetMode="External"/><Relationship Id="rId18" Type="http://schemas.openxmlformats.org/officeDocument/2006/relationships/hyperlink" Target="https://cdn2.vistek.id/mlbb/heroes/Freya.jpg" TargetMode="External"/><Relationship Id="rId84" Type="http://schemas.openxmlformats.org/officeDocument/2006/relationships/hyperlink" Target="https://cdn2.vistek.id/mlbb/heroes/X.Borg.jpg" TargetMode="External"/><Relationship Id="rId83" Type="http://schemas.openxmlformats.org/officeDocument/2006/relationships/hyperlink" Target="https://cdn2.vistek.id/mlbb/heroes/Minotaur.jpg" TargetMode="External"/><Relationship Id="rId86" Type="http://schemas.openxmlformats.org/officeDocument/2006/relationships/hyperlink" Target="https://cdn2.vistek.id/mlbb/heroes/Akai.jpg" TargetMode="External"/><Relationship Id="rId85" Type="http://schemas.openxmlformats.org/officeDocument/2006/relationships/hyperlink" Target="https://cdn2.vistek.id/mlbb/heroes/Wanwan.jpg" TargetMode="External"/><Relationship Id="rId88" Type="http://schemas.openxmlformats.org/officeDocument/2006/relationships/hyperlink" Target="https://cdn2.vistek.id/mlbb/heroes/Beatrix.jpg" TargetMode="External"/><Relationship Id="rId87" Type="http://schemas.openxmlformats.org/officeDocument/2006/relationships/hyperlink" Target="https://cdn2.vistek.id/mlbb/heroes/Joy.jpg" TargetMode="External"/><Relationship Id="rId89" Type="http://schemas.openxmlformats.org/officeDocument/2006/relationships/hyperlink" Target="https://cdn2.vistek.id/mlbb/heroes/Khufra.jpg" TargetMode="External"/><Relationship Id="rId80" Type="http://schemas.openxmlformats.org/officeDocument/2006/relationships/hyperlink" Target="https://cdn2.vistek.id/mlbb/heroes/Lancelot.jpg" TargetMode="External"/><Relationship Id="rId82" Type="http://schemas.openxmlformats.org/officeDocument/2006/relationships/hyperlink" Target="https://cdn2.vistek.id/mlbb/heroes/Barats.jpg" TargetMode="External"/><Relationship Id="rId81" Type="http://schemas.openxmlformats.org/officeDocument/2006/relationships/hyperlink" Target="https://cdn2.vistek.id/mlbb/heroes/Bane.jpg" TargetMode="External"/><Relationship Id="rId73" Type="http://schemas.openxmlformats.org/officeDocument/2006/relationships/hyperlink" Target="https://cdn2.vistek.id/mlbb/heroes/Benedetta.jpg" TargetMode="External"/><Relationship Id="rId72" Type="http://schemas.openxmlformats.org/officeDocument/2006/relationships/hyperlink" Target="https://cdn2.vistek.id/mlbb/heroes/Gloo.jpg" TargetMode="External"/><Relationship Id="rId75" Type="http://schemas.openxmlformats.org/officeDocument/2006/relationships/hyperlink" Target="https://cdn2.vistek.id/mlbb/heroes/Lylia.jpg" TargetMode="External"/><Relationship Id="rId74" Type="http://schemas.openxmlformats.org/officeDocument/2006/relationships/hyperlink" Target="https://cdn2.vistek.id/mlbb/heroes/Carmilla.jpg" TargetMode="External"/><Relationship Id="rId77" Type="http://schemas.openxmlformats.org/officeDocument/2006/relationships/hyperlink" Target="https://cdn2.vistek.id/mlbb/heroes/Lolita.jpg" TargetMode="External"/><Relationship Id="rId76" Type="http://schemas.openxmlformats.org/officeDocument/2006/relationships/hyperlink" Target="https://cdn2.vistek.id/mlbb/heroes/Bruno.jpg" TargetMode="External"/><Relationship Id="rId79" Type="http://schemas.openxmlformats.org/officeDocument/2006/relationships/hyperlink" Target="https://cdn2.vistek.id/mlbb/heroes/Franco.jpg" TargetMode="External"/><Relationship Id="rId78" Type="http://schemas.openxmlformats.org/officeDocument/2006/relationships/hyperlink" Target="https://cdn2.vistek.id/mlbb/heroes/Alice.jpg" TargetMode="External"/><Relationship Id="rId71" Type="http://schemas.openxmlformats.org/officeDocument/2006/relationships/hyperlink" Target="https://cdn2.vistek.id/mlbb/heroes/Thamuz.jpg" TargetMode="External"/><Relationship Id="rId70" Type="http://schemas.openxmlformats.org/officeDocument/2006/relationships/hyperlink" Target="https://cdn2.vistek.id/mlbb/heroes/Chip.jpg" TargetMode="External"/><Relationship Id="rId62" Type="http://schemas.openxmlformats.org/officeDocument/2006/relationships/hyperlink" Target="https://cdn2.vistek.id/mlbb/heroes/Guinevere.jpg" TargetMode="External"/><Relationship Id="rId61" Type="http://schemas.openxmlformats.org/officeDocument/2006/relationships/hyperlink" Target="https://cdn2.vistek.id/mlbb/heroes/Natalia.jpg" TargetMode="External"/><Relationship Id="rId64" Type="http://schemas.openxmlformats.org/officeDocument/2006/relationships/hyperlink" Target="https://cdn2.vistek.id/mlbb/heroes/Hanabi.jpg" TargetMode="External"/><Relationship Id="rId63" Type="http://schemas.openxmlformats.org/officeDocument/2006/relationships/hyperlink" Target="https://cdn2.vistek.id/mlbb/heroes/Novaria.jpg" TargetMode="External"/><Relationship Id="rId66" Type="http://schemas.openxmlformats.org/officeDocument/2006/relationships/hyperlink" Target="https://cdn2.vistek.id/mlbb/heroes/Helcurt.jpg" TargetMode="External"/><Relationship Id="rId65" Type="http://schemas.openxmlformats.org/officeDocument/2006/relationships/hyperlink" Target="https://cdn2.vistek.id/mlbb/heroes/Fredrinn.jpg" TargetMode="External"/><Relationship Id="rId68" Type="http://schemas.openxmlformats.org/officeDocument/2006/relationships/hyperlink" Target="https://cdn2.vistek.id/mlbb/heroes/Clint.jpg" TargetMode="External"/><Relationship Id="rId67" Type="http://schemas.openxmlformats.org/officeDocument/2006/relationships/hyperlink" Target="https://cdn2.vistek.id/mlbb/heroes/Brody.jpg" TargetMode="External"/><Relationship Id="rId60" Type="http://schemas.openxmlformats.org/officeDocument/2006/relationships/hyperlink" Target="https://cdn2.vistek.id/mlbb/heroes/Melissa.jpg" TargetMode="External"/><Relationship Id="rId69" Type="http://schemas.openxmlformats.org/officeDocument/2006/relationships/hyperlink" Target="https://cdn2.vistek.id/mlbb/heroes/Yu_Zhong.jpg" TargetMode="External"/><Relationship Id="rId51" Type="http://schemas.openxmlformats.org/officeDocument/2006/relationships/hyperlink" Target="https://cdn2.vistek.id/mlbb/heroes/Paquito.jpg" TargetMode="External"/><Relationship Id="rId50" Type="http://schemas.openxmlformats.org/officeDocument/2006/relationships/hyperlink" Target="https://cdn2.vistek.id/mlbb/heroes/Ixia.webp" TargetMode="External"/><Relationship Id="rId53" Type="http://schemas.openxmlformats.org/officeDocument/2006/relationships/hyperlink" Target="https://cdn2.vistek.id/mlbb/heroes/Yin.jpg" TargetMode="External"/><Relationship Id="rId52" Type="http://schemas.openxmlformats.org/officeDocument/2006/relationships/hyperlink" Target="https://cdn2.vistek.id/mlbb/heroes/Uranus.jpg" TargetMode="External"/><Relationship Id="rId55" Type="http://schemas.openxmlformats.org/officeDocument/2006/relationships/hyperlink" Target="https://cdn2.vistek.id/mlbb/heroes/Martis.jpg" TargetMode="External"/><Relationship Id="rId54" Type="http://schemas.openxmlformats.org/officeDocument/2006/relationships/hyperlink" Target="https://cdn2.vistek.id/mlbb/heroes/Kadita.jpg" TargetMode="External"/><Relationship Id="rId57" Type="http://schemas.openxmlformats.org/officeDocument/2006/relationships/hyperlink" Target="https://cdn2.vistek.id/mlbb/heroes/Minsitthar.jpg" TargetMode="External"/><Relationship Id="rId56" Type="http://schemas.openxmlformats.org/officeDocument/2006/relationships/hyperlink" Target="https://cdn2.vistek.id/mlbb/heroes/Masha.jpg" TargetMode="External"/><Relationship Id="rId59" Type="http://schemas.openxmlformats.org/officeDocument/2006/relationships/hyperlink" Target="https://cdn2.vistek.id/mlbb/heroes/Irithel.jpg" TargetMode="External"/><Relationship Id="rId58" Type="http://schemas.openxmlformats.org/officeDocument/2006/relationships/hyperlink" Target="https://cdn2.vistek.id/mlbb/heroes/Nana.jpg" TargetMode="External"/><Relationship Id="rId95" Type="http://schemas.openxmlformats.org/officeDocument/2006/relationships/hyperlink" Target="https://cdn2.vistek.id/mlbb/heroes/Natan.jpg" TargetMode="External"/><Relationship Id="rId94" Type="http://schemas.openxmlformats.org/officeDocument/2006/relationships/hyperlink" Target="https://cdn2.vistek.id/mlbb/heroes/Zhuxin.webp" TargetMode="External"/><Relationship Id="rId97" Type="http://schemas.openxmlformats.org/officeDocument/2006/relationships/hyperlink" Target="https://cdn2.vistek.id/mlbb/heroes/Khaleed.jpg" TargetMode="External"/><Relationship Id="rId96" Type="http://schemas.openxmlformats.org/officeDocument/2006/relationships/hyperlink" Target="https://cdn2.vistek.id/mlbb/heroes/Fanny.jpg" TargetMode="External"/><Relationship Id="rId99" Type="http://schemas.openxmlformats.org/officeDocument/2006/relationships/hyperlink" Target="https://cdn2.vistek.id/mlbb/heroes/Karrie.jpg" TargetMode="External"/><Relationship Id="rId98" Type="http://schemas.openxmlformats.org/officeDocument/2006/relationships/hyperlink" Target="https://cdn2.vistek.id/mlbb/heroes/Tigreal.jpg" TargetMode="External"/><Relationship Id="rId91" Type="http://schemas.openxmlformats.org/officeDocument/2006/relationships/hyperlink" Target="https://cdn2.vistek.id/mlbb/heroes/Luo_Yi.jpg" TargetMode="External"/><Relationship Id="rId90" Type="http://schemas.openxmlformats.org/officeDocument/2006/relationships/hyperlink" Target="https://cdn2.vistek.id/mlbb/heroes/Kaja.jpg" TargetMode="External"/><Relationship Id="rId93" Type="http://schemas.openxmlformats.org/officeDocument/2006/relationships/hyperlink" Target="https://cdn2.vistek.id/mlbb/heroes/Grock.jpg" TargetMode="External"/><Relationship Id="rId92" Type="http://schemas.openxmlformats.org/officeDocument/2006/relationships/hyperlink" Target="https://cdn2.vistek.id/mlbb/heroes/Angela.jpg" TargetMode="External"/><Relationship Id="rId107" Type="http://schemas.openxmlformats.org/officeDocument/2006/relationships/hyperlink" Target="https://cdn2.vistek.id/mlbb/heroes/Faramis.jpg" TargetMode="External"/><Relationship Id="rId106" Type="http://schemas.openxmlformats.org/officeDocument/2006/relationships/hyperlink" Target="https://cdn2.vistek.id/mlbb/heroes/Aurora.jpg" TargetMode="External"/><Relationship Id="rId105" Type="http://schemas.openxmlformats.org/officeDocument/2006/relationships/hyperlink" Target="https://cdn2.vistek.id/mlbb/heroes/Claude.jpg" TargetMode="External"/><Relationship Id="rId104" Type="http://schemas.openxmlformats.org/officeDocument/2006/relationships/hyperlink" Target="https://cdn2.vistek.id/mlbb/heroes/Yve.jpg" TargetMode="External"/><Relationship Id="rId109" Type="http://schemas.openxmlformats.org/officeDocument/2006/relationships/hyperlink" Target="https://cdn2.vistek.id/mlbb/heroes/Gatotkaca.jpg" TargetMode="External"/><Relationship Id="rId108" Type="http://schemas.openxmlformats.org/officeDocument/2006/relationships/hyperlink" Target="https://cdn2.vistek.id/mlbb/heroes/Hayabusa.jpg" TargetMode="External"/><Relationship Id="rId103" Type="http://schemas.openxmlformats.org/officeDocument/2006/relationships/hyperlink" Target="https://cdn2.vistek.id/mlbb/heroes/Mathilda.jpg" TargetMode="External"/><Relationship Id="rId102" Type="http://schemas.openxmlformats.org/officeDocument/2006/relationships/hyperlink" Target="https://cdn2.vistek.id/mlbb/heroes/Chou.jpg" TargetMode="External"/><Relationship Id="rId101" Type="http://schemas.openxmlformats.org/officeDocument/2006/relationships/hyperlink" Target="https://cdn2.vistek.id/mlbb/heroes/Lunox.jpg" TargetMode="External"/><Relationship Id="rId100" Type="http://schemas.openxmlformats.org/officeDocument/2006/relationships/hyperlink" Target="https://cdn2.vistek.id/mlbb/heroes/Jawhead.jpg" TargetMode="External"/><Relationship Id="rId126" Type="http://schemas.openxmlformats.org/officeDocument/2006/relationships/drawing" Target="../drawings/drawing11.xml"/><Relationship Id="rId121" Type="http://schemas.openxmlformats.org/officeDocument/2006/relationships/hyperlink" Target="https://cdn2.vistek.id/mlbb/heroes/Moskov.jpg" TargetMode="External"/><Relationship Id="rId120" Type="http://schemas.openxmlformats.org/officeDocument/2006/relationships/hyperlink" Target="https://cdn2.vistek.id/mlbb/heroes/Ruby.jpg" TargetMode="External"/><Relationship Id="rId125" Type="http://schemas.openxmlformats.org/officeDocument/2006/relationships/hyperlink" Target="https://cdn2.vistek.id/mlbb/heroes/Edith.jpg" TargetMode="External"/><Relationship Id="rId124" Type="http://schemas.openxmlformats.org/officeDocument/2006/relationships/hyperlink" Target="https://cdn2.vistek.id/mlbb/heroes/Roger.jpg" TargetMode="External"/><Relationship Id="rId123" Type="http://schemas.openxmlformats.org/officeDocument/2006/relationships/hyperlink" Target="https://cdn2.vistek.id/mlbb/heroes/Valentina.jpg" TargetMode="External"/><Relationship Id="rId122" Type="http://schemas.openxmlformats.org/officeDocument/2006/relationships/hyperlink" Target="https://cdn2.vistek.id/mlbb/heroes/Harith.jpg" TargetMode="External"/><Relationship Id="rId118" Type="http://schemas.openxmlformats.org/officeDocument/2006/relationships/hyperlink" Target="https://cdn2.vistek.id/mlbb/heroes/Hylos.jpg" TargetMode="External"/><Relationship Id="rId117" Type="http://schemas.openxmlformats.org/officeDocument/2006/relationships/hyperlink" Target="https://cdn2.vistek.id/mlbb/heroes/Zhask.jpg" TargetMode="External"/><Relationship Id="rId116" Type="http://schemas.openxmlformats.org/officeDocument/2006/relationships/hyperlink" Target="https://cdn2.vistek.id/mlbb/heroes/Terizla.jpg" TargetMode="External"/><Relationship Id="rId115" Type="http://schemas.openxmlformats.org/officeDocument/2006/relationships/hyperlink" Target="https://cdn2.vistek.id/mlbb/heroes/Arlott.webp" TargetMode="External"/><Relationship Id="rId119" Type="http://schemas.openxmlformats.org/officeDocument/2006/relationships/hyperlink" Target="https://cdn2.vistek.id/mlbb/heroes/Nolan.webp" TargetMode="External"/><Relationship Id="rId110" Type="http://schemas.openxmlformats.org/officeDocument/2006/relationships/hyperlink" Target="https://cdn2.vistek.id/mlbb/heroes/Ling.jpg" TargetMode="External"/><Relationship Id="rId114" Type="http://schemas.openxmlformats.org/officeDocument/2006/relationships/hyperlink" Target="https://cdn2.vistek.id/mlbb/heroes/Phoveus.jpg" TargetMode="External"/><Relationship Id="rId113" Type="http://schemas.openxmlformats.org/officeDocument/2006/relationships/hyperlink" Target="https://cdn2.vistek.id/mlbb/heroes/Alpha.jpg" TargetMode="External"/><Relationship Id="rId112" Type="http://schemas.openxmlformats.org/officeDocument/2006/relationships/hyperlink" Target="https://cdn2.vistek.id/mlbb/heroes/Vexana.jpg" TargetMode="External"/><Relationship Id="rId111" Type="http://schemas.openxmlformats.org/officeDocument/2006/relationships/hyperlink" Target="https://cdn2.vistek.id/mlbb/heroes/Julian.jpg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3" t="s">
        <v>10</v>
      </c>
    </row>
    <row r="2">
      <c r="A2" s="1">
        <f t="array" ref="A2:A127">SEQUENCE(126)</f>
        <v>1</v>
      </c>
      <c r="B2" s="1" t="s">
        <v>12</v>
      </c>
      <c r="C2" s="2">
        <v>98.0</v>
      </c>
      <c r="D2" s="2">
        <v>47.0</v>
      </c>
      <c r="E2" s="2">
        <v>51.0</v>
      </c>
      <c r="F2" s="2">
        <v>47.0</v>
      </c>
      <c r="G2" s="3">
        <f t="shared" ref="G2:G127" si="1">C2/212</f>
        <v>0.4622641509</v>
      </c>
      <c r="H2" s="3">
        <v>0.4796</v>
      </c>
      <c r="I2" s="3">
        <f t="shared" ref="I2:I85" si="2">E2/C2</f>
        <v>0.5204081633</v>
      </c>
      <c r="J2" s="3">
        <f t="shared" ref="J2:J127" si="3">F2/212</f>
        <v>0.2216981132</v>
      </c>
      <c r="K2" s="3">
        <v>0.2217</v>
      </c>
      <c r="L2" s="2">
        <v>145.0</v>
      </c>
      <c r="M2" s="3">
        <v>0.684</v>
      </c>
    </row>
    <row r="3">
      <c r="A3" s="4">
        <v>2.0</v>
      </c>
      <c r="B3" s="1" t="s">
        <v>13</v>
      </c>
      <c r="C3" s="2">
        <v>78.0</v>
      </c>
      <c r="D3" s="2">
        <v>33.0</v>
      </c>
      <c r="E3" s="2">
        <v>45.0</v>
      </c>
      <c r="F3" s="2">
        <v>39.0</v>
      </c>
      <c r="G3" s="3">
        <f t="shared" si="1"/>
        <v>0.3679245283</v>
      </c>
      <c r="H3" s="3">
        <v>0.4231</v>
      </c>
      <c r="I3" s="3">
        <f t="shared" si="2"/>
        <v>0.5769230769</v>
      </c>
      <c r="J3" s="3">
        <f t="shared" si="3"/>
        <v>0.1839622642</v>
      </c>
      <c r="K3" s="3">
        <v>0.184</v>
      </c>
      <c r="L3" s="2">
        <v>117.0</v>
      </c>
      <c r="M3" s="3">
        <v>0.5519</v>
      </c>
    </row>
    <row r="4">
      <c r="A4" s="4">
        <v>3.0</v>
      </c>
      <c r="B4" s="1" t="s">
        <v>14</v>
      </c>
      <c r="C4" s="2">
        <v>77.0</v>
      </c>
      <c r="D4" s="2">
        <v>44.0</v>
      </c>
      <c r="E4" s="2">
        <v>33.0</v>
      </c>
      <c r="F4" s="2">
        <v>94.0</v>
      </c>
      <c r="G4" s="3">
        <f t="shared" si="1"/>
        <v>0.3632075472</v>
      </c>
      <c r="H4" s="3">
        <v>0.5714</v>
      </c>
      <c r="I4" s="3">
        <f t="shared" si="2"/>
        <v>0.4285714286</v>
      </c>
      <c r="J4" s="3">
        <f t="shared" si="3"/>
        <v>0.4433962264</v>
      </c>
      <c r="K4" s="3">
        <v>0.4434</v>
      </c>
      <c r="L4" s="2">
        <v>171.0</v>
      </c>
      <c r="M4" s="3">
        <v>0.8066</v>
      </c>
    </row>
    <row r="5">
      <c r="A5" s="4">
        <v>4.0</v>
      </c>
      <c r="B5" s="1" t="s">
        <v>15</v>
      </c>
      <c r="C5" s="2">
        <v>76.0</v>
      </c>
      <c r="D5" s="2">
        <v>43.0</v>
      </c>
      <c r="E5" s="2">
        <v>33.0</v>
      </c>
      <c r="F5" s="2">
        <v>79.0</v>
      </c>
      <c r="G5" s="3">
        <f t="shared" si="1"/>
        <v>0.358490566</v>
      </c>
      <c r="H5" s="3">
        <v>0.5658</v>
      </c>
      <c r="I5" s="3">
        <f t="shared" si="2"/>
        <v>0.4342105263</v>
      </c>
      <c r="J5" s="3">
        <f t="shared" si="3"/>
        <v>0.3726415094</v>
      </c>
      <c r="K5" s="3">
        <v>0.3726</v>
      </c>
      <c r="L5" s="2">
        <v>155.0</v>
      </c>
      <c r="M5" s="3">
        <v>0.7311</v>
      </c>
    </row>
    <row r="6">
      <c r="A6" s="4">
        <v>5.0</v>
      </c>
      <c r="B6" s="1" t="s">
        <v>16</v>
      </c>
      <c r="C6" s="2">
        <v>76.0</v>
      </c>
      <c r="D6" s="2">
        <v>38.0</v>
      </c>
      <c r="E6" s="2">
        <v>38.0</v>
      </c>
      <c r="F6" s="2">
        <v>44.0</v>
      </c>
      <c r="G6" s="3">
        <f t="shared" si="1"/>
        <v>0.358490566</v>
      </c>
      <c r="H6" s="3">
        <v>0.5</v>
      </c>
      <c r="I6" s="3">
        <f t="shared" si="2"/>
        <v>0.5</v>
      </c>
      <c r="J6" s="3">
        <f t="shared" si="3"/>
        <v>0.2075471698</v>
      </c>
      <c r="K6" s="3">
        <v>0.2075</v>
      </c>
      <c r="L6" s="2">
        <v>120.0</v>
      </c>
      <c r="M6" s="3">
        <v>0.566</v>
      </c>
    </row>
    <row r="7">
      <c r="A7" s="4">
        <v>6.0</v>
      </c>
      <c r="B7" s="1" t="s">
        <v>17</v>
      </c>
      <c r="C7" s="2">
        <v>74.0</v>
      </c>
      <c r="D7" s="2">
        <v>35.0</v>
      </c>
      <c r="E7" s="2">
        <v>39.0</v>
      </c>
      <c r="F7" s="2">
        <v>39.0</v>
      </c>
      <c r="G7" s="3">
        <f t="shared" si="1"/>
        <v>0.3490566038</v>
      </c>
      <c r="H7" s="3">
        <v>0.473</v>
      </c>
      <c r="I7" s="3">
        <f t="shared" si="2"/>
        <v>0.527027027</v>
      </c>
      <c r="J7" s="3">
        <f t="shared" si="3"/>
        <v>0.1839622642</v>
      </c>
      <c r="K7" s="3">
        <v>0.184</v>
      </c>
      <c r="L7" s="2">
        <v>113.0</v>
      </c>
      <c r="M7" s="3">
        <v>0.533</v>
      </c>
    </row>
    <row r="8">
      <c r="A8" s="4">
        <v>7.0</v>
      </c>
      <c r="B8" s="1" t="s">
        <v>18</v>
      </c>
      <c r="C8" s="2">
        <v>71.0</v>
      </c>
      <c r="D8" s="2">
        <v>39.0</v>
      </c>
      <c r="E8" s="2">
        <v>32.0</v>
      </c>
      <c r="F8" s="2">
        <v>43.0</v>
      </c>
      <c r="G8" s="3">
        <f t="shared" si="1"/>
        <v>0.3349056604</v>
      </c>
      <c r="H8" s="3">
        <v>0.5493</v>
      </c>
      <c r="I8" s="3">
        <f t="shared" si="2"/>
        <v>0.4507042254</v>
      </c>
      <c r="J8" s="3">
        <f t="shared" si="3"/>
        <v>0.2028301887</v>
      </c>
      <c r="K8" s="3">
        <v>0.2028</v>
      </c>
      <c r="L8" s="2">
        <v>114.0</v>
      </c>
      <c r="M8" s="3">
        <v>0.5377</v>
      </c>
    </row>
    <row r="9">
      <c r="A9" s="4">
        <v>8.0</v>
      </c>
      <c r="B9" s="1" t="s">
        <v>19</v>
      </c>
      <c r="C9" s="2">
        <v>70.0</v>
      </c>
      <c r="D9" s="2">
        <v>30.0</v>
      </c>
      <c r="E9" s="2">
        <v>40.0</v>
      </c>
      <c r="F9" s="2">
        <v>48.0</v>
      </c>
      <c r="G9" s="3">
        <f t="shared" si="1"/>
        <v>0.3301886792</v>
      </c>
      <c r="H9" s="3">
        <v>0.4286</v>
      </c>
      <c r="I9" s="3">
        <f t="shared" si="2"/>
        <v>0.5714285714</v>
      </c>
      <c r="J9" s="3">
        <f t="shared" si="3"/>
        <v>0.2264150943</v>
      </c>
      <c r="K9" s="3">
        <v>0.2264</v>
      </c>
      <c r="L9" s="2">
        <v>118.0</v>
      </c>
      <c r="M9" s="3">
        <v>0.5566</v>
      </c>
    </row>
    <row r="10">
      <c r="A10" s="4">
        <v>9.0</v>
      </c>
      <c r="B10" s="1" t="s">
        <v>20</v>
      </c>
      <c r="C10" s="2">
        <v>66.0</v>
      </c>
      <c r="D10" s="2">
        <v>34.0</v>
      </c>
      <c r="E10" s="2">
        <v>32.0</v>
      </c>
      <c r="F10" s="2">
        <v>46.0</v>
      </c>
      <c r="G10" s="3">
        <f t="shared" si="1"/>
        <v>0.3113207547</v>
      </c>
      <c r="H10" s="3">
        <v>0.5152</v>
      </c>
      <c r="I10" s="3">
        <f t="shared" si="2"/>
        <v>0.4848484848</v>
      </c>
      <c r="J10" s="3">
        <f t="shared" si="3"/>
        <v>0.2169811321</v>
      </c>
      <c r="K10" s="3">
        <v>0.217</v>
      </c>
      <c r="L10" s="2">
        <v>112.0</v>
      </c>
      <c r="M10" s="3">
        <v>0.5283</v>
      </c>
    </row>
    <row r="11">
      <c r="A11" s="4">
        <v>10.0</v>
      </c>
      <c r="B11" s="1" t="s">
        <v>21</v>
      </c>
      <c r="C11" s="2">
        <v>64.0</v>
      </c>
      <c r="D11" s="2">
        <v>38.0</v>
      </c>
      <c r="E11" s="2">
        <v>26.0</v>
      </c>
      <c r="F11" s="2">
        <v>92.0</v>
      </c>
      <c r="G11" s="3">
        <f t="shared" si="1"/>
        <v>0.3018867925</v>
      </c>
      <c r="H11" s="3">
        <v>0.5938</v>
      </c>
      <c r="I11" s="3">
        <f t="shared" si="2"/>
        <v>0.40625</v>
      </c>
      <c r="J11" s="3">
        <f t="shared" si="3"/>
        <v>0.4339622642</v>
      </c>
      <c r="K11" s="3">
        <v>0.434</v>
      </c>
      <c r="L11" s="2">
        <v>156.0</v>
      </c>
      <c r="M11" s="3">
        <v>0.7358</v>
      </c>
    </row>
    <row r="12">
      <c r="A12" s="4">
        <v>11.0</v>
      </c>
      <c r="B12" s="1" t="s">
        <v>22</v>
      </c>
      <c r="C12" s="2">
        <v>61.0</v>
      </c>
      <c r="D12" s="2">
        <v>28.0</v>
      </c>
      <c r="E12" s="2">
        <v>33.0</v>
      </c>
      <c r="F12" s="2">
        <v>28.0</v>
      </c>
      <c r="G12" s="3">
        <f t="shared" si="1"/>
        <v>0.2877358491</v>
      </c>
      <c r="H12" s="3">
        <v>0.459</v>
      </c>
      <c r="I12" s="3">
        <f t="shared" si="2"/>
        <v>0.5409836066</v>
      </c>
      <c r="J12" s="3">
        <f t="shared" si="3"/>
        <v>0.1320754717</v>
      </c>
      <c r="K12" s="3">
        <v>0.1321</v>
      </c>
      <c r="L12" s="2">
        <v>89.0</v>
      </c>
      <c r="M12" s="3">
        <v>0.4198</v>
      </c>
    </row>
    <row r="13">
      <c r="A13" s="4">
        <v>12.0</v>
      </c>
      <c r="B13" s="1" t="s">
        <v>23</v>
      </c>
      <c r="C13" s="2">
        <v>60.0</v>
      </c>
      <c r="D13" s="2">
        <v>25.0</v>
      </c>
      <c r="E13" s="2">
        <v>35.0</v>
      </c>
      <c r="F13" s="2">
        <v>30.0</v>
      </c>
      <c r="G13" s="3">
        <f t="shared" si="1"/>
        <v>0.2830188679</v>
      </c>
      <c r="H13" s="3">
        <v>0.4167</v>
      </c>
      <c r="I13" s="3">
        <f t="shared" si="2"/>
        <v>0.5833333333</v>
      </c>
      <c r="J13" s="3">
        <f t="shared" si="3"/>
        <v>0.141509434</v>
      </c>
      <c r="K13" s="3">
        <v>0.1415</v>
      </c>
      <c r="L13" s="2">
        <v>90.0</v>
      </c>
      <c r="M13" s="3">
        <v>0.4245</v>
      </c>
    </row>
    <row r="14">
      <c r="A14" s="4">
        <v>13.0</v>
      </c>
      <c r="B14" s="1" t="s">
        <v>24</v>
      </c>
      <c r="C14" s="2">
        <v>58.0</v>
      </c>
      <c r="D14" s="2">
        <v>29.0</v>
      </c>
      <c r="E14" s="2">
        <v>29.0</v>
      </c>
      <c r="F14" s="2">
        <v>31.0</v>
      </c>
      <c r="G14" s="3">
        <f t="shared" si="1"/>
        <v>0.2735849057</v>
      </c>
      <c r="H14" s="3">
        <v>0.5</v>
      </c>
      <c r="I14" s="3">
        <f t="shared" si="2"/>
        <v>0.5</v>
      </c>
      <c r="J14" s="3">
        <f t="shared" si="3"/>
        <v>0.1462264151</v>
      </c>
      <c r="K14" s="3">
        <v>0.1462</v>
      </c>
      <c r="L14" s="2">
        <v>89.0</v>
      </c>
      <c r="M14" s="3">
        <v>0.4198</v>
      </c>
    </row>
    <row r="15">
      <c r="A15" s="4">
        <v>14.0</v>
      </c>
      <c r="B15" s="1" t="s">
        <v>25</v>
      </c>
      <c r="C15" s="2">
        <v>54.0</v>
      </c>
      <c r="D15" s="2">
        <v>33.0</v>
      </c>
      <c r="E15" s="2">
        <v>21.0</v>
      </c>
      <c r="F15" s="2">
        <v>28.0</v>
      </c>
      <c r="G15" s="3">
        <f t="shared" si="1"/>
        <v>0.2547169811</v>
      </c>
      <c r="H15" s="3">
        <v>0.6111</v>
      </c>
      <c r="I15" s="3">
        <f t="shared" si="2"/>
        <v>0.3888888889</v>
      </c>
      <c r="J15" s="3">
        <f t="shared" si="3"/>
        <v>0.1320754717</v>
      </c>
      <c r="K15" s="3">
        <v>0.1321</v>
      </c>
      <c r="L15" s="2">
        <v>82.0</v>
      </c>
      <c r="M15" s="3">
        <v>0.3868</v>
      </c>
    </row>
    <row r="16">
      <c r="A16" s="4">
        <v>15.0</v>
      </c>
      <c r="B16" s="1" t="s">
        <v>26</v>
      </c>
      <c r="C16" s="2">
        <v>50.0</v>
      </c>
      <c r="D16" s="2">
        <v>33.0</v>
      </c>
      <c r="E16" s="2">
        <v>17.0</v>
      </c>
      <c r="F16" s="2">
        <v>39.0</v>
      </c>
      <c r="G16" s="3">
        <f t="shared" si="1"/>
        <v>0.2358490566</v>
      </c>
      <c r="H16" s="3">
        <v>0.66</v>
      </c>
      <c r="I16" s="3">
        <f t="shared" si="2"/>
        <v>0.34</v>
      </c>
      <c r="J16" s="3">
        <f t="shared" si="3"/>
        <v>0.1839622642</v>
      </c>
      <c r="K16" s="3">
        <v>0.184</v>
      </c>
      <c r="L16" s="2">
        <v>89.0</v>
      </c>
      <c r="M16" s="3">
        <v>0.4198</v>
      </c>
    </row>
    <row r="17">
      <c r="A17" s="4">
        <v>16.0</v>
      </c>
      <c r="B17" s="1" t="s">
        <v>27</v>
      </c>
      <c r="C17" s="2">
        <v>50.0</v>
      </c>
      <c r="D17" s="2">
        <v>25.0</v>
      </c>
      <c r="E17" s="2">
        <v>25.0</v>
      </c>
      <c r="F17" s="2">
        <v>37.0</v>
      </c>
      <c r="G17" s="3">
        <f t="shared" si="1"/>
        <v>0.2358490566</v>
      </c>
      <c r="H17" s="3">
        <v>0.5</v>
      </c>
      <c r="I17" s="3">
        <f t="shared" si="2"/>
        <v>0.5</v>
      </c>
      <c r="J17" s="3">
        <f t="shared" si="3"/>
        <v>0.1745283019</v>
      </c>
      <c r="K17" s="3">
        <v>0.1745</v>
      </c>
      <c r="L17" s="2">
        <v>87.0</v>
      </c>
      <c r="M17" s="3">
        <v>0.4104</v>
      </c>
    </row>
    <row r="18">
      <c r="A18" s="4">
        <v>17.0</v>
      </c>
      <c r="B18" s="1" t="s">
        <v>28</v>
      </c>
      <c r="C18" s="2">
        <v>49.0</v>
      </c>
      <c r="D18" s="2">
        <v>25.0</v>
      </c>
      <c r="E18" s="2">
        <v>24.0</v>
      </c>
      <c r="F18" s="2">
        <v>115.0</v>
      </c>
      <c r="G18" s="3">
        <f t="shared" si="1"/>
        <v>0.2311320755</v>
      </c>
      <c r="H18" s="3">
        <v>0.5102</v>
      </c>
      <c r="I18" s="3">
        <f t="shared" si="2"/>
        <v>0.4897959184</v>
      </c>
      <c r="J18" s="3">
        <f t="shared" si="3"/>
        <v>0.5424528302</v>
      </c>
      <c r="K18" s="3">
        <v>0.5425</v>
      </c>
      <c r="L18" s="2">
        <v>164.0</v>
      </c>
      <c r="M18" s="3">
        <v>0.7736</v>
      </c>
    </row>
    <row r="19">
      <c r="A19" s="4">
        <v>18.0</v>
      </c>
      <c r="B19" s="1" t="s">
        <v>29</v>
      </c>
      <c r="C19" s="2">
        <v>49.0</v>
      </c>
      <c r="D19" s="2">
        <v>19.0</v>
      </c>
      <c r="E19" s="2">
        <v>30.0</v>
      </c>
      <c r="F19" s="2">
        <v>22.0</v>
      </c>
      <c r="G19" s="3">
        <f t="shared" si="1"/>
        <v>0.2311320755</v>
      </c>
      <c r="H19" s="3">
        <v>0.3878</v>
      </c>
      <c r="I19" s="3">
        <f t="shared" si="2"/>
        <v>0.612244898</v>
      </c>
      <c r="J19" s="3">
        <f t="shared" si="3"/>
        <v>0.1037735849</v>
      </c>
      <c r="K19" s="3">
        <v>0.1038</v>
      </c>
      <c r="L19" s="2">
        <v>71.0</v>
      </c>
      <c r="M19" s="3">
        <v>0.3349</v>
      </c>
    </row>
    <row r="20">
      <c r="A20" s="4">
        <v>19.0</v>
      </c>
      <c r="B20" s="1" t="s">
        <v>30</v>
      </c>
      <c r="C20" s="2">
        <v>49.0</v>
      </c>
      <c r="D20" s="2">
        <v>17.0</v>
      </c>
      <c r="E20" s="2">
        <v>32.0</v>
      </c>
      <c r="F20" s="2">
        <v>18.0</v>
      </c>
      <c r="G20" s="3">
        <f t="shared" si="1"/>
        <v>0.2311320755</v>
      </c>
      <c r="H20" s="3">
        <v>0.3469</v>
      </c>
      <c r="I20" s="3">
        <f t="shared" si="2"/>
        <v>0.6530612245</v>
      </c>
      <c r="J20" s="3">
        <f t="shared" si="3"/>
        <v>0.08490566038</v>
      </c>
      <c r="K20" s="3">
        <v>0.0849</v>
      </c>
      <c r="L20" s="2">
        <v>67.0</v>
      </c>
      <c r="M20" s="3">
        <v>0.316</v>
      </c>
    </row>
    <row r="21">
      <c r="A21" s="4">
        <v>20.0</v>
      </c>
      <c r="B21" s="1" t="s">
        <v>31</v>
      </c>
      <c r="C21" s="2">
        <v>48.0</v>
      </c>
      <c r="D21" s="2">
        <v>31.0</v>
      </c>
      <c r="E21" s="2">
        <v>17.0</v>
      </c>
      <c r="F21" s="2">
        <v>63.0</v>
      </c>
      <c r="G21" s="3">
        <f t="shared" si="1"/>
        <v>0.2264150943</v>
      </c>
      <c r="H21" s="3">
        <v>0.6458</v>
      </c>
      <c r="I21" s="3">
        <f t="shared" si="2"/>
        <v>0.3541666667</v>
      </c>
      <c r="J21" s="3">
        <f t="shared" si="3"/>
        <v>0.2971698113</v>
      </c>
      <c r="K21" s="3">
        <v>0.2972</v>
      </c>
      <c r="L21" s="2">
        <v>111.0</v>
      </c>
      <c r="M21" s="3">
        <v>0.5236</v>
      </c>
    </row>
    <row r="22">
      <c r="A22" s="4">
        <v>21.0</v>
      </c>
      <c r="B22" s="1" t="s">
        <v>32</v>
      </c>
      <c r="C22" s="2">
        <v>46.0</v>
      </c>
      <c r="D22" s="2">
        <v>22.0</v>
      </c>
      <c r="E22" s="2">
        <v>24.0</v>
      </c>
      <c r="F22" s="2">
        <v>90.0</v>
      </c>
      <c r="G22" s="3">
        <f t="shared" si="1"/>
        <v>0.2169811321</v>
      </c>
      <c r="H22" s="3">
        <v>0.4783</v>
      </c>
      <c r="I22" s="3">
        <f t="shared" si="2"/>
        <v>0.5217391304</v>
      </c>
      <c r="J22" s="3">
        <f t="shared" si="3"/>
        <v>0.4245283019</v>
      </c>
      <c r="K22" s="3">
        <v>0.4245</v>
      </c>
      <c r="L22" s="2">
        <v>136.0</v>
      </c>
      <c r="M22" s="3">
        <v>0.6415</v>
      </c>
    </row>
    <row r="23">
      <c r="A23" s="4">
        <v>22.0</v>
      </c>
      <c r="B23" s="1" t="s">
        <v>33</v>
      </c>
      <c r="C23" s="2">
        <v>44.0</v>
      </c>
      <c r="D23" s="2">
        <v>26.0</v>
      </c>
      <c r="E23" s="2">
        <v>18.0</v>
      </c>
      <c r="F23" s="2">
        <v>21.0</v>
      </c>
      <c r="G23" s="3">
        <f t="shared" si="1"/>
        <v>0.2075471698</v>
      </c>
      <c r="H23" s="3">
        <v>0.5909</v>
      </c>
      <c r="I23" s="3">
        <f t="shared" si="2"/>
        <v>0.4090909091</v>
      </c>
      <c r="J23" s="3">
        <f t="shared" si="3"/>
        <v>0.09905660377</v>
      </c>
      <c r="K23" s="3">
        <v>0.0991</v>
      </c>
      <c r="L23" s="2">
        <v>65.0</v>
      </c>
      <c r="M23" s="3">
        <v>0.3066</v>
      </c>
    </row>
    <row r="24">
      <c r="A24" s="4">
        <v>23.0</v>
      </c>
      <c r="B24" s="1" t="s">
        <v>34</v>
      </c>
      <c r="C24" s="2">
        <v>44.0</v>
      </c>
      <c r="D24" s="2">
        <v>19.0</v>
      </c>
      <c r="E24" s="2">
        <v>25.0</v>
      </c>
      <c r="F24" s="2">
        <v>33.0</v>
      </c>
      <c r="G24" s="3">
        <f t="shared" si="1"/>
        <v>0.2075471698</v>
      </c>
      <c r="H24" s="3">
        <v>0.4318</v>
      </c>
      <c r="I24" s="3">
        <f t="shared" si="2"/>
        <v>0.5681818182</v>
      </c>
      <c r="J24" s="3">
        <f t="shared" si="3"/>
        <v>0.1556603774</v>
      </c>
      <c r="K24" s="3">
        <v>0.1557</v>
      </c>
      <c r="L24" s="2">
        <v>77.0</v>
      </c>
      <c r="M24" s="3">
        <v>0.3632</v>
      </c>
    </row>
    <row r="25">
      <c r="A25" s="4">
        <v>24.0</v>
      </c>
      <c r="B25" s="1" t="s">
        <v>35</v>
      </c>
      <c r="C25" s="2">
        <v>40.0</v>
      </c>
      <c r="D25" s="2">
        <v>22.0</v>
      </c>
      <c r="E25" s="2">
        <v>18.0</v>
      </c>
      <c r="F25" s="2">
        <v>27.0</v>
      </c>
      <c r="G25" s="3">
        <f t="shared" si="1"/>
        <v>0.1886792453</v>
      </c>
      <c r="H25" s="3">
        <v>0.55</v>
      </c>
      <c r="I25" s="3">
        <f t="shared" si="2"/>
        <v>0.45</v>
      </c>
      <c r="J25" s="3">
        <f t="shared" si="3"/>
        <v>0.1273584906</v>
      </c>
      <c r="K25" s="3">
        <v>0.1274</v>
      </c>
      <c r="L25" s="2">
        <v>67.0</v>
      </c>
      <c r="M25" s="3">
        <v>0.316</v>
      </c>
    </row>
    <row r="26">
      <c r="A26" s="4">
        <v>25.0</v>
      </c>
      <c r="B26" s="1" t="s">
        <v>36</v>
      </c>
      <c r="C26" s="2">
        <v>39.0</v>
      </c>
      <c r="D26" s="2">
        <v>17.0</v>
      </c>
      <c r="E26" s="2">
        <v>22.0</v>
      </c>
      <c r="F26" s="2">
        <v>19.0</v>
      </c>
      <c r="G26" s="3">
        <f t="shared" si="1"/>
        <v>0.1839622642</v>
      </c>
      <c r="H26" s="3">
        <v>0.4359</v>
      </c>
      <c r="I26" s="3">
        <f t="shared" si="2"/>
        <v>0.5641025641</v>
      </c>
      <c r="J26" s="3">
        <f t="shared" si="3"/>
        <v>0.08962264151</v>
      </c>
      <c r="K26" s="3">
        <v>0.0896</v>
      </c>
      <c r="L26" s="2">
        <v>58.0</v>
      </c>
      <c r="M26" s="3">
        <v>0.2736</v>
      </c>
    </row>
    <row r="27">
      <c r="A27" s="4">
        <v>26.0</v>
      </c>
      <c r="B27" s="1" t="s">
        <v>37</v>
      </c>
      <c r="C27" s="2">
        <v>36.0</v>
      </c>
      <c r="D27" s="2">
        <v>20.0</v>
      </c>
      <c r="E27" s="2">
        <v>16.0</v>
      </c>
      <c r="F27" s="2">
        <v>24.0</v>
      </c>
      <c r="G27" s="3">
        <f t="shared" si="1"/>
        <v>0.1698113208</v>
      </c>
      <c r="H27" s="3">
        <v>0.5556</v>
      </c>
      <c r="I27" s="3">
        <f t="shared" si="2"/>
        <v>0.4444444444</v>
      </c>
      <c r="J27" s="3">
        <f t="shared" si="3"/>
        <v>0.1132075472</v>
      </c>
      <c r="K27" s="3">
        <v>0.1132</v>
      </c>
      <c r="L27" s="2">
        <v>60.0</v>
      </c>
      <c r="M27" s="3">
        <v>0.283</v>
      </c>
    </row>
    <row r="28">
      <c r="A28" s="4">
        <v>27.0</v>
      </c>
      <c r="B28" s="1" t="s">
        <v>38</v>
      </c>
      <c r="C28" s="2">
        <v>35.0</v>
      </c>
      <c r="D28" s="2">
        <v>18.0</v>
      </c>
      <c r="E28" s="2">
        <v>17.0</v>
      </c>
      <c r="F28" s="2">
        <v>57.0</v>
      </c>
      <c r="G28" s="3">
        <f t="shared" si="1"/>
        <v>0.1650943396</v>
      </c>
      <c r="H28" s="3">
        <v>0.5143</v>
      </c>
      <c r="I28" s="3">
        <f t="shared" si="2"/>
        <v>0.4857142857</v>
      </c>
      <c r="J28" s="3">
        <f t="shared" si="3"/>
        <v>0.2688679245</v>
      </c>
      <c r="K28" s="3">
        <v>0.2689</v>
      </c>
      <c r="L28" s="2">
        <v>92.0</v>
      </c>
      <c r="M28" s="3">
        <v>0.434</v>
      </c>
    </row>
    <row r="29">
      <c r="A29" s="4">
        <v>28.0</v>
      </c>
      <c r="B29" s="1" t="s">
        <v>39</v>
      </c>
      <c r="C29" s="2">
        <v>34.0</v>
      </c>
      <c r="D29" s="2">
        <v>17.0</v>
      </c>
      <c r="E29" s="2">
        <v>17.0</v>
      </c>
      <c r="F29" s="2">
        <v>16.0</v>
      </c>
      <c r="G29" s="3">
        <f t="shared" si="1"/>
        <v>0.1603773585</v>
      </c>
      <c r="H29" s="3">
        <v>0.5</v>
      </c>
      <c r="I29" s="3">
        <f t="shared" si="2"/>
        <v>0.5</v>
      </c>
      <c r="J29" s="3">
        <f t="shared" si="3"/>
        <v>0.07547169811</v>
      </c>
      <c r="K29" s="3">
        <v>0.0755</v>
      </c>
      <c r="L29" s="2">
        <v>50.0</v>
      </c>
      <c r="M29" s="3">
        <v>0.2358</v>
      </c>
    </row>
    <row r="30">
      <c r="A30" s="4">
        <v>29.0</v>
      </c>
      <c r="B30" s="1" t="s">
        <v>40</v>
      </c>
      <c r="C30" s="2">
        <v>34.0</v>
      </c>
      <c r="D30" s="2">
        <v>15.0</v>
      </c>
      <c r="E30" s="2">
        <v>19.0</v>
      </c>
      <c r="F30" s="2">
        <v>104.0</v>
      </c>
      <c r="G30" s="3">
        <f t="shared" si="1"/>
        <v>0.1603773585</v>
      </c>
      <c r="H30" s="3">
        <v>0.4412</v>
      </c>
      <c r="I30" s="3">
        <f t="shared" si="2"/>
        <v>0.5588235294</v>
      </c>
      <c r="J30" s="3">
        <f t="shared" si="3"/>
        <v>0.4905660377</v>
      </c>
      <c r="K30" s="3">
        <v>0.4906</v>
      </c>
      <c r="L30" s="2">
        <v>138.0</v>
      </c>
      <c r="M30" s="3">
        <v>0.6509</v>
      </c>
    </row>
    <row r="31">
      <c r="A31" s="4">
        <v>30.0</v>
      </c>
      <c r="B31" s="1" t="s">
        <v>41</v>
      </c>
      <c r="C31" s="2">
        <v>31.0</v>
      </c>
      <c r="D31" s="2">
        <v>12.0</v>
      </c>
      <c r="E31" s="2">
        <v>19.0</v>
      </c>
      <c r="F31" s="2">
        <v>12.0</v>
      </c>
      <c r="G31" s="3">
        <f t="shared" si="1"/>
        <v>0.1462264151</v>
      </c>
      <c r="H31" s="3">
        <v>0.3871</v>
      </c>
      <c r="I31" s="3">
        <f t="shared" si="2"/>
        <v>0.6129032258</v>
      </c>
      <c r="J31" s="3">
        <f t="shared" si="3"/>
        <v>0.05660377358</v>
      </c>
      <c r="K31" s="3">
        <v>0.0566</v>
      </c>
      <c r="L31" s="2">
        <v>43.0</v>
      </c>
      <c r="M31" s="3">
        <v>0.2028</v>
      </c>
    </row>
    <row r="32">
      <c r="A32" s="4">
        <v>31.0</v>
      </c>
      <c r="B32" s="1" t="s">
        <v>42</v>
      </c>
      <c r="C32" s="2">
        <v>29.0</v>
      </c>
      <c r="D32" s="2">
        <v>18.0</v>
      </c>
      <c r="E32" s="2">
        <v>11.0</v>
      </c>
      <c r="F32" s="2">
        <v>11.0</v>
      </c>
      <c r="G32" s="3">
        <f t="shared" si="1"/>
        <v>0.1367924528</v>
      </c>
      <c r="H32" s="3">
        <v>0.6207</v>
      </c>
      <c r="I32" s="3">
        <f t="shared" si="2"/>
        <v>0.3793103448</v>
      </c>
      <c r="J32" s="3">
        <f t="shared" si="3"/>
        <v>0.05188679245</v>
      </c>
      <c r="K32" s="3">
        <v>0.0519</v>
      </c>
      <c r="L32" s="2">
        <v>40.0</v>
      </c>
      <c r="M32" s="3">
        <v>0.1887</v>
      </c>
    </row>
    <row r="33">
      <c r="A33" s="4">
        <v>32.0</v>
      </c>
      <c r="B33" s="1" t="s">
        <v>43</v>
      </c>
      <c r="C33" s="2">
        <v>26.0</v>
      </c>
      <c r="D33" s="2">
        <v>11.0</v>
      </c>
      <c r="E33" s="2">
        <v>15.0</v>
      </c>
      <c r="F33" s="2">
        <v>10.0</v>
      </c>
      <c r="G33" s="3">
        <f t="shared" si="1"/>
        <v>0.1226415094</v>
      </c>
      <c r="H33" s="3">
        <v>0.4231</v>
      </c>
      <c r="I33" s="3">
        <f t="shared" si="2"/>
        <v>0.5769230769</v>
      </c>
      <c r="J33" s="3">
        <f t="shared" si="3"/>
        <v>0.04716981132</v>
      </c>
      <c r="K33" s="3">
        <v>0.0472</v>
      </c>
      <c r="L33" s="2">
        <v>36.0</v>
      </c>
      <c r="M33" s="3">
        <v>0.1698</v>
      </c>
    </row>
    <row r="34">
      <c r="A34" s="4">
        <v>33.0</v>
      </c>
      <c r="B34" s="1" t="s">
        <v>44</v>
      </c>
      <c r="C34" s="2">
        <v>23.0</v>
      </c>
      <c r="D34" s="2">
        <v>12.0</v>
      </c>
      <c r="E34" s="2">
        <v>11.0</v>
      </c>
      <c r="F34" s="2">
        <v>15.0</v>
      </c>
      <c r="G34" s="3">
        <f t="shared" si="1"/>
        <v>0.108490566</v>
      </c>
      <c r="H34" s="3">
        <v>0.5217</v>
      </c>
      <c r="I34" s="3">
        <f t="shared" si="2"/>
        <v>0.4782608696</v>
      </c>
      <c r="J34" s="3">
        <f t="shared" si="3"/>
        <v>0.07075471698</v>
      </c>
      <c r="K34" s="3">
        <v>0.0708</v>
      </c>
      <c r="L34" s="2">
        <v>38.0</v>
      </c>
      <c r="M34" s="3">
        <v>0.1792</v>
      </c>
    </row>
    <row r="35">
      <c r="A35" s="4">
        <v>34.0</v>
      </c>
      <c r="B35" s="1" t="s">
        <v>45</v>
      </c>
      <c r="C35" s="2">
        <v>22.0</v>
      </c>
      <c r="D35" s="2">
        <v>14.0</v>
      </c>
      <c r="E35" s="2">
        <v>8.0</v>
      </c>
      <c r="F35" s="2">
        <v>37.0</v>
      </c>
      <c r="G35" s="3">
        <f t="shared" si="1"/>
        <v>0.1037735849</v>
      </c>
      <c r="H35" s="3">
        <v>0.6364</v>
      </c>
      <c r="I35" s="3">
        <f t="shared" si="2"/>
        <v>0.3636363636</v>
      </c>
      <c r="J35" s="3">
        <f t="shared" si="3"/>
        <v>0.1745283019</v>
      </c>
      <c r="K35" s="3">
        <v>0.1745</v>
      </c>
      <c r="L35" s="2">
        <v>59.0</v>
      </c>
      <c r="M35" s="3">
        <v>0.2783</v>
      </c>
    </row>
    <row r="36">
      <c r="A36" s="4">
        <v>35.0</v>
      </c>
      <c r="B36" s="1" t="s">
        <v>46</v>
      </c>
      <c r="C36" s="2">
        <v>21.0</v>
      </c>
      <c r="D36" s="2">
        <v>13.0</v>
      </c>
      <c r="E36" s="2">
        <v>8.0</v>
      </c>
      <c r="F36" s="2">
        <v>7.0</v>
      </c>
      <c r="G36" s="3">
        <f t="shared" si="1"/>
        <v>0.09905660377</v>
      </c>
      <c r="H36" s="3">
        <v>0.619</v>
      </c>
      <c r="I36" s="3">
        <f t="shared" si="2"/>
        <v>0.380952381</v>
      </c>
      <c r="J36" s="3">
        <f t="shared" si="3"/>
        <v>0.03301886792</v>
      </c>
      <c r="K36" s="3">
        <v>0.033</v>
      </c>
      <c r="L36" s="2">
        <v>28.0</v>
      </c>
      <c r="M36" s="3">
        <v>0.1321</v>
      </c>
    </row>
    <row r="37">
      <c r="A37" s="4">
        <v>36.0</v>
      </c>
      <c r="B37" s="1" t="s">
        <v>47</v>
      </c>
      <c r="C37" s="2">
        <v>21.0</v>
      </c>
      <c r="D37" s="2">
        <v>6.0</v>
      </c>
      <c r="E37" s="2">
        <v>15.0</v>
      </c>
      <c r="F37" s="2">
        <v>163.0</v>
      </c>
      <c r="G37" s="3">
        <f t="shared" si="1"/>
        <v>0.09905660377</v>
      </c>
      <c r="H37" s="3">
        <v>0.2857</v>
      </c>
      <c r="I37" s="3">
        <f t="shared" si="2"/>
        <v>0.7142857143</v>
      </c>
      <c r="J37" s="3">
        <f t="shared" si="3"/>
        <v>0.7688679245</v>
      </c>
      <c r="K37" s="3">
        <v>0.7689</v>
      </c>
      <c r="L37" s="2">
        <v>184.0</v>
      </c>
      <c r="M37" s="3">
        <v>0.8679</v>
      </c>
    </row>
    <row r="38">
      <c r="A38" s="4">
        <v>37.0</v>
      </c>
      <c r="B38" s="1" t="s">
        <v>48</v>
      </c>
      <c r="C38" s="2">
        <v>20.0</v>
      </c>
      <c r="D38" s="2">
        <v>9.0</v>
      </c>
      <c r="E38" s="2">
        <v>11.0</v>
      </c>
      <c r="F38" s="2">
        <v>12.0</v>
      </c>
      <c r="G38" s="3">
        <f t="shared" si="1"/>
        <v>0.09433962264</v>
      </c>
      <c r="H38" s="3">
        <v>0.45</v>
      </c>
      <c r="I38" s="3">
        <f t="shared" si="2"/>
        <v>0.55</v>
      </c>
      <c r="J38" s="3">
        <f t="shared" si="3"/>
        <v>0.05660377358</v>
      </c>
      <c r="K38" s="3">
        <v>0.0566</v>
      </c>
      <c r="L38" s="2">
        <v>32.0</v>
      </c>
      <c r="M38" s="3">
        <v>0.1509</v>
      </c>
    </row>
    <row r="39">
      <c r="A39" s="4">
        <v>38.0</v>
      </c>
      <c r="B39" s="1" t="s">
        <v>49</v>
      </c>
      <c r="C39" s="2">
        <v>17.0</v>
      </c>
      <c r="D39" s="2">
        <v>9.0</v>
      </c>
      <c r="E39" s="2">
        <v>8.0</v>
      </c>
      <c r="F39" s="2">
        <v>5.0</v>
      </c>
      <c r="G39" s="3">
        <f t="shared" si="1"/>
        <v>0.08018867925</v>
      </c>
      <c r="H39" s="3">
        <v>0.5294</v>
      </c>
      <c r="I39" s="3">
        <f t="shared" si="2"/>
        <v>0.4705882353</v>
      </c>
      <c r="J39" s="3">
        <f t="shared" si="3"/>
        <v>0.02358490566</v>
      </c>
      <c r="K39" s="3">
        <v>0.0236</v>
      </c>
      <c r="L39" s="2">
        <v>22.0</v>
      </c>
      <c r="M39" s="3">
        <v>0.1038</v>
      </c>
    </row>
    <row r="40">
      <c r="A40" s="4">
        <v>39.0</v>
      </c>
      <c r="B40" s="1" t="s">
        <v>50</v>
      </c>
      <c r="C40" s="2">
        <v>17.0</v>
      </c>
      <c r="D40" s="2">
        <v>7.0</v>
      </c>
      <c r="E40" s="2">
        <v>10.0</v>
      </c>
      <c r="F40" s="2">
        <v>21.0</v>
      </c>
      <c r="G40" s="3">
        <f t="shared" si="1"/>
        <v>0.08018867925</v>
      </c>
      <c r="H40" s="3">
        <v>0.4118</v>
      </c>
      <c r="I40" s="3">
        <f t="shared" si="2"/>
        <v>0.5882352941</v>
      </c>
      <c r="J40" s="3">
        <f t="shared" si="3"/>
        <v>0.09905660377</v>
      </c>
      <c r="K40" s="3">
        <v>0.0991</v>
      </c>
      <c r="L40" s="2">
        <v>38.0</v>
      </c>
      <c r="M40" s="3">
        <v>0.1792</v>
      </c>
    </row>
    <row r="41">
      <c r="A41" s="4">
        <v>40.0</v>
      </c>
      <c r="B41" s="1" t="s">
        <v>51</v>
      </c>
      <c r="C41" s="2">
        <v>16.0</v>
      </c>
      <c r="D41" s="2">
        <v>11.0</v>
      </c>
      <c r="E41" s="2">
        <v>5.0</v>
      </c>
      <c r="F41" s="2">
        <v>24.0</v>
      </c>
      <c r="G41" s="3">
        <f t="shared" si="1"/>
        <v>0.07547169811</v>
      </c>
      <c r="H41" s="3">
        <v>0.6875</v>
      </c>
      <c r="I41" s="3">
        <f t="shared" si="2"/>
        <v>0.3125</v>
      </c>
      <c r="J41" s="3">
        <f t="shared" si="3"/>
        <v>0.1132075472</v>
      </c>
      <c r="K41" s="3">
        <v>0.1132</v>
      </c>
      <c r="L41" s="2">
        <v>40.0</v>
      </c>
      <c r="M41" s="3">
        <v>0.1887</v>
      </c>
    </row>
    <row r="42">
      <c r="A42" s="4">
        <v>41.0</v>
      </c>
      <c r="B42" s="1" t="s">
        <v>52</v>
      </c>
      <c r="C42" s="2">
        <v>16.0</v>
      </c>
      <c r="D42" s="2">
        <v>5.0</v>
      </c>
      <c r="E42" s="2">
        <v>11.0</v>
      </c>
      <c r="F42" s="2">
        <v>9.0</v>
      </c>
      <c r="G42" s="3">
        <f t="shared" si="1"/>
        <v>0.07547169811</v>
      </c>
      <c r="H42" s="3">
        <v>0.3125</v>
      </c>
      <c r="I42" s="3">
        <f t="shared" si="2"/>
        <v>0.6875</v>
      </c>
      <c r="J42" s="3">
        <f t="shared" si="3"/>
        <v>0.04245283019</v>
      </c>
      <c r="K42" s="3">
        <v>0.0425</v>
      </c>
      <c r="L42" s="2">
        <v>25.0</v>
      </c>
      <c r="M42" s="3">
        <v>0.1179</v>
      </c>
    </row>
    <row r="43">
      <c r="A43" s="4">
        <v>42.0</v>
      </c>
      <c r="B43" s="1" t="s">
        <v>53</v>
      </c>
      <c r="C43" s="2">
        <v>15.0</v>
      </c>
      <c r="D43" s="2">
        <v>8.0</v>
      </c>
      <c r="E43" s="2">
        <v>7.0</v>
      </c>
      <c r="F43" s="2">
        <v>14.0</v>
      </c>
      <c r="G43" s="3">
        <f t="shared" si="1"/>
        <v>0.07075471698</v>
      </c>
      <c r="H43" s="3">
        <v>0.5333</v>
      </c>
      <c r="I43" s="3">
        <f t="shared" si="2"/>
        <v>0.4666666667</v>
      </c>
      <c r="J43" s="3">
        <f t="shared" si="3"/>
        <v>0.06603773585</v>
      </c>
      <c r="K43" s="3">
        <v>0.066</v>
      </c>
      <c r="L43" s="2">
        <v>29.0</v>
      </c>
      <c r="M43" s="3">
        <v>0.1368</v>
      </c>
    </row>
    <row r="44">
      <c r="A44" s="4">
        <v>43.0</v>
      </c>
      <c r="B44" s="1" t="s">
        <v>54</v>
      </c>
      <c r="C44" s="2">
        <v>15.0</v>
      </c>
      <c r="D44" s="2">
        <v>5.0</v>
      </c>
      <c r="E44" s="2">
        <v>10.0</v>
      </c>
      <c r="F44" s="2">
        <v>5.0</v>
      </c>
      <c r="G44" s="3">
        <f t="shared" si="1"/>
        <v>0.07075471698</v>
      </c>
      <c r="H44" s="3">
        <v>0.3333</v>
      </c>
      <c r="I44" s="3">
        <f t="shared" si="2"/>
        <v>0.6666666667</v>
      </c>
      <c r="J44" s="3">
        <f t="shared" si="3"/>
        <v>0.02358490566</v>
      </c>
      <c r="K44" s="3">
        <v>0.0236</v>
      </c>
      <c r="L44" s="2">
        <v>20.0</v>
      </c>
      <c r="M44" s="3">
        <v>0.0943</v>
      </c>
    </row>
    <row r="45">
      <c r="A45" s="4">
        <v>44.0</v>
      </c>
      <c r="B45" s="1" t="s">
        <v>55</v>
      </c>
      <c r="C45" s="2">
        <v>14.0</v>
      </c>
      <c r="D45" s="2">
        <v>3.0</v>
      </c>
      <c r="E45" s="2">
        <v>11.0</v>
      </c>
      <c r="F45" s="2">
        <v>7.0</v>
      </c>
      <c r="G45" s="3">
        <f t="shared" si="1"/>
        <v>0.06603773585</v>
      </c>
      <c r="H45" s="3">
        <v>0.2143</v>
      </c>
      <c r="I45" s="3">
        <f t="shared" si="2"/>
        <v>0.7857142857</v>
      </c>
      <c r="J45" s="3">
        <f t="shared" si="3"/>
        <v>0.03301886792</v>
      </c>
      <c r="K45" s="3">
        <v>0.033</v>
      </c>
      <c r="L45" s="2">
        <v>21.0</v>
      </c>
      <c r="M45" s="3">
        <v>0.0991</v>
      </c>
    </row>
    <row r="46">
      <c r="A46" s="4">
        <v>45.0</v>
      </c>
      <c r="B46" s="1" t="s">
        <v>56</v>
      </c>
      <c r="C46" s="2">
        <v>13.0</v>
      </c>
      <c r="D46" s="2">
        <v>8.0</v>
      </c>
      <c r="E46" s="2">
        <v>5.0</v>
      </c>
      <c r="F46" s="2">
        <v>24.0</v>
      </c>
      <c r="G46" s="3">
        <f t="shared" si="1"/>
        <v>0.06132075472</v>
      </c>
      <c r="H46" s="3">
        <v>0.6154</v>
      </c>
      <c r="I46" s="3">
        <f t="shared" si="2"/>
        <v>0.3846153846</v>
      </c>
      <c r="J46" s="3">
        <f t="shared" si="3"/>
        <v>0.1132075472</v>
      </c>
      <c r="K46" s="3">
        <v>0.1132</v>
      </c>
      <c r="L46" s="2">
        <v>37.0</v>
      </c>
      <c r="M46" s="3">
        <v>0.1745</v>
      </c>
    </row>
    <row r="47">
      <c r="A47" s="4">
        <v>46.0</v>
      </c>
      <c r="B47" s="1" t="s">
        <v>57</v>
      </c>
      <c r="C47" s="2">
        <v>11.0</v>
      </c>
      <c r="D47" s="2">
        <v>7.0</v>
      </c>
      <c r="E47" s="2">
        <v>4.0</v>
      </c>
      <c r="F47" s="2">
        <v>3.0</v>
      </c>
      <c r="G47" s="3">
        <f t="shared" si="1"/>
        <v>0.05188679245</v>
      </c>
      <c r="H47" s="3">
        <v>0.6364</v>
      </c>
      <c r="I47" s="3">
        <f t="shared" si="2"/>
        <v>0.3636363636</v>
      </c>
      <c r="J47" s="3">
        <f t="shared" si="3"/>
        <v>0.0141509434</v>
      </c>
      <c r="K47" s="3">
        <v>0.0142</v>
      </c>
      <c r="L47" s="2">
        <v>14.0</v>
      </c>
      <c r="M47" s="3">
        <v>0.066</v>
      </c>
    </row>
    <row r="48">
      <c r="A48" s="4">
        <v>47.0</v>
      </c>
      <c r="B48" s="1" t="s">
        <v>58</v>
      </c>
      <c r="C48" s="2">
        <v>11.0</v>
      </c>
      <c r="D48" s="2">
        <v>5.0</v>
      </c>
      <c r="E48" s="2">
        <v>6.0</v>
      </c>
      <c r="F48" s="2">
        <v>6.0</v>
      </c>
      <c r="G48" s="3">
        <f t="shared" si="1"/>
        <v>0.05188679245</v>
      </c>
      <c r="H48" s="3">
        <v>0.4545</v>
      </c>
      <c r="I48" s="3">
        <f t="shared" si="2"/>
        <v>0.5454545455</v>
      </c>
      <c r="J48" s="3">
        <f t="shared" si="3"/>
        <v>0.02830188679</v>
      </c>
      <c r="K48" s="3">
        <v>0.0283</v>
      </c>
      <c r="L48" s="2">
        <v>17.0</v>
      </c>
      <c r="M48" s="3">
        <v>0.0802</v>
      </c>
    </row>
    <row r="49">
      <c r="A49" s="4">
        <v>48.0</v>
      </c>
      <c r="B49" s="1" t="s">
        <v>59</v>
      </c>
      <c r="C49" s="2">
        <v>11.0</v>
      </c>
      <c r="D49" s="2">
        <v>5.0</v>
      </c>
      <c r="E49" s="2">
        <v>6.0</v>
      </c>
      <c r="F49" s="2">
        <v>14.0</v>
      </c>
      <c r="G49" s="3">
        <f t="shared" si="1"/>
        <v>0.05188679245</v>
      </c>
      <c r="H49" s="3">
        <v>0.4545</v>
      </c>
      <c r="I49" s="3">
        <f t="shared" si="2"/>
        <v>0.5454545455</v>
      </c>
      <c r="J49" s="3">
        <f t="shared" si="3"/>
        <v>0.06603773585</v>
      </c>
      <c r="K49" s="3">
        <v>0.066</v>
      </c>
      <c r="L49" s="2">
        <v>25.0</v>
      </c>
      <c r="M49" s="3">
        <v>0.1179</v>
      </c>
    </row>
    <row r="50">
      <c r="A50" s="4">
        <v>49.0</v>
      </c>
      <c r="B50" s="1" t="s">
        <v>60</v>
      </c>
      <c r="C50" s="2">
        <v>11.0</v>
      </c>
      <c r="D50" s="2">
        <v>4.0</v>
      </c>
      <c r="E50" s="2">
        <v>7.0</v>
      </c>
      <c r="F50" s="2">
        <v>7.0</v>
      </c>
      <c r="G50" s="3">
        <f t="shared" si="1"/>
        <v>0.05188679245</v>
      </c>
      <c r="H50" s="3">
        <v>0.3636</v>
      </c>
      <c r="I50" s="3">
        <f t="shared" si="2"/>
        <v>0.6363636364</v>
      </c>
      <c r="J50" s="3">
        <f t="shared" si="3"/>
        <v>0.03301886792</v>
      </c>
      <c r="K50" s="3">
        <v>0.033</v>
      </c>
      <c r="L50" s="2">
        <v>18.0</v>
      </c>
      <c r="M50" s="3">
        <v>0.0849</v>
      </c>
    </row>
    <row r="51">
      <c r="A51" s="4">
        <v>50.0</v>
      </c>
      <c r="B51" s="1" t="s">
        <v>61</v>
      </c>
      <c r="C51" s="2">
        <v>10.0</v>
      </c>
      <c r="D51" s="2">
        <v>8.0</v>
      </c>
      <c r="E51" s="2">
        <v>2.0</v>
      </c>
      <c r="F51" s="2">
        <v>25.0</v>
      </c>
      <c r="G51" s="3">
        <f t="shared" si="1"/>
        <v>0.04716981132</v>
      </c>
      <c r="H51" s="3">
        <v>0.8</v>
      </c>
      <c r="I51" s="3">
        <f t="shared" si="2"/>
        <v>0.2</v>
      </c>
      <c r="J51" s="3">
        <f t="shared" si="3"/>
        <v>0.1179245283</v>
      </c>
      <c r="K51" s="3">
        <v>0.1179</v>
      </c>
      <c r="L51" s="2">
        <v>35.0</v>
      </c>
      <c r="M51" s="3">
        <v>0.1651</v>
      </c>
    </row>
    <row r="52">
      <c r="A52" s="4">
        <v>51.0</v>
      </c>
      <c r="B52" s="1" t="s">
        <v>62</v>
      </c>
      <c r="C52" s="2">
        <v>10.0</v>
      </c>
      <c r="D52" s="2">
        <v>3.0</v>
      </c>
      <c r="E52" s="2">
        <v>7.0</v>
      </c>
      <c r="F52" s="2">
        <v>12.0</v>
      </c>
      <c r="G52" s="3">
        <f t="shared" si="1"/>
        <v>0.04716981132</v>
      </c>
      <c r="H52" s="3">
        <v>0.3</v>
      </c>
      <c r="I52" s="3">
        <f t="shared" si="2"/>
        <v>0.7</v>
      </c>
      <c r="J52" s="3">
        <f t="shared" si="3"/>
        <v>0.05660377358</v>
      </c>
      <c r="K52" s="3">
        <v>0.0566</v>
      </c>
      <c r="L52" s="2">
        <v>22.0</v>
      </c>
      <c r="M52" s="3">
        <v>0.1038</v>
      </c>
    </row>
    <row r="53">
      <c r="A53" s="4">
        <v>52.0</v>
      </c>
      <c r="B53" s="1" t="s">
        <v>63</v>
      </c>
      <c r="C53" s="2">
        <v>9.0</v>
      </c>
      <c r="D53" s="2">
        <v>4.0</v>
      </c>
      <c r="E53" s="2">
        <v>5.0</v>
      </c>
      <c r="F53" s="2">
        <v>4.0</v>
      </c>
      <c r="G53" s="3">
        <f t="shared" si="1"/>
        <v>0.04245283019</v>
      </c>
      <c r="H53" s="3">
        <v>0.4444</v>
      </c>
      <c r="I53" s="3">
        <f t="shared" si="2"/>
        <v>0.5555555556</v>
      </c>
      <c r="J53" s="3">
        <f t="shared" si="3"/>
        <v>0.01886792453</v>
      </c>
      <c r="K53" s="3">
        <v>0.0189</v>
      </c>
      <c r="L53" s="2">
        <v>13.0</v>
      </c>
      <c r="M53" s="3">
        <v>0.0613</v>
      </c>
    </row>
    <row r="54">
      <c r="A54" s="4">
        <v>53.0</v>
      </c>
      <c r="B54" s="1" t="s">
        <v>64</v>
      </c>
      <c r="C54" s="2">
        <v>9.0</v>
      </c>
      <c r="D54" s="2">
        <v>4.0</v>
      </c>
      <c r="E54" s="2">
        <v>5.0</v>
      </c>
      <c r="F54" s="2">
        <v>0.0</v>
      </c>
      <c r="G54" s="3">
        <f t="shared" si="1"/>
        <v>0.04245283019</v>
      </c>
      <c r="H54" s="3">
        <v>0.4444</v>
      </c>
      <c r="I54" s="3">
        <f t="shared" si="2"/>
        <v>0.5555555556</v>
      </c>
      <c r="J54" s="3">
        <f t="shared" si="3"/>
        <v>0</v>
      </c>
      <c r="K54" s="3">
        <v>0.0</v>
      </c>
      <c r="L54" s="2">
        <v>9.0</v>
      </c>
      <c r="M54" s="3">
        <v>0.0425</v>
      </c>
    </row>
    <row r="55">
      <c r="A55" s="4">
        <v>54.0</v>
      </c>
      <c r="B55" s="1" t="s">
        <v>65</v>
      </c>
      <c r="C55" s="2">
        <v>9.0</v>
      </c>
      <c r="D55" s="2">
        <v>4.0</v>
      </c>
      <c r="E55" s="2">
        <v>5.0</v>
      </c>
      <c r="F55" s="2">
        <v>2.0</v>
      </c>
      <c r="G55" s="3">
        <f t="shared" si="1"/>
        <v>0.04245283019</v>
      </c>
      <c r="H55" s="3">
        <v>0.4444</v>
      </c>
      <c r="I55" s="3">
        <f t="shared" si="2"/>
        <v>0.5555555556</v>
      </c>
      <c r="J55" s="3">
        <f t="shared" si="3"/>
        <v>0.009433962264</v>
      </c>
      <c r="K55" s="3">
        <v>0.0094</v>
      </c>
      <c r="L55" s="2">
        <v>11.0</v>
      </c>
      <c r="M55" s="3">
        <v>0.0519</v>
      </c>
    </row>
    <row r="56">
      <c r="A56" s="4">
        <v>55.0</v>
      </c>
      <c r="B56" s="1" t="s">
        <v>66</v>
      </c>
      <c r="C56" s="2">
        <v>8.0</v>
      </c>
      <c r="D56" s="2">
        <v>5.0</v>
      </c>
      <c r="E56" s="2">
        <v>3.0</v>
      </c>
      <c r="F56" s="2">
        <v>1.0</v>
      </c>
      <c r="G56" s="3">
        <f t="shared" si="1"/>
        <v>0.03773584906</v>
      </c>
      <c r="H56" s="3">
        <v>0.625</v>
      </c>
      <c r="I56" s="3">
        <f t="shared" si="2"/>
        <v>0.375</v>
      </c>
      <c r="J56" s="3">
        <f t="shared" si="3"/>
        <v>0.004716981132</v>
      </c>
      <c r="K56" s="3">
        <v>0.0047</v>
      </c>
      <c r="L56" s="2">
        <v>9.0</v>
      </c>
      <c r="M56" s="3">
        <v>0.0425</v>
      </c>
    </row>
    <row r="57">
      <c r="A57" s="4">
        <v>56.0</v>
      </c>
      <c r="B57" s="1" t="s">
        <v>67</v>
      </c>
      <c r="C57" s="2">
        <v>7.0</v>
      </c>
      <c r="D57" s="2">
        <v>5.0</v>
      </c>
      <c r="E57" s="2">
        <v>2.0</v>
      </c>
      <c r="F57" s="2">
        <v>8.0</v>
      </c>
      <c r="G57" s="3">
        <f t="shared" si="1"/>
        <v>0.03301886792</v>
      </c>
      <c r="H57" s="3">
        <v>0.7143</v>
      </c>
      <c r="I57" s="3">
        <f t="shared" si="2"/>
        <v>0.2857142857</v>
      </c>
      <c r="J57" s="3">
        <f t="shared" si="3"/>
        <v>0.03773584906</v>
      </c>
      <c r="K57" s="3">
        <v>0.0377</v>
      </c>
      <c r="L57" s="2">
        <v>15.0</v>
      </c>
      <c r="M57" s="3">
        <v>0.0708</v>
      </c>
    </row>
    <row r="58">
      <c r="A58" s="4">
        <v>57.0</v>
      </c>
      <c r="B58" s="1" t="s">
        <v>68</v>
      </c>
      <c r="C58" s="2">
        <v>7.0</v>
      </c>
      <c r="D58" s="2">
        <v>5.0</v>
      </c>
      <c r="E58" s="2">
        <v>2.0</v>
      </c>
      <c r="F58" s="2">
        <v>5.0</v>
      </c>
      <c r="G58" s="3">
        <f t="shared" si="1"/>
        <v>0.03301886792</v>
      </c>
      <c r="H58" s="3">
        <v>0.7143</v>
      </c>
      <c r="I58" s="3">
        <f t="shared" si="2"/>
        <v>0.2857142857</v>
      </c>
      <c r="J58" s="3">
        <f t="shared" si="3"/>
        <v>0.02358490566</v>
      </c>
      <c r="K58" s="3">
        <v>0.0236</v>
      </c>
      <c r="L58" s="2">
        <v>12.0</v>
      </c>
      <c r="M58" s="3">
        <v>0.0566</v>
      </c>
    </row>
    <row r="59">
      <c r="A59" s="4">
        <v>58.0</v>
      </c>
      <c r="B59" s="1" t="s">
        <v>69</v>
      </c>
      <c r="C59" s="2">
        <v>7.0</v>
      </c>
      <c r="D59" s="2">
        <v>3.0</v>
      </c>
      <c r="E59" s="2">
        <v>4.0</v>
      </c>
      <c r="F59" s="2">
        <v>205.0</v>
      </c>
      <c r="G59" s="3">
        <f t="shared" si="1"/>
        <v>0.03301886792</v>
      </c>
      <c r="H59" s="3">
        <v>0.4286</v>
      </c>
      <c r="I59" s="3">
        <f t="shared" si="2"/>
        <v>0.5714285714</v>
      </c>
      <c r="J59" s="3">
        <f t="shared" si="3"/>
        <v>0.9669811321</v>
      </c>
      <c r="K59" s="3">
        <v>0.967</v>
      </c>
      <c r="L59" s="2">
        <v>212.0</v>
      </c>
      <c r="M59" s="3">
        <v>1.0</v>
      </c>
    </row>
    <row r="60">
      <c r="A60" s="4">
        <v>59.0</v>
      </c>
      <c r="B60" s="1" t="s">
        <v>70</v>
      </c>
      <c r="C60" s="2">
        <v>7.0</v>
      </c>
      <c r="D60" s="2">
        <v>2.0</v>
      </c>
      <c r="E60" s="2">
        <v>5.0</v>
      </c>
      <c r="F60" s="2">
        <v>1.0</v>
      </c>
      <c r="G60" s="3">
        <f t="shared" si="1"/>
        <v>0.03301886792</v>
      </c>
      <c r="H60" s="3">
        <v>0.2857</v>
      </c>
      <c r="I60" s="3">
        <f t="shared" si="2"/>
        <v>0.7142857143</v>
      </c>
      <c r="J60" s="3">
        <f t="shared" si="3"/>
        <v>0.004716981132</v>
      </c>
      <c r="K60" s="3">
        <v>0.0047</v>
      </c>
      <c r="L60" s="2">
        <v>8.0</v>
      </c>
      <c r="M60" s="3">
        <v>0.0377</v>
      </c>
    </row>
    <row r="61">
      <c r="A61" s="4">
        <v>60.0</v>
      </c>
      <c r="B61" s="1" t="s">
        <v>71</v>
      </c>
      <c r="C61" s="2">
        <v>6.0</v>
      </c>
      <c r="D61" s="2">
        <v>5.0</v>
      </c>
      <c r="E61" s="2">
        <v>1.0</v>
      </c>
      <c r="F61" s="2">
        <v>6.0</v>
      </c>
      <c r="G61" s="3">
        <f t="shared" si="1"/>
        <v>0.02830188679</v>
      </c>
      <c r="H61" s="3">
        <v>0.8333</v>
      </c>
      <c r="I61" s="3">
        <f t="shared" si="2"/>
        <v>0.1666666667</v>
      </c>
      <c r="J61" s="3">
        <f t="shared" si="3"/>
        <v>0.02830188679</v>
      </c>
      <c r="K61" s="3">
        <v>0.0283</v>
      </c>
      <c r="L61" s="2">
        <v>12.0</v>
      </c>
      <c r="M61" s="3">
        <v>0.0566</v>
      </c>
    </row>
    <row r="62">
      <c r="A62" s="4">
        <v>61.0</v>
      </c>
      <c r="B62" s="1" t="s">
        <v>72</v>
      </c>
      <c r="C62" s="2">
        <v>5.0</v>
      </c>
      <c r="D62" s="2">
        <v>2.0</v>
      </c>
      <c r="E62" s="2">
        <v>3.0</v>
      </c>
      <c r="F62" s="2">
        <v>2.0</v>
      </c>
      <c r="G62" s="3">
        <f t="shared" si="1"/>
        <v>0.02358490566</v>
      </c>
      <c r="H62" s="3">
        <v>0.4</v>
      </c>
      <c r="I62" s="3">
        <f t="shared" si="2"/>
        <v>0.6</v>
      </c>
      <c r="J62" s="3">
        <f t="shared" si="3"/>
        <v>0.009433962264</v>
      </c>
      <c r="K62" s="3">
        <v>0.0094</v>
      </c>
      <c r="L62" s="2">
        <v>7.0</v>
      </c>
      <c r="M62" s="3">
        <v>0.033</v>
      </c>
    </row>
    <row r="63">
      <c r="A63" s="4">
        <v>62.0</v>
      </c>
      <c r="B63" s="1" t="s">
        <v>73</v>
      </c>
      <c r="C63" s="2">
        <v>5.0</v>
      </c>
      <c r="D63" s="2">
        <v>2.0</v>
      </c>
      <c r="E63" s="2">
        <v>3.0</v>
      </c>
      <c r="F63" s="2">
        <v>1.0</v>
      </c>
      <c r="G63" s="3">
        <f t="shared" si="1"/>
        <v>0.02358490566</v>
      </c>
      <c r="H63" s="3">
        <v>0.4</v>
      </c>
      <c r="I63" s="3">
        <f t="shared" si="2"/>
        <v>0.6</v>
      </c>
      <c r="J63" s="3">
        <f t="shared" si="3"/>
        <v>0.004716981132</v>
      </c>
      <c r="K63" s="3">
        <v>0.0047</v>
      </c>
      <c r="L63" s="2">
        <v>6.0</v>
      </c>
      <c r="M63" s="3">
        <v>0.0283</v>
      </c>
    </row>
    <row r="64">
      <c r="A64" s="4">
        <v>63.0</v>
      </c>
      <c r="B64" s="1" t="s">
        <v>74</v>
      </c>
      <c r="C64" s="2">
        <v>3.0</v>
      </c>
      <c r="D64" s="2">
        <v>2.0</v>
      </c>
      <c r="E64" s="2">
        <v>1.0</v>
      </c>
      <c r="F64" s="2">
        <v>1.0</v>
      </c>
      <c r="G64" s="3">
        <f t="shared" si="1"/>
        <v>0.0141509434</v>
      </c>
      <c r="H64" s="3">
        <v>0.6667</v>
      </c>
      <c r="I64" s="3">
        <f t="shared" si="2"/>
        <v>0.3333333333</v>
      </c>
      <c r="J64" s="3">
        <f t="shared" si="3"/>
        <v>0.004716981132</v>
      </c>
      <c r="K64" s="3">
        <v>0.0047</v>
      </c>
      <c r="L64" s="2">
        <v>4.0</v>
      </c>
      <c r="M64" s="3">
        <v>0.0189</v>
      </c>
    </row>
    <row r="65">
      <c r="A65" s="4">
        <v>64.0</v>
      </c>
      <c r="B65" s="1" t="s">
        <v>75</v>
      </c>
      <c r="C65" s="2">
        <v>3.0</v>
      </c>
      <c r="D65" s="2">
        <v>1.0</v>
      </c>
      <c r="E65" s="2">
        <v>2.0</v>
      </c>
      <c r="F65" s="2">
        <v>0.0</v>
      </c>
      <c r="G65" s="3">
        <f t="shared" si="1"/>
        <v>0.0141509434</v>
      </c>
      <c r="H65" s="3">
        <v>0.3333</v>
      </c>
      <c r="I65" s="3">
        <f t="shared" si="2"/>
        <v>0.6666666667</v>
      </c>
      <c r="J65" s="3">
        <f t="shared" si="3"/>
        <v>0</v>
      </c>
      <c r="K65" s="3">
        <v>0.0</v>
      </c>
      <c r="L65" s="2">
        <v>3.0</v>
      </c>
      <c r="M65" s="3">
        <v>0.0142</v>
      </c>
    </row>
    <row r="66">
      <c r="A66" s="4">
        <v>65.0</v>
      </c>
      <c r="B66" s="1" t="s">
        <v>76</v>
      </c>
      <c r="C66" s="2">
        <v>2.0</v>
      </c>
      <c r="D66" s="2">
        <v>2.0</v>
      </c>
      <c r="E66" s="2">
        <v>0.0</v>
      </c>
      <c r="F66" s="2">
        <v>2.0</v>
      </c>
      <c r="G66" s="3">
        <f t="shared" si="1"/>
        <v>0.009433962264</v>
      </c>
      <c r="H66" s="3">
        <v>1.0</v>
      </c>
      <c r="I66" s="3">
        <f t="shared" si="2"/>
        <v>0</v>
      </c>
      <c r="J66" s="3">
        <f t="shared" si="3"/>
        <v>0.009433962264</v>
      </c>
      <c r="K66" s="3">
        <v>0.0094</v>
      </c>
      <c r="L66" s="2">
        <v>4.0</v>
      </c>
      <c r="M66" s="3">
        <v>0.0189</v>
      </c>
    </row>
    <row r="67">
      <c r="A67" s="4">
        <v>66.0</v>
      </c>
      <c r="B67" s="1" t="s">
        <v>77</v>
      </c>
      <c r="C67" s="2">
        <v>2.0</v>
      </c>
      <c r="D67" s="2">
        <v>1.0</v>
      </c>
      <c r="E67" s="2">
        <v>1.0</v>
      </c>
      <c r="F67" s="2">
        <v>0.0</v>
      </c>
      <c r="G67" s="3">
        <f t="shared" si="1"/>
        <v>0.009433962264</v>
      </c>
      <c r="H67" s="3">
        <v>0.5</v>
      </c>
      <c r="I67" s="3">
        <f t="shared" si="2"/>
        <v>0.5</v>
      </c>
      <c r="J67" s="3">
        <f t="shared" si="3"/>
        <v>0</v>
      </c>
      <c r="K67" s="3">
        <v>0.0</v>
      </c>
      <c r="L67" s="2">
        <v>2.0</v>
      </c>
      <c r="M67" s="3">
        <v>0.0094</v>
      </c>
    </row>
    <row r="68">
      <c r="A68" s="4">
        <v>67.0</v>
      </c>
      <c r="B68" s="1" t="s">
        <v>78</v>
      </c>
      <c r="C68" s="2">
        <v>2.0</v>
      </c>
      <c r="D68" s="2">
        <v>1.0</v>
      </c>
      <c r="E68" s="2">
        <v>1.0</v>
      </c>
      <c r="F68" s="2">
        <v>50.0</v>
      </c>
      <c r="G68" s="3">
        <f t="shared" si="1"/>
        <v>0.009433962264</v>
      </c>
      <c r="H68" s="3">
        <v>0.5</v>
      </c>
      <c r="I68" s="3">
        <f t="shared" si="2"/>
        <v>0.5</v>
      </c>
      <c r="J68" s="3">
        <f t="shared" si="3"/>
        <v>0.2358490566</v>
      </c>
      <c r="K68" s="3">
        <v>0.2358</v>
      </c>
      <c r="L68" s="2">
        <v>52.0</v>
      </c>
      <c r="M68" s="3">
        <v>0.2453</v>
      </c>
    </row>
    <row r="69">
      <c r="A69" s="4">
        <v>68.0</v>
      </c>
      <c r="B69" s="1" t="s">
        <v>79</v>
      </c>
      <c r="C69" s="2">
        <v>2.0</v>
      </c>
      <c r="D69" s="2">
        <v>0.0</v>
      </c>
      <c r="E69" s="2">
        <v>2.0</v>
      </c>
      <c r="F69" s="2">
        <v>1.0</v>
      </c>
      <c r="G69" s="3">
        <f t="shared" si="1"/>
        <v>0.009433962264</v>
      </c>
      <c r="H69" s="3">
        <v>0.0</v>
      </c>
      <c r="I69" s="3">
        <f t="shared" si="2"/>
        <v>1</v>
      </c>
      <c r="J69" s="3">
        <f t="shared" si="3"/>
        <v>0.004716981132</v>
      </c>
      <c r="K69" s="3">
        <v>0.0047</v>
      </c>
      <c r="L69" s="2">
        <v>3.0</v>
      </c>
      <c r="M69" s="3">
        <v>0.0142</v>
      </c>
    </row>
    <row r="70">
      <c r="A70" s="4">
        <v>69.0</v>
      </c>
      <c r="B70" s="1" t="s">
        <v>80</v>
      </c>
      <c r="C70" s="2">
        <v>2.0</v>
      </c>
      <c r="D70" s="2">
        <v>0.0</v>
      </c>
      <c r="E70" s="2">
        <v>2.0</v>
      </c>
      <c r="F70" s="2">
        <v>2.0</v>
      </c>
      <c r="G70" s="3">
        <f t="shared" si="1"/>
        <v>0.009433962264</v>
      </c>
      <c r="H70" s="3">
        <v>0.0</v>
      </c>
      <c r="I70" s="3">
        <f t="shared" si="2"/>
        <v>1</v>
      </c>
      <c r="J70" s="3">
        <f t="shared" si="3"/>
        <v>0.009433962264</v>
      </c>
      <c r="K70" s="3">
        <v>0.0094</v>
      </c>
      <c r="L70" s="2">
        <v>4.0</v>
      </c>
      <c r="M70" s="3">
        <v>0.0189</v>
      </c>
    </row>
    <row r="71">
      <c r="A71" s="4">
        <v>70.0</v>
      </c>
      <c r="B71" s="1" t="s">
        <v>81</v>
      </c>
      <c r="C71" s="2">
        <v>2.0</v>
      </c>
      <c r="D71" s="2">
        <v>0.0</v>
      </c>
      <c r="E71" s="2">
        <v>2.0</v>
      </c>
      <c r="F71" s="2">
        <v>0.0</v>
      </c>
      <c r="G71" s="3">
        <f t="shared" si="1"/>
        <v>0.009433962264</v>
      </c>
      <c r="H71" s="3">
        <v>0.0</v>
      </c>
      <c r="I71" s="3">
        <f t="shared" si="2"/>
        <v>1</v>
      </c>
      <c r="J71" s="3">
        <f t="shared" si="3"/>
        <v>0</v>
      </c>
      <c r="K71" s="3">
        <v>0.0</v>
      </c>
      <c r="L71" s="2">
        <v>2.0</v>
      </c>
      <c r="M71" s="3">
        <v>0.0094</v>
      </c>
    </row>
    <row r="72">
      <c r="A72" s="4">
        <v>71.0</v>
      </c>
      <c r="B72" s="1" t="s">
        <v>82</v>
      </c>
      <c r="C72" s="2">
        <v>1.0</v>
      </c>
      <c r="D72" s="2">
        <v>1.0</v>
      </c>
      <c r="E72" s="2">
        <v>0.0</v>
      </c>
      <c r="F72" s="2">
        <v>0.0</v>
      </c>
      <c r="G72" s="3">
        <f t="shared" si="1"/>
        <v>0.004716981132</v>
      </c>
      <c r="H72" s="3">
        <v>1.0</v>
      </c>
      <c r="I72" s="3">
        <f t="shared" si="2"/>
        <v>0</v>
      </c>
      <c r="J72" s="3">
        <f t="shared" si="3"/>
        <v>0</v>
      </c>
      <c r="K72" s="3">
        <v>0.0</v>
      </c>
      <c r="L72" s="2">
        <v>1.0</v>
      </c>
      <c r="M72" s="3">
        <v>0.0047</v>
      </c>
    </row>
    <row r="73">
      <c r="A73" s="4">
        <v>72.0</v>
      </c>
      <c r="B73" s="1" t="s">
        <v>83</v>
      </c>
      <c r="C73" s="2">
        <v>1.0</v>
      </c>
      <c r="D73" s="2">
        <v>1.0</v>
      </c>
      <c r="E73" s="2">
        <v>0.0</v>
      </c>
      <c r="F73" s="2">
        <v>0.0</v>
      </c>
      <c r="G73" s="3">
        <f t="shared" si="1"/>
        <v>0.004716981132</v>
      </c>
      <c r="H73" s="3">
        <v>1.0</v>
      </c>
      <c r="I73" s="3">
        <f t="shared" si="2"/>
        <v>0</v>
      </c>
      <c r="J73" s="3">
        <f t="shared" si="3"/>
        <v>0</v>
      </c>
      <c r="K73" s="3">
        <v>0.0</v>
      </c>
      <c r="L73" s="2">
        <v>1.0</v>
      </c>
      <c r="M73" s="3">
        <v>0.0047</v>
      </c>
    </row>
    <row r="74">
      <c r="A74" s="4">
        <v>73.0</v>
      </c>
      <c r="B74" s="1" t="s">
        <v>84</v>
      </c>
      <c r="C74" s="2">
        <v>1.0</v>
      </c>
      <c r="D74" s="2">
        <v>1.0</v>
      </c>
      <c r="E74" s="2">
        <v>0.0</v>
      </c>
      <c r="F74" s="2">
        <v>5.0</v>
      </c>
      <c r="G74" s="3">
        <f t="shared" si="1"/>
        <v>0.004716981132</v>
      </c>
      <c r="H74" s="3">
        <v>1.0</v>
      </c>
      <c r="I74" s="3">
        <f t="shared" si="2"/>
        <v>0</v>
      </c>
      <c r="J74" s="3">
        <f t="shared" si="3"/>
        <v>0.02358490566</v>
      </c>
      <c r="K74" s="3">
        <v>0.0236</v>
      </c>
      <c r="L74" s="2">
        <v>6.0</v>
      </c>
      <c r="M74" s="3">
        <v>0.0283</v>
      </c>
    </row>
    <row r="75">
      <c r="A75" s="4">
        <v>74.0</v>
      </c>
      <c r="B75" s="1" t="s">
        <v>85</v>
      </c>
      <c r="C75" s="2">
        <v>1.0</v>
      </c>
      <c r="D75" s="2">
        <v>1.0</v>
      </c>
      <c r="E75" s="2">
        <v>0.0</v>
      </c>
      <c r="F75" s="2">
        <v>0.0</v>
      </c>
      <c r="G75" s="3">
        <f t="shared" si="1"/>
        <v>0.004716981132</v>
      </c>
      <c r="H75" s="3">
        <v>1.0</v>
      </c>
      <c r="I75" s="3">
        <f t="shared" si="2"/>
        <v>0</v>
      </c>
      <c r="J75" s="3">
        <f t="shared" si="3"/>
        <v>0</v>
      </c>
      <c r="K75" s="3">
        <v>0.0</v>
      </c>
      <c r="L75" s="2">
        <v>1.0</v>
      </c>
      <c r="M75" s="3">
        <v>0.0047</v>
      </c>
    </row>
    <row r="76">
      <c r="A76" s="4">
        <v>75.0</v>
      </c>
      <c r="B76" s="1" t="s">
        <v>86</v>
      </c>
      <c r="C76" s="2">
        <v>1.0</v>
      </c>
      <c r="D76" s="2">
        <v>1.0</v>
      </c>
      <c r="E76" s="2">
        <v>0.0</v>
      </c>
      <c r="F76" s="2">
        <v>0.0</v>
      </c>
      <c r="G76" s="3">
        <f t="shared" si="1"/>
        <v>0.004716981132</v>
      </c>
      <c r="H76" s="3">
        <v>1.0</v>
      </c>
      <c r="I76" s="3">
        <f t="shared" si="2"/>
        <v>0</v>
      </c>
      <c r="J76" s="3">
        <f t="shared" si="3"/>
        <v>0</v>
      </c>
      <c r="K76" s="3">
        <v>0.0</v>
      </c>
      <c r="L76" s="2">
        <v>1.0</v>
      </c>
      <c r="M76" s="3">
        <v>0.0047</v>
      </c>
    </row>
    <row r="77">
      <c r="A77" s="4">
        <v>76.0</v>
      </c>
      <c r="B77" s="1" t="s">
        <v>87</v>
      </c>
      <c r="C77" s="2">
        <v>1.0</v>
      </c>
      <c r="D77" s="2">
        <v>1.0</v>
      </c>
      <c r="E77" s="2">
        <v>0.0</v>
      </c>
      <c r="F77" s="2">
        <v>0.0</v>
      </c>
      <c r="G77" s="3">
        <f t="shared" si="1"/>
        <v>0.004716981132</v>
      </c>
      <c r="H77" s="3">
        <v>1.0</v>
      </c>
      <c r="I77" s="3">
        <f t="shared" si="2"/>
        <v>0</v>
      </c>
      <c r="J77" s="3">
        <f t="shared" si="3"/>
        <v>0</v>
      </c>
      <c r="K77" s="3">
        <v>0.0</v>
      </c>
      <c r="L77" s="2">
        <v>1.0</v>
      </c>
      <c r="M77" s="3">
        <v>0.0047</v>
      </c>
    </row>
    <row r="78">
      <c r="A78" s="4">
        <v>77.0</v>
      </c>
      <c r="B78" s="1" t="s">
        <v>88</v>
      </c>
      <c r="C78" s="2">
        <v>1.0</v>
      </c>
      <c r="D78" s="2">
        <v>1.0</v>
      </c>
      <c r="E78" s="2">
        <v>0.0</v>
      </c>
      <c r="F78" s="2">
        <v>0.0</v>
      </c>
      <c r="G78" s="3">
        <f t="shared" si="1"/>
        <v>0.004716981132</v>
      </c>
      <c r="H78" s="3">
        <v>1.0</v>
      </c>
      <c r="I78" s="3">
        <f t="shared" si="2"/>
        <v>0</v>
      </c>
      <c r="J78" s="3">
        <f t="shared" si="3"/>
        <v>0</v>
      </c>
      <c r="K78" s="3">
        <v>0.0</v>
      </c>
      <c r="L78" s="2">
        <v>1.0</v>
      </c>
      <c r="M78" s="3">
        <v>0.0047</v>
      </c>
    </row>
    <row r="79">
      <c r="A79" s="4">
        <v>78.0</v>
      </c>
      <c r="B79" s="1" t="s">
        <v>89</v>
      </c>
      <c r="C79" s="2">
        <v>1.0</v>
      </c>
      <c r="D79" s="2">
        <v>0.0</v>
      </c>
      <c r="E79" s="2">
        <v>1.0</v>
      </c>
      <c r="F79" s="2">
        <v>7.0</v>
      </c>
      <c r="G79" s="3">
        <f t="shared" si="1"/>
        <v>0.004716981132</v>
      </c>
      <c r="H79" s="3">
        <v>0.0</v>
      </c>
      <c r="I79" s="3">
        <f t="shared" si="2"/>
        <v>1</v>
      </c>
      <c r="J79" s="3">
        <f t="shared" si="3"/>
        <v>0.03301886792</v>
      </c>
      <c r="K79" s="3">
        <v>0.033</v>
      </c>
      <c r="L79" s="2">
        <v>8.0</v>
      </c>
      <c r="M79" s="3">
        <v>0.0377</v>
      </c>
    </row>
    <row r="80">
      <c r="A80" s="4">
        <v>79.0</v>
      </c>
      <c r="B80" s="1" t="s">
        <v>90</v>
      </c>
      <c r="C80" s="2">
        <v>1.0</v>
      </c>
      <c r="D80" s="2">
        <v>0.0</v>
      </c>
      <c r="E80" s="2">
        <v>1.0</v>
      </c>
      <c r="F80" s="2">
        <v>0.0</v>
      </c>
      <c r="G80" s="3">
        <f t="shared" si="1"/>
        <v>0.004716981132</v>
      </c>
      <c r="H80" s="3">
        <v>0.0</v>
      </c>
      <c r="I80" s="3">
        <f t="shared" si="2"/>
        <v>1</v>
      </c>
      <c r="J80" s="3">
        <f t="shared" si="3"/>
        <v>0</v>
      </c>
      <c r="K80" s="3">
        <v>0.0</v>
      </c>
      <c r="L80" s="2">
        <v>1.0</v>
      </c>
      <c r="M80" s="3">
        <v>0.0047</v>
      </c>
    </row>
    <row r="81">
      <c r="A81" s="4">
        <v>80.0</v>
      </c>
      <c r="B81" s="1" t="s">
        <v>91</v>
      </c>
      <c r="C81" s="2">
        <v>1.0</v>
      </c>
      <c r="D81" s="2">
        <v>0.0</v>
      </c>
      <c r="E81" s="2">
        <v>1.0</v>
      </c>
      <c r="F81" s="2">
        <v>0.0</v>
      </c>
      <c r="G81" s="3">
        <f t="shared" si="1"/>
        <v>0.004716981132</v>
      </c>
      <c r="H81" s="3">
        <v>0.0</v>
      </c>
      <c r="I81" s="3">
        <f t="shared" si="2"/>
        <v>1</v>
      </c>
      <c r="J81" s="3">
        <f t="shared" si="3"/>
        <v>0</v>
      </c>
      <c r="K81" s="3">
        <v>0.0</v>
      </c>
      <c r="L81" s="2">
        <v>1.0</v>
      </c>
      <c r="M81" s="3">
        <v>0.0047</v>
      </c>
    </row>
    <row r="82">
      <c r="A82" s="4">
        <v>81.0</v>
      </c>
      <c r="B82" s="1" t="s">
        <v>92</v>
      </c>
      <c r="C82" s="2">
        <v>1.0</v>
      </c>
      <c r="D82" s="2">
        <v>0.0</v>
      </c>
      <c r="E82" s="2">
        <v>1.0</v>
      </c>
      <c r="F82" s="2">
        <v>0.0</v>
      </c>
      <c r="G82" s="3">
        <f t="shared" si="1"/>
        <v>0.004716981132</v>
      </c>
      <c r="H82" s="3">
        <v>0.0</v>
      </c>
      <c r="I82" s="3">
        <f t="shared" si="2"/>
        <v>1</v>
      </c>
      <c r="J82" s="3">
        <f t="shared" si="3"/>
        <v>0</v>
      </c>
      <c r="K82" s="3">
        <v>0.0</v>
      </c>
      <c r="L82" s="2">
        <v>1.0</v>
      </c>
      <c r="M82" s="3">
        <v>0.0047</v>
      </c>
    </row>
    <row r="83">
      <c r="A83" s="4">
        <v>82.0</v>
      </c>
      <c r="B83" s="1" t="s">
        <v>93</v>
      </c>
      <c r="C83" s="2">
        <v>1.0</v>
      </c>
      <c r="D83" s="2">
        <v>0.0</v>
      </c>
      <c r="E83" s="2">
        <v>1.0</v>
      </c>
      <c r="F83" s="2">
        <v>0.0</v>
      </c>
      <c r="G83" s="3">
        <f t="shared" si="1"/>
        <v>0.004716981132</v>
      </c>
      <c r="H83" s="3">
        <v>0.0</v>
      </c>
      <c r="I83" s="3">
        <f t="shared" si="2"/>
        <v>1</v>
      </c>
      <c r="J83" s="3">
        <f t="shared" si="3"/>
        <v>0</v>
      </c>
      <c r="K83" s="3">
        <v>0.0</v>
      </c>
      <c r="L83" s="2">
        <v>1.0</v>
      </c>
      <c r="M83" s="3">
        <v>0.0047</v>
      </c>
    </row>
    <row r="84">
      <c r="A84" s="4">
        <v>83.0</v>
      </c>
      <c r="B84" s="1" t="s">
        <v>94</v>
      </c>
      <c r="C84" s="2">
        <v>1.0</v>
      </c>
      <c r="D84" s="2">
        <v>0.0</v>
      </c>
      <c r="E84" s="2">
        <v>1.0</v>
      </c>
      <c r="F84" s="2">
        <v>0.0</v>
      </c>
      <c r="G84" s="3">
        <f t="shared" si="1"/>
        <v>0.004716981132</v>
      </c>
      <c r="H84" s="3">
        <v>0.0</v>
      </c>
      <c r="I84" s="3">
        <f t="shared" si="2"/>
        <v>1</v>
      </c>
      <c r="J84" s="3">
        <f t="shared" si="3"/>
        <v>0</v>
      </c>
      <c r="K84" s="3">
        <v>0.0</v>
      </c>
      <c r="L84" s="2">
        <v>1.0</v>
      </c>
      <c r="M84" s="3">
        <v>0.0047</v>
      </c>
    </row>
    <row r="85">
      <c r="A85" s="4">
        <v>84.0</v>
      </c>
      <c r="B85" s="1" t="s">
        <v>95</v>
      </c>
      <c r="C85" s="2">
        <v>1.0</v>
      </c>
      <c r="D85" s="2">
        <v>0.0</v>
      </c>
      <c r="E85" s="2">
        <v>0.0</v>
      </c>
      <c r="F85" s="2">
        <v>0.0</v>
      </c>
      <c r="G85" s="3">
        <f t="shared" si="1"/>
        <v>0.004716981132</v>
      </c>
      <c r="H85" s="3">
        <v>0.0</v>
      </c>
      <c r="I85" s="3">
        <f t="shared" si="2"/>
        <v>0</v>
      </c>
      <c r="J85" s="3">
        <f t="shared" si="3"/>
        <v>0</v>
      </c>
      <c r="K85" s="3">
        <v>0.0047</v>
      </c>
      <c r="L85" s="2">
        <v>1.0</v>
      </c>
      <c r="M85" s="3">
        <v>0.0047</v>
      </c>
    </row>
    <row r="86">
      <c r="A86" s="4">
        <v>85.0</v>
      </c>
      <c r="B86" s="1" t="s">
        <v>96</v>
      </c>
      <c r="C86" s="2">
        <v>0.0</v>
      </c>
      <c r="D86" s="2">
        <v>0.0</v>
      </c>
      <c r="E86" s="2">
        <v>0.0</v>
      </c>
      <c r="F86" s="2">
        <v>0.0</v>
      </c>
      <c r="G86" s="3">
        <f t="shared" si="1"/>
        <v>0</v>
      </c>
      <c r="H86" s="3">
        <v>0.0</v>
      </c>
      <c r="I86" s="3">
        <v>0.0</v>
      </c>
      <c r="J86" s="3">
        <f t="shared" si="3"/>
        <v>0</v>
      </c>
      <c r="K86" s="3">
        <v>0.0</v>
      </c>
      <c r="L86" s="2">
        <v>0.0</v>
      </c>
      <c r="M86" s="3">
        <v>0.0</v>
      </c>
    </row>
    <row r="87">
      <c r="A87" s="4">
        <v>86.0</v>
      </c>
      <c r="B87" s="1" t="s">
        <v>97</v>
      </c>
      <c r="C87" s="2">
        <v>0.0</v>
      </c>
      <c r="D87" s="2">
        <v>0.0</v>
      </c>
      <c r="E87" s="2">
        <v>0.0</v>
      </c>
      <c r="F87" s="2">
        <v>0.0</v>
      </c>
      <c r="G87" s="3">
        <f t="shared" si="1"/>
        <v>0</v>
      </c>
      <c r="H87" s="3">
        <v>0.0</v>
      </c>
      <c r="I87" s="3">
        <v>0.0</v>
      </c>
      <c r="J87" s="3">
        <f t="shared" si="3"/>
        <v>0</v>
      </c>
      <c r="K87" s="3">
        <v>0.0</v>
      </c>
      <c r="L87" s="2">
        <v>0.0</v>
      </c>
      <c r="M87" s="3">
        <v>0.0</v>
      </c>
    </row>
    <row r="88">
      <c r="A88" s="4">
        <v>87.0</v>
      </c>
      <c r="B88" s="1" t="s">
        <v>98</v>
      </c>
      <c r="C88" s="2">
        <v>0.0</v>
      </c>
      <c r="D88" s="2">
        <v>0.0</v>
      </c>
      <c r="E88" s="2">
        <v>0.0</v>
      </c>
      <c r="F88" s="2">
        <v>0.0</v>
      </c>
      <c r="G88" s="3">
        <f t="shared" si="1"/>
        <v>0</v>
      </c>
      <c r="H88" s="3">
        <v>0.0</v>
      </c>
      <c r="I88" s="3">
        <v>0.0</v>
      </c>
      <c r="J88" s="3">
        <f t="shared" si="3"/>
        <v>0</v>
      </c>
      <c r="K88" s="3">
        <v>0.0</v>
      </c>
      <c r="L88" s="2">
        <v>0.0</v>
      </c>
      <c r="M88" s="3">
        <v>0.0</v>
      </c>
    </row>
    <row r="89">
      <c r="A89" s="4">
        <v>88.0</v>
      </c>
      <c r="B89" s="1" t="s">
        <v>99</v>
      </c>
      <c r="C89" s="2">
        <v>0.0</v>
      </c>
      <c r="D89" s="2">
        <v>0.0</v>
      </c>
      <c r="E89" s="2">
        <v>0.0</v>
      </c>
      <c r="F89" s="2">
        <v>0.0</v>
      </c>
      <c r="G89" s="3">
        <f t="shared" si="1"/>
        <v>0</v>
      </c>
      <c r="H89" s="3">
        <v>0.0</v>
      </c>
      <c r="I89" s="3">
        <v>0.0</v>
      </c>
      <c r="J89" s="3">
        <f t="shared" si="3"/>
        <v>0</v>
      </c>
      <c r="K89" s="3">
        <v>0.0</v>
      </c>
      <c r="L89" s="2">
        <v>0.0</v>
      </c>
      <c r="M89" s="3">
        <v>0.0</v>
      </c>
    </row>
    <row r="90">
      <c r="A90" s="4">
        <v>89.0</v>
      </c>
      <c r="B90" s="1" t="s">
        <v>100</v>
      </c>
      <c r="C90" s="2">
        <v>0.0</v>
      </c>
      <c r="D90" s="2">
        <v>0.0</v>
      </c>
      <c r="E90" s="2">
        <v>0.0</v>
      </c>
      <c r="F90" s="2">
        <v>0.0</v>
      </c>
      <c r="G90" s="3">
        <f t="shared" si="1"/>
        <v>0</v>
      </c>
      <c r="H90" s="3">
        <v>0.0</v>
      </c>
      <c r="I90" s="3">
        <v>0.0</v>
      </c>
      <c r="J90" s="3">
        <f t="shared" si="3"/>
        <v>0</v>
      </c>
      <c r="K90" s="3">
        <v>0.0</v>
      </c>
      <c r="L90" s="2">
        <v>0.0</v>
      </c>
      <c r="M90" s="3">
        <v>0.0</v>
      </c>
    </row>
    <row r="91">
      <c r="A91" s="4">
        <v>90.0</v>
      </c>
      <c r="B91" s="1" t="s">
        <v>101</v>
      </c>
      <c r="C91" s="2">
        <v>0.0</v>
      </c>
      <c r="D91" s="2">
        <v>0.0</v>
      </c>
      <c r="E91" s="2">
        <v>0.0</v>
      </c>
      <c r="F91" s="2">
        <v>0.0</v>
      </c>
      <c r="G91" s="3">
        <f t="shared" si="1"/>
        <v>0</v>
      </c>
      <c r="H91" s="3">
        <v>0.0</v>
      </c>
      <c r="I91" s="3">
        <v>0.0</v>
      </c>
      <c r="J91" s="3">
        <f t="shared" si="3"/>
        <v>0</v>
      </c>
      <c r="K91" s="3">
        <v>0.0</v>
      </c>
      <c r="L91" s="2">
        <v>0.0</v>
      </c>
      <c r="M91" s="3">
        <v>0.0</v>
      </c>
    </row>
    <row r="92">
      <c r="A92" s="4">
        <v>91.0</v>
      </c>
      <c r="B92" s="1" t="s">
        <v>102</v>
      </c>
      <c r="C92" s="2">
        <v>0.0</v>
      </c>
      <c r="D92" s="2">
        <v>0.0</v>
      </c>
      <c r="E92" s="2">
        <v>0.0</v>
      </c>
      <c r="F92" s="2">
        <v>0.0</v>
      </c>
      <c r="G92" s="3">
        <f t="shared" si="1"/>
        <v>0</v>
      </c>
      <c r="H92" s="3">
        <v>0.0</v>
      </c>
      <c r="I92" s="3">
        <v>0.0</v>
      </c>
      <c r="J92" s="3">
        <f t="shared" si="3"/>
        <v>0</v>
      </c>
      <c r="K92" s="3">
        <v>0.0</v>
      </c>
      <c r="L92" s="2">
        <v>0.0</v>
      </c>
      <c r="M92" s="3">
        <v>0.0</v>
      </c>
    </row>
    <row r="93">
      <c r="A93" s="4">
        <v>92.0</v>
      </c>
      <c r="B93" s="1" t="s">
        <v>103</v>
      </c>
      <c r="C93" s="2">
        <v>0.0</v>
      </c>
      <c r="D93" s="2">
        <v>0.0</v>
      </c>
      <c r="E93" s="2">
        <v>0.0</v>
      </c>
      <c r="F93" s="2">
        <v>0.0</v>
      </c>
      <c r="G93" s="3">
        <f t="shared" si="1"/>
        <v>0</v>
      </c>
      <c r="H93" s="3">
        <v>0.0</v>
      </c>
      <c r="I93" s="3">
        <v>0.0</v>
      </c>
      <c r="J93" s="3">
        <f t="shared" si="3"/>
        <v>0</v>
      </c>
      <c r="K93" s="3">
        <v>0.0</v>
      </c>
      <c r="L93" s="2">
        <v>0.0</v>
      </c>
      <c r="M93" s="3">
        <v>0.0</v>
      </c>
    </row>
    <row r="94">
      <c r="A94" s="4">
        <v>93.0</v>
      </c>
      <c r="B94" s="1" t="s">
        <v>104</v>
      </c>
      <c r="C94" s="2">
        <v>0.0</v>
      </c>
      <c r="D94" s="2">
        <v>0.0</v>
      </c>
      <c r="E94" s="2">
        <v>0.0</v>
      </c>
      <c r="F94" s="2">
        <v>0.0</v>
      </c>
      <c r="G94" s="3">
        <f t="shared" si="1"/>
        <v>0</v>
      </c>
      <c r="H94" s="3">
        <v>0.0</v>
      </c>
      <c r="I94" s="3">
        <v>0.0</v>
      </c>
      <c r="J94" s="3">
        <f t="shared" si="3"/>
        <v>0</v>
      </c>
      <c r="K94" s="3">
        <v>0.0</v>
      </c>
      <c r="L94" s="2">
        <v>0.0</v>
      </c>
      <c r="M94" s="3">
        <v>0.0</v>
      </c>
    </row>
    <row r="95">
      <c r="A95" s="4">
        <v>94.0</v>
      </c>
      <c r="B95" s="1" t="s">
        <v>105</v>
      </c>
      <c r="C95" s="2">
        <v>0.0</v>
      </c>
      <c r="D95" s="2">
        <v>0.0</v>
      </c>
      <c r="E95" s="2">
        <v>0.0</v>
      </c>
      <c r="F95" s="2">
        <v>0.0</v>
      </c>
      <c r="G95" s="3">
        <f t="shared" si="1"/>
        <v>0</v>
      </c>
      <c r="H95" s="3">
        <v>0.0</v>
      </c>
      <c r="I95" s="3">
        <v>0.0</v>
      </c>
      <c r="J95" s="3">
        <f t="shared" si="3"/>
        <v>0</v>
      </c>
      <c r="K95" s="3">
        <v>0.0</v>
      </c>
      <c r="L95" s="2">
        <v>0.0</v>
      </c>
      <c r="M95" s="3">
        <v>0.0</v>
      </c>
    </row>
    <row r="96">
      <c r="A96" s="4">
        <v>95.0</v>
      </c>
      <c r="B96" s="1" t="s">
        <v>106</v>
      </c>
      <c r="C96" s="2">
        <v>0.0</v>
      </c>
      <c r="D96" s="2">
        <v>0.0</v>
      </c>
      <c r="E96" s="2">
        <v>0.0</v>
      </c>
      <c r="F96" s="2">
        <v>0.0</v>
      </c>
      <c r="G96" s="3">
        <f t="shared" si="1"/>
        <v>0</v>
      </c>
      <c r="H96" s="3">
        <v>0.0</v>
      </c>
      <c r="I96" s="3">
        <v>0.0</v>
      </c>
      <c r="J96" s="3">
        <f t="shared" si="3"/>
        <v>0</v>
      </c>
      <c r="K96" s="3">
        <v>0.0</v>
      </c>
      <c r="L96" s="2">
        <v>0.0</v>
      </c>
      <c r="M96" s="3">
        <v>0.0</v>
      </c>
    </row>
    <row r="97">
      <c r="A97" s="4">
        <v>96.0</v>
      </c>
      <c r="B97" s="1" t="s">
        <v>107</v>
      </c>
      <c r="C97" s="2">
        <v>0.0</v>
      </c>
      <c r="D97" s="2">
        <v>0.0</v>
      </c>
      <c r="E97" s="2">
        <v>0.0</v>
      </c>
      <c r="F97" s="2">
        <v>0.0</v>
      </c>
      <c r="G97" s="3">
        <f t="shared" si="1"/>
        <v>0</v>
      </c>
      <c r="H97" s="3">
        <v>0.0</v>
      </c>
      <c r="I97" s="3">
        <v>0.0</v>
      </c>
      <c r="J97" s="3">
        <f t="shared" si="3"/>
        <v>0</v>
      </c>
      <c r="K97" s="3">
        <v>0.0</v>
      </c>
      <c r="L97" s="2">
        <v>0.0</v>
      </c>
      <c r="M97" s="3">
        <v>0.0</v>
      </c>
    </row>
    <row r="98">
      <c r="A98" s="4">
        <v>97.0</v>
      </c>
      <c r="B98" s="1" t="s">
        <v>108</v>
      </c>
      <c r="C98" s="2">
        <v>0.0</v>
      </c>
      <c r="D98" s="2">
        <v>0.0</v>
      </c>
      <c r="E98" s="2">
        <v>0.0</v>
      </c>
      <c r="F98" s="2">
        <v>0.0</v>
      </c>
      <c r="G98" s="3">
        <f t="shared" si="1"/>
        <v>0</v>
      </c>
      <c r="H98" s="3">
        <v>0.0</v>
      </c>
      <c r="I98" s="3">
        <v>0.0</v>
      </c>
      <c r="J98" s="3">
        <f t="shared" si="3"/>
        <v>0</v>
      </c>
      <c r="K98" s="3">
        <v>0.0</v>
      </c>
      <c r="L98" s="2">
        <v>0.0</v>
      </c>
      <c r="M98" s="3">
        <v>0.0</v>
      </c>
    </row>
    <row r="99">
      <c r="A99" s="4">
        <v>98.0</v>
      </c>
      <c r="B99" s="1" t="s">
        <v>109</v>
      </c>
      <c r="C99" s="2">
        <v>0.0</v>
      </c>
      <c r="D99" s="2">
        <v>0.0</v>
      </c>
      <c r="E99" s="2">
        <v>0.0</v>
      </c>
      <c r="F99" s="2">
        <v>0.0</v>
      </c>
      <c r="G99" s="3">
        <f t="shared" si="1"/>
        <v>0</v>
      </c>
      <c r="H99" s="3">
        <v>0.0</v>
      </c>
      <c r="I99" s="3">
        <v>0.0</v>
      </c>
      <c r="J99" s="3">
        <f t="shared" si="3"/>
        <v>0</v>
      </c>
      <c r="K99" s="3">
        <v>0.0</v>
      </c>
      <c r="L99" s="2">
        <v>0.0</v>
      </c>
      <c r="M99" s="3">
        <v>0.0</v>
      </c>
    </row>
    <row r="100">
      <c r="A100" s="4">
        <v>99.0</v>
      </c>
      <c r="B100" s="1" t="s">
        <v>110</v>
      </c>
      <c r="C100" s="2">
        <v>0.0</v>
      </c>
      <c r="D100" s="2">
        <v>0.0</v>
      </c>
      <c r="E100" s="2">
        <v>0.0</v>
      </c>
      <c r="F100" s="2">
        <v>0.0</v>
      </c>
      <c r="G100" s="3">
        <f t="shared" si="1"/>
        <v>0</v>
      </c>
      <c r="H100" s="3">
        <v>0.0</v>
      </c>
      <c r="I100" s="3">
        <v>0.0</v>
      </c>
      <c r="J100" s="3">
        <f t="shared" si="3"/>
        <v>0</v>
      </c>
      <c r="K100" s="3">
        <v>0.0</v>
      </c>
      <c r="L100" s="2">
        <v>0.0</v>
      </c>
      <c r="M100" s="3">
        <v>0.0</v>
      </c>
    </row>
    <row r="101">
      <c r="A101" s="4">
        <v>100.0</v>
      </c>
      <c r="B101" s="1" t="s">
        <v>111</v>
      </c>
      <c r="C101" s="2">
        <v>0.0</v>
      </c>
      <c r="D101" s="2">
        <v>0.0</v>
      </c>
      <c r="E101" s="2">
        <v>0.0</v>
      </c>
      <c r="F101" s="2">
        <v>0.0</v>
      </c>
      <c r="G101" s="3">
        <f t="shared" si="1"/>
        <v>0</v>
      </c>
      <c r="H101" s="3">
        <v>0.0</v>
      </c>
      <c r="I101" s="3">
        <v>0.0</v>
      </c>
      <c r="J101" s="3">
        <f t="shared" si="3"/>
        <v>0</v>
      </c>
      <c r="K101" s="3">
        <v>0.0</v>
      </c>
      <c r="L101" s="2">
        <v>0.0</v>
      </c>
      <c r="M101" s="3">
        <v>0.0</v>
      </c>
    </row>
    <row r="102">
      <c r="A102" s="4">
        <v>101.0</v>
      </c>
      <c r="B102" s="1" t="s">
        <v>112</v>
      </c>
      <c r="C102" s="2">
        <v>0.0</v>
      </c>
      <c r="D102" s="2">
        <v>0.0</v>
      </c>
      <c r="E102" s="2">
        <v>0.0</v>
      </c>
      <c r="F102" s="2">
        <v>0.0</v>
      </c>
      <c r="G102" s="3">
        <f t="shared" si="1"/>
        <v>0</v>
      </c>
      <c r="H102" s="3">
        <v>0.0</v>
      </c>
      <c r="I102" s="3">
        <v>0.0</v>
      </c>
      <c r="J102" s="3">
        <f t="shared" si="3"/>
        <v>0</v>
      </c>
      <c r="K102" s="3">
        <v>0.0</v>
      </c>
      <c r="L102" s="2">
        <v>0.0</v>
      </c>
      <c r="M102" s="3">
        <v>0.0</v>
      </c>
    </row>
    <row r="103">
      <c r="A103" s="4">
        <v>102.0</v>
      </c>
      <c r="B103" s="1" t="s">
        <v>113</v>
      </c>
      <c r="C103" s="2">
        <v>0.0</v>
      </c>
      <c r="D103" s="2">
        <v>0.0</v>
      </c>
      <c r="E103" s="2">
        <v>0.0</v>
      </c>
      <c r="F103" s="2">
        <v>0.0</v>
      </c>
      <c r="G103" s="3">
        <f t="shared" si="1"/>
        <v>0</v>
      </c>
      <c r="H103" s="3">
        <v>0.0</v>
      </c>
      <c r="I103" s="3">
        <v>0.0</v>
      </c>
      <c r="J103" s="3">
        <f t="shared" si="3"/>
        <v>0</v>
      </c>
      <c r="K103" s="3">
        <v>0.0</v>
      </c>
      <c r="L103" s="2">
        <v>0.0</v>
      </c>
      <c r="M103" s="3">
        <v>0.0</v>
      </c>
    </row>
    <row r="104">
      <c r="A104" s="4">
        <v>103.0</v>
      </c>
      <c r="B104" s="1" t="s">
        <v>114</v>
      </c>
      <c r="C104" s="2">
        <v>0.0</v>
      </c>
      <c r="D104" s="2">
        <v>0.0</v>
      </c>
      <c r="E104" s="2">
        <v>0.0</v>
      </c>
      <c r="F104" s="2">
        <v>0.0</v>
      </c>
      <c r="G104" s="3">
        <f t="shared" si="1"/>
        <v>0</v>
      </c>
      <c r="H104" s="3">
        <v>0.0</v>
      </c>
      <c r="I104" s="3">
        <v>0.0</v>
      </c>
      <c r="J104" s="3">
        <f t="shared" si="3"/>
        <v>0</v>
      </c>
      <c r="K104" s="3">
        <v>0.0</v>
      </c>
      <c r="L104" s="2">
        <v>0.0</v>
      </c>
      <c r="M104" s="3">
        <v>0.0</v>
      </c>
    </row>
    <row r="105">
      <c r="A105" s="4">
        <v>104.0</v>
      </c>
      <c r="B105" s="1" t="s">
        <v>115</v>
      </c>
      <c r="C105" s="2">
        <v>0.0</v>
      </c>
      <c r="D105" s="2">
        <v>0.0</v>
      </c>
      <c r="E105" s="2">
        <v>0.0</v>
      </c>
      <c r="F105" s="2">
        <v>0.0</v>
      </c>
      <c r="G105" s="3">
        <f t="shared" si="1"/>
        <v>0</v>
      </c>
      <c r="H105" s="3">
        <v>0.0</v>
      </c>
      <c r="I105" s="3">
        <v>0.0</v>
      </c>
      <c r="J105" s="3">
        <f t="shared" si="3"/>
        <v>0</v>
      </c>
      <c r="K105" s="3">
        <v>0.0</v>
      </c>
      <c r="L105" s="2">
        <v>0.0</v>
      </c>
      <c r="M105" s="3">
        <v>0.0</v>
      </c>
    </row>
    <row r="106">
      <c r="A106" s="4">
        <v>105.0</v>
      </c>
      <c r="B106" s="1" t="s">
        <v>116</v>
      </c>
      <c r="C106" s="2">
        <v>0.0</v>
      </c>
      <c r="D106" s="2">
        <v>0.0</v>
      </c>
      <c r="E106" s="2">
        <v>0.0</v>
      </c>
      <c r="F106" s="2">
        <v>0.0</v>
      </c>
      <c r="G106" s="3">
        <f t="shared" si="1"/>
        <v>0</v>
      </c>
      <c r="H106" s="3">
        <v>0.0</v>
      </c>
      <c r="I106" s="3">
        <v>0.0</v>
      </c>
      <c r="J106" s="3">
        <f t="shared" si="3"/>
        <v>0</v>
      </c>
      <c r="K106" s="3">
        <v>0.0</v>
      </c>
      <c r="L106" s="2">
        <v>0.0</v>
      </c>
      <c r="M106" s="3">
        <v>0.0</v>
      </c>
    </row>
    <row r="107">
      <c r="A107" s="4">
        <v>106.0</v>
      </c>
      <c r="B107" s="1" t="s">
        <v>117</v>
      </c>
      <c r="C107" s="2">
        <v>0.0</v>
      </c>
      <c r="D107" s="2">
        <v>0.0</v>
      </c>
      <c r="E107" s="2">
        <v>0.0</v>
      </c>
      <c r="F107" s="2">
        <v>0.0</v>
      </c>
      <c r="G107" s="3">
        <f t="shared" si="1"/>
        <v>0</v>
      </c>
      <c r="H107" s="3">
        <v>0.0</v>
      </c>
      <c r="I107" s="3">
        <v>0.0</v>
      </c>
      <c r="J107" s="3">
        <f t="shared" si="3"/>
        <v>0</v>
      </c>
      <c r="K107" s="3">
        <v>0.0</v>
      </c>
      <c r="L107" s="2">
        <v>0.0</v>
      </c>
      <c r="M107" s="3">
        <v>0.0</v>
      </c>
    </row>
    <row r="108">
      <c r="A108" s="4">
        <v>107.0</v>
      </c>
      <c r="B108" s="1" t="s">
        <v>118</v>
      </c>
      <c r="C108" s="2">
        <v>0.0</v>
      </c>
      <c r="D108" s="2">
        <v>0.0</v>
      </c>
      <c r="E108" s="2">
        <v>0.0</v>
      </c>
      <c r="F108" s="2">
        <v>0.0</v>
      </c>
      <c r="G108" s="3">
        <f t="shared" si="1"/>
        <v>0</v>
      </c>
      <c r="H108" s="3">
        <v>0.0</v>
      </c>
      <c r="I108" s="3">
        <v>0.0</v>
      </c>
      <c r="J108" s="3">
        <f t="shared" si="3"/>
        <v>0</v>
      </c>
      <c r="K108" s="3">
        <v>0.0</v>
      </c>
      <c r="L108" s="2">
        <v>0.0</v>
      </c>
      <c r="M108" s="3">
        <v>0.0</v>
      </c>
    </row>
    <row r="109">
      <c r="A109" s="4">
        <v>108.0</v>
      </c>
      <c r="B109" s="1" t="s">
        <v>119</v>
      </c>
      <c r="C109" s="2">
        <v>0.0</v>
      </c>
      <c r="D109" s="2">
        <v>0.0</v>
      </c>
      <c r="E109" s="2">
        <v>0.0</v>
      </c>
      <c r="F109" s="2">
        <v>0.0</v>
      </c>
      <c r="G109" s="3">
        <f t="shared" si="1"/>
        <v>0</v>
      </c>
      <c r="H109" s="3">
        <v>0.0</v>
      </c>
      <c r="I109" s="3">
        <v>0.0</v>
      </c>
      <c r="J109" s="3">
        <f t="shared" si="3"/>
        <v>0</v>
      </c>
      <c r="K109" s="3">
        <v>0.0</v>
      </c>
      <c r="L109" s="2">
        <v>0.0</v>
      </c>
      <c r="M109" s="3">
        <v>0.0</v>
      </c>
    </row>
    <row r="110">
      <c r="A110" s="4">
        <v>109.0</v>
      </c>
      <c r="B110" s="1" t="s">
        <v>120</v>
      </c>
      <c r="C110" s="2">
        <v>0.0</v>
      </c>
      <c r="D110" s="2">
        <v>0.0</v>
      </c>
      <c r="E110" s="2">
        <v>0.0</v>
      </c>
      <c r="F110" s="2">
        <v>0.0</v>
      </c>
      <c r="G110" s="3">
        <f t="shared" si="1"/>
        <v>0</v>
      </c>
      <c r="H110" s="3">
        <v>0.0</v>
      </c>
      <c r="I110" s="3">
        <v>0.0</v>
      </c>
      <c r="J110" s="3">
        <f t="shared" si="3"/>
        <v>0</v>
      </c>
      <c r="K110" s="3">
        <v>0.0</v>
      </c>
      <c r="L110" s="2">
        <v>0.0</v>
      </c>
      <c r="M110" s="3">
        <v>0.0</v>
      </c>
    </row>
    <row r="111">
      <c r="A111" s="4">
        <v>110.0</v>
      </c>
      <c r="B111" s="1" t="s">
        <v>121</v>
      </c>
      <c r="C111" s="2">
        <v>0.0</v>
      </c>
      <c r="D111" s="2">
        <v>0.0</v>
      </c>
      <c r="E111" s="2">
        <v>0.0</v>
      </c>
      <c r="F111" s="2">
        <v>0.0</v>
      </c>
      <c r="G111" s="3">
        <f t="shared" si="1"/>
        <v>0</v>
      </c>
      <c r="H111" s="3">
        <v>0.0</v>
      </c>
      <c r="I111" s="3">
        <v>0.0</v>
      </c>
      <c r="J111" s="3">
        <f t="shared" si="3"/>
        <v>0</v>
      </c>
      <c r="K111" s="3">
        <v>0.0</v>
      </c>
      <c r="L111" s="2">
        <v>0.0</v>
      </c>
      <c r="M111" s="3">
        <v>0.0</v>
      </c>
    </row>
    <row r="112">
      <c r="A112" s="4">
        <v>111.0</v>
      </c>
      <c r="B112" s="1" t="s">
        <v>122</v>
      </c>
      <c r="C112" s="2">
        <v>0.0</v>
      </c>
      <c r="D112" s="2">
        <v>0.0</v>
      </c>
      <c r="E112" s="2">
        <v>0.0</v>
      </c>
      <c r="F112" s="2">
        <v>0.0</v>
      </c>
      <c r="G112" s="3">
        <f t="shared" si="1"/>
        <v>0</v>
      </c>
      <c r="H112" s="3">
        <v>0.0</v>
      </c>
      <c r="I112" s="3">
        <v>0.0</v>
      </c>
      <c r="J112" s="3">
        <f t="shared" si="3"/>
        <v>0</v>
      </c>
      <c r="K112" s="3">
        <v>0.0</v>
      </c>
      <c r="L112" s="2">
        <v>0.0</v>
      </c>
      <c r="M112" s="3">
        <v>0.0</v>
      </c>
    </row>
    <row r="113">
      <c r="A113" s="4">
        <v>112.0</v>
      </c>
      <c r="B113" s="1" t="s">
        <v>123</v>
      </c>
      <c r="C113" s="2">
        <v>0.0</v>
      </c>
      <c r="D113" s="2">
        <v>0.0</v>
      </c>
      <c r="E113" s="2">
        <v>0.0</v>
      </c>
      <c r="F113" s="2">
        <v>0.0</v>
      </c>
      <c r="G113" s="3">
        <f t="shared" si="1"/>
        <v>0</v>
      </c>
      <c r="H113" s="3">
        <v>0.0</v>
      </c>
      <c r="I113" s="3">
        <v>0.0</v>
      </c>
      <c r="J113" s="3">
        <f t="shared" si="3"/>
        <v>0</v>
      </c>
      <c r="K113" s="3">
        <v>0.0</v>
      </c>
      <c r="L113" s="2">
        <v>0.0</v>
      </c>
      <c r="M113" s="3">
        <v>0.0</v>
      </c>
    </row>
    <row r="114">
      <c r="A114" s="4">
        <v>113.0</v>
      </c>
      <c r="B114" s="1" t="s">
        <v>124</v>
      </c>
      <c r="C114" s="2">
        <v>0.0</v>
      </c>
      <c r="D114" s="2">
        <v>0.0</v>
      </c>
      <c r="E114" s="2">
        <v>0.0</v>
      </c>
      <c r="F114" s="2">
        <v>0.0</v>
      </c>
      <c r="G114" s="3">
        <f t="shared" si="1"/>
        <v>0</v>
      </c>
      <c r="H114" s="3">
        <v>0.0</v>
      </c>
      <c r="I114" s="3">
        <v>0.0</v>
      </c>
      <c r="J114" s="3">
        <f t="shared" si="3"/>
        <v>0</v>
      </c>
      <c r="K114" s="3">
        <v>0.0</v>
      </c>
      <c r="L114" s="2">
        <v>0.0</v>
      </c>
      <c r="M114" s="3">
        <v>0.0</v>
      </c>
    </row>
    <row r="115">
      <c r="A115" s="4">
        <v>114.0</v>
      </c>
      <c r="B115" s="1" t="s">
        <v>125</v>
      </c>
      <c r="C115" s="2">
        <v>0.0</v>
      </c>
      <c r="D115" s="2">
        <v>0.0</v>
      </c>
      <c r="E115" s="2">
        <v>0.0</v>
      </c>
      <c r="F115" s="2">
        <v>0.0</v>
      </c>
      <c r="G115" s="3">
        <f t="shared" si="1"/>
        <v>0</v>
      </c>
      <c r="H115" s="3">
        <v>0.0</v>
      </c>
      <c r="I115" s="3">
        <v>0.0</v>
      </c>
      <c r="J115" s="3">
        <f t="shared" si="3"/>
        <v>0</v>
      </c>
      <c r="K115" s="3">
        <v>0.0</v>
      </c>
      <c r="L115" s="2">
        <v>0.0</v>
      </c>
      <c r="M115" s="3">
        <v>0.0</v>
      </c>
    </row>
    <row r="116">
      <c r="A116" s="4">
        <v>115.0</v>
      </c>
      <c r="B116" s="1" t="s">
        <v>126</v>
      </c>
      <c r="C116" s="2">
        <v>0.0</v>
      </c>
      <c r="D116" s="2">
        <v>0.0</v>
      </c>
      <c r="E116" s="2">
        <v>0.0</v>
      </c>
      <c r="F116" s="2">
        <v>0.0</v>
      </c>
      <c r="G116" s="3">
        <f t="shared" si="1"/>
        <v>0</v>
      </c>
      <c r="H116" s="3">
        <v>0.0</v>
      </c>
      <c r="I116" s="3">
        <v>0.0</v>
      </c>
      <c r="J116" s="3">
        <f t="shared" si="3"/>
        <v>0</v>
      </c>
      <c r="K116" s="3">
        <v>0.0</v>
      </c>
      <c r="L116" s="2">
        <v>0.0</v>
      </c>
      <c r="M116" s="3">
        <v>0.0</v>
      </c>
    </row>
    <row r="117">
      <c r="A117" s="4">
        <v>116.0</v>
      </c>
      <c r="B117" s="1" t="s">
        <v>127</v>
      </c>
      <c r="C117" s="2">
        <v>0.0</v>
      </c>
      <c r="D117" s="2">
        <v>0.0</v>
      </c>
      <c r="E117" s="2">
        <v>0.0</v>
      </c>
      <c r="F117" s="2">
        <v>0.0</v>
      </c>
      <c r="G117" s="3">
        <f t="shared" si="1"/>
        <v>0</v>
      </c>
      <c r="H117" s="3">
        <v>0.0</v>
      </c>
      <c r="I117" s="3">
        <v>0.0</v>
      </c>
      <c r="J117" s="3">
        <f t="shared" si="3"/>
        <v>0</v>
      </c>
      <c r="K117" s="3">
        <v>0.0</v>
      </c>
      <c r="L117" s="2">
        <v>0.0</v>
      </c>
      <c r="M117" s="3">
        <v>0.0</v>
      </c>
    </row>
    <row r="118">
      <c r="A118" s="4">
        <v>117.0</v>
      </c>
      <c r="B118" s="1" t="s">
        <v>128</v>
      </c>
      <c r="C118" s="2">
        <v>0.0</v>
      </c>
      <c r="D118" s="2">
        <v>0.0</v>
      </c>
      <c r="E118" s="2">
        <v>0.0</v>
      </c>
      <c r="F118" s="2">
        <v>0.0</v>
      </c>
      <c r="G118" s="3">
        <f t="shared" si="1"/>
        <v>0</v>
      </c>
      <c r="H118" s="3">
        <v>0.0</v>
      </c>
      <c r="I118" s="3">
        <v>0.0</v>
      </c>
      <c r="J118" s="3">
        <f t="shared" si="3"/>
        <v>0</v>
      </c>
      <c r="K118" s="3">
        <v>0.0</v>
      </c>
      <c r="L118" s="2">
        <v>0.0</v>
      </c>
      <c r="M118" s="3">
        <v>0.0</v>
      </c>
    </row>
    <row r="119">
      <c r="A119" s="4">
        <v>118.0</v>
      </c>
      <c r="B119" s="1" t="s">
        <v>129</v>
      </c>
      <c r="C119" s="2">
        <v>0.0</v>
      </c>
      <c r="D119" s="2">
        <v>0.0</v>
      </c>
      <c r="E119" s="2">
        <v>0.0</v>
      </c>
      <c r="F119" s="2">
        <v>0.0</v>
      </c>
      <c r="G119" s="3">
        <f t="shared" si="1"/>
        <v>0</v>
      </c>
      <c r="H119" s="3">
        <v>0.0</v>
      </c>
      <c r="I119" s="3">
        <v>0.0</v>
      </c>
      <c r="J119" s="3">
        <f t="shared" si="3"/>
        <v>0</v>
      </c>
      <c r="K119" s="3">
        <v>0.0</v>
      </c>
      <c r="L119" s="2">
        <v>0.0</v>
      </c>
      <c r="M119" s="3">
        <v>0.0</v>
      </c>
    </row>
    <row r="120">
      <c r="A120" s="4">
        <v>119.0</v>
      </c>
      <c r="B120" s="1" t="s">
        <v>130</v>
      </c>
      <c r="C120" s="2">
        <v>0.0</v>
      </c>
      <c r="D120" s="2">
        <v>0.0</v>
      </c>
      <c r="E120" s="2">
        <v>0.0</v>
      </c>
      <c r="F120" s="2">
        <v>0.0</v>
      </c>
      <c r="G120" s="3">
        <f t="shared" si="1"/>
        <v>0</v>
      </c>
      <c r="H120" s="3">
        <v>0.0</v>
      </c>
      <c r="I120" s="3">
        <v>0.0</v>
      </c>
      <c r="J120" s="3">
        <f t="shared" si="3"/>
        <v>0</v>
      </c>
      <c r="K120" s="3">
        <v>0.0</v>
      </c>
      <c r="L120" s="2">
        <v>0.0</v>
      </c>
      <c r="M120" s="3">
        <v>0.0</v>
      </c>
    </row>
    <row r="121">
      <c r="A121" s="4">
        <v>120.0</v>
      </c>
      <c r="B121" s="1" t="s">
        <v>131</v>
      </c>
      <c r="C121" s="2">
        <v>0.0</v>
      </c>
      <c r="D121" s="2">
        <v>0.0</v>
      </c>
      <c r="E121" s="2">
        <v>0.0</v>
      </c>
      <c r="F121" s="2">
        <v>0.0</v>
      </c>
      <c r="G121" s="3">
        <f t="shared" si="1"/>
        <v>0</v>
      </c>
      <c r="H121" s="3">
        <v>0.0</v>
      </c>
      <c r="I121" s="3">
        <v>0.0</v>
      </c>
      <c r="J121" s="3">
        <f t="shared" si="3"/>
        <v>0</v>
      </c>
      <c r="K121" s="3">
        <v>0.0</v>
      </c>
      <c r="L121" s="2">
        <v>0.0</v>
      </c>
      <c r="M121" s="3">
        <v>0.0</v>
      </c>
    </row>
    <row r="122">
      <c r="A122" s="4">
        <v>121.0</v>
      </c>
      <c r="B122" s="1" t="s">
        <v>132</v>
      </c>
      <c r="C122" s="2">
        <v>0.0</v>
      </c>
      <c r="D122" s="2">
        <v>0.0</v>
      </c>
      <c r="E122" s="2">
        <v>0.0</v>
      </c>
      <c r="F122" s="2">
        <v>0.0</v>
      </c>
      <c r="G122" s="3">
        <f t="shared" si="1"/>
        <v>0</v>
      </c>
      <c r="H122" s="3">
        <v>0.0</v>
      </c>
      <c r="I122" s="3">
        <v>0.0</v>
      </c>
      <c r="J122" s="3">
        <f t="shared" si="3"/>
        <v>0</v>
      </c>
      <c r="K122" s="3">
        <v>0.0</v>
      </c>
      <c r="L122" s="2">
        <v>0.0</v>
      </c>
      <c r="M122" s="3">
        <v>0.0</v>
      </c>
    </row>
    <row r="123">
      <c r="A123" s="4">
        <v>122.0</v>
      </c>
      <c r="B123" s="1" t="s">
        <v>133</v>
      </c>
      <c r="C123" s="2">
        <v>0.0</v>
      </c>
      <c r="D123" s="2">
        <v>0.0</v>
      </c>
      <c r="E123" s="2">
        <v>0.0</v>
      </c>
      <c r="F123" s="2">
        <v>0.0</v>
      </c>
      <c r="G123" s="3">
        <f t="shared" si="1"/>
        <v>0</v>
      </c>
      <c r="H123" s="3">
        <v>0.0</v>
      </c>
      <c r="I123" s="3">
        <v>0.0</v>
      </c>
      <c r="J123" s="3">
        <f t="shared" si="3"/>
        <v>0</v>
      </c>
      <c r="K123" s="3">
        <v>0.0</v>
      </c>
      <c r="L123" s="2">
        <v>0.0</v>
      </c>
      <c r="M123" s="3">
        <v>0.0</v>
      </c>
    </row>
    <row r="124">
      <c r="A124" s="4">
        <v>123.0</v>
      </c>
      <c r="B124" s="1" t="s">
        <v>134</v>
      </c>
      <c r="C124" s="2">
        <v>0.0</v>
      </c>
      <c r="D124" s="2">
        <v>0.0</v>
      </c>
      <c r="E124" s="2">
        <v>0.0</v>
      </c>
      <c r="F124" s="2">
        <v>0.0</v>
      </c>
      <c r="G124" s="3">
        <f t="shared" si="1"/>
        <v>0</v>
      </c>
      <c r="H124" s="3">
        <v>0.0</v>
      </c>
      <c r="I124" s="3">
        <v>0.0</v>
      </c>
      <c r="J124" s="3">
        <f t="shared" si="3"/>
        <v>0</v>
      </c>
      <c r="K124" s="3">
        <v>0.0</v>
      </c>
      <c r="L124" s="2">
        <v>0.0</v>
      </c>
      <c r="M124" s="3">
        <v>0.0</v>
      </c>
    </row>
    <row r="125">
      <c r="A125" s="4">
        <v>124.0</v>
      </c>
      <c r="B125" s="1" t="s">
        <v>135</v>
      </c>
      <c r="C125" s="2">
        <v>0.0</v>
      </c>
      <c r="D125" s="2">
        <v>0.0</v>
      </c>
      <c r="E125" s="2">
        <v>0.0</v>
      </c>
      <c r="F125" s="2">
        <v>0.0</v>
      </c>
      <c r="G125" s="3">
        <f t="shared" si="1"/>
        <v>0</v>
      </c>
      <c r="H125" s="3">
        <v>0.0</v>
      </c>
      <c r="I125" s="3">
        <v>0.0</v>
      </c>
      <c r="J125" s="3">
        <f t="shared" si="3"/>
        <v>0</v>
      </c>
      <c r="K125" s="3">
        <v>0.0</v>
      </c>
      <c r="L125" s="2">
        <v>0.0</v>
      </c>
      <c r="M125" s="3">
        <v>0.0</v>
      </c>
    </row>
    <row r="126">
      <c r="A126" s="4">
        <v>125.0</v>
      </c>
      <c r="B126" s="1" t="s">
        <v>136</v>
      </c>
      <c r="C126" s="2">
        <v>0.0</v>
      </c>
      <c r="D126" s="2">
        <v>0.0</v>
      </c>
      <c r="E126" s="2">
        <v>0.0</v>
      </c>
      <c r="F126" s="2">
        <v>0.0</v>
      </c>
      <c r="G126" s="3">
        <f t="shared" si="1"/>
        <v>0</v>
      </c>
      <c r="H126" s="3">
        <v>0.0</v>
      </c>
      <c r="I126" s="3">
        <v>0.0</v>
      </c>
      <c r="J126" s="3">
        <f t="shared" si="3"/>
        <v>0</v>
      </c>
      <c r="K126" s="3">
        <v>0.0</v>
      </c>
      <c r="L126" s="2">
        <v>0.0</v>
      </c>
      <c r="M126" s="3">
        <v>0.0</v>
      </c>
    </row>
    <row r="127">
      <c r="A127" s="4">
        <v>126.0</v>
      </c>
      <c r="B127" s="1" t="s">
        <v>137</v>
      </c>
      <c r="C127" s="2">
        <v>0.0</v>
      </c>
      <c r="D127" s="2">
        <v>0.0</v>
      </c>
      <c r="E127" s="2">
        <v>0.0</v>
      </c>
      <c r="F127" s="2">
        <v>0.0</v>
      </c>
      <c r="G127" s="3">
        <f t="shared" si="1"/>
        <v>0</v>
      </c>
      <c r="H127" s="3">
        <v>0.0</v>
      </c>
      <c r="I127" s="3">
        <v>0.0</v>
      </c>
      <c r="J127" s="3">
        <f t="shared" si="3"/>
        <v>0</v>
      </c>
      <c r="K127" s="3">
        <v>0.0</v>
      </c>
      <c r="L127" s="2">
        <v>0.0</v>
      </c>
      <c r="M127" s="3">
        <v>0.0</v>
      </c>
    </row>
    <row r="128">
      <c r="C128" s="5"/>
      <c r="D128" s="5"/>
      <c r="E128" s="5"/>
      <c r="F128" s="5"/>
      <c r="G128" s="6"/>
      <c r="H128" s="6"/>
      <c r="I128" s="6"/>
      <c r="J128" s="6"/>
      <c r="K128" s="6"/>
      <c r="L128" s="5"/>
      <c r="M128" s="6"/>
    </row>
    <row r="129">
      <c r="C129" s="5"/>
      <c r="D129" s="5"/>
      <c r="E129" s="5"/>
      <c r="F129" s="5"/>
      <c r="G129" s="6"/>
      <c r="H129" s="6"/>
      <c r="I129" s="6"/>
      <c r="J129" s="6"/>
      <c r="K129" s="6"/>
      <c r="L129" s="5"/>
      <c r="M129" s="6"/>
    </row>
    <row r="130">
      <c r="C130" s="5"/>
      <c r="D130" s="5"/>
      <c r="E130" s="5"/>
      <c r="F130" s="5"/>
      <c r="G130" s="6"/>
      <c r="H130" s="6"/>
      <c r="I130" s="6"/>
      <c r="J130" s="6"/>
      <c r="K130" s="6"/>
      <c r="L130" s="5"/>
      <c r="M130" s="6"/>
    </row>
    <row r="131">
      <c r="C131" s="5"/>
      <c r="D131" s="5"/>
      <c r="E131" s="5"/>
      <c r="F131" s="5"/>
      <c r="G131" s="6"/>
      <c r="H131" s="6"/>
      <c r="I131" s="6"/>
      <c r="J131" s="6"/>
      <c r="K131" s="6"/>
      <c r="L131" s="5"/>
      <c r="M131" s="6"/>
    </row>
    <row r="132">
      <c r="C132" s="5"/>
      <c r="D132" s="5"/>
      <c r="E132" s="5"/>
      <c r="F132" s="5"/>
      <c r="G132" s="6"/>
      <c r="H132" s="6"/>
      <c r="I132" s="6"/>
      <c r="J132" s="6"/>
      <c r="K132" s="6"/>
      <c r="L132" s="5"/>
      <c r="M132" s="6"/>
    </row>
    <row r="133">
      <c r="C133" s="5"/>
      <c r="D133" s="5"/>
      <c r="E133" s="5"/>
      <c r="F133" s="5"/>
      <c r="G133" s="6"/>
      <c r="H133" s="6"/>
      <c r="I133" s="6"/>
      <c r="J133" s="6"/>
      <c r="K133" s="6"/>
      <c r="L133" s="5"/>
      <c r="M133" s="6"/>
    </row>
    <row r="134">
      <c r="C134" s="5"/>
      <c r="D134" s="5"/>
      <c r="E134" s="5"/>
      <c r="F134" s="5"/>
      <c r="G134" s="6"/>
      <c r="H134" s="6"/>
      <c r="I134" s="6"/>
      <c r="J134" s="6"/>
      <c r="K134" s="6"/>
      <c r="L134" s="5"/>
      <c r="M134" s="6"/>
    </row>
    <row r="135">
      <c r="C135" s="5"/>
      <c r="D135" s="5"/>
      <c r="E135" s="5"/>
      <c r="F135" s="5"/>
      <c r="G135" s="6"/>
      <c r="H135" s="6"/>
      <c r="I135" s="6"/>
      <c r="J135" s="6"/>
      <c r="K135" s="6"/>
      <c r="L135" s="5"/>
      <c r="M135" s="6"/>
    </row>
    <row r="136">
      <c r="C136" s="5"/>
      <c r="D136" s="5"/>
      <c r="E136" s="5"/>
      <c r="F136" s="5"/>
      <c r="G136" s="6"/>
      <c r="H136" s="6"/>
      <c r="I136" s="6"/>
      <c r="J136" s="6"/>
      <c r="K136" s="6"/>
      <c r="L136" s="5"/>
      <c r="M136" s="6"/>
    </row>
    <row r="137">
      <c r="C137" s="5"/>
      <c r="D137" s="5"/>
      <c r="E137" s="5"/>
      <c r="F137" s="5"/>
      <c r="G137" s="6"/>
      <c r="H137" s="6"/>
      <c r="I137" s="6"/>
      <c r="J137" s="6"/>
      <c r="K137" s="6"/>
      <c r="L137" s="5"/>
      <c r="M137" s="6"/>
    </row>
    <row r="138">
      <c r="C138" s="5"/>
      <c r="D138" s="5"/>
      <c r="E138" s="5"/>
      <c r="F138" s="5"/>
      <c r="G138" s="6"/>
      <c r="H138" s="6"/>
      <c r="I138" s="6"/>
      <c r="J138" s="6"/>
      <c r="K138" s="6"/>
      <c r="L138" s="5"/>
      <c r="M138" s="6"/>
    </row>
    <row r="139">
      <c r="C139" s="5"/>
      <c r="D139" s="5"/>
      <c r="E139" s="5"/>
      <c r="F139" s="5"/>
      <c r="G139" s="6"/>
      <c r="H139" s="6"/>
      <c r="I139" s="6"/>
      <c r="J139" s="6"/>
      <c r="K139" s="6"/>
      <c r="L139" s="5"/>
      <c r="M139" s="6"/>
    </row>
    <row r="140">
      <c r="C140" s="5"/>
      <c r="D140" s="5"/>
      <c r="E140" s="5"/>
      <c r="F140" s="5"/>
      <c r="G140" s="6"/>
      <c r="H140" s="6"/>
      <c r="I140" s="6"/>
      <c r="J140" s="6"/>
      <c r="K140" s="6"/>
      <c r="L140" s="5"/>
      <c r="M140" s="6"/>
    </row>
    <row r="141">
      <c r="C141" s="5"/>
      <c r="D141" s="5"/>
      <c r="E141" s="5"/>
      <c r="F141" s="5"/>
      <c r="G141" s="6"/>
      <c r="H141" s="6"/>
      <c r="I141" s="6"/>
      <c r="J141" s="6"/>
      <c r="K141" s="6"/>
      <c r="L141" s="5"/>
      <c r="M141" s="6"/>
    </row>
    <row r="142">
      <c r="C142" s="5"/>
      <c r="D142" s="5"/>
      <c r="E142" s="5"/>
      <c r="F142" s="5"/>
      <c r="G142" s="6"/>
      <c r="H142" s="6"/>
      <c r="I142" s="6"/>
      <c r="J142" s="6"/>
      <c r="K142" s="6"/>
      <c r="L142" s="5"/>
      <c r="M142" s="6"/>
    </row>
    <row r="143">
      <c r="C143" s="5"/>
      <c r="D143" s="5"/>
      <c r="E143" s="5"/>
      <c r="F143" s="5"/>
      <c r="G143" s="6"/>
      <c r="H143" s="6"/>
      <c r="I143" s="6"/>
      <c r="J143" s="6"/>
      <c r="K143" s="6"/>
      <c r="L143" s="5"/>
      <c r="M143" s="6"/>
    </row>
    <row r="144">
      <c r="C144" s="5"/>
      <c r="D144" s="5"/>
      <c r="E144" s="5"/>
      <c r="F144" s="5"/>
      <c r="G144" s="6"/>
      <c r="H144" s="6"/>
      <c r="I144" s="6"/>
      <c r="J144" s="6"/>
      <c r="K144" s="6"/>
      <c r="L144" s="5"/>
      <c r="M144" s="6"/>
    </row>
    <row r="145">
      <c r="C145" s="5"/>
      <c r="D145" s="5"/>
      <c r="E145" s="5"/>
      <c r="F145" s="5"/>
      <c r="G145" s="6"/>
      <c r="H145" s="6"/>
      <c r="I145" s="6"/>
      <c r="J145" s="6"/>
      <c r="K145" s="6"/>
      <c r="L145" s="5"/>
      <c r="M145" s="6"/>
    </row>
    <row r="146">
      <c r="C146" s="5"/>
      <c r="D146" s="5"/>
      <c r="E146" s="5"/>
      <c r="F146" s="5"/>
      <c r="G146" s="6"/>
      <c r="H146" s="6"/>
      <c r="I146" s="6"/>
      <c r="J146" s="6"/>
      <c r="K146" s="6"/>
      <c r="L146" s="5"/>
      <c r="M146" s="6"/>
    </row>
    <row r="147">
      <c r="C147" s="5"/>
      <c r="D147" s="5"/>
      <c r="E147" s="5"/>
      <c r="F147" s="5"/>
      <c r="G147" s="6"/>
      <c r="H147" s="6"/>
      <c r="I147" s="6"/>
      <c r="J147" s="6"/>
      <c r="K147" s="6"/>
      <c r="L147" s="5"/>
      <c r="M147" s="6"/>
    </row>
    <row r="148">
      <c r="C148" s="5"/>
      <c r="D148" s="5"/>
      <c r="E148" s="5"/>
      <c r="F148" s="5"/>
      <c r="G148" s="6"/>
      <c r="H148" s="6"/>
      <c r="I148" s="6"/>
      <c r="J148" s="6"/>
      <c r="K148" s="6"/>
      <c r="L148" s="5"/>
      <c r="M148" s="6"/>
    </row>
    <row r="149">
      <c r="C149" s="5"/>
      <c r="D149" s="5"/>
      <c r="E149" s="5"/>
      <c r="F149" s="5"/>
      <c r="G149" s="6"/>
      <c r="H149" s="6"/>
      <c r="I149" s="6"/>
      <c r="J149" s="6"/>
      <c r="K149" s="6"/>
      <c r="L149" s="5"/>
      <c r="M149" s="6"/>
    </row>
    <row r="150">
      <c r="C150" s="5"/>
      <c r="D150" s="5"/>
      <c r="E150" s="5"/>
      <c r="F150" s="5"/>
      <c r="G150" s="6"/>
      <c r="H150" s="6"/>
      <c r="I150" s="6"/>
      <c r="J150" s="6"/>
      <c r="K150" s="6"/>
      <c r="L150" s="5"/>
      <c r="M150" s="6"/>
    </row>
    <row r="151">
      <c r="C151" s="5"/>
      <c r="D151" s="5"/>
      <c r="E151" s="5"/>
      <c r="F151" s="5"/>
      <c r="G151" s="6"/>
      <c r="H151" s="6"/>
      <c r="I151" s="6"/>
      <c r="J151" s="6"/>
      <c r="K151" s="6"/>
      <c r="L151" s="5"/>
      <c r="M151" s="6"/>
    </row>
    <row r="152">
      <c r="C152" s="5"/>
      <c r="D152" s="5"/>
      <c r="E152" s="5"/>
      <c r="F152" s="5"/>
      <c r="G152" s="6"/>
      <c r="H152" s="6"/>
      <c r="I152" s="6"/>
      <c r="J152" s="6"/>
      <c r="K152" s="6"/>
      <c r="L152" s="5"/>
      <c r="M152" s="6"/>
    </row>
    <row r="153">
      <c r="C153" s="5"/>
      <c r="D153" s="5"/>
      <c r="E153" s="5"/>
      <c r="F153" s="5"/>
      <c r="G153" s="6"/>
      <c r="H153" s="6"/>
      <c r="I153" s="6"/>
      <c r="J153" s="6"/>
      <c r="K153" s="6"/>
      <c r="L153" s="5"/>
      <c r="M153" s="6"/>
    </row>
    <row r="154">
      <c r="C154" s="5"/>
      <c r="D154" s="5"/>
      <c r="E154" s="5"/>
      <c r="F154" s="5"/>
      <c r="G154" s="6"/>
      <c r="H154" s="6"/>
      <c r="I154" s="6"/>
      <c r="J154" s="6"/>
      <c r="K154" s="6"/>
      <c r="L154" s="5"/>
      <c r="M154" s="6"/>
    </row>
    <row r="155">
      <c r="C155" s="5"/>
      <c r="D155" s="5"/>
      <c r="E155" s="5"/>
      <c r="F155" s="5"/>
      <c r="G155" s="6"/>
      <c r="H155" s="6"/>
      <c r="I155" s="6"/>
      <c r="J155" s="6"/>
      <c r="K155" s="6"/>
      <c r="L155" s="5"/>
      <c r="M155" s="6"/>
    </row>
    <row r="156">
      <c r="C156" s="5"/>
      <c r="D156" s="5"/>
      <c r="E156" s="5"/>
      <c r="F156" s="5"/>
      <c r="G156" s="6"/>
      <c r="H156" s="6"/>
      <c r="I156" s="6"/>
      <c r="J156" s="6"/>
      <c r="K156" s="6"/>
      <c r="L156" s="5"/>
      <c r="M156" s="6"/>
    </row>
    <row r="157">
      <c r="C157" s="5"/>
      <c r="D157" s="5"/>
      <c r="E157" s="5"/>
      <c r="F157" s="5"/>
      <c r="G157" s="6"/>
      <c r="H157" s="6"/>
      <c r="I157" s="6"/>
      <c r="J157" s="6"/>
      <c r="K157" s="6"/>
      <c r="L157" s="5"/>
      <c r="M157" s="6"/>
    </row>
    <row r="158">
      <c r="C158" s="5"/>
      <c r="D158" s="5"/>
      <c r="E158" s="5"/>
      <c r="F158" s="5"/>
      <c r="G158" s="6"/>
      <c r="H158" s="6"/>
      <c r="I158" s="6"/>
      <c r="J158" s="6"/>
      <c r="K158" s="6"/>
      <c r="L158" s="5"/>
      <c r="M158" s="6"/>
    </row>
    <row r="159">
      <c r="C159" s="5"/>
      <c r="D159" s="5"/>
      <c r="E159" s="5"/>
      <c r="F159" s="5"/>
      <c r="G159" s="6"/>
      <c r="H159" s="6"/>
      <c r="I159" s="6"/>
      <c r="J159" s="6"/>
      <c r="K159" s="6"/>
      <c r="L159" s="5"/>
      <c r="M159" s="6"/>
    </row>
    <row r="160">
      <c r="C160" s="5"/>
      <c r="D160" s="5"/>
      <c r="E160" s="5"/>
      <c r="F160" s="5"/>
      <c r="G160" s="6"/>
      <c r="H160" s="6"/>
      <c r="I160" s="6"/>
      <c r="J160" s="6"/>
      <c r="K160" s="6"/>
      <c r="L160" s="5"/>
      <c r="M160" s="6"/>
    </row>
    <row r="161">
      <c r="C161" s="5"/>
      <c r="D161" s="5"/>
      <c r="E161" s="5"/>
      <c r="F161" s="5"/>
      <c r="G161" s="6"/>
      <c r="H161" s="6"/>
      <c r="I161" s="6"/>
      <c r="J161" s="6"/>
      <c r="K161" s="6"/>
      <c r="L161" s="5"/>
      <c r="M161" s="6"/>
    </row>
    <row r="162">
      <c r="C162" s="5"/>
      <c r="D162" s="5"/>
      <c r="E162" s="5"/>
      <c r="F162" s="5"/>
      <c r="G162" s="6"/>
      <c r="H162" s="6"/>
      <c r="I162" s="6"/>
      <c r="J162" s="6"/>
      <c r="K162" s="6"/>
      <c r="L162" s="5"/>
      <c r="M162" s="6"/>
    </row>
    <row r="163">
      <c r="C163" s="5"/>
      <c r="D163" s="5"/>
      <c r="E163" s="5"/>
      <c r="F163" s="5"/>
      <c r="G163" s="6"/>
      <c r="H163" s="6"/>
      <c r="I163" s="6"/>
      <c r="J163" s="6"/>
      <c r="K163" s="6"/>
      <c r="L163" s="5"/>
      <c r="M163" s="6"/>
    </row>
    <row r="164">
      <c r="C164" s="5"/>
      <c r="D164" s="5"/>
      <c r="E164" s="5"/>
      <c r="F164" s="5"/>
      <c r="G164" s="6"/>
      <c r="H164" s="6"/>
      <c r="I164" s="6"/>
      <c r="J164" s="6"/>
      <c r="K164" s="6"/>
      <c r="L164" s="5"/>
      <c r="M164" s="6"/>
    </row>
    <row r="165">
      <c r="C165" s="5"/>
      <c r="D165" s="5"/>
      <c r="E165" s="5"/>
      <c r="F165" s="5"/>
      <c r="G165" s="6"/>
      <c r="H165" s="6"/>
      <c r="I165" s="6"/>
      <c r="J165" s="6"/>
      <c r="K165" s="6"/>
      <c r="L165" s="5"/>
      <c r="M165" s="6"/>
    </row>
    <row r="166">
      <c r="C166" s="5"/>
      <c r="D166" s="5"/>
      <c r="E166" s="5"/>
      <c r="F166" s="5"/>
      <c r="G166" s="6"/>
      <c r="H166" s="6"/>
      <c r="I166" s="6"/>
      <c r="J166" s="6"/>
      <c r="K166" s="6"/>
      <c r="L166" s="5"/>
      <c r="M166" s="6"/>
    </row>
    <row r="167">
      <c r="C167" s="5"/>
      <c r="D167" s="5"/>
      <c r="E167" s="5"/>
      <c r="F167" s="5"/>
      <c r="G167" s="6"/>
      <c r="H167" s="6"/>
      <c r="I167" s="6"/>
      <c r="J167" s="6"/>
      <c r="K167" s="6"/>
      <c r="L167" s="5"/>
      <c r="M167" s="6"/>
    </row>
    <row r="168">
      <c r="C168" s="5"/>
      <c r="D168" s="5"/>
      <c r="E168" s="5"/>
      <c r="F168" s="5"/>
      <c r="G168" s="6"/>
      <c r="H168" s="6"/>
      <c r="I168" s="6"/>
      <c r="J168" s="6"/>
      <c r="K168" s="6"/>
      <c r="L168" s="5"/>
      <c r="M168" s="6"/>
    </row>
    <row r="169">
      <c r="C169" s="5"/>
      <c r="D169" s="5"/>
      <c r="E169" s="5"/>
      <c r="F169" s="5"/>
      <c r="G169" s="6"/>
      <c r="H169" s="6"/>
      <c r="I169" s="6"/>
      <c r="J169" s="6"/>
      <c r="K169" s="6"/>
      <c r="L169" s="5"/>
      <c r="M169" s="6"/>
    </row>
    <row r="170">
      <c r="C170" s="5"/>
      <c r="D170" s="5"/>
      <c r="E170" s="5"/>
      <c r="F170" s="5"/>
      <c r="G170" s="6"/>
      <c r="H170" s="6"/>
      <c r="I170" s="6"/>
      <c r="J170" s="6"/>
      <c r="K170" s="6"/>
      <c r="L170" s="5"/>
      <c r="M170" s="6"/>
    </row>
    <row r="171">
      <c r="C171" s="5"/>
      <c r="D171" s="5"/>
      <c r="E171" s="5"/>
      <c r="F171" s="5"/>
      <c r="G171" s="6"/>
      <c r="H171" s="6"/>
      <c r="I171" s="6"/>
      <c r="J171" s="6"/>
      <c r="K171" s="6"/>
      <c r="L171" s="5"/>
      <c r="M171" s="6"/>
    </row>
    <row r="172">
      <c r="C172" s="5"/>
      <c r="D172" s="5"/>
      <c r="E172" s="5"/>
      <c r="F172" s="5"/>
      <c r="G172" s="6"/>
      <c r="H172" s="6"/>
      <c r="I172" s="6"/>
      <c r="J172" s="6"/>
      <c r="K172" s="6"/>
      <c r="L172" s="5"/>
      <c r="M172" s="6"/>
    </row>
    <row r="173">
      <c r="C173" s="5"/>
      <c r="D173" s="5"/>
      <c r="E173" s="5"/>
      <c r="F173" s="5"/>
      <c r="G173" s="6"/>
      <c r="H173" s="6"/>
      <c r="I173" s="6"/>
      <c r="J173" s="6"/>
      <c r="K173" s="6"/>
      <c r="L173" s="5"/>
      <c r="M173" s="6"/>
    </row>
    <row r="174">
      <c r="C174" s="5"/>
      <c r="D174" s="5"/>
      <c r="E174" s="5"/>
      <c r="F174" s="5"/>
      <c r="G174" s="6"/>
      <c r="H174" s="6"/>
      <c r="I174" s="6"/>
      <c r="J174" s="6"/>
      <c r="K174" s="6"/>
      <c r="L174" s="5"/>
      <c r="M174" s="6"/>
    </row>
    <row r="175">
      <c r="C175" s="5"/>
      <c r="D175" s="5"/>
      <c r="E175" s="5"/>
      <c r="F175" s="5"/>
      <c r="G175" s="6"/>
      <c r="H175" s="6"/>
      <c r="I175" s="6"/>
      <c r="J175" s="6"/>
      <c r="K175" s="6"/>
      <c r="L175" s="5"/>
      <c r="M175" s="6"/>
    </row>
    <row r="176">
      <c r="C176" s="5"/>
      <c r="D176" s="5"/>
      <c r="E176" s="5"/>
      <c r="F176" s="5"/>
      <c r="G176" s="6"/>
      <c r="H176" s="6"/>
      <c r="I176" s="6"/>
      <c r="J176" s="6"/>
      <c r="K176" s="6"/>
      <c r="L176" s="5"/>
      <c r="M176" s="6"/>
    </row>
    <row r="177">
      <c r="C177" s="5"/>
      <c r="D177" s="5"/>
      <c r="E177" s="5"/>
      <c r="F177" s="5"/>
      <c r="G177" s="6"/>
      <c r="H177" s="6"/>
      <c r="I177" s="6"/>
      <c r="J177" s="6"/>
      <c r="K177" s="6"/>
      <c r="L177" s="5"/>
      <c r="M177" s="6"/>
    </row>
    <row r="178">
      <c r="C178" s="5"/>
      <c r="D178" s="5"/>
      <c r="E178" s="5"/>
      <c r="F178" s="5"/>
      <c r="G178" s="6"/>
      <c r="H178" s="6"/>
      <c r="I178" s="6"/>
      <c r="J178" s="6"/>
      <c r="K178" s="6"/>
      <c r="L178" s="5"/>
      <c r="M178" s="6"/>
    </row>
    <row r="179">
      <c r="C179" s="5"/>
      <c r="D179" s="5"/>
      <c r="E179" s="5"/>
      <c r="F179" s="5"/>
      <c r="G179" s="6"/>
      <c r="H179" s="6"/>
      <c r="I179" s="6"/>
      <c r="J179" s="6"/>
      <c r="K179" s="6"/>
      <c r="L179" s="5"/>
      <c r="M179" s="6"/>
    </row>
    <row r="180">
      <c r="C180" s="5"/>
      <c r="D180" s="5"/>
      <c r="E180" s="5"/>
      <c r="F180" s="5"/>
      <c r="G180" s="6"/>
      <c r="H180" s="6"/>
      <c r="I180" s="6"/>
      <c r="J180" s="6"/>
      <c r="K180" s="6"/>
      <c r="L180" s="5"/>
      <c r="M180" s="6"/>
    </row>
    <row r="181">
      <c r="C181" s="5"/>
      <c r="D181" s="5"/>
      <c r="E181" s="5"/>
      <c r="F181" s="5"/>
      <c r="G181" s="6"/>
      <c r="H181" s="6"/>
      <c r="I181" s="6"/>
      <c r="J181" s="6"/>
      <c r="K181" s="6"/>
      <c r="L181" s="5"/>
      <c r="M181" s="6"/>
    </row>
    <row r="182">
      <c r="C182" s="5"/>
      <c r="D182" s="5"/>
      <c r="E182" s="5"/>
      <c r="F182" s="5"/>
      <c r="G182" s="6"/>
      <c r="H182" s="6"/>
      <c r="I182" s="6"/>
      <c r="J182" s="6"/>
      <c r="K182" s="6"/>
      <c r="L182" s="5"/>
      <c r="M182" s="6"/>
    </row>
    <row r="183">
      <c r="C183" s="5"/>
      <c r="D183" s="5"/>
      <c r="E183" s="5"/>
      <c r="F183" s="5"/>
      <c r="G183" s="6"/>
      <c r="H183" s="6"/>
      <c r="I183" s="6"/>
      <c r="J183" s="6"/>
      <c r="K183" s="6"/>
      <c r="L183" s="5"/>
      <c r="M183" s="6"/>
    </row>
    <row r="184">
      <c r="C184" s="5"/>
      <c r="D184" s="5"/>
      <c r="E184" s="5"/>
      <c r="F184" s="5"/>
      <c r="G184" s="6"/>
      <c r="H184" s="6"/>
      <c r="I184" s="6"/>
      <c r="J184" s="6"/>
      <c r="K184" s="6"/>
      <c r="L184" s="5"/>
      <c r="M184" s="6"/>
    </row>
    <row r="185">
      <c r="C185" s="5"/>
      <c r="D185" s="5"/>
      <c r="E185" s="5"/>
      <c r="F185" s="5"/>
      <c r="G185" s="6"/>
      <c r="H185" s="6"/>
      <c r="I185" s="6"/>
      <c r="J185" s="6"/>
      <c r="K185" s="6"/>
      <c r="L185" s="5"/>
      <c r="M185" s="6"/>
    </row>
    <row r="186">
      <c r="C186" s="5"/>
      <c r="D186" s="5"/>
      <c r="E186" s="5"/>
      <c r="F186" s="5"/>
      <c r="G186" s="6"/>
      <c r="H186" s="6"/>
      <c r="I186" s="6"/>
      <c r="J186" s="6"/>
      <c r="K186" s="6"/>
      <c r="L186" s="5"/>
      <c r="M186" s="6"/>
    </row>
    <row r="187">
      <c r="C187" s="5"/>
      <c r="D187" s="5"/>
      <c r="E187" s="5"/>
      <c r="F187" s="5"/>
      <c r="G187" s="6"/>
      <c r="H187" s="6"/>
      <c r="I187" s="6"/>
      <c r="J187" s="6"/>
      <c r="K187" s="6"/>
      <c r="L187" s="5"/>
      <c r="M187" s="6"/>
    </row>
    <row r="188">
      <c r="C188" s="5"/>
      <c r="D188" s="5"/>
      <c r="E188" s="5"/>
      <c r="F188" s="5"/>
      <c r="G188" s="6"/>
      <c r="H188" s="6"/>
      <c r="I188" s="6"/>
      <c r="J188" s="6"/>
      <c r="K188" s="6"/>
      <c r="L188" s="5"/>
      <c r="M188" s="6"/>
    </row>
    <row r="189">
      <c r="C189" s="5"/>
      <c r="D189" s="5"/>
      <c r="E189" s="5"/>
      <c r="F189" s="5"/>
      <c r="G189" s="6"/>
      <c r="H189" s="6"/>
      <c r="I189" s="6"/>
      <c r="J189" s="6"/>
      <c r="K189" s="6"/>
      <c r="L189" s="5"/>
      <c r="M189" s="6"/>
    </row>
    <row r="190">
      <c r="C190" s="5"/>
      <c r="D190" s="5"/>
      <c r="E190" s="5"/>
      <c r="F190" s="5"/>
      <c r="G190" s="6"/>
      <c r="H190" s="6"/>
      <c r="I190" s="6"/>
      <c r="J190" s="6"/>
      <c r="K190" s="6"/>
      <c r="L190" s="5"/>
      <c r="M190" s="6"/>
    </row>
    <row r="191">
      <c r="C191" s="5"/>
      <c r="D191" s="5"/>
      <c r="E191" s="5"/>
      <c r="F191" s="5"/>
      <c r="G191" s="6"/>
      <c r="H191" s="6"/>
      <c r="I191" s="6"/>
      <c r="J191" s="6"/>
      <c r="K191" s="6"/>
      <c r="L191" s="5"/>
      <c r="M191" s="6"/>
    </row>
    <row r="192">
      <c r="C192" s="5"/>
      <c r="D192" s="5"/>
      <c r="E192" s="5"/>
      <c r="F192" s="5"/>
      <c r="G192" s="6"/>
      <c r="H192" s="6"/>
      <c r="I192" s="6"/>
      <c r="J192" s="6"/>
      <c r="K192" s="6"/>
      <c r="L192" s="5"/>
      <c r="M192" s="6"/>
    </row>
    <row r="193">
      <c r="C193" s="5"/>
      <c r="D193" s="5"/>
      <c r="E193" s="5"/>
      <c r="F193" s="5"/>
      <c r="G193" s="6"/>
      <c r="H193" s="6"/>
      <c r="I193" s="6"/>
      <c r="J193" s="6"/>
      <c r="K193" s="6"/>
      <c r="L193" s="5"/>
      <c r="M193" s="6"/>
    </row>
    <row r="194">
      <c r="C194" s="5"/>
      <c r="D194" s="5"/>
      <c r="E194" s="5"/>
      <c r="F194" s="5"/>
      <c r="G194" s="6"/>
      <c r="H194" s="6"/>
      <c r="I194" s="6"/>
      <c r="J194" s="6"/>
      <c r="K194" s="6"/>
      <c r="L194" s="5"/>
      <c r="M194" s="6"/>
    </row>
    <row r="195">
      <c r="C195" s="5"/>
      <c r="D195" s="5"/>
      <c r="E195" s="5"/>
      <c r="F195" s="5"/>
      <c r="G195" s="6"/>
      <c r="H195" s="6"/>
      <c r="I195" s="6"/>
      <c r="J195" s="6"/>
      <c r="K195" s="6"/>
      <c r="L195" s="5"/>
      <c r="M195" s="6"/>
    </row>
    <row r="196">
      <c r="C196" s="5"/>
      <c r="D196" s="5"/>
      <c r="E196" s="5"/>
      <c r="F196" s="5"/>
      <c r="G196" s="6"/>
      <c r="H196" s="6"/>
      <c r="I196" s="6"/>
      <c r="J196" s="6"/>
      <c r="K196" s="6"/>
      <c r="L196" s="5"/>
      <c r="M196" s="6"/>
    </row>
    <row r="197">
      <c r="C197" s="5"/>
      <c r="D197" s="5"/>
      <c r="E197" s="5"/>
      <c r="F197" s="5"/>
      <c r="G197" s="6"/>
      <c r="H197" s="6"/>
      <c r="I197" s="6"/>
      <c r="J197" s="6"/>
      <c r="K197" s="6"/>
      <c r="L197" s="5"/>
      <c r="M197" s="6"/>
    </row>
    <row r="198">
      <c r="C198" s="5"/>
      <c r="D198" s="5"/>
      <c r="E198" s="5"/>
      <c r="F198" s="5"/>
      <c r="G198" s="6"/>
      <c r="H198" s="6"/>
      <c r="I198" s="6"/>
      <c r="J198" s="6"/>
      <c r="K198" s="6"/>
      <c r="L198" s="5"/>
      <c r="M198" s="6"/>
    </row>
    <row r="199">
      <c r="C199" s="5"/>
      <c r="D199" s="5"/>
      <c r="E199" s="5"/>
      <c r="F199" s="5"/>
      <c r="G199" s="6"/>
      <c r="H199" s="6"/>
      <c r="I199" s="6"/>
      <c r="J199" s="6"/>
      <c r="K199" s="6"/>
      <c r="L199" s="5"/>
      <c r="M199" s="6"/>
    </row>
    <row r="200">
      <c r="C200" s="5"/>
      <c r="D200" s="5"/>
      <c r="E200" s="5"/>
      <c r="F200" s="5"/>
      <c r="G200" s="6"/>
      <c r="H200" s="6"/>
      <c r="I200" s="6"/>
      <c r="J200" s="6"/>
      <c r="K200" s="6"/>
      <c r="L200" s="5"/>
      <c r="M200" s="6"/>
    </row>
    <row r="201">
      <c r="C201" s="5"/>
      <c r="D201" s="5"/>
      <c r="E201" s="5"/>
      <c r="F201" s="5"/>
      <c r="G201" s="6"/>
      <c r="H201" s="6"/>
      <c r="I201" s="6"/>
      <c r="J201" s="6"/>
      <c r="K201" s="6"/>
      <c r="L201" s="5"/>
      <c r="M201" s="6"/>
    </row>
    <row r="202">
      <c r="C202" s="5"/>
      <c r="D202" s="5"/>
      <c r="E202" s="5"/>
      <c r="F202" s="5"/>
      <c r="G202" s="6"/>
      <c r="H202" s="6"/>
      <c r="I202" s="6"/>
      <c r="J202" s="6"/>
      <c r="K202" s="6"/>
      <c r="L202" s="5"/>
      <c r="M202" s="6"/>
    </row>
    <row r="203">
      <c r="C203" s="5"/>
      <c r="D203" s="5"/>
      <c r="E203" s="5"/>
      <c r="F203" s="5"/>
      <c r="G203" s="6"/>
      <c r="H203" s="6"/>
      <c r="I203" s="6"/>
      <c r="J203" s="6"/>
      <c r="K203" s="6"/>
      <c r="L203" s="5"/>
      <c r="M203" s="6"/>
    </row>
    <row r="204">
      <c r="C204" s="5"/>
      <c r="D204" s="5"/>
      <c r="E204" s="5"/>
      <c r="F204" s="5"/>
      <c r="G204" s="6"/>
      <c r="H204" s="6"/>
      <c r="I204" s="6"/>
      <c r="J204" s="6"/>
      <c r="K204" s="6"/>
      <c r="L204" s="5"/>
      <c r="M204" s="6"/>
    </row>
    <row r="205">
      <c r="C205" s="5"/>
      <c r="D205" s="5"/>
      <c r="E205" s="5"/>
      <c r="F205" s="5"/>
      <c r="G205" s="6"/>
      <c r="H205" s="6"/>
      <c r="I205" s="6"/>
      <c r="J205" s="6"/>
      <c r="K205" s="6"/>
      <c r="L205" s="5"/>
      <c r="M205" s="6"/>
    </row>
    <row r="206">
      <c r="C206" s="5"/>
      <c r="D206" s="5"/>
      <c r="E206" s="5"/>
      <c r="F206" s="5"/>
      <c r="G206" s="6"/>
      <c r="H206" s="6"/>
      <c r="I206" s="6"/>
      <c r="J206" s="6"/>
      <c r="K206" s="6"/>
      <c r="L206" s="5"/>
      <c r="M206" s="6"/>
    </row>
    <row r="207">
      <c r="C207" s="5"/>
      <c r="D207" s="5"/>
      <c r="E207" s="5"/>
      <c r="F207" s="5"/>
      <c r="G207" s="6"/>
      <c r="H207" s="6"/>
      <c r="I207" s="6"/>
      <c r="J207" s="6"/>
      <c r="K207" s="6"/>
      <c r="L207" s="5"/>
      <c r="M207" s="6"/>
    </row>
    <row r="208">
      <c r="C208" s="5"/>
      <c r="D208" s="5"/>
      <c r="E208" s="5"/>
      <c r="F208" s="5"/>
      <c r="G208" s="6"/>
      <c r="H208" s="6"/>
      <c r="I208" s="6"/>
      <c r="J208" s="6"/>
      <c r="K208" s="6"/>
      <c r="L208" s="5"/>
      <c r="M208" s="6"/>
    </row>
    <row r="209">
      <c r="C209" s="5"/>
      <c r="D209" s="5"/>
      <c r="E209" s="5"/>
      <c r="F209" s="5"/>
      <c r="G209" s="6"/>
      <c r="H209" s="6"/>
      <c r="I209" s="6"/>
      <c r="J209" s="6"/>
      <c r="K209" s="6"/>
      <c r="L209" s="5"/>
      <c r="M209" s="6"/>
    </row>
    <row r="210">
      <c r="C210" s="5"/>
      <c r="D210" s="5"/>
      <c r="E210" s="5"/>
      <c r="F210" s="5"/>
      <c r="G210" s="6"/>
      <c r="H210" s="6"/>
      <c r="I210" s="6"/>
      <c r="J210" s="6"/>
      <c r="K210" s="6"/>
      <c r="L210" s="5"/>
      <c r="M210" s="6"/>
    </row>
    <row r="211">
      <c r="C211" s="5"/>
      <c r="D211" s="5"/>
      <c r="E211" s="5"/>
      <c r="F211" s="5"/>
      <c r="G211" s="6"/>
      <c r="H211" s="6"/>
      <c r="I211" s="6"/>
      <c r="J211" s="6"/>
      <c r="K211" s="6"/>
      <c r="L211" s="5"/>
      <c r="M211" s="6"/>
    </row>
    <row r="212">
      <c r="C212" s="5"/>
      <c r="D212" s="5"/>
      <c r="E212" s="5"/>
      <c r="F212" s="5"/>
      <c r="G212" s="6"/>
      <c r="H212" s="6"/>
      <c r="I212" s="6"/>
      <c r="J212" s="6"/>
      <c r="K212" s="6"/>
      <c r="L212" s="5"/>
      <c r="M212" s="6"/>
    </row>
    <row r="213">
      <c r="C213" s="5"/>
      <c r="D213" s="5"/>
      <c r="E213" s="5"/>
      <c r="F213" s="5"/>
      <c r="G213" s="6"/>
      <c r="H213" s="6"/>
      <c r="I213" s="6"/>
      <c r="J213" s="6"/>
      <c r="K213" s="6"/>
      <c r="L213" s="5"/>
      <c r="M213" s="6"/>
    </row>
    <row r="214">
      <c r="C214" s="5"/>
      <c r="D214" s="5"/>
      <c r="E214" s="5"/>
      <c r="F214" s="5"/>
      <c r="G214" s="6"/>
      <c r="H214" s="6"/>
      <c r="I214" s="6"/>
      <c r="J214" s="6"/>
      <c r="K214" s="6"/>
      <c r="L214" s="5"/>
      <c r="M214" s="6"/>
    </row>
    <row r="215">
      <c r="C215" s="5"/>
      <c r="D215" s="5"/>
      <c r="E215" s="5"/>
      <c r="F215" s="5"/>
      <c r="G215" s="6"/>
      <c r="H215" s="6"/>
      <c r="I215" s="6"/>
      <c r="J215" s="6"/>
      <c r="K215" s="6"/>
      <c r="L215" s="5"/>
      <c r="M215" s="6"/>
    </row>
    <row r="216">
      <c r="C216" s="5"/>
      <c r="D216" s="5"/>
      <c r="E216" s="5"/>
      <c r="F216" s="5"/>
      <c r="G216" s="6"/>
      <c r="H216" s="6"/>
      <c r="I216" s="6"/>
      <c r="J216" s="6"/>
      <c r="K216" s="6"/>
      <c r="L216" s="5"/>
      <c r="M216" s="6"/>
    </row>
    <row r="217">
      <c r="C217" s="5"/>
      <c r="D217" s="5"/>
      <c r="E217" s="5"/>
      <c r="F217" s="5"/>
      <c r="G217" s="6"/>
      <c r="H217" s="6"/>
      <c r="I217" s="6"/>
      <c r="J217" s="6"/>
      <c r="K217" s="6"/>
      <c r="L217" s="5"/>
      <c r="M217" s="6"/>
    </row>
    <row r="218">
      <c r="C218" s="5"/>
      <c r="D218" s="5"/>
      <c r="E218" s="5"/>
      <c r="F218" s="5"/>
      <c r="G218" s="6"/>
      <c r="H218" s="6"/>
      <c r="I218" s="6"/>
      <c r="J218" s="6"/>
      <c r="K218" s="6"/>
      <c r="L218" s="5"/>
      <c r="M218" s="6"/>
    </row>
    <row r="219">
      <c r="C219" s="5"/>
      <c r="D219" s="5"/>
      <c r="E219" s="5"/>
      <c r="F219" s="5"/>
      <c r="G219" s="6"/>
      <c r="H219" s="6"/>
      <c r="I219" s="6"/>
      <c r="J219" s="6"/>
      <c r="K219" s="6"/>
      <c r="L219" s="5"/>
      <c r="M219" s="6"/>
    </row>
    <row r="220">
      <c r="C220" s="5"/>
      <c r="D220" s="5"/>
      <c r="E220" s="5"/>
      <c r="F220" s="5"/>
      <c r="G220" s="6"/>
      <c r="H220" s="6"/>
      <c r="I220" s="6"/>
      <c r="J220" s="6"/>
      <c r="K220" s="6"/>
      <c r="L220" s="5"/>
      <c r="M220" s="6"/>
    </row>
    <row r="221">
      <c r="C221" s="5"/>
      <c r="D221" s="5"/>
      <c r="E221" s="5"/>
      <c r="F221" s="5"/>
      <c r="G221" s="6"/>
      <c r="H221" s="6"/>
      <c r="I221" s="6"/>
      <c r="J221" s="6"/>
      <c r="K221" s="6"/>
      <c r="L221" s="5"/>
      <c r="M221" s="6"/>
    </row>
    <row r="222">
      <c r="C222" s="5"/>
      <c r="D222" s="5"/>
      <c r="E222" s="5"/>
      <c r="F222" s="5"/>
      <c r="G222" s="6"/>
      <c r="H222" s="6"/>
      <c r="I222" s="6"/>
      <c r="J222" s="6"/>
      <c r="K222" s="6"/>
      <c r="L222" s="5"/>
      <c r="M222" s="6"/>
    </row>
    <row r="223">
      <c r="C223" s="5"/>
      <c r="D223" s="5"/>
      <c r="E223" s="5"/>
      <c r="F223" s="5"/>
      <c r="G223" s="6"/>
      <c r="H223" s="6"/>
      <c r="I223" s="6"/>
      <c r="J223" s="6"/>
      <c r="K223" s="6"/>
      <c r="L223" s="5"/>
      <c r="M223" s="6"/>
    </row>
    <row r="224">
      <c r="C224" s="5"/>
      <c r="D224" s="5"/>
      <c r="E224" s="5"/>
      <c r="F224" s="5"/>
      <c r="G224" s="6"/>
      <c r="H224" s="6"/>
      <c r="I224" s="6"/>
      <c r="J224" s="6"/>
      <c r="K224" s="6"/>
      <c r="L224" s="5"/>
      <c r="M224" s="6"/>
    </row>
    <row r="225">
      <c r="C225" s="5"/>
      <c r="D225" s="5"/>
      <c r="E225" s="5"/>
      <c r="F225" s="5"/>
      <c r="G225" s="6"/>
      <c r="H225" s="6"/>
      <c r="I225" s="6"/>
      <c r="J225" s="6"/>
      <c r="K225" s="6"/>
      <c r="L225" s="5"/>
      <c r="M225" s="6"/>
    </row>
    <row r="226">
      <c r="C226" s="5"/>
      <c r="D226" s="5"/>
      <c r="E226" s="5"/>
      <c r="F226" s="5"/>
      <c r="G226" s="6"/>
      <c r="H226" s="6"/>
      <c r="I226" s="6"/>
      <c r="J226" s="6"/>
      <c r="K226" s="6"/>
      <c r="L226" s="5"/>
      <c r="M226" s="6"/>
    </row>
    <row r="227">
      <c r="C227" s="5"/>
      <c r="D227" s="5"/>
      <c r="E227" s="5"/>
      <c r="F227" s="5"/>
      <c r="G227" s="6"/>
      <c r="H227" s="6"/>
      <c r="I227" s="6"/>
      <c r="J227" s="6"/>
      <c r="K227" s="6"/>
      <c r="L227" s="5"/>
      <c r="M227" s="6"/>
    </row>
    <row r="228">
      <c r="C228" s="5"/>
      <c r="D228" s="5"/>
      <c r="E228" s="5"/>
      <c r="F228" s="5"/>
      <c r="G228" s="6"/>
      <c r="H228" s="6"/>
      <c r="I228" s="6"/>
      <c r="J228" s="6"/>
      <c r="K228" s="6"/>
      <c r="L228" s="5"/>
      <c r="M228" s="6"/>
    </row>
    <row r="229">
      <c r="C229" s="5"/>
      <c r="D229" s="5"/>
      <c r="E229" s="5"/>
      <c r="F229" s="5"/>
      <c r="G229" s="6"/>
      <c r="H229" s="6"/>
      <c r="I229" s="6"/>
      <c r="J229" s="6"/>
      <c r="K229" s="6"/>
      <c r="L229" s="5"/>
      <c r="M229" s="6"/>
    </row>
    <row r="230">
      <c r="C230" s="5"/>
      <c r="D230" s="5"/>
      <c r="E230" s="5"/>
      <c r="F230" s="5"/>
      <c r="G230" s="6"/>
      <c r="H230" s="6"/>
      <c r="I230" s="6"/>
      <c r="J230" s="6"/>
      <c r="K230" s="6"/>
      <c r="L230" s="5"/>
      <c r="M230" s="6"/>
    </row>
    <row r="231">
      <c r="C231" s="5"/>
      <c r="D231" s="5"/>
      <c r="E231" s="5"/>
      <c r="F231" s="5"/>
      <c r="G231" s="6"/>
      <c r="H231" s="6"/>
      <c r="I231" s="6"/>
      <c r="J231" s="6"/>
      <c r="K231" s="6"/>
      <c r="L231" s="5"/>
      <c r="M231" s="6"/>
    </row>
    <row r="232">
      <c r="C232" s="5"/>
      <c r="D232" s="5"/>
      <c r="E232" s="5"/>
      <c r="F232" s="5"/>
      <c r="G232" s="6"/>
      <c r="H232" s="6"/>
      <c r="I232" s="6"/>
      <c r="J232" s="6"/>
      <c r="K232" s="6"/>
      <c r="L232" s="5"/>
      <c r="M232" s="6"/>
    </row>
    <row r="233">
      <c r="C233" s="5"/>
      <c r="D233" s="5"/>
      <c r="E233" s="5"/>
      <c r="F233" s="5"/>
      <c r="G233" s="6"/>
      <c r="H233" s="6"/>
      <c r="I233" s="6"/>
      <c r="J233" s="6"/>
      <c r="K233" s="6"/>
      <c r="L233" s="5"/>
      <c r="M233" s="6"/>
    </row>
    <row r="234">
      <c r="C234" s="5"/>
      <c r="D234" s="5"/>
      <c r="E234" s="5"/>
      <c r="F234" s="5"/>
      <c r="G234" s="6"/>
      <c r="H234" s="6"/>
      <c r="I234" s="6"/>
      <c r="J234" s="6"/>
      <c r="K234" s="6"/>
      <c r="L234" s="5"/>
      <c r="M234" s="6"/>
    </row>
    <row r="235">
      <c r="C235" s="5"/>
      <c r="D235" s="5"/>
      <c r="E235" s="5"/>
      <c r="F235" s="5"/>
      <c r="G235" s="6"/>
      <c r="H235" s="6"/>
      <c r="I235" s="6"/>
      <c r="J235" s="6"/>
      <c r="K235" s="6"/>
      <c r="L235" s="5"/>
      <c r="M235" s="6"/>
    </row>
    <row r="236">
      <c r="C236" s="5"/>
      <c r="D236" s="5"/>
      <c r="E236" s="5"/>
      <c r="F236" s="5"/>
      <c r="G236" s="6"/>
      <c r="H236" s="6"/>
      <c r="I236" s="6"/>
      <c r="J236" s="6"/>
      <c r="K236" s="6"/>
      <c r="L236" s="5"/>
      <c r="M236" s="6"/>
    </row>
    <row r="237">
      <c r="C237" s="5"/>
      <c r="D237" s="5"/>
      <c r="E237" s="5"/>
      <c r="F237" s="5"/>
      <c r="G237" s="6"/>
      <c r="H237" s="6"/>
      <c r="I237" s="6"/>
      <c r="J237" s="6"/>
      <c r="K237" s="6"/>
      <c r="L237" s="5"/>
      <c r="M237" s="6"/>
    </row>
    <row r="238">
      <c r="C238" s="5"/>
      <c r="D238" s="5"/>
      <c r="E238" s="5"/>
      <c r="F238" s="5"/>
      <c r="G238" s="6"/>
      <c r="H238" s="6"/>
      <c r="I238" s="6"/>
      <c r="J238" s="6"/>
      <c r="K238" s="6"/>
      <c r="L238" s="5"/>
      <c r="M238" s="6"/>
    </row>
    <row r="239">
      <c r="C239" s="5"/>
      <c r="D239" s="5"/>
      <c r="E239" s="5"/>
      <c r="F239" s="5"/>
      <c r="G239" s="6"/>
      <c r="H239" s="6"/>
      <c r="I239" s="6"/>
      <c r="J239" s="6"/>
      <c r="K239" s="6"/>
      <c r="L239" s="5"/>
      <c r="M239" s="6"/>
    </row>
    <row r="240">
      <c r="C240" s="5"/>
      <c r="D240" s="5"/>
      <c r="E240" s="5"/>
      <c r="F240" s="5"/>
      <c r="G240" s="6"/>
      <c r="H240" s="6"/>
      <c r="I240" s="6"/>
      <c r="J240" s="6"/>
      <c r="K240" s="6"/>
      <c r="L240" s="5"/>
      <c r="M240" s="6"/>
    </row>
    <row r="241">
      <c r="C241" s="5"/>
      <c r="D241" s="5"/>
      <c r="E241" s="5"/>
      <c r="F241" s="5"/>
      <c r="G241" s="6"/>
      <c r="H241" s="6"/>
      <c r="I241" s="6"/>
      <c r="J241" s="6"/>
      <c r="K241" s="6"/>
      <c r="L241" s="5"/>
      <c r="M241" s="6"/>
    </row>
    <row r="242">
      <c r="C242" s="5"/>
      <c r="D242" s="5"/>
      <c r="E242" s="5"/>
      <c r="F242" s="5"/>
      <c r="G242" s="6"/>
      <c r="H242" s="6"/>
      <c r="I242" s="6"/>
      <c r="J242" s="6"/>
      <c r="K242" s="6"/>
      <c r="L242" s="5"/>
      <c r="M242" s="6"/>
    </row>
    <row r="243">
      <c r="C243" s="5"/>
      <c r="D243" s="5"/>
      <c r="E243" s="5"/>
      <c r="F243" s="5"/>
      <c r="G243" s="6"/>
      <c r="H243" s="6"/>
      <c r="I243" s="6"/>
      <c r="J243" s="6"/>
      <c r="K243" s="6"/>
      <c r="L243" s="5"/>
      <c r="M243" s="6"/>
    </row>
    <row r="244">
      <c r="C244" s="5"/>
      <c r="D244" s="5"/>
      <c r="E244" s="5"/>
      <c r="F244" s="5"/>
      <c r="G244" s="6"/>
      <c r="H244" s="6"/>
      <c r="I244" s="6"/>
      <c r="J244" s="6"/>
      <c r="K244" s="6"/>
      <c r="L244" s="5"/>
      <c r="M244" s="6"/>
    </row>
    <row r="245">
      <c r="C245" s="5"/>
      <c r="D245" s="5"/>
      <c r="E245" s="5"/>
      <c r="F245" s="5"/>
      <c r="G245" s="6"/>
      <c r="H245" s="6"/>
      <c r="I245" s="6"/>
      <c r="J245" s="6"/>
      <c r="K245" s="6"/>
      <c r="L245" s="5"/>
      <c r="M245" s="6"/>
    </row>
    <row r="246">
      <c r="C246" s="5"/>
      <c r="D246" s="5"/>
      <c r="E246" s="5"/>
      <c r="F246" s="5"/>
      <c r="G246" s="6"/>
      <c r="H246" s="6"/>
      <c r="I246" s="6"/>
      <c r="J246" s="6"/>
      <c r="K246" s="6"/>
      <c r="L246" s="5"/>
      <c r="M246" s="6"/>
    </row>
    <row r="247">
      <c r="C247" s="5"/>
      <c r="D247" s="5"/>
      <c r="E247" s="5"/>
      <c r="F247" s="5"/>
      <c r="G247" s="6"/>
      <c r="H247" s="6"/>
      <c r="I247" s="6"/>
      <c r="J247" s="6"/>
      <c r="K247" s="6"/>
      <c r="L247" s="5"/>
      <c r="M247" s="6"/>
    </row>
    <row r="248">
      <c r="C248" s="5"/>
      <c r="D248" s="5"/>
      <c r="E248" s="5"/>
      <c r="F248" s="5"/>
      <c r="G248" s="6"/>
      <c r="H248" s="6"/>
      <c r="I248" s="6"/>
      <c r="J248" s="6"/>
      <c r="K248" s="6"/>
      <c r="L248" s="5"/>
      <c r="M248" s="6"/>
    </row>
    <row r="249">
      <c r="C249" s="5"/>
      <c r="D249" s="5"/>
      <c r="E249" s="5"/>
      <c r="F249" s="5"/>
      <c r="G249" s="6"/>
      <c r="H249" s="6"/>
      <c r="I249" s="6"/>
      <c r="J249" s="6"/>
      <c r="K249" s="6"/>
      <c r="L249" s="5"/>
      <c r="M249" s="6"/>
    </row>
    <row r="250">
      <c r="C250" s="5"/>
      <c r="D250" s="5"/>
      <c r="E250" s="5"/>
      <c r="F250" s="5"/>
      <c r="G250" s="6"/>
      <c r="H250" s="6"/>
      <c r="I250" s="6"/>
      <c r="J250" s="6"/>
      <c r="K250" s="6"/>
      <c r="L250" s="5"/>
      <c r="M250" s="6"/>
    </row>
    <row r="251">
      <c r="C251" s="5"/>
      <c r="D251" s="5"/>
      <c r="E251" s="5"/>
      <c r="F251" s="5"/>
      <c r="G251" s="6"/>
      <c r="H251" s="6"/>
      <c r="I251" s="6"/>
      <c r="J251" s="6"/>
      <c r="K251" s="6"/>
      <c r="L251" s="5"/>
      <c r="M251" s="6"/>
    </row>
    <row r="252">
      <c r="C252" s="5"/>
      <c r="D252" s="5"/>
      <c r="E252" s="5"/>
      <c r="F252" s="5"/>
      <c r="G252" s="6"/>
      <c r="H252" s="6"/>
      <c r="I252" s="6"/>
      <c r="J252" s="6"/>
      <c r="K252" s="6"/>
      <c r="L252" s="5"/>
      <c r="M252" s="6"/>
    </row>
    <row r="253">
      <c r="C253" s="5"/>
      <c r="D253" s="5"/>
      <c r="E253" s="5"/>
      <c r="F253" s="5"/>
      <c r="G253" s="6"/>
      <c r="H253" s="6"/>
      <c r="I253" s="6"/>
      <c r="J253" s="6"/>
      <c r="K253" s="6"/>
      <c r="L253" s="5"/>
      <c r="M253" s="6"/>
    </row>
    <row r="254">
      <c r="C254" s="5"/>
      <c r="D254" s="5"/>
      <c r="E254" s="5"/>
      <c r="F254" s="5"/>
      <c r="G254" s="6"/>
      <c r="H254" s="6"/>
      <c r="I254" s="6"/>
      <c r="J254" s="6"/>
      <c r="K254" s="6"/>
      <c r="L254" s="5"/>
      <c r="M254" s="6"/>
    </row>
    <row r="255">
      <c r="C255" s="5"/>
      <c r="D255" s="5"/>
      <c r="E255" s="5"/>
      <c r="F255" s="5"/>
      <c r="G255" s="6"/>
      <c r="H255" s="6"/>
      <c r="I255" s="6"/>
      <c r="J255" s="6"/>
      <c r="K255" s="6"/>
      <c r="L255" s="5"/>
      <c r="M255" s="6"/>
    </row>
    <row r="256">
      <c r="C256" s="5"/>
      <c r="D256" s="5"/>
      <c r="E256" s="5"/>
      <c r="F256" s="5"/>
      <c r="G256" s="6"/>
      <c r="H256" s="6"/>
      <c r="I256" s="6"/>
      <c r="J256" s="6"/>
      <c r="K256" s="6"/>
      <c r="L256" s="5"/>
      <c r="M256" s="6"/>
    </row>
    <row r="257">
      <c r="C257" s="5"/>
      <c r="D257" s="5"/>
      <c r="E257" s="5"/>
      <c r="F257" s="5"/>
      <c r="G257" s="6"/>
      <c r="H257" s="6"/>
      <c r="I257" s="6"/>
      <c r="J257" s="6"/>
      <c r="K257" s="6"/>
      <c r="L257" s="5"/>
      <c r="M257" s="6"/>
    </row>
    <row r="258">
      <c r="C258" s="5"/>
      <c r="D258" s="5"/>
      <c r="E258" s="5"/>
      <c r="F258" s="5"/>
      <c r="G258" s="6"/>
      <c r="H258" s="6"/>
      <c r="I258" s="6"/>
      <c r="J258" s="6"/>
      <c r="K258" s="6"/>
      <c r="L258" s="5"/>
      <c r="M258" s="6"/>
    </row>
    <row r="259">
      <c r="C259" s="5"/>
      <c r="D259" s="5"/>
      <c r="E259" s="5"/>
      <c r="F259" s="5"/>
      <c r="G259" s="6"/>
      <c r="H259" s="6"/>
      <c r="I259" s="6"/>
      <c r="J259" s="6"/>
      <c r="K259" s="6"/>
      <c r="L259" s="5"/>
      <c r="M259" s="6"/>
    </row>
    <row r="260">
      <c r="C260" s="5"/>
      <c r="D260" s="5"/>
      <c r="E260" s="5"/>
      <c r="F260" s="5"/>
      <c r="G260" s="6"/>
      <c r="H260" s="6"/>
      <c r="I260" s="6"/>
      <c r="J260" s="6"/>
      <c r="K260" s="6"/>
      <c r="L260" s="5"/>
      <c r="M260" s="6"/>
    </row>
    <row r="261">
      <c r="C261" s="5"/>
      <c r="D261" s="5"/>
      <c r="E261" s="5"/>
      <c r="F261" s="5"/>
      <c r="G261" s="6"/>
      <c r="H261" s="6"/>
      <c r="I261" s="6"/>
      <c r="J261" s="6"/>
      <c r="K261" s="6"/>
      <c r="L261" s="5"/>
      <c r="M261" s="6"/>
    </row>
    <row r="262">
      <c r="C262" s="5"/>
      <c r="D262" s="5"/>
      <c r="E262" s="5"/>
      <c r="F262" s="5"/>
      <c r="G262" s="6"/>
      <c r="H262" s="6"/>
      <c r="I262" s="6"/>
      <c r="J262" s="6"/>
      <c r="K262" s="6"/>
      <c r="L262" s="5"/>
      <c r="M262" s="6"/>
    </row>
    <row r="263">
      <c r="C263" s="5"/>
      <c r="D263" s="5"/>
      <c r="E263" s="5"/>
      <c r="F263" s="5"/>
      <c r="G263" s="6"/>
      <c r="H263" s="6"/>
      <c r="I263" s="6"/>
      <c r="J263" s="6"/>
      <c r="K263" s="6"/>
      <c r="L263" s="5"/>
      <c r="M263" s="6"/>
    </row>
    <row r="264">
      <c r="C264" s="5"/>
      <c r="D264" s="5"/>
      <c r="E264" s="5"/>
      <c r="F264" s="5"/>
      <c r="G264" s="6"/>
      <c r="H264" s="6"/>
      <c r="I264" s="6"/>
      <c r="J264" s="6"/>
      <c r="K264" s="6"/>
      <c r="L264" s="5"/>
      <c r="M264" s="6"/>
    </row>
    <row r="265">
      <c r="C265" s="5"/>
      <c r="D265" s="5"/>
      <c r="E265" s="5"/>
      <c r="F265" s="5"/>
      <c r="G265" s="6"/>
      <c r="H265" s="6"/>
      <c r="I265" s="6"/>
      <c r="J265" s="6"/>
      <c r="K265" s="6"/>
      <c r="L265" s="5"/>
      <c r="M265" s="6"/>
    </row>
    <row r="266">
      <c r="C266" s="5"/>
      <c r="D266" s="5"/>
      <c r="E266" s="5"/>
      <c r="F266" s="5"/>
      <c r="G266" s="6"/>
      <c r="H266" s="6"/>
      <c r="I266" s="6"/>
      <c r="J266" s="6"/>
      <c r="K266" s="6"/>
      <c r="L266" s="5"/>
      <c r="M266" s="6"/>
    </row>
    <row r="267">
      <c r="C267" s="5"/>
      <c r="D267" s="5"/>
      <c r="E267" s="5"/>
      <c r="F267" s="5"/>
      <c r="G267" s="6"/>
      <c r="H267" s="6"/>
      <c r="I267" s="6"/>
      <c r="J267" s="6"/>
      <c r="K267" s="6"/>
      <c r="L267" s="5"/>
      <c r="M267" s="6"/>
    </row>
    <row r="268">
      <c r="C268" s="5"/>
      <c r="D268" s="5"/>
      <c r="E268" s="5"/>
      <c r="F268" s="5"/>
      <c r="G268" s="6"/>
      <c r="H268" s="6"/>
      <c r="I268" s="6"/>
      <c r="J268" s="6"/>
      <c r="K268" s="6"/>
      <c r="L268" s="5"/>
      <c r="M268" s="6"/>
    </row>
    <row r="269">
      <c r="C269" s="5"/>
      <c r="D269" s="5"/>
      <c r="E269" s="5"/>
      <c r="F269" s="5"/>
      <c r="G269" s="6"/>
      <c r="H269" s="6"/>
      <c r="I269" s="6"/>
      <c r="J269" s="6"/>
      <c r="K269" s="6"/>
      <c r="L269" s="5"/>
      <c r="M269" s="6"/>
    </row>
    <row r="270">
      <c r="C270" s="5"/>
      <c r="D270" s="5"/>
      <c r="E270" s="5"/>
      <c r="F270" s="5"/>
      <c r="G270" s="6"/>
      <c r="H270" s="6"/>
      <c r="I270" s="6"/>
      <c r="J270" s="6"/>
      <c r="K270" s="6"/>
      <c r="L270" s="5"/>
      <c r="M270" s="6"/>
    </row>
    <row r="271">
      <c r="C271" s="5"/>
      <c r="D271" s="5"/>
      <c r="E271" s="5"/>
      <c r="F271" s="5"/>
      <c r="G271" s="6"/>
      <c r="H271" s="6"/>
      <c r="I271" s="6"/>
      <c r="J271" s="6"/>
      <c r="K271" s="6"/>
      <c r="L271" s="5"/>
      <c r="M271" s="6"/>
    </row>
    <row r="272">
      <c r="C272" s="5"/>
      <c r="D272" s="5"/>
      <c r="E272" s="5"/>
      <c r="F272" s="5"/>
      <c r="G272" s="6"/>
      <c r="H272" s="6"/>
      <c r="I272" s="6"/>
      <c r="J272" s="6"/>
      <c r="K272" s="6"/>
      <c r="L272" s="5"/>
      <c r="M272" s="6"/>
    </row>
    <row r="273">
      <c r="C273" s="5"/>
      <c r="D273" s="5"/>
      <c r="E273" s="5"/>
      <c r="F273" s="5"/>
      <c r="G273" s="6"/>
      <c r="H273" s="6"/>
      <c r="I273" s="6"/>
      <c r="J273" s="6"/>
      <c r="K273" s="6"/>
      <c r="L273" s="5"/>
      <c r="M273" s="6"/>
    </row>
    <row r="274">
      <c r="C274" s="5"/>
      <c r="D274" s="5"/>
      <c r="E274" s="5"/>
      <c r="F274" s="5"/>
      <c r="G274" s="6"/>
      <c r="H274" s="6"/>
      <c r="I274" s="6"/>
      <c r="J274" s="6"/>
      <c r="K274" s="6"/>
      <c r="L274" s="5"/>
      <c r="M274" s="6"/>
    </row>
    <row r="275">
      <c r="C275" s="5"/>
      <c r="D275" s="5"/>
      <c r="E275" s="5"/>
      <c r="F275" s="5"/>
      <c r="G275" s="6"/>
      <c r="H275" s="6"/>
      <c r="I275" s="6"/>
      <c r="J275" s="6"/>
      <c r="K275" s="6"/>
      <c r="L275" s="5"/>
      <c r="M275" s="6"/>
    </row>
    <row r="276">
      <c r="C276" s="5"/>
      <c r="D276" s="5"/>
      <c r="E276" s="5"/>
      <c r="F276" s="5"/>
      <c r="G276" s="6"/>
      <c r="H276" s="6"/>
      <c r="I276" s="6"/>
      <c r="J276" s="6"/>
      <c r="K276" s="6"/>
      <c r="L276" s="5"/>
      <c r="M276" s="6"/>
    </row>
    <row r="277">
      <c r="C277" s="5"/>
      <c r="D277" s="5"/>
      <c r="E277" s="5"/>
      <c r="F277" s="5"/>
      <c r="G277" s="6"/>
      <c r="H277" s="6"/>
      <c r="I277" s="6"/>
      <c r="J277" s="6"/>
      <c r="K277" s="6"/>
      <c r="L277" s="5"/>
      <c r="M277" s="6"/>
    </row>
    <row r="278">
      <c r="C278" s="5"/>
      <c r="D278" s="5"/>
      <c r="E278" s="5"/>
      <c r="F278" s="5"/>
      <c r="G278" s="6"/>
      <c r="H278" s="6"/>
      <c r="I278" s="6"/>
      <c r="J278" s="6"/>
      <c r="K278" s="6"/>
      <c r="L278" s="5"/>
      <c r="M278" s="6"/>
    </row>
    <row r="279">
      <c r="C279" s="5"/>
      <c r="D279" s="5"/>
      <c r="E279" s="5"/>
      <c r="F279" s="5"/>
      <c r="G279" s="6"/>
      <c r="H279" s="6"/>
      <c r="I279" s="6"/>
      <c r="J279" s="6"/>
      <c r="K279" s="6"/>
      <c r="L279" s="5"/>
      <c r="M279" s="6"/>
    </row>
    <row r="280">
      <c r="C280" s="5"/>
      <c r="D280" s="5"/>
      <c r="E280" s="5"/>
      <c r="F280" s="5"/>
      <c r="G280" s="6"/>
      <c r="H280" s="6"/>
      <c r="I280" s="6"/>
      <c r="J280" s="6"/>
      <c r="K280" s="6"/>
      <c r="L280" s="5"/>
      <c r="M280" s="6"/>
    </row>
    <row r="281">
      <c r="C281" s="5"/>
      <c r="D281" s="5"/>
      <c r="E281" s="5"/>
      <c r="F281" s="5"/>
      <c r="G281" s="6"/>
      <c r="H281" s="6"/>
      <c r="I281" s="6"/>
      <c r="J281" s="6"/>
      <c r="K281" s="6"/>
      <c r="L281" s="5"/>
      <c r="M281" s="6"/>
    </row>
    <row r="282">
      <c r="C282" s="5"/>
      <c r="D282" s="5"/>
      <c r="E282" s="5"/>
      <c r="F282" s="5"/>
      <c r="G282" s="6"/>
      <c r="H282" s="6"/>
      <c r="I282" s="6"/>
      <c r="J282" s="6"/>
      <c r="K282" s="6"/>
      <c r="L282" s="5"/>
      <c r="M282" s="6"/>
    </row>
    <row r="283">
      <c r="C283" s="5"/>
      <c r="D283" s="5"/>
      <c r="E283" s="5"/>
      <c r="F283" s="5"/>
      <c r="G283" s="6"/>
      <c r="H283" s="6"/>
      <c r="I283" s="6"/>
      <c r="J283" s="6"/>
      <c r="K283" s="6"/>
      <c r="L283" s="5"/>
      <c r="M283" s="6"/>
    </row>
    <row r="284">
      <c r="C284" s="5"/>
      <c r="D284" s="5"/>
      <c r="E284" s="5"/>
      <c r="F284" s="5"/>
      <c r="G284" s="6"/>
      <c r="H284" s="6"/>
      <c r="I284" s="6"/>
      <c r="J284" s="6"/>
      <c r="K284" s="6"/>
      <c r="L284" s="5"/>
      <c r="M284" s="6"/>
    </row>
    <row r="285">
      <c r="C285" s="5"/>
      <c r="D285" s="5"/>
      <c r="E285" s="5"/>
      <c r="F285" s="5"/>
      <c r="G285" s="6"/>
      <c r="H285" s="6"/>
      <c r="I285" s="6"/>
      <c r="J285" s="6"/>
      <c r="K285" s="6"/>
      <c r="L285" s="5"/>
      <c r="M285" s="6"/>
    </row>
    <row r="286">
      <c r="C286" s="5"/>
      <c r="D286" s="5"/>
      <c r="E286" s="5"/>
      <c r="F286" s="5"/>
      <c r="G286" s="6"/>
      <c r="H286" s="6"/>
      <c r="I286" s="6"/>
      <c r="J286" s="6"/>
      <c r="K286" s="6"/>
      <c r="L286" s="5"/>
      <c r="M286" s="6"/>
    </row>
    <row r="287">
      <c r="C287" s="5"/>
      <c r="D287" s="5"/>
      <c r="E287" s="5"/>
      <c r="F287" s="5"/>
      <c r="G287" s="6"/>
      <c r="H287" s="6"/>
      <c r="I287" s="6"/>
      <c r="J287" s="6"/>
      <c r="K287" s="6"/>
      <c r="L287" s="5"/>
      <c r="M287" s="6"/>
    </row>
    <row r="288">
      <c r="C288" s="5"/>
      <c r="D288" s="5"/>
      <c r="E288" s="5"/>
      <c r="F288" s="5"/>
      <c r="G288" s="6"/>
      <c r="H288" s="6"/>
      <c r="I288" s="6"/>
      <c r="J288" s="6"/>
      <c r="K288" s="6"/>
      <c r="L288" s="5"/>
      <c r="M288" s="6"/>
    </row>
    <row r="289">
      <c r="C289" s="5"/>
      <c r="D289" s="5"/>
      <c r="E289" s="5"/>
      <c r="F289" s="5"/>
      <c r="G289" s="6"/>
      <c r="H289" s="6"/>
      <c r="I289" s="6"/>
      <c r="J289" s="6"/>
      <c r="K289" s="6"/>
      <c r="L289" s="5"/>
      <c r="M289" s="6"/>
    </row>
    <row r="290">
      <c r="C290" s="5"/>
      <c r="D290" s="5"/>
      <c r="E290" s="5"/>
      <c r="F290" s="5"/>
      <c r="G290" s="6"/>
      <c r="H290" s="6"/>
      <c r="I290" s="6"/>
      <c r="J290" s="6"/>
      <c r="K290" s="6"/>
      <c r="L290" s="5"/>
      <c r="M290" s="6"/>
    </row>
    <row r="291">
      <c r="C291" s="5"/>
      <c r="D291" s="5"/>
      <c r="E291" s="5"/>
      <c r="F291" s="5"/>
      <c r="G291" s="6"/>
      <c r="H291" s="6"/>
      <c r="I291" s="6"/>
      <c r="J291" s="6"/>
      <c r="K291" s="6"/>
      <c r="L291" s="5"/>
      <c r="M291" s="6"/>
    </row>
    <row r="292">
      <c r="C292" s="5"/>
      <c r="D292" s="5"/>
      <c r="E292" s="5"/>
      <c r="F292" s="5"/>
      <c r="G292" s="6"/>
      <c r="H292" s="6"/>
      <c r="I292" s="6"/>
      <c r="J292" s="6"/>
      <c r="K292" s="6"/>
      <c r="L292" s="5"/>
      <c r="M292" s="6"/>
    </row>
    <row r="293">
      <c r="C293" s="5"/>
      <c r="D293" s="5"/>
      <c r="E293" s="5"/>
      <c r="F293" s="5"/>
      <c r="G293" s="6"/>
      <c r="H293" s="6"/>
      <c r="I293" s="6"/>
      <c r="J293" s="6"/>
      <c r="K293" s="6"/>
      <c r="L293" s="5"/>
      <c r="M293" s="6"/>
    </row>
    <row r="294">
      <c r="C294" s="5"/>
      <c r="D294" s="5"/>
      <c r="E294" s="5"/>
      <c r="F294" s="5"/>
      <c r="G294" s="6"/>
      <c r="H294" s="6"/>
      <c r="I294" s="6"/>
      <c r="J294" s="6"/>
      <c r="K294" s="6"/>
      <c r="L294" s="5"/>
      <c r="M294" s="6"/>
    </row>
    <row r="295">
      <c r="C295" s="5"/>
      <c r="D295" s="5"/>
      <c r="E295" s="5"/>
      <c r="F295" s="5"/>
      <c r="G295" s="6"/>
      <c r="H295" s="6"/>
      <c r="I295" s="6"/>
      <c r="J295" s="6"/>
      <c r="K295" s="6"/>
      <c r="L295" s="5"/>
      <c r="M295" s="6"/>
    </row>
    <row r="296">
      <c r="C296" s="5"/>
      <c r="D296" s="5"/>
      <c r="E296" s="5"/>
      <c r="F296" s="5"/>
      <c r="G296" s="6"/>
      <c r="H296" s="6"/>
      <c r="I296" s="6"/>
      <c r="J296" s="6"/>
      <c r="K296" s="6"/>
      <c r="L296" s="5"/>
      <c r="M296" s="6"/>
    </row>
    <row r="297">
      <c r="C297" s="5"/>
      <c r="D297" s="5"/>
      <c r="E297" s="5"/>
      <c r="F297" s="5"/>
      <c r="G297" s="6"/>
      <c r="H297" s="6"/>
      <c r="I297" s="6"/>
      <c r="J297" s="6"/>
      <c r="K297" s="6"/>
      <c r="L297" s="5"/>
      <c r="M297" s="6"/>
    </row>
    <row r="298">
      <c r="C298" s="5"/>
      <c r="D298" s="5"/>
      <c r="E298" s="5"/>
      <c r="F298" s="5"/>
      <c r="G298" s="6"/>
      <c r="H298" s="6"/>
      <c r="I298" s="6"/>
      <c r="J298" s="6"/>
      <c r="K298" s="6"/>
      <c r="L298" s="5"/>
      <c r="M298" s="6"/>
    </row>
    <row r="299">
      <c r="C299" s="5"/>
      <c r="D299" s="5"/>
      <c r="E299" s="5"/>
      <c r="F299" s="5"/>
      <c r="G299" s="6"/>
      <c r="H299" s="6"/>
      <c r="I299" s="6"/>
      <c r="J299" s="6"/>
      <c r="K299" s="6"/>
      <c r="L299" s="5"/>
      <c r="M299" s="6"/>
    </row>
    <row r="300">
      <c r="C300" s="5"/>
      <c r="D300" s="5"/>
      <c r="E300" s="5"/>
      <c r="F300" s="5"/>
      <c r="G300" s="6"/>
      <c r="H300" s="6"/>
      <c r="I300" s="6"/>
      <c r="J300" s="6"/>
      <c r="K300" s="6"/>
      <c r="L300" s="5"/>
      <c r="M300" s="6"/>
    </row>
    <row r="301">
      <c r="C301" s="5"/>
      <c r="D301" s="5"/>
      <c r="E301" s="5"/>
      <c r="F301" s="5"/>
      <c r="G301" s="6"/>
      <c r="H301" s="6"/>
      <c r="I301" s="6"/>
      <c r="J301" s="6"/>
      <c r="K301" s="6"/>
      <c r="L301" s="5"/>
      <c r="M301" s="6"/>
    </row>
    <row r="302">
      <c r="C302" s="5"/>
      <c r="D302" s="5"/>
      <c r="E302" s="5"/>
      <c r="F302" s="5"/>
      <c r="G302" s="6"/>
      <c r="H302" s="6"/>
      <c r="I302" s="6"/>
      <c r="J302" s="6"/>
      <c r="K302" s="6"/>
      <c r="L302" s="5"/>
      <c r="M302" s="6"/>
    </row>
    <row r="303">
      <c r="C303" s="5"/>
      <c r="D303" s="5"/>
      <c r="E303" s="5"/>
      <c r="F303" s="5"/>
      <c r="G303" s="6"/>
      <c r="H303" s="6"/>
      <c r="I303" s="6"/>
      <c r="J303" s="6"/>
      <c r="K303" s="6"/>
      <c r="L303" s="5"/>
      <c r="M303" s="6"/>
    </row>
    <row r="304">
      <c r="C304" s="5"/>
      <c r="D304" s="5"/>
      <c r="E304" s="5"/>
      <c r="F304" s="5"/>
      <c r="G304" s="6"/>
      <c r="H304" s="6"/>
      <c r="I304" s="6"/>
      <c r="J304" s="6"/>
      <c r="K304" s="6"/>
      <c r="L304" s="5"/>
      <c r="M304" s="6"/>
    </row>
    <row r="305">
      <c r="C305" s="5"/>
      <c r="D305" s="5"/>
      <c r="E305" s="5"/>
      <c r="F305" s="5"/>
      <c r="G305" s="6"/>
      <c r="H305" s="6"/>
      <c r="I305" s="6"/>
      <c r="J305" s="6"/>
      <c r="K305" s="6"/>
      <c r="L305" s="5"/>
      <c r="M305" s="6"/>
    </row>
    <row r="306">
      <c r="C306" s="5"/>
      <c r="D306" s="5"/>
      <c r="E306" s="5"/>
      <c r="F306" s="5"/>
      <c r="G306" s="6"/>
      <c r="H306" s="6"/>
      <c r="I306" s="6"/>
      <c r="J306" s="6"/>
      <c r="K306" s="6"/>
      <c r="L306" s="5"/>
      <c r="M306" s="6"/>
    </row>
    <row r="307">
      <c r="C307" s="5"/>
      <c r="D307" s="5"/>
      <c r="E307" s="5"/>
      <c r="F307" s="5"/>
      <c r="G307" s="6"/>
      <c r="H307" s="6"/>
      <c r="I307" s="6"/>
      <c r="J307" s="6"/>
      <c r="K307" s="6"/>
      <c r="L307" s="5"/>
      <c r="M307" s="6"/>
    </row>
    <row r="308">
      <c r="C308" s="5"/>
      <c r="D308" s="5"/>
      <c r="E308" s="5"/>
      <c r="F308" s="5"/>
      <c r="G308" s="6"/>
      <c r="H308" s="6"/>
      <c r="I308" s="6"/>
      <c r="J308" s="6"/>
      <c r="K308" s="6"/>
      <c r="L308" s="5"/>
      <c r="M308" s="6"/>
    </row>
    <row r="309">
      <c r="C309" s="5"/>
      <c r="D309" s="5"/>
      <c r="E309" s="5"/>
      <c r="F309" s="5"/>
      <c r="G309" s="6"/>
      <c r="H309" s="6"/>
      <c r="I309" s="6"/>
      <c r="J309" s="6"/>
      <c r="K309" s="6"/>
      <c r="L309" s="5"/>
      <c r="M309" s="6"/>
    </row>
    <row r="310">
      <c r="C310" s="5"/>
      <c r="D310" s="5"/>
      <c r="E310" s="5"/>
      <c r="F310" s="5"/>
      <c r="G310" s="6"/>
      <c r="H310" s="6"/>
      <c r="I310" s="6"/>
      <c r="J310" s="6"/>
      <c r="K310" s="6"/>
      <c r="L310" s="5"/>
      <c r="M310" s="6"/>
    </row>
    <row r="311">
      <c r="C311" s="5"/>
      <c r="D311" s="5"/>
      <c r="E311" s="5"/>
      <c r="F311" s="5"/>
      <c r="G311" s="6"/>
      <c r="H311" s="6"/>
      <c r="I311" s="6"/>
      <c r="J311" s="6"/>
      <c r="K311" s="6"/>
      <c r="L311" s="5"/>
      <c r="M311" s="6"/>
    </row>
    <row r="312">
      <c r="C312" s="5"/>
      <c r="D312" s="5"/>
      <c r="E312" s="5"/>
      <c r="F312" s="5"/>
      <c r="G312" s="6"/>
      <c r="H312" s="6"/>
      <c r="I312" s="6"/>
      <c r="J312" s="6"/>
      <c r="K312" s="6"/>
      <c r="L312" s="5"/>
      <c r="M312" s="6"/>
    </row>
    <row r="313">
      <c r="C313" s="5"/>
      <c r="D313" s="5"/>
      <c r="E313" s="5"/>
      <c r="F313" s="5"/>
      <c r="G313" s="6"/>
      <c r="H313" s="6"/>
      <c r="I313" s="6"/>
      <c r="J313" s="6"/>
      <c r="K313" s="6"/>
      <c r="L313" s="5"/>
      <c r="M313" s="6"/>
    </row>
    <row r="314">
      <c r="C314" s="5"/>
      <c r="D314" s="5"/>
      <c r="E314" s="5"/>
      <c r="F314" s="5"/>
      <c r="G314" s="6"/>
      <c r="H314" s="6"/>
      <c r="I314" s="6"/>
      <c r="J314" s="6"/>
      <c r="K314" s="6"/>
      <c r="L314" s="5"/>
      <c r="M314" s="6"/>
    </row>
    <row r="315">
      <c r="C315" s="5"/>
      <c r="D315" s="5"/>
      <c r="E315" s="5"/>
      <c r="F315" s="5"/>
      <c r="G315" s="6"/>
      <c r="H315" s="6"/>
      <c r="I315" s="6"/>
      <c r="J315" s="6"/>
      <c r="K315" s="6"/>
      <c r="L315" s="5"/>
      <c r="M315" s="6"/>
    </row>
    <row r="316">
      <c r="C316" s="5"/>
      <c r="D316" s="5"/>
      <c r="E316" s="5"/>
      <c r="F316" s="5"/>
      <c r="G316" s="6"/>
      <c r="H316" s="6"/>
      <c r="I316" s="6"/>
      <c r="J316" s="6"/>
      <c r="K316" s="6"/>
      <c r="L316" s="5"/>
      <c r="M316" s="6"/>
    </row>
    <row r="317">
      <c r="C317" s="5"/>
      <c r="D317" s="5"/>
      <c r="E317" s="5"/>
      <c r="F317" s="5"/>
      <c r="G317" s="6"/>
      <c r="H317" s="6"/>
      <c r="I317" s="6"/>
      <c r="J317" s="6"/>
      <c r="K317" s="6"/>
      <c r="L317" s="5"/>
      <c r="M317" s="6"/>
    </row>
    <row r="318">
      <c r="C318" s="5"/>
      <c r="D318" s="5"/>
      <c r="E318" s="5"/>
      <c r="F318" s="5"/>
      <c r="G318" s="6"/>
      <c r="H318" s="6"/>
      <c r="I318" s="6"/>
      <c r="J318" s="6"/>
      <c r="K318" s="6"/>
      <c r="L318" s="5"/>
      <c r="M318" s="6"/>
    </row>
    <row r="319">
      <c r="C319" s="5"/>
      <c r="D319" s="5"/>
      <c r="E319" s="5"/>
      <c r="F319" s="5"/>
      <c r="G319" s="6"/>
      <c r="H319" s="6"/>
      <c r="I319" s="6"/>
      <c r="J319" s="6"/>
      <c r="K319" s="6"/>
      <c r="L319" s="5"/>
      <c r="M319" s="6"/>
    </row>
    <row r="320">
      <c r="C320" s="5"/>
      <c r="D320" s="5"/>
      <c r="E320" s="5"/>
      <c r="F320" s="5"/>
      <c r="G320" s="6"/>
      <c r="H320" s="6"/>
      <c r="I320" s="6"/>
      <c r="J320" s="6"/>
      <c r="K320" s="6"/>
      <c r="L320" s="5"/>
      <c r="M320" s="6"/>
    </row>
    <row r="321">
      <c r="C321" s="5"/>
      <c r="D321" s="5"/>
      <c r="E321" s="5"/>
      <c r="F321" s="5"/>
      <c r="G321" s="6"/>
      <c r="H321" s="6"/>
      <c r="I321" s="6"/>
      <c r="J321" s="6"/>
      <c r="K321" s="6"/>
      <c r="L321" s="5"/>
      <c r="M321" s="6"/>
    </row>
    <row r="322">
      <c r="C322" s="5"/>
      <c r="D322" s="5"/>
      <c r="E322" s="5"/>
      <c r="F322" s="5"/>
      <c r="G322" s="6"/>
      <c r="H322" s="6"/>
      <c r="I322" s="6"/>
      <c r="J322" s="6"/>
      <c r="K322" s="6"/>
      <c r="L322" s="5"/>
      <c r="M322" s="6"/>
    </row>
    <row r="323">
      <c r="C323" s="5"/>
      <c r="D323" s="5"/>
      <c r="E323" s="5"/>
      <c r="F323" s="5"/>
      <c r="G323" s="6"/>
      <c r="H323" s="6"/>
      <c r="I323" s="6"/>
      <c r="J323" s="6"/>
      <c r="K323" s="6"/>
      <c r="L323" s="5"/>
      <c r="M323" s="6"/>
    </row>
    <row r="324">
      <c r="C324" s="5"/>
      <c r="D324" s="5"/>
      <c r="E324" s="5"/>
      <c r="F324" s="5"/>
      <c r="G324" s="6"/>
      <c r="H324" s="6"/>
      <c r="I324" s="6"/>
      <c r="J324" s="6"/>
      <c r="K324" s="6"/>
      <c r="L324" s="5"/>
      <c r="M324" s="6"/>
    </row>
    <row r="325">
      <c r="C325" s="5"/>
      <c r="D325" s="5"/>
      <c r="E325" s="5"/>
      <c r="F325" s="5"/>
      <c r="G325" s="6"/>
      <c r="H325" s="6"/>
      <c r="I325" s="6"/>
      <c r="J325" s="6"/>
      <c r="K325" s="6"/>
      <c r="L325" s="5"/>
      <c r="M325" s="6"/>
    </row>
    <row r="326">
      <c r="C326" s="5"/>
      <c r="D326" s="5"/>
      <c r="E326" s="5"/>
      <c r="F326" s="5"/>
      <c r="G326" s="6"/>
      <c r="H326" s="6"/>
      <c r="I326" s="6"/>
      <c r="J326" s="6"/>
      <c r="K326" s="6"/>
      <c r="L326" s="5"/>
      <c r="M326" s="6"/>
    </row>
    <row r="327">
      <c r="C327" s="5"/>
      <c r="D327" s="5"/>
      <c r="E327" s="5"/>
      <c r="F327" s="5"/>
      <c r="G327" s="6"/>
      <c r="H327" s="6"/>
      <c r="I327" s="6"/>
      <c r="J327" s="6"/>
      <c r="K327" s="6"/>
      <c r="L327" s="5"/>
      <c r="M327" s="6"/>
    </row>
    <row r="328">
      <c r="C328" s="5"/>
      <c r="D328" s="5"/>
      <c r="E328" s="5"/>
      <c r="F328" s="5"/>
      <c r="G328" s="6"/>
      <c r="H328" s="6"/>
      <c r="I328" s="6"/>
      <c r="J328" s="6"/>
      <c r="K328" s="6"/>
      <c r="L328" s="5"/>
      <c r="M328" s="6"/>
    </row>
    <row r="329">
      <c r="C329" s="5"/>
      <c r="D329" s="5"/>
      <c r="E329" s="5"/>
      <c r="F329" s="5"/>
      <c r="G329" s="6"/>
      <c r="H329" s="6"/>
      <c r="I329" s="6"/>
      <c r="J329" s="6"/>
      <c r="K329" s="6"/>
      <c r="L329" s="5"/>
      <c r="M329" s="6"/>
    </row>
    <row r="330">
      <c r="C330" s="5"/>
      <c r="D330" s="5"/>
      <c r="E330" s="5"/>
      <c r="F330" s="5"/>
      <c r="G330" s="6"/>
      <c r="H330" s="6"/>
      <c r="I330" s="6"/>
      <c r="J330" s="6"/>
      <c r="K330" s="6"/>
      <c r="L330" s="5"/>
      <c r="M330" s="6"/>
    </row>
    <row r="331">
      <c r="C331" s="5"/>
      <c r="D331" s="5"/>
      <c r="E331" s="5"/>
      <c r="F331" s="5"/>
      <c r="G331" s="6"/>
      <c r="H331" s="6"/>
      <c r="I331" s="6"/>
      <c r="J331" s="6"/>
      <c r="K331" s="6"/>
      <c r="L331" s="5"/>
      <c r="M331" s="6"/>
    </row>
    <row r="332">
      <c r="C332" s="5"/>
      <c r="D332" s="5"/>
      <c r="E332" s="5"/>
      <c r="F332" s="5"/>
      <c r="G332" s="6"/>
      <c r="H332" s="6"/>
      <c r="I332" s="6"/>
      <c r="J332" s="6"/>
      <c r="K332" s="6"/>
      <c r="L332" s="5"/>
      <c r="M332" s="6"/>
    </row>
    <row r="333">
      <c r="C333" s="5"/>
      <c r="D333" s="5"/>
      <c r="E333" s="5"/>
      <c r="F333" s="5"/>
      <c r="G333" s="6"/>
      <c r="H333" s="6"/>
      <c r="I333" s="6"/>
      <c r="J333" s="6"/>
      <c r="K333" s="6"/>
      <c r="L333" s="5"/>
      <c r="M333" s="6"/>
    </row>
    <row r="334">
      <c r="C334" s="5"/>
      <c r="D334" s="5"/>
      <c r="E334" s="5"/>
      <c r="F334" s="5"/>
      <c r="G334" s="6"/>
      <c r="H334" s="6"/>
      <c r="I334" s="6"/>
      <c r="J334" s="6"/>
      <c r="K334" s="6"/>
      <c r="L334" s="5"/>
      <c r="M334" s="6"/>
    </row>
    <row r="335">
      <c r="C335" s="5"/>
      <c r="D335" s="5"/>
      <c r="E335" s="5"/>
      <c r="F335" s="5"/>
      <c r="G335" s="6"/>
      <c r="H335" s="6"/>
      <c r="I335" s="6"/>
      <c r="J335" s="6"/>
      <c r="K335" s="6"/>
      <c r="L335" s="5"/>
      <c r="M335" s="6"/>
    </row>
    <row r="336">
      <c r="C336" s="5"/>
      <c r="D336" s="5"/>
      <c r="E336" s="5"/>
      <c r="F336" s="5"/>
      <c r="G336" s="6"/>
      <c r="H336" s="6"/>
      <c r="I336" s="6"/>
      <c r="J336" s="6"/>
      <c r="K336" s="6"/>
      <c r="L336" s="5"/>
      <c r="M336" s="6"/>
    </row>
    <row r="337">
      <c r="C337" s="5"/>
      <c r="D337" s="5"/>
      <c r="E337" s="5"/>
      <c r="F337" s="5"/>
      <c r="G337" s="6"/>
      <c r="H337" s="6"/>
      <c r="I337" s="6"/>
      <c r="J337" s="6"/>
      <c r="K337" s="6"/>
      <c r="L337" s="5"/>
      <c r="M337" s="6"/>
    </row>
    <row r="338">
      <c r="C338" s="5"/>
      <c r="D338" s="5"/>
      <c r="E338" s="5"/>
      <c r="F338" s="5"/>
      <c r="G338" s="6"/>
      <c r="H338" s="6"/>
      <c r="I338" s="6"/>
      <c r="J338" s="6"/>
      <c r="K338" s="6"/>
      <c r="L338" s="5"/>
      <c r="M338" s="6"/>
    </row>
    <row r="339">
      <c r="C339" s="5"/>
      <c r="D339" s="5"/>
      <c r="E339" s="5"/>
      <c r="F339" s="5"/>
      <c r="G339" s="6"/>
      <c r="H339" s="6"/>
      <c r="I339" s="6"/>
      <c r="J339" s="6"/>
      <c r="K339" s="6"/>
      <c r="L339" s="5"/>
      <c r="M339" s="6"/>
    </row>
    <row r="340">
      <c r="C340" s="5"/>
      <c r="D340" s="5"/>
      <c r="E340" s="5"/>
      <c r="F340" s="5"/>
      <c r="G340" s="6"/>
      <c r="H340" s="6"/>
      <c r="I340" s="6"/>
      <c r="J340" s="6"/>
      <c r="K340" s="6"/>
      <c r="L340" s="5"/>
      <c r="M340" s="6"/>
    </row>
    <row r="341">
      <c r="C341" s="5"/>
      <c r="D341" s="5"/>
      <c r="E341" s="5"/>
      <c r="F341" s="5"/>
      <c r="G341" s="6"/>
      <c r="H341" s="6"/>
      <c r="I341" s="6"/>
      <c r="J341" s="6"/>
      <c r="K341" s="6"/>
      <c r="L341" s="5"/>
      <c r="M341" s="6"/>
    </row>
    <row r="342">
      <c r="C342" s="5"/>
      <c r="D342" s="5"/>
      <c r="E342" s="5"/>
      <c r="F342" s="5"/>
      <c r="G342" s="6"/>
      <c r="H342" s="6"/>
      <c r="I342" s="6"/>
      <c r="J342" s="6"/>
      <c r="K342" s="6"/>
      <c r="L342" s="5"/>
      <c r="M342" s="6"/>
    </row>
    <row r="343">
      <c r="C343" s="5"/>
      <c r="D343" s="5"/>
      <c r="E343" s="5"/>
      <c r="F343" s="5"/>
      <c r="G343" s="6"/>
      <c r="H343" s="6"/>
      <c r="I343" s="6"/>
      <c r="J343" s="6"/>
      <c r="K343" s="6"/>
      <c r="L343" s="5"/>
      <c r="M343" s="6"/>
    </row>
    <row r="344">
      <c r="C344" s="5"/>
      <c r="D344" s="5"/>
      <c r="E344" s="5"/>
      <c r="F344" s="5"/>
      <c r="G344" s="6"/>
      <c r="H344" s="6"/>
      <c r="I344" s="6"/>
      <c r="J344" s="6"/>
      <c r="K344" s="6"/>
      <c r="L344" s="5"/>
      <c r="M344" s="6"/>
    </row>
    <row r="345">
      <c r="C345" s="5"/>
      <c r="D345" s="5"/>
      <c r="E345" s="5"/>
      <c r="F345" s="5"/>
      <c r="G345" s="6"/>
      <c r="H345" s="6"/>
      <c r="I345" s="6"/>
      <c r="J345" s="6"/>
      <c r="K345" s="6"/>
      <c r="L345" s="5"/>
      <c r="M345" s="6"/>
    </row>
    <row r="346">
      <c r="C346" s="5"/>
      <c r="D346" s="5"/>
      <c r="E346" s="5"/>
      <c r="F346" s="5"/>
      <c r="G346" s="6"/>
      <c r="H346" s="6"/>
      <c r="I346" s="6"/>
      <c r="J346" s="6"/>
      <c r="K346" s="6"/>
      <c r="L346" s="5"/>
      <c r="M346" s="6"/>
    </row>
    <row r="347">
      <c r="C347" s="5"/>
      <c r="D347" s="5"/>
      <c r="E347" s="5"/>
      <c r="F347" s="5"/>
      <c r="G347" s="6"/>
      <c r="H347" s="6"/>
      <c r="I347" s="6"/>
      <c r="J347" s="6"/>
      <c r="K347" s="6"/>
      <c r="L347" s="5"/>
      <c r="M347" s="6"/>
    </row>
    <row r="348">
      <c r="C348" s="5"/>
      <c r="D348" s="5"/>
      <c r="E348" s="5"/>
      <c r="F348" s="5"/>
      <c r="G348" s="6"/>
      <c r="H348" s="6"/>
      <c r="I348" s="6"/>
      <c r="J348" s="6"/>
      <c r="K348" s="6"/>
      <c r="L348" s="5"/>
      <c r="M348" s="6"/>
    </row>
    <row r="349">
      <c r="C349" s="5"/>
      <c r="D349" s="5"/>
      <c r="E349" s="5"/>
      <c r="F349" s="5"/>
      <c r="G349" s="6"/>
      <c r="H349" s="6"/>
      <c r="I349" s="6"/>
      <c r="J349" s="6"/>
      <c r="K349" s="6"/>
      <c r="L349" s="5"/>
      <c r="M349" s="6"/>
    </row>
    <row r="350">
      <c r="C350" s="5"/>
      <c r="D350" s="5"/>
      <c r="E350" s="5"/>
      <c r="F350" s="5"/>
      <c r="G350" s="6"/>
      <c r="H350" s="6"/>
      <c r="I350" s="6"/>
      <c r="J350" s="6"/>
      <c r="K350" s="6"/>
      <c r="L350" s="5"/>
      <c r="M350" s="6"/>
    </row>
    <row r="351">
      <c r="C351" s="5"/>
      <c r="D351" s="5"/>
      <c r="E351" s="5"/>
      <c r="F351" s="5"/>
      <c r="G351" s="6"/>
      <c r="H351" s="6"/>
      <c r="I351" s="6"/>
      <c r="J351" s="6"/>
      <c r="K351" s="6"/>
      <c r="L351" s="5"/>
      <c r="M351" s="6"/>
    </row>
    <row r="352">
      <c r="C352" s="5"/>
      <c r="D352" s="5"/>
      <c r="E352" s="5"/>
      <c r="F352" s="5"/>
      <c r="G352" s="6"/>
      <c r="H352" s="6"/>
      <c r="I352" s="6"/>
      <c r="J352" s="6"/>
      <c r="K352" s="6"/>
      <c r="L352" s="5"/>
      <c r="M352" s="6"/>
    </row>
    <row r="353">
      <c r="C353" s="5"/>
      <c r="D353" s="5"/>
      <c r="E353" s="5"/>
      <c r="F353" s="5"/>
      <c r="G353" s="6"/>
      <c r="H353" s="6"/>
      <c r="I353" s="6"/>
      <c r="J353" s="6"/>
      <c r="K353" s="6"/>
      <c r="L353" s="5"/>
      <c r="M353" s="6"/>
    </row>
    <row r="354">
      <c r="C354" s="5"/>
      <c r="D354" s="5"/>
      <c r="E354" s="5"/>
      <c r="F354" s="5"/>
      <c r="G354" s="6"/>
      <c r="H354" s="6"/>
      <c r="I354" s="6"/>
      <c r="J354" s="6"/>
      <c r="K354" s="6"/>
      <c r="L354" s="5"/>
      <c r="M354" s="6"/>
    </row>
    <row r="355">
      <c r="C355" s="5"/>
      <c r="D355" s="5"/>
      <c r="E355" s="5"/>
      <c r="F355" s="5"/>
      <c r="G355" s="6"/>
      <c r="H355" s="6"/>
      <c r="I355" s="6"/>
      <c r="J355" s="6"/>
      <c r="K355" s="6"/>
      <c r="L355" s="5"/>
      <c r="M355" s="6"/>
    </row>
    <row r="356">
      <c r="C356" s="5"/>
      <c r="D356" s="5"/>
      <c r="E356" s="5"/>
      <c r="F356" s="5"/>
      <c r="G356" s="6"/>
      <c r="H356" s="6"/>
      <c r="I356" s="6"/>
      <c r="J356" s="6"/>
      <c r="K356" s="6"/>
      <c r="L356" s="5"/>
      <c r="M356" s="6"/>
    </row>
    <row r="357">
      <c r="C357" s="5"/>
      <c r="D357" s="5"/>
      <c r="E357" s="5"/>
      <c r="F357" s="5"/>
      <c r="G357" s="6"/>
      <c r="H357" s="6"/>
      <c r="I357" s="6"/>
      <c r="J357" s="6"/>
      <c r="K357" s="6"/>
      <c r="L357" s="5"/>
      <c r="M357" s="6"/>
    </row>
    <row r="358">
      <c r="C358" s="5"/>
      <c r="D358" s="5"/>
      <c r="E358" s="5"/>
      <c r="F358" s="5"/>
      <c r="G358" s="6"/>
      <c r="H358" s="6"/>
      <c r="I358" s="6"/>
      <c r="J358" s="6"/>
      <c r="K358" s="6"/>
      <c r="L358" s="5"/>
      <c r="M358" s="6"/>
    </row>
    <row r="359">
      <c r="C359" s="5"/>
      <c r="D359" s="5"/>
      <c r="E359" s="5"/>
      <c r="F359" s="5"/>
      <c r="G359" s="6"/>
      <c r="H359" s="6"/>
      <c r="I359" s="6"/>
      <c r="J359" s="6"/>
      <c r="K359" s="6"/>
      <c r="L359" s="5"/>
      <c r="M359" s="6"/>
    </row>
    <row r="360">
      <c r="C360" s="5"/>
      <c r="D360" s="5"/>
      <c r="E360" s="5"/>
      <c r="F360" s="5"/>
      <c r="G360" s="6"/>
      <c r="H360" s="6"/>
      <c r="I360" s="6"/>
      <c r="J360" s="6"/>
      <c r="K360" s="6"/>
      <c r="L360" s="5"/>
      <c r="M360" s="6"/>
    </row>
    <row r="361">
      <c r="C361" s="5"/>
      <c r="D361" s="5"/>
      <c r="E361" s="5"/>
      <c r="F361" s="5"/>
      <c r="G361" s="6"/>
      <c r="H361" s="6"/>
      <c r="I361" s="6"/>
      <c r="J361" s="6"/>
      <c r="K361" s="6"/>
      <c r="L361" s="5"/>
      <c r="M361" s="6"/>
    </row>
    <row r="362">
      <c r="C362" s="5"/>
      <c r="D362" s="5"/>
      <c r="E362" s="5"/>
      <c r="F362" s="5"/>
      <c r="G362" s="6"/>
      <c r="H362" s="6"/>
      <c r="I362" s="6"/>
      <c r="J362" s="6"/>
      <c r="K362" s="6"/>
      <c r="L362" s="5"/>
      <c r="M362" s="6"/>
    </row>
    <row r="363">
      <c r="C363" s="5"/>
      <c r="D363" s="5"/>
      <c r="E363" s="5"/>
      <c r="F363" s="5"/>
      <c r="G363" s="6"/>
      <c r="H363" s="6"/>
      <c r="I363" s="6"/>
      <c r="J363" s="6"/>
      <c r="K363" s="6"/>
      <c r="L363" s="5"/>
      <c r="M363" s="6"/>
    </row>
    <row r="364">
      <c r="C364" s="5"/>
      <c r="D364" s="5"/>
      <c r="E364" s="5"/>
      <c r="F364" s="5"/>
      <c r="G364" s="6"/>
      <c r="H364" s="6"/>
      <c r="I364" s="6"/>
      <c r="J364" s="6"/>
      <c r="K364" s="6"/>
      <c r="L364" s="5"/>
      <c r="M364" s="6"/>
    </row>
    <row r="365">
      <c r="C365" s="5"/>
      <c r="D365" s="5"/>
      <c r="E365" s="5"/>
      <c r="F365" s="5"/>
      <c r="G365" s="6"/>
      <c r="H365" s="6"/>
      <c r="I365" s="6"/>
      <c r="J365" s="6"/>
      <c r="K365" s="6"/>
      <c r="L365" s="5"/>
      <c r="M365" s="6"/>
    </row>
    <row r="366">
      <c r="C366" s="5"/>
      <c r="D366" s="5"/>
      <c r="E366" s="5"/>
      <c r="F366" s="5"/>
      <c r="G366" s="6"/>
      <c r="H366" s="6"/>
      <c r="I366" s="6"/>
      <c r="J366" s="6"/>
      <c r="K366" s="6"/>
      <c r="L366" s="5"/>
      <c r="M366" s="6"/>
    </row>
    <row r="367">
      <c r="C367" s="5"/>
      <c r="D367" s="5"/>
      <c r="E367" s="5"/>
      <c r="F367" s="5"/>
      <c r="G367" s="6"/>
      <c r="H367" s="6"/>
      <c r="I367" s="6"/>
      <c r="J367" s="6"/>
      <c r="K367" s="6"/>
      <c r="L367" s="5"/>
      <c r="M367" s="6"/>
    </row>
    <row r="368">
      <c r="C368" s="5"/>
      <c r="D368" s="5"/>
      <c r="E368" s="5"/>
      <c r="F368" s="5"/>
      <c r="G368" s="6"/>
      <c r="H368" s="6"/>
      <c r="I368" s="6"/>
      <c r="J368" s="6"/>
      <c r="K368" s="6"/>
      <c r="L368" s="5"/>
      <c r="M368" s="6"/>
    </row>
    <row r="369">
      <c r="C369" s="5"/>
      <c r="D369" s="5"/>
      <c r="E369" s="5"/>
      <c r="F369" s="5"/>
      <c r="G369" s="6"/>
      <c r="H369" s="6"/>
      <c r="I369" s="6"/>
      <c r="J369" s="6"/>
      <c r="K369" s="6"/>
      <c r="L369" s="5"/>
      <c r="M369" s="6"/>
    </row>
    <row r="370">
      <c r="C370" s="5"/>
      <c r="D370" s="5"/>
      <c r="E370" s="5"/>
      <c r="F370" s="5"/>
      <c r="G370" s="6"/>
      <c r="H370" s="6"/>
      <c r="I370" s="6"/>
      <c r="J370" s="6"/>
      <c r="K370" s="6"/>
      <c r="L370" s="5"/>
      <c r="M370" s="6"/>
    </row>
    <row r="371">
      <c r="C371" s="5"/>
      <c r="D371" s="5"/>
      <c r="E371" s="5"/>
      <c r="F371" s="5"/>
      <c r="G371" s="6"/>
      <c r="H371" s="6"/>
      <c r="I371" s="6"/>
      <c r="J371" s="6"/>
      <c r="K371" s="6"/>
      <c r="L371" s="5"/>
      <c r="M371" s="6"/>
    </row>
    <row r="372">
      <c r="C372" s="5"/>
      <c r="D372" s="5"/>
      <c r="E372" s="5"/>
      <c r="F372" s="5"/>
      <c r="G372" s="6"/>
      <c r="H372" s="6"/>
      <c r="I372" s="6"/>
      <c r="J372" s="6"/>
      <c r="K372" s="6"/>
      <c r="L372" s="5"/>
      <c r="M372" s="6"/>
    </row>
    <row r="373">
      <c r="C373" s="5"/>
      <c r="D373" s="5"/>
      <c r="E373" s="5"/>
      <c r="F373" s="5"/>
      <c r="G373" s="6"/>
      <c r="H373" s="6"/>
      <c r="I373" s="6"/>
      <c r="J373" s="6"/>
      <c r="K373" s="6"/>
      <c r="L373" s="5"/>
      <c r="M373" s="6"/>
    </row>
    <row r="374">
      <c r="C374" s="5"/>
      <c r="D374" s="5"/>
      <c r="E374" s="5"/>
      <c r="F374" s="5"/>
      <c r="G374" s="6"/>
      <c r="H374" s="6"/>
      <c r="I374" s="6"/>
      <c r="J374" s="6"/>
      <c r="K374" s="6"/>
      <c r="L374" s="5"/>
      <c r="M374" s="6"/>
    </row>
    <row r="375">
      <c r="C375" s="5"/>
      <c r="D375" s="5"/>
      <c r="E375" s="5"/>
      <c r="F375" s="5"/>
      <c r="G375" s="6"/>
      <c r="H375" s="6"/>
      <c r="I375" s="6"/>
      <c r="J375" s="6"/>
      <c r="K375" s="6"/>
      <c r="L375" s="5"/>
      <c r="M375" s="6"/>
    </row>
    <row r="376">
      <c r="C376" s="5"/>
      <c r="D376" s="5"/>
      <c r="E376" s="5"/>
      <c r="F376" s="5"/>
      <c r="G376" s="6"/>
      <c r="H376" s="6"/>
      <c r="I376" s="6"/>
      <c r="J376" s="6"/>
      <c r="K376" s="6"/>
      <c r="L376" s="5"/>
      <c r="M376" s="6"/>
    </row>
    <row r="377">
      <c r="C377" s="5"/>
      <c r="D377" s="5"/>
      <c r="E377" s="5"/>
      <c r="F377" s="5"/>
      <c r="G377" s="6"/>
      <c r="H377" s="6"/>
      <c r="I377" s="6"/>
      <c r="J377" s="6"/>
      <c r="K377" s="6"/>
      <c r="L377" s="5"/>
      <c r="M377" s="6"/>
    </row>
    <row r="378">
      <c r="C378" s="5"/>
      <c r="D378" s="5"/>
      <c r="E378" s="5"/>
      <c r="F378" s="5"/>
      <c r="G378" s="6"/>
      <c r="H378" s="6"/>
      <c r="I378" s="6"/>
      <c r="J378" s="6"/>
      <c r="K378" s="6"/>
      <c r="L378" s="5"/>
      <c r="M378" s="6"/>
    </row>
    <row r="379">
      <c r="C379" s="5"/>
      <c r="D379" s="5"/>
      <c r="E379" s="5"/>
      <c r="F379" s="5"/>
      <c r="G379" s="6"/>
      <c r="H379" s="6"/>
      <c r="I379" s="6"/>
      <c r="J379" s="6"/>
      <c r="K379" s="6"/>
      <c r="L379" s="5"/>
      <c r="M379" s="6"/>
    </row>
    <row r="380">
      <c r="C380" s="5"/>
      <c r="D380" s="5"/>
      <c r="E380" s="5"/>
      <c r="F380" s="5"/>
      <c r="G380" s="6"/>
      <c r="H380" s="6"/>
      <c r="I380" s="6"/>
      <c r="J380" s="6"/>
      <c r="K380" s="6"/>
      <c r="L380" s="5"/>
      <c r="M380" s="6"/>
    </row>
    <row r="381">
      <c r="C381" s="5"/>
      <c r="D381" s="5"/>
      <c r="E381" s="5"/>
      <c r="F381" s="5"/>
      <c r="G381" s="6"/>
      <c r="H381" s="6"/>
      <c r="I381" s="6"/>
      <c r="J381" s="6"/>
      <c r="K381" s="6"/>
      <c r="L381" s="5"/>
      <c r="M381" s="6"/>
    </row>
    <row r="382">
      <c r="C382" s="5"/>
      <c r="D382" s="5"/>
      <c r="E382" s="5"/>
      <c r="F382" s="5"/>
      <c r="G382" s="6"/>
      <c r="H382" s="6"/>
      <c r="I382" s="6"/>
      <c r="J382" s="6"/>
      <c r="K382" s="6"/>
      <c r="L382" s="5"/>
      <c r="M382" s="6"/>
    </row>
    <row r="383">
      <c r="C383" s="5"/>
      <c r="D383" s="5"/>
      <c r="E383" s="5"/>
      <c r="F383" s="5"/>
      <c r="G383" s="6"/>
      <c r="H383" s="6"/>
      <c r="I383" s="6"/>
      <c r="J383" s="6"/>
      <c r="K383" s="6"/>
      <c r="L383" s="5"/>
      <c r="M383" s="6"/>
    </row>
    <row r="384">
      <c r="C384" s="5"/>
      <c r="D384" s="5"/>
      <c r="E384" s="5"/>
      <c r="F384" s="5"/>
      <c r="G384" s="6"/>
      <c r="H384" s="6"/>
      <c r="I384" s="6"/>
      <c r="J384" s="6"/>
      <c r="K384" s="6"/>
      <c r="L384" s="5"/>
      <c r="M384" s="6"/>
    </row>
    <row r="385">
      <c r="C385" s="5"/>
      <c r="D385" s="5"/>
      <c r="E385" s="5"/>
      <c r="F385" s="5"/>
      <c r="G385" s="6"/>
      <c r="H385" s="6"/>
      <c r="I385" s="6"/>
      <c r="J385" s="6"/>
      <c r="K385" s="6"/>
      <c r="L385" s="5"/>
      <c r="M385" s="6"/>
    </row>
    <row r="386">
      <c r="C386" s="5"/>
      <c r="D386" s="5"/>
      <c r="E386" s="5"/>
      <c r="F386" s="5"/>
      <c r="G386" s="6"/>
      <c r="H386" s="6"/>
      <c r="I386" s="6"/>
      <c r="J386" s="6"/>
      <c r="K386" s="6"/>
      <c r="L386" s="5"/>
      <c r="M386" s="6"/>
    </row>
    <row r="387">
      <c r="C387" s="5"/>
      <c r="D387" s="5"/>
      <c r="E387" s="5"/>
      <c r="F387" s="5"/>
      <c r="G387" s="6"/>
      <c r="H387" s="6"/>
      <c r="I387" s="6"/>
      <c r="J387" s="6"/>
      <c r="K387" s="6"/>
      <c r="L387" s="5"/>
      <c r="M387" s="6"/>
    </row>
    <row r="388">
      <c r="C388" s="5"/>
      <c r="D388" s="5"/>
      <c r="E388" s="5"/>
      <c r="F388" s="5"/>
      <c r="G388" s="6"/>
      <c r="H388" s="6"/>
      <c r="I388" s="6"/>
      <c r="J388" s="6"/>
      <c r="K388" s="6"/>
      <c r="L388" s="5"/>
      <c r="M388" s="6"/>
    </row>
    <row r="389">
      <c r="C389" s="5"/>
      <c r="D389" s="5"/>
      <c r="E389" s="5"/>
      <c r="F389" s="5"/>
      <c r="G389" s="6"/>
      <c r="H389" s="6"/>
      <c r="I389" s="6"/>
      <c r="J389" s="6"/>
      <c r="K389" s="6"/>
      <c r="L389" s="5"/>
      <c r="M389" s="6"/>
    </row>
    <row r="390">
      <c r="C390" s="5"/>
      <c r="D390" s="5"/>
      <c r="E390" s="5"/>
      <c r="F390" s="5"/>
      <c r="G390" s="6"/>
      <c r="H390" s="6"/>
      <c r="I390" s="6"/>
      <c r="J390" s="6"/>
      <c r="K390" s="6"/>
      <c r="L390" s="5"/>
      <c r="M390" s="6"/>
    </row>
    <row r="391">
      <c r="C391" s="5"/>
      <c r="D391" s="5"/>
      <c r="E391" s="5"/>
      <c r="F391" s="5"/>
      <c r="G391" s="6"/>
      <c r="H391" s="6"/>
      <c r="I391" s="6"/>
      <c r="J391" s="6"/>
      <c r="K391" s="6"/>
      <c r="L391" s="5"/>
      <c r="M391" s="6"/>
    </row>
    <row r="392">
      <c r="C392" s="5"/>
      <c r="D392" s="5"/>
      <c r="E392" s="5"/>
      <c r="F392" s="5"/>
      <c r="G392" s="6"/>
      <c r="H392" s="6"/>
      <c r="I392" s="6"/>
      <c r="J392" s="6"/>
      <c r="K392" s="6"/>
      <c r="L392" s="5"/>
      <c r="M392" s="6"/>
    </row>
    <row r="393">
      <c r="C393" s="5"/>
      <c r="D393" s="5"/>
      <c r="E393" s="5"/>
      <c r="F393" s="5"/>
      <c r="G393" s="6"/>
      <c r="H393" s="6"/>
      <c r="I393" s="6"/>
      <c r="J393" s="6"/>
      <c r="K393" s="6"/>
      <c r="L393" s="5"/>
      <c r="M393" s="6"/>
    </row>
    <row r="394">
      <c r="C394" s="5"/>
      <c r="D394" s="5"/>
      <c r="E394" s="5"/>
      <c r="F394" s="5"/>
      <c r="G394" s="6"/>
      <c r="H394" s="6"/>
      <c r="I394" s="6"/>
      <c r="J394" s="6"/>
      <c r="K394" s="6"/>
      <c r="L394" s="5"/>
      <c r="M394" s="6"/>
    </row>
    <row r="395">
      <c r="C395" s="5"/>
      <c r="D395" s="5"/>
      <c r="E395" s="5"/>
      <c r="F395" s="5"/>
      <c r="G395" s="6"/>
      <c r="H395" s="6"/>
      <c r="I395" s="6"/>
      <c r="J395" s="6"/>
      <c r="K395" s="6"/>
      <c r="L395" s="5"/>
      <c r="M395" s="6"/>
    </row>
    <row r="396">
      <c r="C396" s="5"/>
      <c r="D396" s="5"/>
      <c r="E396" s="5"/>
      <c r="F396" s="5"/>
      <c r="G396" s="6"/>
      <c r="H396" s="6"/>
      <c r="I396" s="6"/>
      <c r="J396" s="6"/>
      <c r="K396" s="6"/>
      <c r="L396" s="5"/>
      <c r="M396" s="6"/>
    </row>
    <row r="397">
      <c r="C397" s="5"/>
      <c r="D397" s="5"/>
      <c r="E397" s="5"/>
      <c r="F397" s="5"/>
      <c r="G397" s="6"/>
      <c r="H397" s="6"/>
      <c r="I397" s="6"/>
      <c r="J397" s="6"/>
      <c r="K397" s="6"/>
      <c r="L397" s="5"/>
      <c r="M397" s="6"/>
    </row>
    <row r="398">
      <c r="C398" s="5"/>
      <c r="D398" s="5"/>
      <c r="E398" s="5"/>
      <c r="F398" s="5"/>
      <c r="G398" s="6"/>
      <c r="H398" s="6"/>
      <c r="I398" s="6"/>
      <c r="J398" s="6"/>
      <c r="K398" s="6"/>
      <c r="L398" s="5"/>
      <c r="M398" s="6"/>
    </row>
    <row r="399">
      <c r="C399" s="5"/>
      <c r="D399" s="5"/>
      <c r="E399" s="5"/>
      <c r="F399" s="5"/>
      <c r="G399" s="6"/>
      <c r="H399" s="6"/>
      <c r="I399" s="6"/>
      <c r="J399" s="6"/>
      <c r="K399" s="6"/>
      <c r="L399" s="5"/>
      <c r="M399" s="6"/>
    </row>
    <row r="400">
      <c r="C400" s="5"/>
      <c r="D400" s="5"/>
      <c r="E400" s="5"/>
      <c r="F400" s="5"/>
      <c r="G400" s="6"/>
      <c r="H400" s="6"/>
      <c r="I400" s="6"/>
      <c r="J400" s="6"/>
      <c r="K400" s="6"/>
      <c r="L400" s="5"/>
      <c r="M400" s="6"/>
    </row>
    <row r="401">
      <c r="C401" s="5"/>
      <c r="D401" s="5"/>
      <c r="E401" s="5"/>
      <c r="F401" s="5"/>
      <c r="G401" s="6"/>
      <c r="H401" s="6"/>
      <c r="I401" s="6"/>
      <c r="J401" s="6"/>
      <c r="K401" s="6"/>
      <c r="L401" s="5"/>
      <c r="M401" s="6"/>
    </row>
    <row r="402">
      <c r="C402" s="5"/>
      <c r="D402" s="5"/>
      <c r="E402" s="5"/>
      <c r="F402" s="5"/>
      <c r="G402" s="6"/>
      <c r="H402" s="6"/>
      <c r="I402" s="6"/>
      <c r="J402" s="6"/>
      <c r="K402" s="6"/>
      <c r="L402" s="5"/>
      <c r="M402" s="6"/>
    </row>
    <row r="403">
      <c r="C403" s="5"/>
      <c r="D403" s="5"/>
      <c r="E403" s="5"/>
      <c r="F403" s="5"/>
      <c r="G403" s="6"/>
      <c r="H403" s="6"/>
      <c r="I403" s="6"/>
      <c r="J403" s="6"/>
      <c r="K403" s="6"/>
      <c r="L403" s="5"/>
      <c r="M403" s="6"/>
    </row>
    <row r="404">
      <c r="C404" s="5"/>
      <c r="D404" s="5"/>
      <c r="E404" s="5"/>
      <c r="F404" s="5"/>
      <c r="G404" s="6"/>
      <c r="H404" s="6"/>
      <c r="I404" s="6"/>
      <c r="J404" s="6"/>
      <c r="K404" s="6"/>
      <c r="L404" s="5"/>
      <c r="M404" s="6"/>
    </row>
    <row r="405">
      <c r="C405" s="5"/>
      <c r="D405" s="5"/>
      <c r="E405" s="5"/>
      <c r="F405" s="5"/>
      <c r="G405" s="6"/>
      <c r="H405" s="6"/>
      <c r="I405" s="6"/>
      <c r="J405" s="6"/>
      <c r="K405" s="6"/>
      <c r="L405" s="5"/>
      <c r="M405" s="6"/>
    </row>
    <row r="406">
      <c r="C406" s="5"/>
      <c r="D406" s="5"/>
      <c r="E406" s="5"/>
      <c r="F406" s="5"/>
      <c r="G406" s="6"/>
      <c r="H406" s="6"/>
      <c r="I406" s="6"/>
      <c r="J406" s="6"/>
      <c r="K406" s="6"/>
      <c r="L406" s="5"/>
      <c r="M406" s="6"/>
    </row>
    <row r="407">
      <c r="C407" s="5"/>
      <c r="D407" s="5"/>
      <c r="E407" s="5"/>
      <c r="F407" s="5"/>
      <c r="G407" s="6"/>
      <c r="H407" s="6"/>
      <c r="I407" s="6"/>
      <c r="J407" s="6"/>
      <c r="K407" s="6"/>
      <c r="L407" s="5"/>
      <c r="M407" s="6"/>
    </row>
    <row r="408">
      <c r="C408" s="5"/>
      <c r="D408" s="5"/>
      <c r="E408" s="5"/>
      <c r="F408" s="5"/>
      <c r="G408" s="6"/>
      <c r="H408" s="6"/>
      <c r="I408" s="6"/>
      <c r="J408" s="6"/>
      <c r="K408" s="6"/>
      <c r="L408" s="5"/>
      <c r="M408" s="6"/>
    </row>
    <row r="409">
      <c r="C409" s="5"/>
      <c r="D409" s="5"/>
      <c r="E409" s="5"/>
      <c r="F409" s="5"/>
      <c r="G409" s="6"/>
      <c r="H409" s="6"/>
      <c r="I409" s="6"/>
      <c r="J409" s="6"/>
      <c r="K409" s="6"/>
      <c r="L409" s="5"/>
      <c r="M409" s="6"/>
    </row>
    <row r="410">
      <c r="C410" s="5"/>
      <c r="D410" s="5"/>
      <c r="E410" s="5"/>
      <c r="F410" s="5"/>
      <c r="G410" s="6"/>
      <c r="H410" s="6"/>
      <c r="I410" s="6"/>
      <c r="J410" s="6"/>
      <c r="K410" s="6"/>
      <c r="L410" s="5"/>
      <c r="M410" s="6"/>
    </row>
    <row r="411">
      <c r="C411" s="5"/>
      <c r="D411" s="5"/>
      <c r="E411" s="5"/>
      <c r="F411" s="5"/>
      <c r="G411" s="6"/>
      <c r="H411" s="6"/>
      <c r="I411" s="6"/>
      <c r="J411" s="6"/>
      <c r="K411" s="6"/>
      <c r="L411" s="5"/>
      <c r="M411" s="6"/>
    </row>
    <row r="412">
      <c r="C412" s="5"/>
      <c r="D412" s="5"/>
      <c r="E412" s="5"/>
      <c r="F412" s="5"/>
      <c r="G412" s="6"/>
      <c r="H412" s="6"/>
      <c r="I412" s="6"/>
      <c r="J412" s="6"/>
      <c r="K412" s="6"/>
      <c r="L412" s="5"/>
      <c r="M412" s="6"/>
    </row>
    <row r="413">
      <c r="C413" s="5"/>
      <c r="D413" s="5"/>
      <c r="E413" s="5"/>
      <c r="F413" s="5"/>
      <c r="G413" s="6"/>
      <c r="H413" s="6"/>
      <c r="I413" s="6"/>
      <c r="J413" s="6"/>
      <c r="K413" s="6"/>
      <c r="L413" s="5"/>
      <c r="M413" s="6"/>
    </row>
    <row r="414">
      <c r="C414" s="5"/>
      <c r="D414" s="5"/>
      <c r="E414" s="5"/>
      <c r="F414" s="5"/>
      <c r="G414" s="6"/>
      <c r="H414" s="6"/>
      <c r="I414" s="6"/>
      <c r="J414" s="6"/>
      <c r="K414" s="6"/>
      <c r="L414" s="5"/>
      <c r="M414" s="6"/>
    </row>
    <row r="415">
      <c r="C415" s="5"/>
      <c r="D415" s="5"/>
      <c r="E415" s="5"/>
      <c r="F415" s="5"/>
      <c r="G415" s="6"/>
      <c r="H415" s="6"/>
      <c r="I415" s="6"/>
      <c r="J415" s="6"/>
      <c r="K415" s="6"/>
      <c r="L415" s="5"/>
      <c r="M415" s="6"/>
    </row>
    <row r="416">
      <c r="C416" s="5"/>
      <c r="D416" s="5"/>
      <c r="E416" s="5"/>
      <c r="F416" s="5"/>
      <c r="G416" s="6"/>
      <c r="H416" s="6"/>
      <c r="I416" s="6"/>
      <c r="J416" s="6"/>
      <c r="K416" s="6"/>
      <c r="L416" s="5"/>
      <c r="M416" s="6"/>
    </row>
    <row r="417">
      <c r="C417" s="5"/>
      <c r="D417" s="5"/>
      <c r="E417" s="5"/>
      <c r="F417" s="5"/>
      <c r="G417" s="6"/>
      <c r="H417" s="6"/>
      <c r="I417" s="6"/>
      <c r="J417" s="6"/>
      <c r="K417" s="6"/>
      <c r="L417" s="5"/>
      <c r="M417" s="6"/>
    </row>
    <row r="418">
      <c r="C418" s="5"/>
      <c r="D418" s="5"/>
      <c r="E418" s="5"/>
      <c r="F418" s="5"/>
      <c r="G418" s="6"/>
      <c r="H418" s="6"/>
      <c r="I418" s="6"/>
      <c r="J418" s="6"/>
      <c r="K418" s="6"/>
      <c r="L418" s="5"/>
      <c r="M418" s="6"/>
    </row>
    <row r="419">
      <c r="C419" s="5"/>
      <c r="D419" s="5"/>
      <c r="E419" s="5"/>
      <c r="F419" s="5"/>
      <c r="G419" s="6"/>
      <c r="H419" s="6"/>
      <c r="I419" s="6"/>
      <c r="J419" s="6"/>
      <c r="K419" s="6"/>
      <c r="L419" s="5"/>
      <c r="M419" s="6"/>
    </row>
    <row r="420">
      <c r="C420" s="5"/>
      <c r="D420" s="5"/>
      <c r="E420" s="5"/>
      <c r="F420" s="5"/>
      <c r="G420" s="6"/>
      <c r="H420" s="6"/>
      <c r="I420" s="6"/>
      <c r="J420" s="6"/>
      <c r="K420" s="6"/>
      <c r="L420" s="5"/>
      <c r="M420" s="6"/>
    </row>
    <row r="421">
      <c r="C421" s="5"/>
      <c r="D421" s="5"/>
      <c r="E421" s="5"/>
      <c r="F421" s="5"/>
      <c r="G421" s="6"/>
      <c r="H421" s="6"/>
      <c r="I421" s="6"/>
      <c r="J421" s="6"/>
      <c r="K421" s="6"/>
      <c r="L421" s="5"/>
      <c r="M421" s="6"/>
    </row>
    <row r="422">
      <c r="C422" s="5"/>
      <c r="D422" s="5"/>
      <c r="E422" s="5"/>
      <c r="F422" s="5"/>
      <c r="G422" s="6"/>
      <c r="H422" s="6"/>
      <c r="I422" s="6"/>
      <c r="J422" s="6"/>
      <c r="K422" s="6"/>
      <c r="L422" s="5"/>
      <c r="M422" s="6"/>
    </row>
    <row r="423">
      <c r="C423" s="5"/>
      <c r="D423" s="5"/>
      <c r="E423" s="5"/>
      <c r="F423" s="5"/>
      <c r="G423" s="6"/>
      <c r="H423" s="6"/>
      <c r="I423" s="6"/>
      <c r="J423" s="6"/>
      <c r="K423" s="6"/>
      <c r="L423" s="5"/>
      <c r="M423" s="6"/>
    </row>
    <row r="424">
      <c r="C424" s="5"/>
      <c r="D424" s="5"/>
      <c r="E424" s="5"/>
      <c r="F424" s="5"/>
      <c r="G424" s="6"/>
      <c r="H424" s="6"/>
      <c r="I424" s="6"/>
      <c r="J424" s="6"/>
      <c r="K424" s="6"/>
      <c r="L424" s="5"/>
      <c r="M424" s="6"/>
    </row>
    <row r="425">
      <c r="C425" s="5"/>
      <c r="D425" s="5"/>
      <c r="E425" s="5"/>
      <c r="F425" s="5"/>
      <c r="G425" s="6"/>
      <c r="H425" s="6"/>
      <c r="I425" s="6"/>
      <c r="J425" s="6"/>
      <c r="K425" s="6"/>
      <c r="L425" s="5"/>
      <c r="M425" s="6"/>
    </row>
    <row r="426">
      <c r="C426" s="5"/>
      <c r="D426" s="5"/>
      <c r="E426" s="5"/>
      <c r="F426" s="5"/>
      <c r="G426" s="6"/>
      <c r="H426" s="6"/>
      <c r="I426" s="6"/>
      <c r="J426" s="6"/>
      <c r="K426" s="6"/>
      <c r="L426" s="5"/>
      <c r="M426" s="6"/>
    </row>
    <row r="427">
      <c r="C427" s="5"/>
      <c r="D427" s="5"/>
      <c r="E427" s="5"/>
      <c r="F427" s="5"/>
      <c r="G427" s="6"/>
      <c r="H427" s="6"/>
      <c r="I427" s="6"/>
      <c r="J427" s="6"/>
      <c r="K427" s="6"/>
      <c r="L427" s="5"/>
      <c r="M427" s="6"/>
    </row>
    <row r="428">
      <c r="C428" s="5"/>
      <c r="D428" s="5"/>
      <c r="E428" s="5"/>
      <c r="F428" s="5"/>
      <c r="G428" s="6"/>
      <c r="H428" s="6"/>
      <c r="I428" s="6"/>
      <c r="J428" s="6"/>
      <c r="K428" s="6"/>
      <c r="L428" s="5"/>
      <c r="M428" s="6"/>
    </row>
    <row r="429">
      <c r="C429" s="5"/>
      <c r="D429" s="5"/>
      <c r="E429" s="5"/>
      <c r="F429" s="5"/>
      <c r="G429" s="6"/>
      <c r="H429" s="6"/>
      <c r="I429" s="6"/>
      <c r="J429" s="6"/>
      <c r="K429" s="6"/>
      <c r="L429" s="5"/>
      <c r="M429" s="6"/>
    </row>
    <row r="430">
      <c r="C430" s="5"/>
      <c r="D430" s="5"/>
      <c r="E430" s="5"/>
      <c r="F430" s="5"/>
      <c r="G430" s="6"/>
      <c r="H430" s="6"/>
      <c r="I430" s="6"/>
      <c r="J430" s="6"/>
      <c r="K430" s="6"/>
      <c r="L430" s="5"/>
      <c r="M430" s="6"/>
    </row>
    <row r="431">
      <c r="C431" s="5"/>
      <c r="D431" s="5"/>
      <c r="E431" s="5"/>
      <c r="F431" s="5"/>
      <c r="G431" s="6"/>
      <c r="H431" s="6"/>
      <c r="I431" s="6"/>
      <c r="J431" s="6"/>
      <c r="K431" s="6"/>
      <c r="L431" s="5"/>
      <c r="M431" s="6"/>
    </row>
    <row r="432">
      <c r="C432" s="5"/>
      <c r="D432" s="5"/>
      <c r="E432" s="5"/>
      <c r="F432" s="5"/>
      <c r="G432" s="6"/>
      <c r="H432" s="6"/>
      <c r="I432" s="6"/>
      <c r="J432" s="6"/>
      <c r="K432" s="6"/>
      <c r="L432" s="5"/>
      <c r="M432" s="6"/>
    </row>
    <row r="433">
      <c r="C433" s="5"/>
      <c r="D433" s="5"/>
      <c r="E433" s="5"/>
      <c r="F433" s="5"/>
      <c r="G433" s="6"/>
      <c r="H433" s="6"/>
      <c r="I433" s="6"/>
      <c r="J433" s="6"/>
      <c r="K433" s="6"/>
      <c r="L433" s="5"/>
      <c r="M433" s="6"/>
    </row>
    <row r="434">
      <c r="C434" s="5"/>
      <c r="D434" s="5"/>
      <c r="E434" s="5"/>
      <c r="F434" s="5"/>
      <c r="G434" s="6"/>
      <c r="H434" s="6"/>
      <c r="I434" s="6"/>
      <c r="J434" s="6"/>
      <c r="K434" s="6"/>
      <c r="L434" s="5"/>
      <c r="M434" s="6"/>
    </row>
    <row r="435">
      <c r="C435" s="5"/>
      <c r="D435" s="5"/>
      <c r="E435" s="5"/>
      <c r="F435" s="5"/>
      <c r="G435" s="6"/>
      <c r="H435" s="6"/>
      <c r="I435" s="6"/>
      <c r="J435" s="6"/>
      <c r="K435" s="6"/>
      <c r="L435" s="5"/>
      <c r="M435" s="6"/>
    </row>
    <row r="436">
      <c r="C436" s="5"/>
      <c r="D436" s="5"/>
      <c r="E436" s="5"/>
      <c r="F436" s="5"/>
      <c r="G436" s="6"/>
      <c r="H436" s="6"/>
      <c r="I436" s="6"/>
      <c r="J436" s="6"/>
      <c r="K436" s="6"/>
      <c r="L436" s="5"/>
      <c r="M436" s="6"/>
    </row>
    <row r="437">
      <c r="C437" s="5"/>
      <c r="D437" s="5"/>
      <c r="E437" s="5"/>
      <c r="F437" s="5"/>
      <c r="G437" s="6"/>
      <c r="H437" s="6"/>
      <c r="I437" s="6"/>
      <c r="J437" s="6"/>
      <c r="K437" s="6"/>
      <c r="L437" s="5"/>
      <c r="M437" s="6"/>
    </row>
    <row r="438">
      <c r="C438" s="5"/>
      <c r="D438" s="5"/>
      <c r="E438" s="5"/>
      <c r="F438" s="5"/>
      <c r="G438" s="6"/>
      <c r="H438" s="6"/>
      <c r="I438" s="6"/>
      <c r="J438" s="6"/>
      <c r="K438" s="6"/>
      <c r="L438" s="5"/>
      <c r="M438" s="6"/>
    </row>
    <row r="439">
      <c r="C439" s="5"/>
      <c r="D439" s="5"/>
      <c r="E439" s="5"/>
      <c r="F439" s="5"/>
      <c r="G439" s="6"/>
      <c r="H439" s="6"/>
      <c r="I439" s="6"/>
      <c r="J439" s="6"/>
      <c r="K439" s="6"/>
      <c r="L439" s="5"/>
      <c r="M439" s="6"/>
    </row>
    <row r="440">
      <c r="C440" s="5"/>
      <c r="D440" s="5"/>
      <c r="E440" s="5"/>
      <c r="F440" s="5"/>
      <c r="G440" s="6"/>
      <c r="H440" s="6"/>
      <c r="I440" s="6"/>
      <c r="J440" s="6"/>
      <c r="K440" s="6"/>
      <c r="L440" s="5"/>
      <c r="M440" s="6"/>
    </row>
    <row r="441">
      <c r="C441" s="5"/>
      <c r="D441" s="5"/>
      <c r="E441" s="5"/>
      <c r="F441" s="5"/>
      <c r="G441" s="6"/>
      <c r="H441" s="6"/>
      <c r="I441" s="6"/>
      <c r="J441" s="6"/>
      <c r="K441" s="6"/>
      <c r="L441" s="5"/>
      <c r="M441" s="6"/>
    </row>
    <row r="442">
      <c r="C442" s="5"/>
      <c r="D442" s="5"/>
      <c r="E442" s="5"/>
      <c r="F442" s="5"/>
      <c r="G442" s="6"/>
      <c r="H442" s="6"/>
      <c r="I442" s="6"/>
      <c r="J442" s="6"/>
      <c r="K442" s="6"/>
      <c r="L442" s="5"/>
      <c r="M442" s="6"/>
    </row>
    <row r="443">
      <c r="C443" s="5"/>
      <c r="D443" s="5"/>
      <c r="E443" s="5"/>
      <c r="F443" s="5"/>
      <c r="G443" s="6"/>
      <c r="H443" s="6"/>
      <c r="I443" s="6"/>
      <c r="J443" s="6"/>
      <c r="K443" s="6"/>
      <c r="L443" s="5"/>
      <c r="M443" s="6"/>
    </row>
    <row r="444">
      <c r="C444" s="5"/>
      <c r="D444" s="5"/>
      <c r="E444" s="5"/>
      <c r="F444" s="5"/>
      <c r="G444" s="6"/>
      <c r="H444" s="6"/>
      <c r="I444" s="6"/>
      <c r="J444" s="6"/>
      <c r="K444" s="6"/>
      <c r="L444" s="5"/>
      <c r="M444" s="6"/>
    </row>
    <row r="445">
      <c r="C445" s="5"/>
      <c r="D445" s="5"/>
      <c r="E445" s="5"/>
      <c r="F445" s="5"/>
      <c r="G445" s="6"/>
      <c r="H445" s="6"/>
      <c r="I445" s="6"/>
      <c r="J445" s="6"/>
      <c r="K445" s="6"/>
      <c r="L445" s="5"/>
      <c r="M445" s="6"/>
    </row>
    <row r="446">
      <c r="C446" s="5"/>
      <c r="D446" s="5"/>
      <c r="E446" s="5"/>
      <c r="F446" s="5"/>
      <c r="G446" s="6"/>
      <c r="H446" s="6"/>
      <c r="I446" s="6"/>
      <c r="J446" s="6"/>
      <c r="K446" s="6"/>
      <c r="L446" s="5"/>
      <c r="M446" s="6"/>
    </row>
    <row r="447">
      <c r="C447" s="5"/>
      <c r="D447" s="5"/>
      <c r="E447" s="5"/>
      <c r="F447" s="5"/>
      <c r="G447" s="6"/>
      <c r="H447" s="6"/>
      <c r="I447" s="6"/>
      <c r="J447" s="6"/>
      <c r="K447" s="6"/>
      <c r="L447" s="5"/>
      <c r="M447" s="6"/>
    </row>
    <row r="448">
      <c r="C448" s="5"/>
      <c r="D448" s="5"/>
      <c r="E448" s="5"/>
      <c r="F448" s="5"/>
      <c r="G448" s="6"/>
      <c r="H448" s="6"/>
      <c r="I448" s="6"/>
      <c r="J448" s="6"/>
      <c r="K448" s="6"/>
      <c r="L448" s="5"/>
      <c r="M448" s="6"/>
    </row>
    <row r="449">
      <c r="C449" s="5"/>
      <c r="D449" s="5"/>
      <c r="E449" s="5"/>
      <c r="F449" s="5"/>
      <c r="G449" s="6"/>
      <c r="H449" s="6"/>
      <c r="I449" s="6"/>
      <c r="J449" s="6"/>
      <c r="K449" s="6"/>
      <c r="L449" s="5"/>
      <c r="M449" s="6"/>
    </row>
    <row r="450">
      <c r="C450" s="5"/>
      <c r="D450" s="5"/>
      <c r="E450" s="5"/>
      <c r="F450" s="5"/>
      <c r="G450" s="6"/>
      <c r="H450" s="6"/>
      <c r="I450" s="6"/>
      <c r="J450" s="6"/>
      <c r="K450" s="6"/>
      <c r="L450" s="5"/>
      <c r="M450" s="6"/>
    </row>
    <row r="451">
      <c r="C451" s="5"/>
      <c r="D451" s="5"/>
      <c r="E451" s="5"/>
      <c r="F451" s="5"/>
      <c r="G451" s="6"/>
      <c r="H451" s="6"/>
      <c r="I451" s="6"/>
      <c r="J451" s="6"/>
      <c r="K451" s="6"/>
      <c r="L451" s="5"/>
      <c r="M451" s="6"/>
    </row>
    <row r="452">
      <c r="C452" s="5"/>
      <c r="D452" s="5"/>
      <c r="E452" s="5"/>
      <c r="F452" s="5"/>
      <c r="G452" s="6"/>
      <c r="H452" s="6"/>
      <c r="I452" s="6"/>
      <c r="J452" s="6"/>
      <c r="K452" s="6"/>
      <c r="L452" s="5"/>
      <c r="M452" s="6"/>
    </row>
    <row r="453">
      <c r="C453" s="5"/>
      <c r="D453" s="5"/>
      <c r="E453" s="5"/>
      <c r="F453" s="5"/>
      <c r="G453" s="6"/>
      <c r="H453" s="6"/>
      <c r="I453" s="6"/>
      <c r="J453" s="6"/>
      <c r="K453" s="6"/>
      <c r="L453" s="5"/>
      <c r="M453" s="6"/>
    </row>
    <row r="454">
      <c r="C454" s="5"/>
      <c r="D454" s="5"/>
      <c r="E454" s="5"/>
      <c r="F454" s="5"/>
      <c r="G454" s="6"/>
      <c r="H454" s="6"/>
      <c r="I454" s="6"/>
      <c r="J454" s="6"/>
      <c r="K454" s="6"/>
      <c r="L454" s="5"/>
      <c r="M454" s="6"/>
    </row>
    <row r="455">
      <c r="C455" s="5"/>
      <c r="D455" s="5"/>
      <c r="E455" s="5"/>
      <c r="F455" s="5"/>
      <c r="G455" s="6"/>
      <c r="H455" s="6"/>
      <c r="I455" s="6"/>
      <c r="J455" s="6"/>
      <c r="K455" s="6"/>
      <c r="L455" s="5"/>
      <c r="M455" s="6"/>
    </row>
    <row r="456">
      <c r="C456" s="5"/>
      <c r="D456" s="5"/>
      <c r="E456" s="5"/>
      <c r="F456" s="5"/>
      <c r="G456" s="6"/>
      <c r="H456" s="6"/>
      <c r="I456" s="6"/>
      <c r="J456" s="6"/>
      <c r="K456" s="6"/>
      <c r="L456" s="5"/>
      <c r="M456" s="6"/>
    </row>
    <row r="457">
      <c r="C457" s="5"/>
      <c r="D457" s="5"/>
      <c r="E457" s="5"/>
      <c r="F457" s="5"/>
      <c r="G457" s="6"/>
      <c r="H457" s="6"/>
      <c r="I457" s="6"/>
      <c r="J457" s="6"/>
      <c r="K457" s="6"/>
      <c r="L457" s="5"/>
      <c r="M457" s="6"/>
    </row>
    <row r="458">
      <c r="C458" s="5"/>
      <c r="D458" s="5"/>
      <c r="E458" s="5"/>
      <c r="F458" s="5"/>
      <c r="G458" s="6"/>
      <c r="H458" s="6"/>
      <c r="I458" s="6"/>
      <c r="J458" s="6"/>
      <c r="K458" s="6"/>
      <c r="L458" s="5"/>
      <c r="M458" s="6"/>
    </row>
    <row r="459">
      <c r="C459" s="5"/>
      <c r="D459" s="5"/>
      <c r="E459" s="5"/>
      <c r="F459" s="5"/>
      <c r="G459" s="6"/>
      <c r="H459" s="6"/>
      <c r="I459" s="6"/>
      <c r="J459" s="6"/>
      <c r="K459" s="6"/>
      <c r="L459" s="5"/>
      <c r="M459" s="6"/>
    </row>
    <row r="460">
      <c r="C460" s="5"/>
      <c r="D460" s="5"/>
      <c r="E460" s="5"/>
      <c r="F460" s="5"/>
      <c r="G460" s="6"/>
      <c r="H460" s="6"/>
      <c r="I460" s="6"/>
      <c r="J460" s="6"/>
      <c r="K460" s="6"/>
      <c r="L460" s="5"/>
      <c r="M460" s="6"/>
    </row>
    <row r="461">
      <c r="C461" s="5"/>
      <c r="D461" s="5"/>
      <c r="E461" s="5"/>
      <c r="F461" s="5"/>
      <c r="G461" s="6"/>
      <c r="H461" s="6"/>
      <c r="I461" s="6"/>
      <c r="J461" s="6"/>
      <c r="K461" s="6"/>
      <c r="L461" s="5"/>
      <c r="M461" s="6"/>
    </row>
    <row r="462">
      <c r="C462" s="5"/>
      <c r="D462" s="5"/>
      <c r="E462" s="5"/>
      <c r="F462" s="5"/>
      <c r="G462" s="6"/>
      <c r="H462" s="6"/>
      <c r="I462" s="6"/>
      <c r="J462" s="6"/>
      <c r="K462" s="6"/>
      <c r="L462" s="5"/>
      <c r="M462" s="6"/>
    </row>
    <row r="463">
      <c r="C463" s="5"/>
      <c r="D463" s="5"/>
      <c r="E463" s="5"/>
      <c r="F463" s="5"/>
      <c r="G463" s="6"/>
      <c r="H463" s="6"/>
      <c r="I463" s="6"/>
      <c r="J463" s="6"/>
      <c r="K463" s="6"/>
      <c r="L463" s="5"/>
      <c r="M463" s="6"/>
    </row>
    <row r="464">
      <c r="C464" s="5"/>
      <c r="D464" s="5"/>
      <c r="E464" s="5"/>
      <c r="F464" s="5"/>
      <c r="G464" s="6"/>
      <c r="H464" s="6"/>
      <c r="I464" s="6"/>
      <c r="J464" s="6"/>
      <c r="K464" s="6"/>
      <c r="L464" s="5"/>
      <c r="M464" s="6"/>
    </row>
    <row r="465">
      <c r="C465" s="5"/>
      <c r="D465" s="5"/>
      <c r="E465" s="5"/>
      <c r="F465" s="5"/>
      <c r="G465" s="6"/>
      <c r="H465" s="6"/>
      <c r="I465" s="6"/>
      <c r="J465" s="6"/>
      <c r="K465" s="6"/>
      <c r="L465" s="5"/>
      <c r="M465" s="6"/>
    </row>
    <row r="466">
      <c r="C466" s="5"/>
      <c r="D466" s="5"/>
      <c r="E466" s="5"/>
      <c r="F466" s="5"/>
      <c r="G466" s="6"/>
      <c r="H466" s="6"/>
      <c r="I466" s="6"/>
      <c r="J466" s="6"/>
      <c r="K466" s="6"/>
      <c r="L466" s="5"/>
      <c r="M466" s="6"/>
    </row>
    <row r="467">
      <c r="C467" s="5"/>
      <c r="D467" s="5"/>
      <c r="E467" s="5"/>
      <c r="F467" s="5"/>
      <c r="G467" s="6"/>
      <c r="H467" s="6"/>
      <c r="I467" s="6"/>
      <c r="J467" s="6"/>
      <c r="K467" s="6"/>
      <c r="L467" s="5"/>
      <c r="M467" s="6"/>
    </row>
    <row r="468">
      <c r="C468" s="5"/>
      <c r="D468" s="5"/>
      <c r="E468" s="5"/>
      <c r="F468" s="5"/>
      <c r="G468" s="6"/>
      <c r="H468" s="6"/>
      <c r="I468" s="6"/>
      <c r="J468" s="6"/>
      <c r="K468" s="6"/>
      <c r="L468" s="5"/>
      <c r="M468" s="6"/>
    </row>
    <row r="469">
      <c r="C469" s="5"/>
      <c r="D469" s="5"/>
      <c r="E469" s="5"/>
      <c r="F469" s="5"/>
      <c r="G469" s="6"/>
      <c r="H469" s="6"/>
      <c r="I469" s="6"/>
      <c r="J469" s="6"/>
      <c r="K469" s="6"/>
      <c r="L469" s="5"/>
      <c r="M469" s="6"/>
    </row>
    <row r="470">
      <c r="C470" s="5"/>
      <c r="D470" s="5"/>
      <c r="E470" s="5"/>
      <c r="F470" s="5"/>
      <c r="G470" s="6"/>
      <c r="H470" s="6"/>
      <c r="I470" s="6"/>
      <c r="J470" s="6"/>
      <c r="K470" s="6"/>
      <c r="L470" s="5"/>
      <c r="M470" s="6"/>
    </row>
    <row r="471">
      <c r="C471" s="5"/>
      <c r="D471" s="5"/>
      <c r="E471" s="5"/>
      <c r="F471" s="5"/>
      <c r="G471" s="6"/>
      <c r="H471" s="6"/>
      <c r="I471" s="6"/>
      <c r="J471" s="6"/>
      <c r="K471" s="6"/>
      <c r="L471" s="5"/>
      <c r="M471" s="6"/>
    </row>
    <row r="472">
      <c r="C472" s="5"/>
      <c r="D472" s="5"/>
      <c r="E472" s="5"/>
      <c r="F472" s="5"/>
      <c r="G472" s="6"/>
      <c r="H472" s="6"/>
      <c r="I472" s="6"/>
      <c r="J472" s="6"/>
      <c r="K472" s="6"/>
      <c r="L472" s="5"/>
      <c r="M472" s="6"/>
    </row>
    <row r="473">
      <c r="C473" s="5"/>
      <c r="D473" s="5"/>
      <c r="E473" s="5"/>
      <c r="F473" s="5"/>
      <c r="G473" s="6"/>
      <c r="H473" s="6"/>
      <c r="I473" s="6"/>
      <c r="J473" s="6"/>
      <c r="K473" s="6"/>
      <c r="L473" s="5"/>
      <c r="M473" s="6"/>
    </row>
    <row r="474">
      <c r="C474" s="5"/>
      <c r="D474" s="5"/>
      <c r="E474" s="5"/>
      <c r="F474" s="5"/>
      <c r="G474" s="6"/>
      <c r="H474" s="6"/>
      <c r="I474" s="6"/>
      <c r="J474" s="6"/>
      <c r="K474" s="6"/>
      <c r="L474" s="5"/>
      <c r="M474" s="6"/>
    </row>
    <row r="475">
      <c r="C475" s="5"/>
      <c r="D475" s="5"/>
      <c r="E475" s="5"/>
      <c r="F475" s="5"/>
      <c r="G475" s="6"/>
      <c r="H475" s="6"/>
      <c r="I475" s="6"/>
      <c r="J475" s="6"/>
      <c r="K475" s="6"/>
      <c r="L475" s="5"/>
      <c r="M475" s="6"/>
    </row>
    <row r="476">
      <c r="C476" s="5"/>
      <c r="D476" s="5"/>
      <c r="E476" s="5"/>
      <c r="F476" s="5"/>
      <c r="G476" s="6"/>
      <c r="H476" s="6"/>
      <c r="I476" s="6"/>
      <c r="J476" s="6"/>
      <c r="K476" s="6"/>
      <c r="L476" s="5"/>
      <c r="M476" s="6"/>
    </row>
    <row r="477">
      <c r="C477" s="5"/>
      <c r="D477" s="5"/>
      <c r="E477" s="5"/>
      <c r="F477" s="5"/>
      <c r="G477" s="6"/>
      <c r="H477" s="6"/>
      <c r="I477" s="6"/>
      <c r="J477" s="6"/>
      <c r="K477" s="6"/>
      <c r="L477" s="5"/>
      <c r="M477" s="6"/>
    </row>
    <row r="478">
      <c r="C478" s="5"/>
      <c r="D478" s="5"/>
      <c r="E478" s="5"/>
      <c r="F478" s="5"/>
      <c r="G478" s="6"/>
      <c r="H478" s="6"/>
      <c r="I478" s="6"/>
      <c r="J478" s="6"/>
      <c r="K478" s="6"/>
      <c r="L478" s="5"/>
      <c r="M478" s="6"/>
    </row>
    <row r="479">
      <c r="C479" s="5"/>
      <c r="D479" s="5"/>
      <c r="E479" s="5"/>
      <c r="F479" s="5"/>
      <c r="G479" s="6"/>
      <c r="H479" s="6"/>
      <c r="I479" s="6"/>
      <c r="J479" s="6"/>
      <c r="K479" s="6"/>
      <c r="L479" s="5"/>
      <c r="M479" s="6"/>
    </row>
    <row r="480">
      <c r="C480" s="5"/>
      <c r="D480" s="5"/>
      <c r="E480" s="5"/>
      <c r="F480" s="5"/>
      <c r="G480" s="6"/>
      <c r="H480" s="6"/>
      <c r="I480" s="6"/>
      <c r="J480" s="6"/>
      <c r="K480" s="6"/>
      <c r="L480" s="5"/>
      <c r="M480" s="6"/>
    </row>
    <row r="481">
      <c r="C481" s="5"/>
      <c r="D481" s="5"/>
      <c r="E481" s="5"/>
      <c r="F481" s="5"/>
      <c r="G481" s="6"/>
      <c r="H481" s="6"/>
      <c r="I481" s="6"/>
      <c r="J481" s="6"/>
      <c r="K481" s="6"/>
      <c r="L481" s="5"/>
      <c r="M481" s="6"/>
    </row>
    <row r="482">
      <c r="C482" s="5"/>
      <c r="D482" s="5"/>
      <c r="E482" s="5"/>
      <c r="F482" s="5"/>
      <c r="G482" s="6"/>
      <c r="H482" s="6"/>
      <c r="I482" s="6"/>
      <c r="J482" s="6"/>
      <c r="K482" s="6"/>
      <c r="L482" s="5"/>
      <c r="M482" s="6"/>
    </row>
    <row r="483">
      <c r="C483" s="5"/>
      <c r="D483" s="5"/>
      <c r="E483" s="5"/>
      <c r="F483" s="5"/>
      <c r="G483" s="6"/>
      <c r="H483" s="6"/>
      <c r="I483" s="6"/>
      <c r="J483" s="6"/>
      <c r="K483" s="6"/>
      <c r="L483" s="5"/>
      <c r="M483" s="6"/>
    </row>
    <row r="484">
      <c r="C484" s="5"/>
      <c r="D484" s="5"/>
      <c r="E484" s="5"/>
      <c r="F484" s="5"/>
      <c r="G484" s="6"/>
      <c r="H484" s="6"/>
      <c r="I484" s="6"/>
      <c r="J484" s="6"/>
      <c r="K484" s="6"/>
      <c r="L484" s="5"/>
      <c r="M484" s="6"/>
    </row>
    <row r="485">
      <c r="C485" s="5"/>
      <c r="D485" s="5"/>
      <c r="E485" s="5"/>
      <c r="F485" s="5"/>
      <c r="G485" s="6"/>
      <c r="H485" s="6"/>
      <c r="I485" s="6"/>
      <c r="J485" s="6"/>
      <c r="K485" s="6"/>
      <c r="L485" s="5"/>
      <c r="M485" s="6"/>
    </row>
    <row r="486">
      <c r="C486" s="5"/>
      <c r="D486" s="5"/>
      <c r="E486" s="5"/>
      <c r="F486" s="5"/>
      <c r="G486" s="6"/>
      <c r="H486" s="6"/>
      <c r="I486" s="6"/>
      <c r="J486" s="6"/>
      <c r="K486" s="6"/>
      <c r="L486" s="5"/>
      <c r="M486" s="6"/>
    </row>
    <row r="487">
      <c r="C487" s="5"/>
      <c r="D487" s="5"/>
      <c r="E487" s="5"/>
      <c r="F487" s="5"/>
      <c r="G487" s="6"/>
      <c r="H487" s="6"/>
      <c r="I487" s="6"/>
      <c r="J487" s="6"/>
      <c r="K487" s="6"/>
      <c r="L487" s="5"/>
      <c r="M487" s="6"/>
    </row>
    <row r="488">
      <c r="C488" s="5"/>
      <c r="D488" s="5"/>
      <c r="E488" s="5"/>
      <c r="F488" s="5"/>
      <c r="G488" s="6"/>
      <c r="H488" s="6"/>
      <c r="I488" s="6"/>
      <c r="J488" s="6"/>
      <c r="K488" s="6"/>
      <c r="L488" s="5"/>
      <c r="M488" s="6"/>
    </row>
    <row r="489">
      <c r="C489" s="5"/>
      <c r="D489" s="5"/>
      <c r="E489" s="5"/>
      <c r="F489" s="5"/>
      <c r="G489" s="6"/>
      <c r="H489" s="6"/>
      <c r="I489" s="6"/>
      <c r="J489" s="6"/>
      <c r="K489" s="6"/>
      <c r="L489" s="5"/>
      <c r="M489" s="6"/>
    </row>
    <row r="490">
      <c r="C490" s="5"/>
      <c r="D490" s="5"/>
      <c r="E490" s="5"/>
      <c r="F490" s="5"/>
      <c r="G490" s="6"/>
      <c r="H490" s="6"/>
      <c r="I490" s="6"/>
      <c r="J490" s="6"/>
      <c r="K490" s="6"/>
      <c r="L490" s="5"/>
      <c r="M490" s="6"/>
    </row>
    <row r="491">
      <c r="C491" s="5"/>
      <c r="D491" s="5"/>
      <c r="E491" s="5"/>
      <c r="F491" s="5"/>
      <c r="G491" s="6"/>
      <c r="H491" s="6"/>
      <c r="I491" s="6"/>
      <c r="J491" s="6"/>
      <c r="K491" s="6"/>
      <c r="L491" s="5"/>
      <c r="M491" s="6"/>
    </row>
    <row r="492">
      <c r="C492" s="5"/>
      <c r="D492" s="5"/>
      <c r="E492" s="5"/>
      <c r="F492" s="5"/>
      <c r="G492" s="6"/>
      <c r="H492" s="6"/>
      <c r="I492" s="6"/>
      <c r="J492" s="6"/>
      <c r="K492" s="6"/>
      <c r="L492" s="5"/>
      <c r="M492" s="6"/>
    </row>
    <row r="493">
      <c r="C493" s="5"/>
      <c r="D493" s="5"/>
      <c r="E493" s="5"/>
      <c r="F493" s="5"/>
      <c r="G493" s="6"/>
      <c r="H493" s="6"/>
      <c r="I493" s="6"/>
      <c r="J493" s="6"/>
      <c r="K493" s="6"/>
      <c r="L493" s="5"/>
      <c r="M493" s="6"/>
    </row>
    <row r="494">
      <c r="C494" s="5"/>
      <c r="D494" s="5"/>
      <c r="E494" s="5"/>
      <c r="F494" s="5"/>
      <c r="G494" s="6"/>
      <c r="H494" s="6"/>
      <c r="I494" s="6"/>
      <c r="J494" s="6"/>
      <c r="K494" s="6"/>
      <c r="L494" s="5"/>
      <c r="M494" s="6"/>
    </row>
    <row r="495">
      <c r="C495" s="5"/>
      <c r="D495" s="5"/>
      <c r="E495" s="5"/>
      <c r="F495" s="5"/>
      <c r="G495" s="6"/>
      <c r="H495" s="6"/>
      <c r="I495" s="6"/>
      <c r="J495" s="6"/>
      <c r="K495" s="6"/>
      <c r="L495" s="5"/>
      <c r="M495" s="6"/>
    </row>
    <row r="496">
      <c r="C496" s="5"/>
      <c r="D496" s="5"/>
      <c r="E496" s="5"/>
      <c r="F496" s="5"/>
      <c r="G496" s="6"/>
      <c r="H496" s="6"/>
      <c r="I496" s="6"/>
      <c r="J496" s="6"/>
      <c r="K496" s="6"/>
      <c r="L496" s="5"/>
      <c r="M496" s="6"/>
    </row>
    <row r="497">
      <c r="C497" s="5"/>
      <c r="D497" s="5"/>
      <c r="E497" s="5"/>
      <c r="F497" s="5"/>
      <c r="G497" s="6"/>
      <c r="H497" s="6"/>
      <c r="I497" s="6"/>
      <c r="J497" s="6"/>
      <c r="K497" s="6"/>
      <c r="L497" s="5"/>
      <c r="M497" s="6"/>
    </row>
    <row r="498">
      <c r="C498" s="5"/>
      <c r="D498" s="5"/>
      <c r="E498" s="5"/>
      <c r="F498" s="5"/>
      <c r="G498" s="6"/>
      <c r="H498" s="6"/>
      <c r="I498" s="6"/>
      <c r="J498" s="6"/>
      <c r="K498" s="6"/>
      <c r="L498" s="5"/>
      <c r="M498" s="6"/>
    </row>
    <row r="499">
      <c r="C499" s="5"/>
      <c r="D499" s="5"/>
      <c r="E499" s="5"/>
      <c r="F499" s="5"/>
      <c r="G499" s="6"/>
      <c r="H499" s="6"/>
      <c r="I499" s="6"/>
      <c r="J499" s="6"/>
      <c r="K499" s="6"/>
      <c r="L499" s="5"/>
      <c r="M499" s="6"/>
    </row>
    <row r="500">
      <c r="C500" s="5"/>
      <c r="D500" s="5"/>
      <c r="E500" s="5"/>
      <c r="F500" s="5"/>
      <c r="G500" s="6"/>
      <c r="H500" s="6"/>
      <c r="I500" s="6"/>
      <c r="J500" s="6"/>
      <c r="K500" s="6"/>
      <c r="L500" s="5"/>
      <c r="M500" s="6"/>
    </row>
    <row r="501">
      <c r="C501" s="5"/>
      <c r="D501" s="5"/>
      <c r="E501" s="5"/>
      <c r="F501" s="5"/>
      <c r="G501" s="6"/>
      <c r="H501" s="6"/>
      <c r="I501" s="6"/>
      <c r="J501" s="6"/>
      <c r="K501" s="6"/>
      <c r="L501" s="5"/>
      <c r="M501" s="6"/>
    </row>
    <row r="502">
      <c r="C502" s="5"/>
      <c r="D502" s="5"/>
      <c r="E502" s="5"/>
      <c r="F502" s="5"/>
      <c r="G502" s="6"/>
      <c r="H502" s="6"/>
      <c r="I502" s="6"/>
      <c r="J502" s="6"/>
      <c r="K502" s="6"/>
      <c r="L502" s="5"/>
      <c r="M502" s="6"/>
    </row>
    <row r="503">
      <c r="C503" s="5"/>
      <c r="D503" s="5"/>
      <c r="E503" s="5"/>
      <c r="F503" s="5"/>
      <c r="G503" s="6"/>
      <c r="H503" s="6"/>
      <c r="I503" s="6"/>
      <c r="J503" s="6"/>
      <c r="K503" s="6"/>
      <c r="L503" s="5"/>
      <c r="M503" s="6"/>
    </row>
    <row r="504">
      <c r="C504" s="5"/>
      <c r="D504" s="5"/>
      <c r="E504" s="5"/>
      <c r="F504" s="5"/>
      <c r="G504" s="6"/>
      <c r="H504" s="6"/>
      <c r="I504" s="6"/>
      <c r="J504" s="6"/>
      <c r="K504" s="6"/>
      <c r="L504" s="5"/>
      <c r="M504" s="6"/>
    </row>
    <row r="505">
      <c r="C505" s="5"/>
      <c r="D505" s="5"/>
      <c r="E505" s="5"/>
      <c r="F505" s="5"/>
      <c r="G505" s="6"/>
      <c r="H505" s="6"/>
      <c r="I505" s="6"/>
      <c r="J505" s="6"/>
      <c r="K505" s="6"/>
      <c r="L505" s="5"/>
      <c r="M505" s="6"/>
    </row>
    <row r="506">
      <c r="C506" s="5"/>
      <c r="D506" s="5"/>
      <c r="E506" s="5"/>
      <c r="F506" s="5"/>
      <c r="G506" s="6"/>
      <c r="H506" s="6"/>
      <c r="I506" s="6"/>
      <c r="J506" s="6"/>
      <c r="K506" s="6"/>
      <c r="L506" s="5"/>
      <c r="M506" s="6"/>
    </row>
    <row r="507">
      <c r="C507" s="5"/>
      <c r="D507" s="5"/>
      <c r="E507" s="5"/>
      <c r="F507" s="5"/>
      <c r="G507" s="6"/>
      <c r="H507" s="6"/>
      <c r="I507" s="6"/>
      <c r="J507" s="6"/>
      <c r="K507" s="6"/>
      <c r="L507" s="5"/>
      <c r="M507" s="6"/>
    </row>
    <row r="508">
      <c r="C508" s="5"/>
      <c r="D508" s="5"/>
      <c r="E508" s="5"/>
      <c r="F508" s="5"/>
      <c r="G508" s="6"/>
      <c r="H508" s="6"/>
      <c r="I508" s="6"/>
      <c r="J508" s="6"/>
      <c r="K508" s="6"/>
      <c r="L508" s="5"/>
      <c r="M508" s="6"/>
    </row>
    <row r="509">
      <c r="C509" s="5"/>
      <c r="D509" s="5"/>
      <c r="E509" s="5"/>
      <c r="F509" s="5"/>
      <c r="G509" s="6"/>
      <c r="H509" s="6"/>
      <c r="I509" s="6"/>
      <c r="J509" s="6"/>
      <c r="K509" s="6"/>
      <c r="L509" s="5"/>
      <c r="M509" s="6"/>
    </row>
    <row r="510">
      <c r="C510" s="5"/>
      <c r="D510" s="5"/>
      <c r="E510" s="5"/>
      <c r="F510" s="5"/>
      <c r="G510" s="6"/>
      <c r="H510" s="6"/>
      <c r="I510" s="6"/>
      <c r="J510" s="6"/>
      <c r="K510" s="6"/>
      <c r="L510" s="5"/>
      <c r="M510" s="6"/>
    </row>
    <row r="511">
      <c r="C511" s="5"/>
      <c r="D511" s="5"/>
      <c r="E511" s="5"/>
      <c r="F511" s="5"/>
      <c r="G511" s="6"/>
      <c r="H511" s="6"/>
      <c r="I511" s="6"/>
      <c r="J511" s="6"/>
      <c r="K511" s="6"/>
      <c r="L511" s="5"/>
      <c r="M511" s="6"/>
    </row>
    <row r="512">
      <c r="C512" s="5"/>
      <c r="D512" s="5"/>
      <c r="E512" s="5"/>
      <c r="F512" s="5"/>
      <c r="G512" s="6"/>
      <c r="H512" s="6"/>
      <c r="I512" s="6"/>
      <c r="J512" s="6"/>
      <c r="K512" s="6"/>
      <c r="L512" s="5"/>
      <c r="M512" s="6"/>
    </row>
    <row r="513">
      <c r="C513" s="5"/>
      <c r="D513" s="5"/>
      <c r="E513" s="5"/>
      <c r="F513" s="5"/>
      <c r="G513" s="6"/>
      <c r="H513" s="6"/>
      <c r="I513" s="6"/>
      <c r="J513" s="6"/>
      <c r="K513" s="6"/>
      <c r="L513" s="5"/>
      <c r="M513" s="6"/>
    </row>
    <row r="514">
      <c r="C514" s="5"/>
      <c r="D514" s="5"/>
      <c r="E514" s="5"/>
      <c r="F514" s="5"/>
      <c r="G514" s="6"/>
      <c r="H514" s="6"/>
      <c r="I514" s="6"/>
      <c r="J514" s="6"/>
      <c r="K514" s="6"/>
      <c r="L514" s="5"/>
      <c r="M514" s="6"/>
    </row>
    <row r="515">
      <c r="C515" s="5"/>
      <c r="D515" s="5"/>
      <c r="E515" s="5"/>
      <c r="F515" s="5"/>
      <c r="G515" s="6"/>
      <c r="H515" s="6"/>
      <c r="I515" s="6"/>
      <c r="J515" s="6"/>
      <c r="K515" s="6"/>
      <c r="L515" s="5"/>
      <c r="M515" s="6"/>
    </row>
    <row r="516">
      <c r="C516" s="5"/>
      <c r="D516" s="5"/>
      <c r="E516" s="5"/>
      <c r="F516" s="5"/>
      <c r="G516" s="6"/>
      <c r="H516" s="6"/>
      <c r="I516" s="6"/>
      <c r="J516" s="6"/>
      <c r="K516" s="6"/>
      <c r="L516" s="5"/>
      <c r="M516" s="6"/>
    </row>
    <row r="517">
      <c r="C517" s="5"/>
      <c r="D517" s="5"/>
      <c r="E517" s="5"/>
      <c r="F517" s="5"/>
      <c r="G517" s="6"/>
      <c r="H517" s="6"/>
      <c r="I517" s="6"/>
      <c r="J517" s="6"/>
      <c r="K517" s="6"/>
      <c r="L517" s="5"/>
      <c r="M517" s="6"/>
    </row>
    <row r="518">
      <c r="C518" s="5"/>
      <c r="D518" s="5"/>
      <c r="E518" s="5"/>
      <c r="F518" s="5"/>
      <c r="G518" s="6"/>
      <c r="H518" s="6"/>
      <c r="I518" s="6"/>
      <c r="J518" s="6"/>
      <c r="K518" s="6"/>
      <c r="L518" s="5"/>
      <c r="M518" s="6"/>
    </row>
    <row r="519">
      <c r="C519" s="5"/>
      <c r="D519" s="5"/>
      <c r="E519" s="5"/>
      <c r="F519" s="5"/>
      <c r="G519" s="6"/>
      <c r="H519" s="6"/>
      <c r="I519" s="6"/>
      <c r="J519" s="6"/>
      <c r="K519" s="6"/>
      <c r="L519" s="5"/>
      <c r="M519" s="6"/>
    </row>
    <row r="520">
      <c r="C520" s="5"/>
      <c r="D520" s="5"/>
      <c r="E520" s="5"/>
      <c r="F520" s="5"/>
      <c r="G520" s="6"/>
      <c r="H520" s="6"/>
      <c r="I520" s="6"/>
      <c r="J520" s="6"/>
      <c r="K520" s="6"/>
      <c r="L520" s="5"/>
      <c r="M520" s="6"/>
    </row>
    <row r="521">
      <c r="C521" s="5"/>
      <c r="D521" s="5"/>
      <c r="E521" s="5"/>
      <c r="F521" s="5"/>
      <c r="G521" s="6"/>
      <c r="H521" s="6"/>
      <c r="I521" s="6"/>
      <c r="J521" s="6"/>
      <c r="K521" s="6"/>
      <c r="L521" s="5"/>
      <c r="M521" s="6"/>
    </row>
    <row r="522">
      <c r="C522" s="5"/>
      <c r="D522" s="5"/>
      <c r="E522" s="5"/>
      <c r="F522" s="5"/>
      <c r="G522" s="6"/>
      <c r="H522" s="6"/>
      <c r="I522" s="6"/>
      <c r="J522" s="6"/>
      <c r="K522" s="6"/>
      <c r="L522" s="5"/>
      <c r="M522" s="6"/>
    </row>
    <row r="523">
      <c r="C523" s="5"/>
      <c r="D523" s="5"/>
      <c r="E523" s="5"/>
      <c r="F523" s="5"/>
      <c r="G523" s="6"/>
      <c r="H523" s="6"/>
      <c r="I523" s="6"/>
      <c r="J523" s="6"/>
      <c r="K523" s="6"/>
      <c r="L523" s="5"/>
      <c r="M523" s="6"/>
    </row>
    <row r="524">
      <c r="C524" s="5"/>
      <c r="D524" s="5"/>
      <c r="E524" s="5"/>
      <c r="F524" s="5"/>
      <c r="G524" s="6"/>
      <c r="H524" s="6"/>
      <c r="I524" s="6"/>
      <c r="J524" s="6"/>
      <c r="K524" s="6"/>
      <c r="L524" s="5"/>
      <c r="M524" s="6"/>
    </row>
    <row r="525">
      <c r="C525" s="5"/>
      <c r="D525" s="5"/>
      <c r="E525" s="5"/>
      <c r="F525" s="5"/>
      <c r="G525" s="6"/>
      <c r="H525" s="6"/>
      <c r="I525" s="6"/>
      <c r="J525" s="6"/>
      <c r="K525" s="6"/>
      <c r="L525" s="5"/>
      <c r="M525" s="6"/>
    </row>
    <row r="526">
      <c r="C526" s="5"/>
      <c r="D526" s="5"/>
      <c r="E526" s="5"/>
      <c r="F526" s="5"/>
      <c r="G526" s="6"/>
      <c r="H526" s="6"/>
      <c r="I526" s="6"/>
      <c r="J526" s="6"/>
      <c r="K526" s="6"/>
      <c r="L526" s="5"/>
      <c r="M526" s="6"/>
    </row>
    <row r="527">
      <c r="C527" s="5"/>
      <c r="D527" s="5"/>
      <c r="E527" s="5"/>
      <c r="F527" s="5"/>
      <c r="G527" s="6"/>
      <c r="H527" s="6"/>
      <c r="I527" s="6"/>
      <c r="J527" s="6"/>
      <c r="K527" s="6"/>
      <c r="L527" s="5"/>
      <c r="M527" s="6"/>
    </row>
    <row r="528">
      <c r="C528" s="5"/>
      <c r="D528" s="5"/>
      <c r="E528" s="5"/>
      <c r="F528" s="5"/>
      <c r="G528" s="6"/>
      <c r="H528" s="6"/>
      <c r="I528" s="6"/>
      <c r="J528" s="6"/>
      <c r="K528" s="6"/>
      <c r="L528" s="5"/>
      <c r="M528" s="6"/>
    </row>
    <row r="529">
      <c r="C529" s="5"/>
      <c r="D529" s="5"/>
      <c r="E529" s="5"/>
      <c r="F529" s="5"/>
      <c r="G529" s="6"/>
      <c r="H529" s="6"/>
      <c r="I529" s="6"/>
      <c r="J529" s="6"/>
      <c r="K529" s="6"/>
      <c r="L529" s="5"/>
      <c r="M529" s="6"/>
    </row>
    <row r="530">
      <c r="C530" s="5"/>
      <c r="D530" s="5"/>
      <c r="E530" s="5"/>
      <c r="F530" s="5"/>
      <c r="G530" s="6"/>
      <c r="H530" s="6"/>
      <c r="I530" s="6"/>
      <c r="J530" s="6"/>
      <c r="K530" s="6"/>
      <c r="L530" s="5"/>
      <c r="M530" s="6"/>
    </row>
    <row r="531">
      <c r="C531" s="5"/>
      <c r="D531" s="5"/>
      <c r="E531" s="5"/>
      <c r="F531" s="5"/>
      <c r="G531" s="6"/>
      <c r="H531" s="6"/>
      <c r="I531" s="6"/>
      <c r="J531" s="6"/>
      <c r="K531" s="6"/>
      <c r="L531" s="5"/>
      <c r="M531" s="6"/>
    </row>
    <row r="532">
      <c r="C532" s="5"/>
      <c r="D532" s="5"/>
      <c r="E532" s="5"/>
      <c r="F532" s="5"/>
      <c r="G532" s="6"/>
      <c r="H532" s="6"/>
      <c r="I532" s="6"/>
      <c r="J532" s="6"/>
      <c r="K532" s="6"/>
      <c r="L532" s="5"/>
      <c r="M532" s="6"/>
    </row>
    <row r="533">
      <c r="C533" s="5"/>
      <c r="D533" s="5"/>
      <c r="E533" s="5"/>
      <c r="F533" s="5"/>
      <c r="G533" s="6"/>
      <c r="H533" s="6"/>
      <c r="I533" s="6"/>
      <c r="J533" s="6"/>
      <c r="K533" s="6"/>
      <c r="L533" s="5"/>
      <c r="M533" s="6"/>
    </row>
    <row r="534">
      <c r="C534" s="5"/>
      <c r="D534" s="5"/>
      <c r="E534" s="5"/>
      <c r="F534" s="5"/>
      <c r="G534" s="6"/>
      <c r="H534" s="6"/>
      <c r="I534" s="6"/>
      <c r="J534" s="6"/>
      <c r="K534" s="6"/>
      <c r="L534" s="5"/>
      <c r="M534" s="6"/>
    </row>
    <row r="535">
      <c r="C535" s="5"/>
      <c r="D535" s="5"/>
      <c r="E535" s="5"/>
      <c r="F535" s="5"/>
      <c r="G535" s="6"/>
      <c r="H535" s="6"/>
      <c r="I535" s="6"/>
      <c r="J535" s="6"/>
      <c r="K535" s="6"/>
      <c r="L535" s="5"/>
      <c r="M535" s="6"/>
    </row>
    <row r="536">
      <c r="C536" s="5"/>
      <c r="D536" s="5"/>
      <c r="E536" s="5"/>
      <c r="F536" s="5"/>
      <c r="G536" s="6"/>
      <c r="H536" s="6"/>
      <c r="I536" s="6"/>
      <c r="J536" s="6"/>
      <c r="K536" s="6"/>
      <c r="L536" s="5"/>
      <c r="M536" s="6"/>
    </row>
    <row r="537">
      <c r="C537" s="5"/>
      <c r="D537" s="5"/>
      <c r="E537" s="5"/>
      <c r="F537" s="5"/>
      <c r="G537" s="6"/>
      <c r="H537" s="6"/>
      <c r="I537" s="6"/>
      <c r="J537" s="6"/>
      <c r="K537" s="6"/>
      <c r="L537" s="5"/>
      <c r="M537" s="6"/>
    </row>
    <row r="538">
      <c r="C538" s="5"/>
      <c r="D538" s="5"/>
      <c r="E538" s="5"/>
      <c r="F538" s="5"/>
      <c r="G538" s="6"/>
      <c r="H538" s="6"/>
      <c r="I538" s="6"/>
      <c r="J538" s="6"/>
      <c r="K538" s="6"/>
      <c r="L538" s="5"/>
      <c r="M538" s="6"/>
    </row>
    <row r="539">
      <c r="C539" s="5"/>
      <c r="D539" s="5"/>
      <c r="E539" s="5"/>
      <c r="F539" s="5"/>
      <c r="G539" s="6"/>
      <c r="H539" s="6"/>
      <c r="I539" s="6"/>
      <c r="J539" s="6"/>
      <c r="K539" s="6"/>
      <c r="L539" s="5"/>
      <c r="M539" s="6"/>
    </row>
    <row r="540">
      <c r="C540" s="5"/>
      <c r="D540" s="5"/>
      <c r="E540" s="5"/>
      <c r="F540" s="5"/>
      <c r="G540" s="6"/>
      <c r="H540" s="6"/>
      <c r="I540" s="6"/>
      <c r="J540" s="6"/>
      <c r="K540" s="6"/>
      <c r="L540" s="5"/>
      <c r="M540" s="6"/>
    </row>
    <row r="541">
      <c r="C541" s="5"/>
      <c r="D541" s="5"/>
      <c r="E541" s="5"/>
      <c r="F541" s="5"/>
      <c r="G541" s="6"/>
      <c r="H541" s="6"/>
      <c r="I541" s="6"/>
      <c r="J541" s="6"/>
      <c r="K541" s="6"/>
      <c r="L541" s="5"/>
      <c r="M541" s="6"/>
    </row>
    <row r="542">
      <c r="C542" s="5"/>
      <c r="D542" s="5"/>
      <c r="E542" s="5"/>
      <c r="F542" s="5"/>
      <c r="G542" s="6"/>
      <c r="H542" s="6"/>
      <c r="I542" s="6"/>
      <c r="J542" s="6"/>
      <c r="K542" s="6"/>
      <c r="L542" s="5"/>
      <c r="M542" s="6"/>
    </row>
    <row r="543">
      <c r="C543" s="5"/>
      <c r="D543" s="5"/>
      <c r="E543" s="5"/>
      <c r="F543" s="5"/>
      <c r="G543" s="6"/>
      <c r="H543" s="6"/>
      <c r="I543" s="6"/>
      <c r="J543" s="6"/>
      <c r="K543" s="6"/>
      <c r="L543" s="5"/>
      <c r="M543" s="6"/>
    </row>
    <row r="544">
      <c r="C544" s="5"/>
      <c r="D544" s="5"/>
      <c r="E544" s="5"/>
      <c r="F544" s="5"/>
      <c r="G544" s="6"/>
      <c r="H544" s="6"/>
      <c r="I544" s="6"/>
      <c r="J544" s="6"/>
      <c r="K544" s="6"/>
      <c r="L544" s="5"/>
      <c r="M544" s="6"/>
    </row>
    <row r="545">
      <c r="C545" s="5"/>
      <c r="D545" s="5"/>
      <c r="E545" s="5"/>
      <c r="F545" s="5"/>
      <c r="G545" s="6"/>
      <c r="H545" s="6"/>
      <c r="I545" s="6"/>
      <c r="J545" s="6"/>
      <c r="K545" s="6"/>
      <c r="L545" s="5"/>
      <c r="M545" s="6"/>
    </row>
    <row r="546">
      <c r="C546" s="5"/>
      <c r="D546" s="5"/>
      <c r="E546" s="5"/>
      <c r="F546" s="5"/>
      <c r="G546" s="6"/>
      <c r="H546" s="6"/>
      <c r="I546" s="6"/>
      <c r="J546" s="6"/>
      <c r="K546" s="6"/>
      <c r="L546" s="5"/>
      <c r="M546" s="6"/>
    </row>
    <row r="547">
      <c r="C547" s="5"/>
      <c r="D547" s="5"/>
      <c r="E547" s="5"/>
      <c r="F547" s="5"/>
      <c r="G547" s="6"/>
      <c r="H547" s="6"/>
      <c r="I547" s="6"/>
      <c r="J547" s="6"/>
      <c r="K547" s="6"/>
      <c r="L547" s="5"/>
      <c r="M547" s="6"/>
    </row>
    <row r="548">
      <c r="C548" s="5"/>
      <c r="D548" s="5"/>
      <c r="E548" s="5"/>
      <c r="F548" s="5"/>
      <c r="G548" s="6"/>
      <c r="H548" s="6"/>
      <c r="I548" s="6"/>
      <c r="J548" s="6"/>
      <c r="K548" s="6"/>
      <c r="L548" s="5"/>
      <c r="M548" s="6"/>
    </row>
    <row r="549">
      <c r="C549" s="5"/>
      <c r="D549" s="5"/>
      <c r="E549" s="5"/>
      <c r="F549" s="5"/>
      <c r="G549" s="6"/>
      <c r="H549" s="6"/>
      <c r="I549" s="6"/>
      <c r="J549" s="6"/>
      <c r="K549" s="6"/>
      <c r="L549" s="5"/>
      <c r="M549" s="6"/>
    </row>
    <row r="550">
      <c r="C550" s="5"/>
      <c r="D550" s="5"/>
      <c r="E550" s="5"/>
      <c r="F550" s="5"/>
      <c r="G550" s="6"/>
      <c r="H550" s="6"/>
      <c r="I550" s="6"/>
      <c r="J550" s="6"/>
      <c r="K550" s="6"/>
      <c r="L550" s="5"/>
      <c r="M550" s="6"/>
    </row>
    <row r="551">
      <c r="C551" s="5"/>
      <c r="D551" s="5"/>
      <c r="E551" s="5"/>
      <c r="F551" s="5"/>
      <c r="G551" s="6"/>
      <c r="H551" s="6"/>
      <c r="I551" s="6"/>
      <c r="J551" s="6"/>
      <c r="K551" s="6"/>
      <c r="L551" s="5"/>
      <c r="M551" s="6"/>
    </row>
    <row r="552">
      <c r="C552" s="5"/>
      <c r="D552" s="5"/>
      <c r="E552" s="5"/>
      <c r="F552" s="5"/>
      <c r="G552" s="6"/>
      <c r="H552" s="6"/>
      <c r="I552" s="6"/>
      <c r="J552" s="6"/>
      <c r="K552" s="6"/>
      <c r="L552" s="5"/>
      <c r="M552" s="6"/>
    </row>
    <row r="553">
      <c r="C553" s="5"/>
      <c r="D553" s="5"/>
      <c r="E553" s="5"/>
      <c r="F553" s="5"/>
      <c r="G553" s="6"/>
      <c r="H553" s="6"/>
      <c r="I553" s="6"/>
      <c r="J553" s="6"/>
      <c r="K553" s="6"/>
      <c r="L553" s="5"/>
      <c r="M553" s="6"/>
    </row>
    <row r="554">
      <c r="C554" s="5"/>
      <c r="D554" s="5"/>
      <c r="E554" s="5"/>
      <c r="F554" s="5"/>
      <c r="G554" s="6"/>
      <c r="H554" s="6"/>
      <c r="I554" s="6"/>
      <c r="J554" s="6"/>
      <c r="K554" s="6"/>
      <c r="L554" s="5"/>
      <c r="M554" s="6"/>
    </row>
    <row r="555">
      <c r="C555" s="5"/>
      <c r="D555" s="5"/>
      <c r="E555" s="5"/>
      <c r="F555" s="5"/>
      <c r="G555" s="6"/>
      <c r="H555" s="6"/>
      <c r="I555" s="6"/>
      <c r="J555" s="6"/>
      <c r="K555" s="6"/>
      <c r="L555" s="5"/>
      <c r="M555" s="6"/>
    </row>
    <row r="556">
      <c r="C556" s="5"/>
      <c r="D556" s="5"/>
      <c r="E556" s="5"/>
      <c r="F556" s="5"/>
      <c r="G556" s="6"/>
      <c r="H556" s="6"/>
      <c r="I556" s="6"/>
      <c r="J556" s="6"/>
      <c r="K556" s="6"/>
      <c r="L556" s="5"/>
      <c r="M556" s="6"/>
    </row>
    <row r="557">
      <c r="C557" s="5"/>
      <c r="D557" s="5"/>
      <c r="E557" s="5"/>
      <c r="F557" s="5"/>
      <c r="G557" s="6"/>
      <c r="H557" s="6"/>
      <c r="I557" s="6"/>
      <c r="J557" s="6"/>
      <c r="K557" s="6"/>
      <c r="L557" s="5"/>
      <c r="M557" s="6"/>
    </row>
    <row r="558">
      <c r="C558" s="5"/>
      <c r="D558" s="5"/>
      <c r="E558" s="5"/>
      <c r="F558" s="5"/>
      <c r="G558" s="6"/>
      <c r="H558" s="6"/>
      <c r="I558" s="6"/>
      <c r="J558" s="6"/>
      <c r="K558" s="6"/>
      <c r="L558" s="5"/>
      <c r="M558" s="6"/>
    </row>
    <row r="559">
      <c r="C559" s="5"/>
      <c r="D559" s="5"/>
      <c r="E559" s="5"/>
      <c r="F559" s="5"/>
      <c r="G559" s="6"/>
      <c r="H559" s="6"/>
      <c r="I559" s="6"/>
      <c r="J559" s="6"/>
      <c r="K559" s="6"/>
      <c r="L559" s="5"/>
      <c r="M559" s="6"/>
    </row>
    <row r="560">
      <c r="C560" s="5"/>
      <c r="D560" s="5"/>
      <c r="E560" s="5"/>
      <c r="F560" s="5"/>
      <c r="G560" s="6"/>
      <c r="H560" s="6"/>
      <c r="I560" s="6"/>
      <c r="J560" s="6"/>
      <c r="K560" s="6"/>
      <c r="L560" s="5"/>
      <c r="M560" s="6"/>
    </row>
    <row r="561">
      <c r="C561" s="5"/>
      <c r="D561" s="5"/>
      <c r="E561" s="5"/>
      <c r="F561" s="5"/>
      <c r="G561" s="6"/>
      <c r="H561" s="6"/>
      <c r="I561" s="6"/>
      <c r="J561" s="6"/>
      <c r="K561" s="6"/>
      <c r="L561" s="5"/>
      <c r="M561" s="6"/>
    </row>
    <row r="562">
      <c r="C562" s="5"/>
      <c r="D562" s="5"/>
      <c r="E562" s="5"/>
      <c r="F562" s="5"/>
      <c r="G562" s="6"/>
      <c r="H562" s="6"/>
      <c r="I562" s="6"/>
      <c r="J562" s="6"/>
      <c r="K562" s="6"/>
      <c r="L562" s="5"/>
      <c r="M562" s="6"/>
    </row>
    <row r="563">
      <c r="C563" s="5"/>
      <c r="D563" s="5"/>
      <c r="E563" s="5"/>
      <c r="F563" s="5"/>
      <c r="G563" s="6"/>
      <c r="H563" s="6"/>
      <c r="I563" s="6"/>
      <c r="J563" s="6"/>
      <c r="K563" s="6"/>
      <c r="L563" s="5"/>
      <c r="M563" s="6"/>
    </row>
    <row r="564">
      <c r="C564" s="5"/>
      <c r="D564" s="5"/>
      <c r="E564" s="5"/>
      <c r="F564" s="5"/>
      <c r="G564" s="6"/>
      <c r="H564" s="6"/>
      <c r="I564" s="6"/>
      <c r="J564" s="6"/>
      <c r="K564" s="6"/>
      <c r="L564" s="5"/>
      <c r="M564" s="6"/>
    </row>
    <row r="565">
      <c r="C565" s="5"/>
      <c r="D565" s="5"/>
      <c r="E565" s="5"/>
      <c r="F565" s="5"/>
      <c r="G565" s="6"/>
      <c r="H565" s="6"/>
      <c r="I565" s="6"/>
      <c r="J565" s="6"/>
      <c r="K565" s="6"/>
      <c r="L565" s="5"/>
      <c r="M565" s="6"/>
    </row>
    <row r="566">
      <c r="C566" s="5"/>
      <c r="D566" s="5"/>
      <c r="E566" s="5"/>
      <c r="F566" s="5"/>
      <c r="G566" s="6"/>
      <c r="H566" s="6"/>
      <c r="I566" s="6"/>
      <c r="J566" s="6"/>
      <c r="K566" s="6"/>
      <c r="L566" s="5"/>
      <c r="M566" s="6"/>
    </row>
    <row r="567">
      <c r="C567" s="5"/>
      <c r="D567" s="5"/>
      <c r="E567" s="5"/>
      <c r="F567" s="5"/>
      <c r="G567" s="6"/>
      <c r="H567" s="6"/>
      <c r="I567" s="6"/>
      <c r="J567" s="6"/>
      <c r="K567" s="6"/>
      <c r="L567" s="5"/>
      <c r="M567" s="6"/>
    </row>
    <row r="568">
      <c r="C568" s="5"/>
      <c r="D568" s="5"/>
      <c r="E568" s="5"/>
      <c r="F568" s="5"/>
      <c r="G568" s="6"/>
      <c r="H568" s="6"/>
      <c r="I568" s="6"/>
      <c r="J568" s="6"/>
      <c r="K568" s="6"/>
      <c r="L568" s="5"/>
      <c r="M568" s="6"/>
    </row>
    <row r="569">
      <c r="C569" s="5"/>
      <c r="D569" s="5"/>
      <c r="E569" s="5"/>
      <c r="F569" s="5"/>
      <c r="G569" s="6"/>
      <c r="H569" s="6"/>
      <c r="I569" s="6"/>
      <c r="J569" s="6"/>
      <c r="K569" s="6"/>
      <c r="L569" s="5"/>
      <c r="M569" s="6"/>
    </row>
    <row r="570">
      <c r="C570" s="5"/>
      <c r="D570" s="5"/>
      <c r="E570" s="5"/>
      <c r="F570" s="5"/>
      <c r="G570" s="6"/>
      <c r="H570" s="6"/>
      <c r="I570" s="6"/>
      <c r="J570" s="6"/>
      <c r="K570" s="6"/>
      <c r="L570" s="5"/>
      <c r="M570" s="6"/>
    </row>
    <row r="571">
      <c r="C571" s="5"/>
      <c r="D571" s="5"/>
      <c r="E571" s="5"/>
      <c r="F571" s="5"/>
      <c r="G571" s="6"/>
      <c r="H571" s="6"/>
      <c r="I571" s="6"/>
      <c r="J571" s="6"/>
      <c r="K571" s="6"/>
      <c r="L571" s="5"/>
      <c r="M571" s="6"/>
    </row>
    <row r="572">
      <c r="C572" s="5"/>
      <c r="D572" s="5"/>
      <c r="E572" s="5"/>
      <c r="F572" s="5"/>
      <c r="G572" s="6"/>
      <c r="H572" s="6"/>
      <c r="I572" s="6"/>
      <c r="J572" s="6"/>
      <c r="K572" s="6"/>
      <c r="L572" s="5"/>
      <c r="M572" s="6"/>
    </row>
    <row r="573">
      <c r="C573" s="5"/>
      <c r="D573" s="5"/>
      <c r="E573" s="5"/>
      <c r="F573" s="5"/>
      <c r="G573" s="6"/>
      <c r="H573" s="6"/>
      <c r="I573" s="6"/>
      <c r="J573" s="6"/>
      <c r="K573" s="6"/>
      <c r="L573" s="5"/>
      <c r="M573" s="6"/>
    </row>
    <row r="574">
      <c r="C574" s="5"/>
      <c r="D574" s="5"/>
      <c r="E574" s="5"/>
      <c r="F574" s="5"/>
      <c r="G574" s="6"/>
      <c r="H574" s="6"/>
      <c r="I574" s="6"/>
      <c r="J574" s="6"/>
      <c r="K574" s="6"/>
      <c r="L574" s="5"/>
      <c r="M574" s="6"/>
    </row>
    <row r="575">
      <c r="C575" s="5"/>
      <c r="D575" s="5"/>
      <c r="E575" s="5"/>
      <c r="F575" s="5"/>
      <c r="G575" s="6"/>
      <c r="H575" s="6"/>
      <c r="I575" s="6"/>
      <c r="J575" s="6"/>
      <c r="K575" s="6"/>
      <c r="L575" s="5"/>
      <c r="M575" s="6"/>
    </row>
    <row r="576">
      <c r="C576" s="5"/>
      <c r="D576" s="5"/>
      <c r="E576" s="5"/>
      <c r="F576" s="5"/>
      <c r="G576" s="6"/>
      <c r="H576" s="6"/>
      <c r="I576" s="6"/>
      <c r="J576" s="6"/>
      <c r="K576" s="6"/>
      <c r="L576" s="5"/>
      <c r="M576" s="6"/>
    </row>
    <row r="577">
      <c r="C577" s="5"/>
      <c r="D577" s="5"/>
      <c r="E577" s="5"/>
      <c r="F577" s="5"/>
      <c r="G577" s="6"/>
      <c r="H577" s="6"/>
      <c r="I577" s="6"/>
      <c r="J577" s="6"/>
      <c r="K577" s="6"/>
      <c r="L577" s="5"/>
      <c r="M577" s="6"/>
    </row>
    <row r="578">
      <c r="C578" s="5"/>
      <c r="D578" s="5"/>
      <c r="E578" s="5"/>
      <c r="F578" s="5"/>
      <c r="G578" s="6"/>
      <c r="H578" s="6"/>
      <c r="I578" s="6"/>
      <c r="J578" s="6"/>
      <c r="K578" s="6"/>
      <c r="L578" s="5"/>
      <c r="M578" s="6"/>
    </row>
    <row r="579">
      <c r="C579" s="5"/>
      <c r="D579" s="5"/>
      <c r="E579" s="5"/>
      <c r="F579" s="5"/>
      <c r="G579" s="6"/>
      <c r="H579" s="6"/>
      <c r="I579" s="6"/>
      <c r="J579" s="6"/>
      <c r="K579" s="6"/>
      <c r="L579" s="5"/>
      <c r="M579" s="6"/>
    </row>
    <row r="580">
      <c r="C580" s="5"/>
      <c r="D580" s="5"/>
      <c r="E580" s="5"/>
      <c r="F580" s="5"/>
      <c r="G580" s="6"/>
      <c r="H580" s="6"/>
      <c r="I580" s="6"/>
      <c r="J580" s="6"/>
      <c r="K580" s="6"/>
      <c r="L580" s="5"/>
      <c r="M580" s="6"/>
    </row>
    <row r="581">
      <c r="C581" s="5"/>
      <c r="D581" s="5"/>
      <c r="E581" s="5"/>
      <c r="F581" s="5"/>
      <c r="G581" s="6"/>
      <c r="H581" s="6"/>
      <c r="I581" s="6"/>
      <c r="J581" s="6"/>
      <c r="K581" s="6"/>
      <c r="L581" s="5"/>
      <c r="M581" s="6"/>
    </row>
    <row r="582">
      <c r="C582" s="5"/>
      <c r="D582" s="5"/>
      <c r="E582" s="5"/>
      <c r="F582" s="5"/>
      <c r="G582" s="6"/>
      <c r="H582" s="6"/>
      <c r="I582" s="6"/>
      <c r="J582" s="6"/>
      <c r="K582" s="6"/>
      <c r="L582" s="5"/>
      <c r="M582" s="6"/>
    </row>
    <row r="583">
      <c r="C583" s="5"/>
      <c r="D583" s="5"/>
      <c r="E583" s="5"/>
      <c r="F583" s="5"/>
      <c r="G583" s="6"/>
      <c r="H583" s="6"/>
      <c r="I583" s="6"/>
      <c r="J583" s="6"/>
      <c r="K583" s="6"/>
      <c r="L583" s="5"/>
      <c r="M583" s="6"/>
    </row>
    <row r="584">
      <c r="C584" s="5"/>
      <c r="D584" s="5"/>
      <c r="E584" s="5"/>
      <c r="F584" s="5"/>
      <c r="G584" s="6"/>
      <c r="H584" s="6"/>
      <c r="I584" s="6"/>
      <c r="J584" s="6"/>
      <c r="K584" s="6"/>
      <c r="L584" s="5"/>
      <c r="M584" s="6"/>
    </row>
    <row r="585">
      <c r="C585" s="5"/>
      <c r="D585" s="5"/>
      <c r="E585" s="5"/>
      <c r="F585" s="5"/>
      <c r="G585" s="6"/>
      <c r="H585" s="6"/>
      <c r="I585" s="6"/>
      <c r="J585" s="6"/>
      <c r="K585" s="6"/>
      <c r="L585" s="5"/>
      <c r="M585" s="6"/>
    </row>
    <row r="586">
      <c r="C586" s="5"/>
      <c r="D586" s="5"/>
      <c r="E586" s="5"/>
      <c r="F586" s="5"/>
      <c r="G586" s="6"/>
      <c r="H586" s="6"/>
      <c r="I586" s="6"/>
      <c r="J586" s="6"/>
      <c r="K586" s="6"/>
      <c r="L586" s="5"/>
      <c r="M586" s="6"/>
    </row>
    <row r="587">
      <c r="C587" s="5"/>
      <c r="D587" s="5"/>
      <c r="E587" s="5"/>
      <c r="F587" s="5"/>
      <c r="G587" s="6"/>
      <c r="H587" s="6"/>
      <c r="I587" s="6"/>
      <c r="J587" s="6"/>
      <c r="K587" s="6"/>
      <c r="L587" s="5"/>
      <c r="M587" s="6"/>
    </row>
    <row r="588">
      <c r="C588" s="5"/>
      <c r="D588" s="5"/>
      <c r="E588" s="5"/>
      <c r="F588" s="5"/>
      <c r="G588" s="6"/>
      <c r="H588" s="6"/>
      <c r="I588" s="6"/>
      <c r="J588" s="6"/>
      <c r="K588" s="6"/>
      <c r="L588" s="5"/>
      <c r="M588" s="6"/>
    </row>
    <row r="589">
      <c r="C589" s="5"/>
      <c r="D589" s="5"/>
      <c r="E589" s="5"/>
      <c r="F589" s="5"/>
      <c r="G589" s="6"/>
      <c r="H589" s="6"/>
      <c r="I589" s="6"/>
      <c r="J589" s="6"/>
      <c r="K589" s="6"/>
      <c r="L589" s="5"/>
      <c r="M589" s="6"/>
    </row>
    <row r="590">
      <c r="C590" s="5"/>
      <c r="D590" s="5"/>
      <c r="E590" s="5"/>
      <c r="F590" s="5"/>
      <c r="G590" s="6"/>
      <c r="H590" s="6"/>
      <c r="I590" s="6"/>
      <c r="J590" s="6"/>
      <c r="K590" s="6"/>
      <c r="L590" s="5"/>
      <c r="M590" s="6"/>
    </row>
    <row r="591">
      <c r="C591" s="5"/>
      <c r="D591" s="5"/>
      <c r="E591" s="5"/>
      <c r="F591" s="5"/>
      <c r="G591" s="6"/>
      <c r="H591" s="6"/>
      <c r="I591" s="6"/>
      <c r="J591" s="6"/>
      <c r="K591" s="6"/>
      <c r="L591" s="5"/>
      <c r="M591" s="6"/>
    </row>
    <row r="592">
      <c r="C592" s="5"/>
      <c r="D592" s="5"/>
      <c r="E592" s="5"/>
      <c r="F592" s="5"/>
      <c r="G592" s="6"/>
      <c r="H592" s="6"/>
      <c r="I592" s="6"/>
      <c r="J592" s="6"/>
      <c r="K592" s="6"/>
      <c r="L592" s="5"/>
      <c r="M592" s="6"/>
    </row>
    <row r="593">
      <c r="C593" s="5"/>
      <c r="D593" s="5"/>
      <c r="E593" s="5"/>
      <c r="F593" s="5"/>
      <c r="G593" s="6"/>
      <c r="H593" s="6"/>
      <c r="I593" s="6"/>
      <c r="J593" s="6"/>
      <c r="K593" s="6"/>
      <c r="L593" s="5"/>
      <c r="M593" s="6"/>
    </row>
    <row r="594">
      <c r="C594" s="5"/>
      <c r="D594" s="5"/>
      <c r="E594" s="5"/>
      <c r="F594" s="5"/>
      <c r="G594" s="6"/>
      <c r="H594" s="6"/>
      <c r="I594" s="6"/>
      <c r="J594" s="6"/>
      <c r="K594" s="6"/>
      <c r="L594" s="5"/>
      <c r="M594" s="6"/>
    </row>
    <row r="595">
      <c r="C595" s="5"/>
      <c r="D595" s="5"/>
      <c r="E595" s="5"/>
      <c r="F595" s="5"/>
      <c r="G595" s="6"/>
      <c r="H595" s="6"/>
      <c r="I595" s="6"/>
      <c r="J595" s="6"/>
      <c r="K595" s="6"/>
      <c r="L595" s="5"/>
      <c r="M595" s="6"/>
    </row>
    <row r="596">
      <c r="C596" s="5"/>
      <c r="D596" s="5"/>
      <c r="E596" s="5"/>
      <c r="F596" s="5"/>
      <c r="G596" s="6"/>
      <c r="H596" s="6"/>
      <c r="I596" s="6"/>
      <c r="J596" s="6"/>
      <c r="K596" s="6"/>
      <c r="L596" s="5"/>
      <c r="M596" s="6"/>
    </row>
    <row r="597">
      <c r="C597" s="5"/>
      <c r="D597" s="5"/>
      <c r="E597" s="5"/>
      <c r="F597" s="5"/>
      <c r="G597" s="6"/>
      <c r="H597" s="6"/>
      <c r="I597" s="6"/>
      <c r="J597" s="6"/>
      <c r="K597" s="6"/>
      <c r="L597" s="5"/>
      <c r="M597" s="6"/>
    </row>
    <row r="598">
      <c r="C598" s="5"/>
      <c r="D598" s="5"/>
      <c r="E598" s="5"/>
      <c r="F598" s="5"/>
      <c r="G598" s="6"/>
      <c r="H598" s="6"/>
      <c r="I598" s="6"/>
      <c r="J598" s="6"/>
      <c r="K598" s="6"/>
      <c r="L598" s="5"/>
      <c r="M598" s="6"/>
    </row>
    <row r="599">
      <c r="C599" s="5"/>
      <c r="D599" s="5"/>
      <c r="E599" s="5"/>
      <c r="F599" s="5"/>
      <c r="G599" s="6"/>
      <c r="H599" s="6"/>
      <c r="I599" s="6"/>
      <c r="J599" s="6"/>
      <c r="K599" s="6"/>
      <c r="L599" s="5"/>
      <c r="M599" s="6"/>
    </row>
    <row r="600">
      <c r="C600" s="5"/>
      <c r="D600" s="5"/>
      <c r="E600" s="5"/>
      <c r="F600" s="5"/>
      <c r="G600" s="6"/>
      <c r="H600" s="6"/>
      <c r="I600" s="6"/>
      <c r="J600" s="6"/>
      <c r="K600" s="6"/>
      <c r="L600" s="5"/>
      <c r="M600" s="6"/>
    </row>
    <row r="601">
      <c r="C601" s="5"/>
      <c r="D601" s="5"/>
      <c r="E601" s="5"/>
      <c r="F601" s="5"/>
      <c r="G601" s="6"/>
      <c r="H601" s="6"/>
      <c r="I601" s="6"/>
      <c r="J601" s="6"/>
      <c r="K601" s="6"/>
      <c r="L601" s="5"/>
      <c r="M601" s="6"/>
    </row>
    <row r="602">
      <c r="C602" s="5"/>
      <c r="D602" s="5"/>
      <c r="E602" s="5"/>
      <c r="F602" s="5"/>
      <c r="G602" s="6"/>
      <c r="H602" s="6"/>
      <c r="I602" s="6"/>
      <c r="J602" s="6"/>
      <c r="K602" s="6"/>
      <c r="L602" s="5"/>
      <c r="M602" s="6"/>
    </row>
    <row r="603">
      <c r="C603" s="5"/>
      <c r="D603" s="5"/>
      <c r="E603" s="5"/>
      <c r="F603" s="5"/>
      <c r="G603" s="6"/>
      <c r="H603" s="6"/>
      <c r="I603" s="6"/>
      <c r="J603" s="6"/>
      <c r="K603" s="6"/>
      <c r="L603" s="5"/>
      <c r="M603" s="6"/>
    </row>
    <row r="604">
      <c r="C604" s="5"/>
      <c r="D604" s="5"/>
      <c r="E604" s="5"/>
      <c r="F604" s="5"/>
      <c r="G604" s="6"/>
      <c r="H604" s="6"/>
      <c r="I604" s="6"/>
      <c r="J604" s="6"/>
      <c r="K604" s="6"/>
      <c r="L604" s="5"/>
      <c r="M604" s="6"/>
    </row>
    <row r="605">
      <c r="C605" s="5"/>
      <c r="D605" s="5"/>
      <c r="E605" s="5"/>
      <c r="F605" s="5"/>
      <c r="G605" s="6"/>
      <c r="H605" s="6"/>
      <c r="I605" s="6"/>
      <c r="J605" s="6"/>
      <c r="K605" s="6"/>
      <c r="L605" s="5"/>
      <c r="M605" s="6"/>
    </row>
    <row r="606">
      <c r="C606" s="5"/>
      <c r="D606" s="5"/>
      <c r="E606" s="5"/>
      <c r="F606" s="5"/>
      <c r="G606" s="6"/>
      <c r="H606" s="6"/>
      <c r="I606" s="6"/>
      <c r="J606" s="6"/>
      <c r="K606" s="6"/>
      <c r="L606" s="5"/>
      <c r="M606" s="6"/>
    </row>
    <row r="607">
      <c r="C607" s="5"/>
      <c r="D607" s="5"/>
      <c r="E607" s="5"/>
      <c r="F607" s="5"/>
      <c r="G607" s="6"/>
      <c r="H607" s="6"/>
      <c r="I607" s="6"/>
      <c r="J607" s="6"/>
      <c r="K607" s="6"/>
      <c r="L607" s="5"/>
      <c r="M607" s="6"/>
    </row>
    <row r="608">
      <c r="C608" s="5"/>
      <c r="D608" s="5"/>
      <c r="E608" s="5"/>
      <c r="F608" s="5"/>
      <c r="G608" s="6"/>
      <c r="H608" s="6"/>
      <c r="I608" s="6"/>
      <c r="J608" s="6"/>
      <c r="K608" s="6"/>
      <c r="L608" s="5"/>
      <c r="M608" s="6"/>
    </row>
    <row r="609">
      <c r="C609" s="5"/>
      <c r="D609" s="5"/>
      <c r="E609" s="5"/>
      <c r="F609" s="5"/>
      <c r="G609" s="6"/>
      <c r="H609" s="6"/>
      <c r="I609" s="6"/>
      <c r="J609" s="6"/>
      <c r="K609" s="6"/>
      <c r="L609" s="5"/>
      <c r="M609" s="6"/>
    </row>
    <row r="610">
      <c r="C610" s="5"/>
      <c r="D610" s="5"/>
      <c r="E610" s="5"/>
      <c r="F610" s="5"/>
      <c r="G610" s="6"/>
      <c r="H610" s="6"/>
      <c r="I610" s="6"/>
      <c r="J610" s="6"/>
      <c r="K610" s="6"/>
      <c r="L610" s="5"/>
      <c r="M610" s="6"/>
    </row>
    <row r="611">
      <c r="C611" s="5"/>
      <c r="D611" s="5"/>
      <c r="E611" s="5"/>
      <c r="F611" s="5"/>
      <c r="G611" s="6"/>
      <c r="H611" s="6"/>
      <c r="I611" s="6"/>
      <c r="J611" s="6"/>
      <c r="K611" s="6"/>
      <c r="L611" s="5"/>
      <c r="M611" s="6"/>
    </row>
    <row r="612">
      <c r="C612" s="5"/>
      <c r="D612" s="5"/>
      <c r="E612" s="5"/>
      <c r="F612" s="5"/>
      <c r="G612" s="6"/>
      <c r="H612" s="6"/>
      <c r="I612" s="6"/>
      <c r="J612" s="6"/>
      <c r="K612" s="6"/>
      <c r="L612" s="5"/>
      <c r="M612" s="6"/>
    </row>
    <row r="613">
      <c r="C613" s="5"/>
      <c r="D613" s="5"/>
      <c r="E613" s="5"/>
      <c r="F613" s="5"/>
      <c r="G613" s="6"/>
      <c r="H613" s="6"/>
      <c r="I613" s="6"/>
      <c r="J613" s="6"/>
      <c r="K613" s="6"/>
      <c r="L613" s="5"/>
      <c r="M613" s="6"/>
    </row>
    <row r="614">
      <c r="C614" s="5"/>
      <c r="D614" s="5"/>
      <c r="E614" s="5"/>
      <c r="F614" s="5"/>
      <c r="G614" s="6"/>
      <c r="H614" s="6"/>
      <c r="I614" s="6"/>
      <c r="J614" s="6"/>
      <c r="K614" s="6"/>
      <c r="L614" s="5"/>
      <c r="M614" s="6"/>
    </row>
    <row r="615">
      <c r="C615" s="5"/>
      <c r="D615" s="5"/>
      <c r="E615" s="5"/>
      <c r="F615" s="5"/>
      <c r="G615" s="6"/>
      <c r="H615" s="6"/>
      <c r="I615" s="6"/>
      <c r="J615" s="6"/>
      <c r="K615" s="6"/>
      <c r="L615" s="5"/>
      <c r="M615" s="6"/>
    </row>
    <row r="616">
      <c r="C616" s="5"/>
      <c r="D616" s="5"/>
      <c r="E616" s="5"/>
      <c r="F616" s="5"/>
      <c r="G616" s="6"/>
      <c r="H616" s="6"/>
      <c r="I616" s="6"/>
      <c r="J616" s="6"/>
      <c r="K616" s="6"/>
      <c r="L616" s="5"/>
      <c r="M616" s="6"/>
    </row>
    <row r="617">
      <c r="C617" s="5"/>
      <c r="D617" s="5"/>
      <c r="E617" s="5"/>
      <c r="F617" s="5"/>
      <c r="G617" s="6"/>
      <c r="H617" s="6"/>
      <c r="I617" s="6"/>
      <c r="J617" s="6"/>
      <c r="K617" s="6"/>
      <c r="L617" s="5"/>
      <c r="M617" s="6"/>
    </row>
    <row r="618">
      <c r="C618" s="5"/>
      <c r="D618" s="5"/>
      <c r="E618" s="5"/>
      <c r="F618" s="5"/>
      <c r="G618" s="6"/>
      <c r="H618" s="6"/>
      <c r="I618" s="6"/>
      <c r="J618" s="6"/>
      <c r="K618" s="6"/>
      <c r="L618" s="5"/>
      <c r="M618" s="6"/>
    </row>
    <row r="619">
      <c r="C619" s="5"/>
      <c r="D619" s="5"/>
      <c r="E619" s="5"/>
      <c r="F619" s="5"/>
      <c r="G619" s="6"/>
      <c r="H619" s="6"/>
      <c r="I619" s="6"/>
      <c r="J619" s="6"/>
      <c r="K619" s="6"/>
      <c r="L619" s="5"/>
      <c r="M619" s="6"/>
    </row>
    <row r="620">
      <c r="C620" s="5"/>
      <c r="D620" s="5"/>
      <c r="E620" s="5"/>
      <c r="F620" s="5"/>
      <c r="G620" s="6"/>
      <c r="H620" s="6"/>
      <c r="I620" s="6"/>
      <c r="J620" s="6"/>
      <c r="K620" s="6"/>
      <c r="L620" s="5"/>
      <c r="M620" s="6"/>
    </row>
    <row r="621">
      <c r="C621" s="5"/>
      <c r="D621" s="5"/>
      <c r="E621" s="5"/>
      <c r="F621" s="5"/>
      <c r="G621" s="6"/>
      <c r="H621" s="6"/>
      <c r="I621" s="6"/>
      <c r="J621" s="6"/>
      <c r="K621" s="6"/>
      <c r="L621" s="5"/>
      <c r="M621" s="6"/>
    </row>
    <row r="622">
      <c r="C622" s="5"/>
      <c r="D622" s="5"/>
      <c r="E622" s="5"/>
      <c r="F622" s="5"/>
      <c r="G622" s="6"/>
      <c r="H622" s="6"/>
      <c r="I622" s="6"/>
      <c r="J622" s="6"/>
      <c r="K622" s="6"/>
      <c r="L622" s="5"/>
      <c r="M622" s="6"/>
    </row>
    <row r="623">
      <c r="C623" s="5"/>
      <c r="D623" s="5"/>
      <c r="E623" s="5"/>
      <c r="F623" s="5"/>
      <c r="G623" s="6"/>
      <c r="H623" s="6"/>
      <c r="I623" s="6"/>
      <c r="J623" s="6"/>
      <c r="K623" s="6"/>
      <c r="L623" s="5"/>
      <c r="M623" s="6"/>
    </row>
    <row r="624">
      <c r="C624" s="5"/>
      <c r="D624" s="5"/>
      <c r="E624" s="5"/>
      <c r="F624" s="5"/>
      <c r="G624" s="6"/>
      <c r="H624" s="6"/>
      <c r="I624" s="6"/>
      <c r="J624" s="6"/>
      <c r="K624" s="6"/>
      <c r="L624" s="5"/>
      <c r="M624" s="6"/>
    </row>
    <row r="625">
      <c r="C625" s="5"/>
      <c r="D625" s="5"/>
      <c r="E625" s="5"/>
      <c r="F625" s="5"/>
      <c r="G625" s="6"/>
      <c r="H625" s="6"/>
      <c r="I625" s="6"/>
      <c r="J625" s="6"/>
      <c r="K625" s="6"/>
      <c r="L625" s="5"/>
      <c r="M625" s="6"/>
    </row>
    <row r="626">
      <c r="C626" s="5"/>
      <c r="D626" s="5"/>
      <c r="E626" s="5"/>
      <c r="F626" s="5"/>
      <c r="G626" s="6"/>
      <c r="H626" s="6"/>
      <c r="I626" s="6"/>
      <c r="J626" s="6"/>
      <c r="K626" s="6"/>
      <c r="L626" s="5"/>
      <c r="M626" s="6"/>
    </row>
    <row r="627">
      <c r="C627" s="5"/>
      <c r="D627" s="5"/>
      <c r="E627" s="5"/>
      <c r="F627" s="5"/>
      <c r="G627" s="6"/>
      <c r="H627" s="6"/>
      <c r="I627" s="6"/>
      <c r="J627" s="6"/>
      <c r="K627" s="6"/>
      <c r="L627" s="5"/>
      <c r="M627" s="6"/>
    </row>
    <row r="628">
      <c r="C628" s="5"/>
      <c r="D628" s="5"/>
      <c r="E628" s="5"/>
      <c r="F628" s="5"/>
      <c r="G628" s="6"/>
      <c r="H628" s="6"/>
      <c r="I628" s="6"/>
      <c r="J628" s="6"/>
      <c r="K628" s="6"/>
      <c r="L628" s="5"/>
      <c r="M628" s="6"/>
    </row>
    <row r="629">
      <c r="C629" s="5"/>
      <c r="D629" s="5"/>
      <c r="E629" s="5"/>
      <c r="F629" s="5"/>
      <c r="G629" s="6"/>
      <c r="H629" s="6"/>
      <c r="I629" s="6"/>
      <c r="J629" s="6"/>
      <c r="K629" s="6"/>
      <c r="L629" s="5"/>
      <c r="M629" s="6"/>
    </row>
    <row r="630">
      <c r="C630" s="5"/>
      <c r="D630" s="5"/>
      <c r="E630" s="5"/>
      <c r="F630" s="5"/>
      <c r="G630" s="6"/>
      <c r="H630" s="6"/>
      <c r="I630" s="6"/>
      <c r="J630" s="6"/>
      <c r="K630" s="6"/>
      <c r="L630" s="5"/>
      <c r="M630" s="6"/>
    </row>
    <row r="631">
      <c r="C631" s="5"/>
      <c r="D631" s="5"/>
      <c r="E631" s="5"/>
      <c r="F631" s="5"/>
      <c r="G631" s="6"/>
      <c r="H631" s="6"/>
      <c r="I631" s="6"/>
      <c r="J631" s="6"/>
      <c r="K631" s="6"/>
      <c r="L631" s="5"/>
      <c r="M631" s="6"/>
    </row>
    <row r="632">
      <c r="C632" s="5"/>
      <c r="D632" s="5"/>
      <c r="E632" s="5"/>
      <c r="F632" s="5"/>
      <c r="G632" s="6"/>
      <c r="H632" s="6"/>
      <c r="I632" s="6"/>
      <c r="J632" s="6"/>
      <c r="K632" s="6"/>
      <c r="L632" s="5"/>
      <c r="M632" s="6"/>
    </row>
    <row r="633">
      <c r="C633" s="5"/>
      <c r="D633" s="5"/>
      <c r="E633" s="5"/>
      <c r="F633" s="5"/>
      <c r="G633" s="6"/>
      <c r="H633" s="6"/>
      <c r="I633" s="6"/>
      <c r="J633" s="6"/>
      <c r="K633" s="6"/>
      <c r="L633" s="5"/>
      <c r="M633" s="6"/>
    </row>
    <row r="634">
      <c r="C634" s="5"/>
      <c r="D634" s="5"/>
      <c r="E634" s="5"/>
      <c r="F634" s="5"/>
      <c r="G634" s="6"/>
      <c r="H634" s="6"/>
      <c r="I634" s="6"/>
      <c r="J634" s="6"/>
      <c r="K634" s="6"/>
      <c r="L634" s="5"/>
      <c r="M634" s="6"/>
    </row>
    <row r="635">
      <c r="C635" s="5"/>
      <c r="D635" s="5"/>
      <c r="E635" s="5"/>
      <c r="F635" s="5"/>
      <c r="G635" s="6"/>
      <c r="H635" s="6"/>
      <c r="I635" s="6"/>
      <c r="J635" s="6"/>
      <c r="K635" s="6"/>
      <c r="L635" s="5"/>
      <c r="M635" s="6"/>
    </row>
    <row r="636">
      <c r="C636" s="5"/>
      <c r="D636" s="5"/>
      <c r="E636" s="5"/>
      <c r="F636" s="5"/>
      <c r="G636" s="6"/>
      <c r="H636" s="6"/>
      <c r="I636" s="6"/>
      <c r="J636" s="6"/>
      <c r="K636" s="6"/>
      <c r="L636" s="5"/>
      <c r="M636" s="6"/>
    </row>
    <row r="637">
      <c r="C637" s="5"/>
      <c r="D637" s="5"/>
      <c r="E637" s="5"/>
      <c r="F637" s="5"/>
      <c r="G637" s="6"/>
      <c r="H637" s="6"/>
      <c r="I637" s="6"/>
      <c r="J637" s="6"/>
      <c r="K637" s="6"/>
      <c r="L637" s="5"/>
      <c r="M637" s="6"/>
    </row>
    <row r="638">
      <c r="C638" s="5"/>
      <c r="D638" s="5"/>
      <c r="E638" s="5"/>
      <c r="F638" s="5"/>
      <c r="G638" s="6"/>
      <c r="H638" s="6"/>
      <c r="I638" s="6"/>
      <c r="J638" s="6"/>
      <c r="K638" s="6"/>
      <c r="L638" s="5"/>
      <c r="M638" s="6"/>
    </row>
    <row r="639">
      <c r="C639" s="5"/>
      <c r="D639" s="5"/>
      <c r="E639" s="5"/>
      <c r="F639" s="5"/>
      <c r="G639" s="6"/>
      <c r="H639" s="6"/>
      <c r="I639" s="6"/>
      <c r="J639" s="6"/>
      <c r="K639" s="6"/>
      <c r="L639" s="5"/>
      <c r="M639" s="6"/>
    </row>
    <row r="640">
      <c r="C640" s="5"/>
      <c r="D640" s="5"/>
      <c r="E640" s="5"/>
      <c r="F640" s="5"/>
      <c r="G640" s="6"/>
      <c r="H640" s="6"/>
      <c r="I640" s="6"/>
      <c r="J640" s="6"/>
      <c r="K640" s="6"/>
      <c r="L640" s="5"/>
      <c r="M640" s="6"/>
    </row>
    <row r="641">
      <c r="C641" s="5"/>
      <c r="D641" s="5"/>
      <c r="E641" s="5"/>
      <c r="F641" s="5"/>
      <c r="G641" s="6"/>
      <c r="H641" s="6"/>
      <c r="I641" s="6"/>
      <c r="J641" s="6"/>
      <c r="K641" s="6"/>
      <c r="L641" s="5"/>
      <c r="M641" s="6"/>
    </row>
    <row r="642">
      <c r="C642" s="5"/>
      <c r="D642" s="5"/>
      <c r="E642" s="5"/>
      <c r="F642" s="5"/>
      <c r="G642" s="6"/>
      <c r="H642" s="6"/>
      <c r="I642" s="6"/>
      <c r="J642" s="6"/>
      <c r="K642" s="6"/>
      <c r="L642" s="5"/>
      <c r="M642" s="6"/>
    </row>
    <row r="643">
      <c r="C643" s="5"/>
      <c r="D643" s="5"/>
      <c r="E643" s="5"/>
      <c r="F643" s="5"/>
      <c r="G643" s="6"/>
      <c r="H643" s="6"/>
      <c r="I643" s="6"/>
      <c r="J643" s="6"/>
      <c r="K643" s="6"/>
      <c r="L643" s="5"/>
      <c r="M643" s="6"/>
    </row>
    <row r="644">
      <c r="C644" s="5"/>
      <c r="D644" s="5"/>
      <c r="E644" s="5"/>
      <c r="F644" s="5"/>
      <c r="G644" s="6"/>
      <c r="H644" s="6"/>
      <c r="I644" s="6"/>
      <c r="J644" s="6"/>
      <c r="K644" s="6"/>
      <c r="L644" s="5"/>
      <c r="M644" s="6"/>
    </row>
    <row r="645">
      <c r="C645" s="5"/>
      <c r="D645" s="5"/>
      <c r="E645" s="5"/>
      <c r="F645" s="5"/>
      <c r="G645" s="6"/>
      <c r="H645" s="6"/>
      <c r="I645" s="6"/>
      <c r="J645" s="6"/>
      <c r="K645" s="6"/>
      <c r="L645" s="5"/>
      <c r="M645" s="6"/>
    </row>
    <row r="646">
      <c r="C646" s="5"/>
      <c r="D646" s="5"/>
      <c r="E646" s="5"/>
      <c r="F646" s="5"/>
      <c r="G646" s="6"/>
      <c r="H646" s="6"/>
      <c r="I646" s="6"/>
      <c r="J646" s="6"/>
      <c r="K646" s="6"/>
      <c r="L646" s="5"/>
      <c r="M646" s="6"/>
    </row>
    <row r="647">
      <c r="C647" s="5"/>
      <c r="D647" s="5"/>
      <c r="E647" s="5"/>
      <c r="F647" s="5"/>
      <c r="G647" s="6"/>
      <c r="H647" s="6"/>
      <c r="I647" s="6"/>
      <c r="J647" s="6"/>
      <c r="K647" s="6"/>
      <c r="L647" s="5"/>
      <c r="M647" s="6"/>
    </row>
    <row r="648">
      <c r="C648" s="5"/>
      <c r="D648" s="5"/>
      <c r="E648" s="5"/>
      <c r="F648" s="5"/>
      <c r="G648" s="6"/>
      <c r="H648" s="6"/>
      <c r="I648" s="6"/>
      <c r="J648" s="6"/>
      <c r="K648" s="6"/>
      <c r="L648" s="5"/>
      <c r="M648" s="6"/>
    </row>
    <row r="649">
      <c r="C649" s="5"/>
      <c r="D649" s="5"/>
      <c r="E649" s="5"/>
      <c r="F649" s="5"/>
      <c r="G649" s="6"/>
      <c r="H649" s="6"/>
      <c r="I649" s="6"/>
      <c r="J649" s="6"/>
      <c r="K649" s="6"/>
      <c r="L649" s="5"/>
      <c r="M649" s="6"/>
    </row>
    <row r="650">
      <c r="C650" s="5"/>
      <c r="D650" s="5"/>
      <c r="E650" s="5"/>
      <c r="F650" s="5"/>
      <c r="G650" s="6"/>
      <c r="H650" s="6"/>
      <c r="I650" s="6"/>
      <c r="J650" s="6"/>
      <c r="K650" s="6"/>
      <c r="L650" s="5"/>
      <c r="M650" s="6"/>
    </row>
    <row r="651">
      <c r="C651" s="5"/>
      <c r="D651" s="5"/>
      <c r="E651" s="5"/>
      <c r="F651" s="5"/>
      <c r="G651" s="6"/>
      <c r="H651" s="6"/>
      <c r="I651" s="6"/>
      <c r="J651" s="6"/>
      <c r="K651" s="6"/>
      <c r="L651" s="5"/>
      <c r="M651" s="6"/>
    </row>
    <row r="652">
      <c r="C652" s="5"/>
      <c r="D652" s="5"/>
      <c r="E652" s="5"/>
      <c r="F652" s="5"/>
      <c r="G652" s="6"/>
      <c r="H652" s="6"/>
      <c r="I652" s="6"/>
      <c r="J652" s="6"/>
      <c r="K652" s="6"/>
      <c r="L652" s="5"/>
      <c r="M652" s="6"/>
    </row>
    <row r="653">
      <c r="C653" s="5"/>
      <c r="D653" s="5"/>
      <c r="E653" s="5"/>
      <c r="F653" s="5"/>
      <c r="G653" s="6"/>
      <c r="H653" s="6"/>
      <c r="I653" s="6"/>
      <c r="J653" s="6"/>
      <c r="K653" s="6"/>
      <c r="L653" s="5"/>
      <c r="M653" s="6"/>
    </row>
    <row r="654">
      <c r="C654" s="5"/>
      <c r="D654" s="5"/>
      <c r="E654" s="5"/>
      <c r="F654" s="5"/>
      <c r="G654" s="6"/>
      <c r="H654" s="6"/>
      <c r="I654" s="6"/>
      <c r="J654" s="6"/>
      <c r="K654" s="6"/>
      <c r="L654" s="5"/>
      <c r="M654" s="6"/>
    </row>
    <row r="655">
      <c r="C655" s="5"/>
      <c r="D655" s="5"/>
      <c r="E655" s="5"/>
      <c r="F655" s="5"/>
      <c r="G655" s="6"/>
      <c r="H655" s="6"/>
      <c r="I655" s="6"/>
      <c r="J655" s="6"/>
      <c r="K655" s="6"/>
      <c r="L655" s="5"/>
      <c r="M655" s="6"/>
    </row>
    <row r="656">
      <c r="C656" s="5"/>
      <c r="D656" s="5"/>
      <c r="E656" s="5"/>
      <c r="F656" s="5"/>
      <c r="G656" s="6"/>
      <c r="H656" s="6"/>
      <c r="I656" s="6"/>
      <c r="J656" s="6"/>
      <c r="K656" s="6"/>
      <c r="L656" s="5"/>
      <c r="M656" s="6"/>
    </row>
    <row r="657">
      <c r="C657" s="5"/>
      <c r="D657" s="5"/>
      <c r="E657" s="5"/>
      <c r="F657" s="5"/>
      <c r="G657" s="6"/>
      <c r="H657" s="6"/>
      <c r="I657" s="6"/>
      <c r="J657" s="6"/>
      <c r="K657" s="6"/>
      <c r="L657" s="5"/>
      <c r="M657" s="6"/>
    </row>
    <row r="658">
      <c r="C658" s="5"/>
      <c r="D658" s="5"/>
      <c r="E658" s="5"/>
      <c r="F658" s="5"/>
      <c r="G658" s="6"/>
      <c r="H658" s="6"/>
      <c r="I658" s="6"/>
      <c r="J658" s="6"/>
      <c r="K658" s="6"/>
      <c r="L658" s="5"/>
      <c r="M658" s="6"/>
    </row>
    <row r="659">
      <c r="C659" s="5"/>
      <c r="D659" s="5"/>
      <c r="E659" s="5"/>
      <c r="F659" s="5"/>
      <c r="G659" s="6"/>
      <c r="H659" s="6"/>
      <c r="I659" s="6"/>
      <c r="J659" s="6"/>
      <c r="K659" s="6"/>
      <c r="L659" s="5"/>
      <c r="M659" s="6"/>
    </row>
    <row r="660">
      <c r="C660" s="5"/>
      <c r="D660" s="5"/>
      <c r="E660" s="5"/>
      <c r="F660" s="5"/>
      <c r="G660" s="6"/>
      <c r="H660" s="6"/>
      <c r="I660" s="6"/>
      <c r="J660" s="6"/>
      <c r="K660" s="6"/>
      <c r="L660" s="5"/>
      <c r="M660" s="6"/>
    </row>
    <row r="661">
      <c r="C661" s="5"/>
      <c r="D661" s="5"/>
      <c r="E661" s="5"/>
      <c r="F661" s="5"/>
      <c r="G661" s="6"/>
      <c r="H661" s="6"/>
      <c r="I661" s="6"/>
      <c r="J661" s="6"/>
      <c r="K661" s="6"/>
      <c r="L661" s="5"/>
      <c r="M661" s="6"/>
    </row>
    <row r="662">
      <c r="C662" s="5"/>
      <c r="D662" s="5"/>
      <c r="E662" s="5"/>
      <c r="F662" s="5"/>
      <c r="G662" s="6"/>
      <c r="H662" s="6"/>
      <c r="I662" s="6"/>
      <c r="J662" s="6"/>
      <c r="K662" s="6"/>
      <c r="L662" s="5"/>
      <c r="M662" s="6"/>
    </row>
    <row r="663">
      <c r="C663" s="5"/>
      <c r="D663" s="5"/>
      <c r="E663" s="5"/>
      <c r="F663" s="5"/>
      <c r="G663" s="6"/>
      <c r="H663" s="6"/>
      <c r="I663" s="6"/>
      <c r="J663" s="6"/>
      <c r="K663" s="6"/>
      <c r="L663" s="5"/>
      <c r="M663" s="6"/>
    </row>
    <row r="664">
      <c r="C664" s="5"/>
      <c r="D664" s="5"/>
      <c r="E664" s="5"/>
      <c r="F664" s="5"/>
      <c r="G664" s="6"/>
      <c r="H664" s="6"/>
      <c r="I664" s="6"/>
      <c r="J664" s="6"/>
      <c r="K664" s="6"/>
      <c r="L664" s="5"/>
      <c r="M664" s="6"/>
    </row>
    <row r="665">
      <c r="C665" s="5"/>
      <c r="D665" s="5"/>
      <c r="E665" s="5"/>
      <c r="F665" s="5"/>
      <c r="G665" s="6"/>
      <c r="H665" s="6"/>
      <c r="I665" s="6"/>
      <c r="J665" s="6"/>
      <c r="K665" s="6"/>
      <c r="L665" s="5"/>
      <c r="M665" s="6"/>
    </row>
    <row r="666">
      <c r="C666" s="5"/>
      <c r="D666" s="5"/>
      <c r="E666" s="5"/>
      <c r="F666" s="5"/>
      <c r="G666" s="6"/>
      <c r="H666" s="6"/>
      <c r="I666" s="6"/>
      <c r="J666" s="6"/>
      <c r="K666" s="6"/>
      <c r="L666" s="5"/>
      <c r="M666" s="6"/>
    </row>
    <row r="667">
      <c r="C667" s="5"/>
      <c r="D667" s="5"/>
      <c r="E667" s="5"/>
      <c r="F667" s="5"/>
      <c r="G667" s="6"/>
      <c r="H667" s="6"/>
      <c r="I667" s="6"/>
      <c r="J667" s="6"/>
      <c r="K667" s="6"/>
      <c r="L667" s="5"/>
      <c r="M667" s="6"/>
    </row>
    <row r="668">
      <c r="C668" s="5"/>
      <c r="D668" s="5"/>
      <c r="E668" s="5"/>
      <c r="F668" s="5"/>
      <c r="G668" s="6"/>
      <c r="H668" s="6"/>
      <c r="I668" s="6"/>
      <c r="J668" s="6"/>
      <c r="K668" s="6"/>
      <c r="L668" s="5"/>
      <c r="M668" s="6"/>
    </row>
    <row r="669">
      <c r="C669" s="5"/>
      <c r="D669" s="5"/>
      <c r="E669" s="5"/>
      <c r="F669" s="5"/>
      <c r="G669" s="6"/>
      <c r="H669" s="6"/>
      <c r="I669" s="6"/>
      <c r="J669" s="6"/>
      <c r="K669" s="6"/>
      <c r="L669" s="5"/>
      <c r="M669" s="6"/>
    </row>
    <row r="670">
      <c r="C670" s="5"/>
      <c r="D670" s="5"/>
      <c r="E670" s="5"/>
      <c r="F670" s="5"/>
      <c r="G670" s="6"/>
      <c r="H670" s="6"/>
      <c r="I670" s="6"/>
      <c r="J670" s="6"/>
      <c r="K670" s="6"/>
      <c r="L670" s="5"/>
      <c r="M670" s="6"/>
    </row>
    <row r="671">
      <c r="C671" s="5"/>
      <c r="D671" s="5"/>
      <c r="E671" s="5"/>
      <c r="F671" s="5"/>
      <c r="G671" s="6"/>
      <c r="H671" s="6"/>
      <c r="I671" s="6"/>
      <c r="J671" s="6"/>
      <c r="K671" s="6"/>
      <c r="L671" s="5"/>
      <c r="M671" s="6"/>
    </row>
    <row r="672">
      <c r="C672" s="5"/>
      <c r="D672" s="5"/>
      <c r="E672" s="5"/>
      <c r="F672" s="5"/>
      <c r="G672" s="6"/>
      <c r="H672" s="6"/>
      <c r="I672" s="6"/>
      <c r="J672" s="6"/>
      <c r="K672" s="6"/>
      <c r="L672" s="5"/>
      <c r="M672" s="6"/>
    </row>
    <row r="673">
      <c r="C673" s="5"/>
      <c r="D673" s="5"/>
      <c r="E673" s="5"/>
      <c r="F673" s="5"/>
      <c r="G673" s="6"/>
      <c r="H673" s="6"/>
      <c r="I673" s="6"/>
      <c r="J673" s="6"/>
      <c r="K673" s="6"/>
      <c r="L673" s="5"/>
      <c r="M673" s="6"/>
    </row>
    <row r="674">
      <c r="C674" s="5"/>
      <c r="D674" s="5"/>
      <c r="E674" s="5"/>
      <c r="F674" s="5"/>
      <c r="G674" s="6"/>
      <c r="H674" s="6"/>
      <c r="I674" s="6"/>
      <c r="J674" s="6"/>
      <c r="K674" s="6"/>
      <c r="L674" s="5"/>
      <c r="M674" s="6"/>
    </row>
    <row r="675">
      <c r="C675" s="5"/>
      <c r="D675" s="5"/>
      <c r="E675" s="5"/>
      <c r="F675" s="5"/>
      <c r="G675" s="6"/>
      <c r="H675" s="6"/>
      <c r="I675" s="6"/>
      <c r="J675" s="6"/>
      <c r="K675" s="6"/>
      <c r="L675" s="5"/>
      <c r="M675" s="6"/>
    </row>
    <row r="676">
      <c r="C676" s="5"/>
      <c r="D676" s="5"/>
      <c r="E676" s="5"/>
      <c r="F676" s="5"/>
      <c r="G676" s="6"/>
      <c r="H676" s="6"/>
      <c r="I676" s="6"/>
      <c r="J676" s="6"/>
      <c r="K676" s="6"/>
      <c r="L676" s="5"/>
      <c r="M676" s="6"/>
    </row>
    <row r="677">
      <c r="C677" s="5"/>
      <c r="D677" s="5"/>
      <c r="E677" s="5"/>
      <c r="F677" s="5"/>
      <c r="G677" s="6"/>
      <c r="H677" s="6"/>
      <c r="I677" s="6"/>
      <c r="J677" s="6"/>
      <c r="K677" s="6"/>
      <c r="L677" s="5"/>
      <c r="M677" s="6"/>
    </row>
    <row r="678">
      <c r="C678" s="5"/>
      <c r="D678" s="5"/>
      <c r="E678" s="5"/>
      <c r="F678" s="5"/>
      <c r="G678" s="6"/>
      <c r="H678" s="6"/>
      <c r="I678" s="6"/>
      <c r="J678" s="6"/>
      <c r="K678" s="6"/>
      <c r="L678" s="5"/>
      <c r="M678" s="6"/>
    </row>
    <row r="679">
      <c r="C679" s="5"/>
      <c r="D679" s="5"/>
      <c r="E679" s="5"/>
      <c r="F679" s="5"/>
      <c r="G679" s="6"/>
      <c r="H679" s="6"/>
      <c r="I679" s="6"/>
      <c r="J679" s="6"/>
      <c r="K679" s="6"/>
      <c r="L679" s="5"/>
      <c r="M679" s="6"/>
    </row>
    <row r="680">
      <c r="C680" s="5"/>
      <c r="D680" s="5"/>
      <c r="E680" s="5"/>
      <c r="F680" s="5"/>
      <c r="G680" s="6"/>
      <c r="H680" s="6"/>
      <c r="I680" s="6"/>
      <c r="J680" s="6"/>
      <c r="K680" s="6"/>
      <c r="L680" s="5"/>
      <c r="M680" s="6"/>
    </row>
    <row r="681">
      <c r="C681" s="5"/>
      <c r="D681" s="5"/>
      <c r="E681" s="5"/>
      <c r="F681" s="5"/>
      <c r="G681" s="6"/>
      <c r="H681" s="6"/>
      <c r="I681" s="6"/>
      <c r="J681" s="6"/>
      <c r="K681" s="6"/>
      <c r="L681" s="5"/>
      <c r="M681" s="6"/>
    </row>
    <row r="682">
      <c r="C682" s="5"/>
      <c r="D682" s="5"/>
      <c r="E682" s="5"/>
      <c r="F682" s="5"/>
      <c r="G682" s="6"/>
      <c r="H682" s="6"/>
      <c r="I682" s="6"/>
      <c r="J682" s="6"/>
      <c r="K682" s="6"/>
      <c r="L682" s="5"/>
      <c r="M682" s="6"/>
    </row>
    <row r="683">
      <c r="C683" s="5"/>
      <c r="D683" s="5"/>
      <c r="E683" s="5"/>
      <c r="F683" s="5"/>
      <c r="G683" s="6"/>
      <c r="H683" s="6"/>
      <c r="I683" s="6"/>
      <c r="J683" s="6"/>
      <c r="K683" s="6"/>
      <c r="L683" s="5"/>
      <c r="M683" s="6"/>
    </row>
    <row r="684">
      <c r="C684" s="5"/>
      <c r="D684" s="5"/>
      <c r="E684" s="5"/>
      <c r="F684" s="5"/>
      <c r="G684" s="6"/>
      <c r="H684" s="6"/>
      <c r="I684" s="6"/>
      <c r="J684" s="6"/>
      <c r="K684" s="6"/>
      <c r="L684" s="5"/>
      <c r="M684" s="6"/>
    </row>
    <row r="685">
      <c r="C685" s="5"/>
      <c r="D685" s="5"/>
      <c r="E685" s="5"/>
      <c r="F685" s="5"/>
      <c r="G685" s="6"/>
      <c r="H685" s="6"/>
      <c r="I685" s="6"/>
      <c r="J685" s="6"/>
      <c r="K685" s="6"/>
      <c r="L685" s="5"/>
      <c r="M685" s="6"/>
    </row>
    <row r="686">
      <c r="C686" s="5"/>
      <c r="D686" s="5"/>
      <c r="E686" s="5"/>
      <c r="F686" s="5"/>
      <c r="G686" s="6"/>
      <c r="H686" s="6"/>
      <c r="I686" s="6"/>
      <c r="J686" s="6"/>
      <c r="K686" s="6"/>
      <c r="L686" s="5"/>
      <c r="M686" s="6"/>
    </row>
    <row r="687">
      <c r="C687" s="5"/>
      <c r="D687" s="5"/>
      <c r="E687" s="5"/>
      <c r="F687" s="5"/>
      <c r="G687" s="6"/>
      <c r="H687" s="6"/>
      <c r="I687" s="6"/>
      <c r="J687" s="6"/>
      <c r="K687" s="6"/>
      <c r="L687" s="5"/>
      <c r="M687" s="6"/>
    </row>
    <row r="688">
      <c r="C688" s="5"/>
      <c r="D688" s="5"/>
      <c r="E688" s="5"/>
      <c r="F688" s="5"/>
      <c r="G688" s="6"/>
      <c r="H688" s="6"/>
      <c r="I688" s="6"/>
      <c r="J688" s="6"/>
      <c r="K688" s="6"/>
      <c r="L688" s="5"/>
      <c r="M688" s="6"/>
    </row>
    <row r="689">
      <c r="C689" s="5"/>
      <c r="D689" s="5"/>
      <c r="E689" s="5"/>
      <c r="F689" s="5"/>
      <c r="G689" s="6"/>
      <c r="H689" s="6"/>
      <c r="I689" s="6"/>
      <c r="J689" s="6"/>
      <c r="K689" s="6"/>
      <c r="L689" s="5"/>
      <c r="M689" s="6"/>
    </row>
    <row r="690">
      <c r="C690" s="5"/>
      <c r="D690" s="5"/>
      <c r="E690" s="5"/>
      <c r="F690" s="5"/>
      <c r="G690" s="6"/>
      <c r="H690" s="6"/>
      <c r="I690" s="6"/>
      <c r="J690" s="6"/>
      <c r="K690" s="6"/>
      <c r="L690" s="5"/>
      <c r="M690" s="6"/>
    </row>
    <row r="691">
      <c r="C691" s="5"/>
      <c r="D691" s="5"/>
      <c r="E691" s="5"/>
      <c r="F691" s="5"/>
      <c r="G691" s="6"/>
      <c r="H691" s="6"/>
      <c r="I691" s="6"/>
      <c r="J691" s="6"/>
      <c r="K691" s="6"/>
      <c r="L691" s="5"/>
      <c r="M691" s="6"/>
    </row>
    <row r="692">
      <c r="C692" s="5"/>
      <c r="D692" s="5"/>
      <c r="E692" s="5"/>
      <c r="F692" s="5"/>
      <c r="G692" s="6"/>
      <c r="H692" s="6"/>
      <c r="I692" s="6"/>
      <c r="J692" s="6"/>
      <c r="K692" s="6"/>
      <c r="L692" s="5"/>
      <c r="M692" s="6"/>
    </row>
    <row r="693">
      <c r="C693" s="5"/>
      <c r="D693" s="5"/>
      <c r="E693" s="5"/>
      <c r="F693" s="5"/>
      <c r="G693" s="6"/>
      <c r="H693" s="6"/>
      <c r="I693" s="6"/>
      <c r="J693" s="6"/>
      <c r="K693" s="6"/>
      <c r="L693" s="5"/>
      <c r="M693" s="6"/>
    </row>
    <row r="694">
      <c r="C694" s="5"/>
      <c r="D694" s="5"/>
      <c r="E694" s="5"/>
      <c r="F694" s="5"/>
      <c r="G694" s="6"/>
      <c r="H694" s="6"/>
      <c r="I694" s="6"/>
      <c r="J694" s="6"/>
      <c r="K694" s="6"/>
      <c r="L694" s="5"/>
      <c r="M694" s="6"/>
    </row>
    <row r="695">
      <c r="C695" s="5"/>
      <c r="D695" s="5"/>
      <c r="E695" s="5"/>
      <c r="F695" s="5"/>
      <c r="G695" s="6"/>
      <c r="H695" s="6"/>
      <c r="I695" s="6"/>
      <c r="J695" s="6"/>
      <c r="K695" s="6"/>
      <c r="L695" s="5"/>
      <c r="M695" s="6"/>
    </row>
    <row r="696">
      <c r="C696" s="5"/>
      <c r="D696" s="5"/>
      <c r="E696" s="5"/>
      <c r="F696" s="5"/>
      <c r="G696" s="6"/>
      <c r="H696" s="6"/>
      <c r="I696" s="6"/>
      <c r="J696" s="6"/>
      <c r="K696" s="6"/>
      <c r="L696" s="5"/>
      <c r="M696" s="6"/>
    </row>
    <row r="697">
      <c r="C697" s="5"/>
      <c r="D697" s="5"/>
      <c r="E697" s="5"/>
      <c r="F697" s="5"/>
      <c r="G697" s="6"/>
      <c r="H697" s="6"/>
      <c r="I697" s="6"/>
      <c r="J697" s="6"/>
      <c r="K697" s="6"/>
      <c r="L697" s="5"/>
      <c r="M697" s="6"/>
    </row>
    <row r="698">
      <c r="C698" s="5"/>
      <c r="D698" s="5"/>
      <c r="E698" s="5"/>
      <c r="F698" s="5"/>
      <c r="G698" s="6"/>
      <c r="H698" s="6"/>
      <c r="I698" s="6"/>
      <c r="J698" s="6"/>
      <c r="K698" s="6"/>
      <c r="L698" s="5"/>
      <c r="M698" s="6"/>
    </row>
    <row r="699">
      <c r="C699" s="5"/>
      <c r="D699" s="5"/>
      <c r="E699" s="5"/>
      <c r="F699" s="5"/>
      <c r="G699" s="6"/>
      <c r="H699" s="6"/>
      <c r="I699" s="6"/>
      <c r="J699" s="6"/>
      <c r="K699" s="6"/>
      <c r="L699" s="5"/>
      <c r="M699" s="6"/>
    </row>
    <row r="700">
      <c r="C700" s="5"/>
      <c r="D700" s="5"/>
      <c r="E700" s="5"/>
      <c r="F700" s="5"/>
      <c r="G700" s="6"/>
      <c r="H700" s="6"/>
      <c r="I700" s="6"/>
      <c r="J700" s="6"/>
      <c r="K700" s="6"/>
      <c r="L700" s="5"/>
      <c r="M700" s="6"/>
    </row>
    <row r="701">
      <c r="C701" s="5"/>
      <c r="D701" s="5"/>
      <c r="E701" s="5"/>
      <c r="F701" s="5"/>
      <c r="G701" s="6"/>
      <c r="H701" s="6"/>
      <c r="I701" s="6"/>
      <c r="J701" s="6"/>
      <c r="K701" s="6"/>
      <c r="L701" s="5"/>
      <c r="M701" s="6"/>
    </row>
    <row r="702">
      <c r="C702" s="5"/>
      <c r="D702" s="5"/>
      <c r="E702" s="5"/>
      <c r="F702" s="5"/>
      <c r="G702" s="6"/>
      <c r="H702" s="6"/>
      <c r="I702" s="6"/>
      <c r="J702" s="6"/>
      <c r="K702" s="6"/>
      <c r="L702" s="5"/>
      <c r="M702" s="6"/>
    </row>
    <row r="703">
      <c r="C703" s="5"/>
      <c r="D703" s="5"/>
      <c r="E703" s="5"/>
      <c r="F703" s="5"/>
      <c r="G703" s="6"/>
      <c r="H703" s="6"/>
      <c r="I703" s="6"/>
      <c r="J703" s="6"/>
      <c r="K703" s="6"/>
      <c r="L703" s="5"/>
      <c r="M703" s="6"/>
    </row>
    <row r="704">
      <c r="C704" s="5"/>
      <c r="D704" s="5"/>
      <c r="E704" s="5"/>
      <c r="F704" s="5"/>
      <c r="G704" s="6"/>
      <c r="H704" s="6"/>
      <c r="I704" s="6"/>
      <c r="J704" s="6"/>
      <c r="K704" s="6"/>
      <c r="L704" s="5"/>
      <c r="M704" s="6"/>
    </row>
    <row r="705">
      <c r="C705" s="5"/>
      <c r="D705" s="5"/>
      <c r="E705" s="5"/>
      <c r="F705" s="5"/>
      <c r="G705" s="6"/>
      <c r="H705" s="6"/>
      <c r="I705" s="6"/>
      <c r="J705" s="6"/>
      <c r="K705" s="6"/>
      <c r="L705" s="5"/>
      <c r="M705" s="6"/>
    </row>
    <row r="706">
      <c r="C706" s="5"/>
      <c r="D706" s="5"/>
      <c r="E706" s="5"/>
      <c r="F706" s="5"/>
      <c r="G706" s="6"/>
      <c r="H706" s="6"/>
      <c r="I706" s="6"/>
      <c r="J706" s="6"/>
      <c r="K706" s="6"/>
      <c r="L706" s="5"/>
      <c r="M706" s="6"/>
    </row>
    <row r="707">
      <c r="C707" s="5"/>
      <c r="D707" s="5"/>
      <c r="E707" s="5"/>
      <c r="F707" s="5"/>
      <c r="G707" s="6"/>
      <c r="H707" s="6"/>
      <c r="I707" s="6"/>
      <c r="J707" s="6"/>
      <c r="K707" s="6"/>
      <c r="L707" s="5"/>
      <c r="M707" s="6"/>
    </row>
    <row r="708">
      <c r="C708" s="5"/>
      <c r="D708" s="5"/>
      <c r="E708" s="5"/>
      <c r="F708" s="5"/>
      <c r="G708" s="6"/>
      <c r="H708" s="6"/>
      <c r="I708" s="6"/>
      <c r="J708" s="6"/>
      <c r="K708" s="6"/>
      <c r="L708" s="5"/>
      <c r="M708" s="6"/>
    </row>
    <row r="709">
      <c r="C709" s="5"/>
      <c r="D709" s="5"/>
      <c r="E709" s="5"/>
      <c r="F709" s="5"/>
      <c r="G709" s="6"/>
      <c r="H709" s="6"/>
      <c r="I709" s="6"/>
      <c r="J709" s="6"/>
      <c r="K709" s="6"/>
      <c r="L709" s="5"/>
      <c r="M709" s="6"/>
    </row>
    <row r="710">
      <c r="C710" s="5"/>
      <c r="D710" s="5"/>
      <c r="E710" s="5"/>
      <c r="F710" s="5"/>
      <c r="G710" s="6"/>
      <c r="H710" s="6"/>
      <c r="I710" s="6"/>
      <c r="J710" s="6"/>
      <c r="K710" s="6"/>
      <c r="L710" s="5"/>
      <c r="M710" s="6"/>
    </row>
    <row r="711">
      <c r="C711" s="5"/>
      <c r="D711" s="5"/>
      <c r="E711" s="5"/>
      <c r="F711" s="5"/>
      <c r="G711" s="6"/>
      <c r="H711" s="6"/>
      <c r="I711" s="6"/>
      <c r="J711" s="6"/>
      <c r="K711" s="6"/>
      <c r="L711" s="5"/>
      <c r="M711" s="6"/>
    </row>
    <row r="712">
      <c r="C712" s="5"/>
      <c r="D712" s="5"/>
      <c r="E712" s="5"/>
      <c r="F712" s="5"/>
      <c r="G712" s="6"/>
      <c r="H712" s="6"/>
      <c r="I712" s="6"/>
      <c r="J712" s="6"/>
      <c r="K712" s="6"/>
      <c r="L712" s="5"/>
      <c r="M712" s="6"/>
    </row>
    <row r="713">
      <c r="C713" s="5"/>
      <c r="D713" s="5"/>
      <c r="E713" s="5"/>
      <c r="F713" s="5"/>
      <c r="G713" s="6"/>
      <c r="H713" s="6"/>
      <c r="I713" s="6"/>
      <c r="J713" s="6"/>
      <c r="K713" s="6"/>
      <c r="L713" s="5"/>
      <c r="M713" s="6"/>
    </row>
    <row r="714">
      <c r="C714" s="5"/>
      <c r="D714" s="5"/>
      <c r="E714" s="5"/>
      <c r="F714" s="5"/>
      <c r="G714" s="6"/>
      <c r="H714" s="6"/>
      <c r="I714" s="6"/>
      <c r="J714" s="6"/>
      <c r="K714" s="6"/>
      <c r="L714" s="5"/>
      <c r="M714" s="6"/>
    </row>
    <row r="715">
      <c r="C715" s="5"/>
      <c r="D715" s="5"/>
      <c r="E715" s="5"/>
      <c r="F715" s="5"/>
      <c r="G715" s="6"/>
      <c r="H715" s="6"/>
      <c r="I715" s="6"/>
      <c r="J715" s="6"/>
      <c r="K715" s="6"/>
      <c r="L715" s="5"/>
      <c r="M715" s="6"/>
    </row>
    <row r="716">
      <c r="C716" s="5"/>
      <c r="D716" s="5"/>
      <c r="E716" s="5"/>
      <c r="F716" s="5"/>
      <c r="G716" s="6"/>
      <c r="H716" s="6"/>
      <c r="I716" s="6"/>
      <c r="J716" s="6"/>
      <c r="K716" s="6"/>
      <c r="L716" s="5"/>
      <c r="M716" s="6"/>
    </row>
    <row r="717">
      <c r="C717" s="5"/>
      <c r="D717" s="5"/>
      <c r="E717" s="5"/>
      <c r="F717" s="5"/>
      <c r="G717" s="6"/>
      <c r="H717" s="6"/>
      <c r="I717" s="6"/>
      <c r="J717" s="6"/>
      <c r="K717" s="6"/>
      <c r="L717" s="5"/>
      <c r="M717" s="6"/>
    </row>
    <row r="718">
      <c r="C718" s="5"/>
      <c r="D718" s="5"/>
      <c r="E718" s="5"/>
      <c r="F718" s="5"/>
      <c r="G718" s="6"/>
      <c r="H718" s="6"/>
      <c r="I718" s="6"/>
      <c r="J718" s="6"/>
      <c r="K718" s="6"/>
      <c r="L718" s="5"/>
      <c r="M718" s="6"/>
    </row>
    <row r="719">
      <c r="C719" s="5"/>
      <c r="D719" s="5"/>
      <c r="E719" s="5"/>
      <c r="F719" s="5"/>
      <c r="G719" s="6"/>
      <c r="H719" s="6"/>
      <c r="I719" s="6"/>
      <c r="J719" s="6"/>
      <c r="K719" s="6"/>
      <c r="L719" s="5"/>
      <c r="M719" s="6"/>
    </row>
    <row r="720">
      <c r="C720" s="5"/>
      <c r="D720" s="5"/>
      <c r="E720" s="5"/>
      <c r="F720" s="5"/>
      <c r="G720" s="6"/>
      <c r="H720" s="6"/>
      <c r="I720" s="6"/>
      <c r="J720" s="6"/>
      <c r="K720" s="6"/>
      <c r="L720" s="5"/>
      <c r="M720" s="6"/>
    </row>
    <row r="721">
      <c r="C721" s="5"/>
      <c r="D721" s="5"/>
      <c r="E721" s="5"/>
      <c r="F721" s="5"/>
      <c r="G721" s="6"/>
      <c r="H721" s="6"/>
      <c r="I721" s="6"/>
      <c r="J721" s="6"/>
      <c r="K721" s="6"/>
      <c r="L721" s="5"/>
      <c r="M721" s="6"/>
    </row>
    <row r="722">
      <c r="C722" s="5"/>
      <c r="D722" s="5"/>
      <c r="E722" s="5"/>
      <c r="F722" s="5"/>
      <c r="G722" s="6"/>
      <c r="H722" s="6"/>
      <c r="I722" s="6"/>
      <c r="J722" s="6"/>
      <c r="K722" s="6"/>
      <c r="L722" s="5"/>
      <c r="M722" s="6"/>
    </row>
    <row r="723">
      <c r="C723" s="5"/>
      <c r="D723" s="5"/>
      <c r="E723" s="5"/>
      <c r="F723" s="5"/>
      <c r="G723" s="6"/>
      <c r="H723" s="6"/>
      <c r="I723" s="6"/>
      <c r="J723" s="6"/>
      <c r="K723" s="6"/>
      <c r="L723" s="5"/>
      <c r="M723" s="6"/>
    </row>
    <row r="724">
      <c r="C724" s="5"/>
      <c r="D724" s="5"/>
      <c r="E724" s="5"/>
      <c r="F724" s="5"/>
      <c r="G724" s="6"/>
      <c r="H724" s="6"/>
      <c r="I724" s="6"/>
      <c r="J724" s="6"/>
      <c r="K724" s="6"/>
      <c r="L724" s="5"/>
      <c r="M724" s="6"/>
    </row>
    <row r="725">
      <c r="C725" s="5"/>
      <c r="D725" s="5"/>
      <c r="E725" s="5"/>
      <c r="F725" s="5"/>
      <c r="G725" s="6"/>
      <c r="H725" s="6"/>
      <c r="I725" s="6"/>
      <c r="J725" s="6"/>
      <c r="K725" s="6"/>
      <c r="L725" s="5"/>
      <c r="M725" s="6"/>
    </row>
    <row r="726">
      <c r="C726" s="5"/>
      <c r="D726" s="5"/>
      <c r="E726" s="5"/>
      <c r="F726" s="5"/>
      <c r="G726" s="6"/>
      <c r="H726" s="6"/>
      <c r="I726" s="6"/>
      <c r="J726" s="6"/>
      <c r="K726" s="6"/>
      <c r="L726" s="5"/>
      <c r="M726" s="6"/>
    </row>
    <row r="727">
      <c r="C727" s="5"/>
      <c r="D727" s="5"/>
      <c r="E727" s="5"/>
      <c r="F727" s="5"/>
      <c r="G727" s="6"/>
      <c r="H727" s="6"/>
      <c r="I727" s="6"/>
      <c r="J727" s="6"/>
      <c r="K727" s="6"/>
      <c r="L727" s="5"/>
      <c r="M727" s="6"/>
    </row>
    <row r="728">
      <c r="C728" s="5"/>
      <c r="D728" s="5"/>
      <c r="E728" s="5"/>
      <c r="F728" s="5"/>
      <c r="G728" s="6"/>
      <c r="H728" s="6"/>
      <c r="I728" s="6"/>
      <c r="J728" s="6"/>
      <c r="K728" s="6"/>
      <c r="L728" s="5"/>
      <c r="M728" s="6"/>
    </row>
    <row r="729">
      <c r="C729" s="5"/>
      <c r="D729" s="5"/>
      <c r="E729" s="5"/>
      <c r="F729" s="5"/>
      <c r="G729" s="6"/>
      <c r="H729" s="6"/>
      <c r="I729" s="6"/>
      <c r="J729" s="6"/>
      <c r="K729" s="6"/>
      <c r="L729" s="5"/>
      <c r="M729" s="6"/>
    </row>
    <row r="730">
      <c r="C730" s="5"/>
      <c r="D730" s="5"/>
      <c r="E730" s="5"/>
      <c r="F730" s="5"/>
      <c r="G730" s="6"/>
      <c r="H730" s="6"/>
      <c r="I730" s="6"/>
      <c r="J730" s="6"/>
      <c r="K730" s="6"/>
      <c r="L730" s="5"/>
      <c r="M730" s="6"/>
    </row>
    <row r="731">
      <c r="C731" s="5"/>
      <c r="D731" s="5"/>
      <c r="E731" s="5"/>
      <c r="F731" s="5"/>
      <c r="G731" s="6"/>
      <c r="H731" s="6"/>
      <c r="I731" s="6"/>
      <c r="J731" s="6"/>
      <c r="K731" s="6"/>
      <c r="L731" s="5"/>
      <c r="M731" s="6"/>
    </row>
    <row r="732">
      <c r="C732" s="5"/>
      <c r="D732" s="5"/>
      <c r="E732" s="5"/>
      <c r="F732" s="5"/>
      <c r="G732" s="6"/>
      <c r="H732" s="6"/>
      <c r="I732" s="6"/>
      <c r="J732" s="6"/>
      <c r="K732" s="6"/>
      <c r="L732" s="5"/>
      <c r="M732" s="6"/>
    </row>
    <row r="733">
      <c r="C733" s="5"/>
      <c r="D733" s="5"/>
      <c r="E733" s="5"/>
      <c r="F733" s="5"/>
      <c r="G733" s="6"/>
      <c r="H733" s="6"/>
      <c r="I733" s="6"/>
      <c r="J733" s="6"/>
      <c r="K733" s="6"/>
      <c r="L733" s="5"/>
      <c r="M733" s="6"/>
    </row>
    <row r="734">
      <c r="C734" s="5"/>
      <c r="D734" s="5"/>
      <c r="E734" s="5"/>
      <c r="F734" s="5"/>
      <c r="G734" s="6"/>
      <c r="H734" s="6"/>
      <c r="I734" s="6"/>
      <c r="J734" s="6"/>
      <c r="K734" s="6"/>
      <c r="L734" s="5"/>
      <c r="M734" s="6"/>
    </row>
    <row r="735">
      <c r="C735" s="5"/>
      <c r="D735" s="5"/>
      <c r="E735" s="5"/>
      <c r="F735" s="5"/>
      <c r="G735" s="6"/>
      <c r="H735" s="6"/>
      <c r="I735" s="6"/>
      <c r="J735" s="6"/>
      <c r="K735" s="6"/>
      <c r="L735" s="5"/>
      <c r="M735" s="6"/>
    </row>
    <row r="736">
      <c r="C736" s="5"/>
      <c r="D736" s="5"/>
      <c r="E736" s="5"/>
      <c r="F736" s="5"/>
      <c r="G736" s="6"/>
      <c r="H736" s="6"/>
      <c r="I736" s="6"/>
      <c r="J736" s="6"/>
      <c r="K736" s="6"/>
      <c r="L736" s="5"/>
      <c r="M736" s="6"/>
    </row>
    <row r="737">
      <c r="C737" s="5"/>
      <c r="D737" s="5"/>
      <c r="E737" s="5"/>
      <c r="F737" s="5"/>
      <c r="G737" s="6"/>
      <c r="H737" s="6"/>
      <c r="I737" s="6"/>
      <c r="J737" s="6"/>
      <c r="K737" s="6"/>
      <c r="L737" s="5"/>
      <c r="M737" s="6"/>
    </row>
    <row r="738">
      <c r="C738" s="5"/>
      <c r="D738" s="5"/>
      <c r="E738" s="5"/>
      <c r="F738" s="5"/>
      <c r="G738" s="6"/>
      <c r="H738" s="6"/>
      <c r="I738" s="6"/>
      <c r="J738" s="6"/>
      <c r="K738" s="6"/>
      <c r="L738" s="5"/>
      <c r="M738" s="6"/>
    </row>
    <row r="739">
      <c r="C739" s="5"/>
      <c r="D739" s="5"/>
      <c r="E739" s="5"/>
      <c r="F739" s="5"/>
      <c r="G739" s="6"/>
      <c r="H739" s="6"/>
      <c r="I739" s="6"/>
      <c r="J739" s="6"/>
      <c r="K739" s="6"/>
      <c r="L739" s="5"/>
      <c r="M739" s="6"/>
    </row>
    <row r="740">
      <c r="C740" s="5"/>
      <c r="D740" s="5"/>
      <c r="E740" s="5"/>
      <c r="F740" s="5"/>
      <c r="G740" s="6"/>
      <c r="H740" s="6"/>
      <c r="I740" s="6"/>
      <c r="J740" s="6"/>
      <c r="K740" s="6"/>
      <c r="L740" s="5"/>
      <c r="M740" s="6"/>
    </row>
    <row r="741">
      <c r="C741" s="5"/>
      <c r="D741" s="5"/>
      <c r="E741" s="5"/>
      <c r="F741" s="5"/>
      <c r="G741" s="6"/>
      <c r="H741" s="6"/>
      <c r="I741" s="6"/>
      <c r="J741" s="6"/>
      <c r="K741" s="6"/>
      <c r="L741" s="5"/>
      <c r="M741" s="6"/>
    </row>
    <row r="742">
      <c r="C742" s="5"/>
      <c r="D742" s="5"/>
      <c r="E742" s="5"/>
      <c r="F742" s="5"/>
      <c r="G742" s="6"/>
      <c r="H742" s="6"/>
      <c r="I742" s="6"/>
      <c r="J742" s="6"/>
      <c r="K742" s="6"/>
      <c r="L742" s="5"/>
      <c r="M742" s="6"/>
    </row>
    <row r="743">
      <c r="C743" s="5"/>
      <c r="D743" s="5"/>
      <c r="E743" s="5"/>
      <c r="F743" s="5"/>
      <c r="G743" s="6"/>
      <c r="H743" s="6"/>
      <c r="I743" s="6"/>
      <c r="J743" s="6"/>
      <c r="K743" s="6"/>
      <c r="L743" s="5"/>
      <c r="M743" s="6"/>
    </row>
    <row r="744">
      <c r="C744" s="5"/>
      <c r="D744" s="5"/>
      <c r="E744" s="5"/>
      <c r="F744" s="5"/>
      <c r="G744" s="6"/>
      <c r="H744" s="6"/>
      <c r="I744" s="6"/>
      <c r="J744" s="6"/>
      <c r="K744" s="6"/>
      <c r="L744" s="5"/>
      <c r="M744" s="6"/>
    </row>
    <row r="745">
      <c r="C745" s="5"/>
      <c r="D745" s="5"/>
      <c r="E745" s="5"/>
      <c r="F745" s="5"/>
      <c r="G745" s="6"/>
      <c r="H745" s="6"/>
      <c r="I745" s="6"/>
      <c r="J745" s="6"/>
      <c r="K745" s="6"/>
      <c r="L745" s="5"/>
      <c r="M745" s="6"/>
    </row>
    <row r="746">
      <c r="C746" s="5"/>
      <c r="D746" s="5"/>
      <c r="E746" s="5"/>
      <c r="F746" s="5"/>
      <c r="G746" s="6"/>
      <c r="H746" s="6"/>
      <c r="I746" s="6"/>
      <c r="J746" s="6"/>
      <c r="K746" s="6"/>
      <c r="L746" s="5"/>
      <c r="M746" s="6"/>
    </row>
    <row r="747">
      <c r="C747" s="5"/>
      <c r="D747" s="5"/>
      <c r="E747" s="5"/>
      <c r="F747" s="5"/>
      <c r="G747" s="6"/>
      <c r="H747" s="6"/>
      <c r="I747" s="6"/>
      <c r="J747" s="6"/>
      <c r="K747" s="6"/>
      <c r="L747" s="5"/>
      <c r="M747" s="6"/>
    </row>
    <row r="748">
      <c r="C748" s="5"/>
      <c r="D748" s="5"/>
      <c r="E748" s="5"/>
      <c r="F748" s="5"/>
      <c r="G748" s="6"/>
      <c r="H748" s="6"/>
      <c r="I748" s="6"/>
      <c r="J748" s="6"/>
      <c r="K748" s="6"/>
      <c r="L748" s="5"/>
      <c r="M748" s="6"/>
    </row>
    <row r="749">
      <c r="C749" s="5"/>
      <c r="D749" s="5"/>
      <c r="E749" s="5"/>
      <c r="F749" s="5"/>
      <c r="G749" s="6"/>
      <c r="H749" s="6"/>
      <c r="I749" s="6"/>
      <c r="J749" s="6"/>
      <c r="K749" s="6"/>
      <c r="L749" s="5"/>
      <c r="M749" s="6"/>
    </row>
    <row r="750">
      <c r="C750" s="5"/>
      <c r="D750" s="5"/>
      <c r="E750" s="5"/>
      <c r="F750" s="5"/>
      <c r="G750" s="6"/>
      <c r="H750" s="6"/>
      <c r="I750" s="6"/>
      <c r="J750" s="6"/>
      <c r="K750" s="6"/>
      <c r="L750" s="5"/>
      <c r="M750" s="6"/>
    </row>
    <row r="751">
      <c r="C751" s="5"/>
      <c r="D751" s="5"/>
      <c r="E751" s="5"/>
      <c r="F751" s="5"/>
      <c r="G751" s="6"/>
      <c r="H751" s="6"/>
      <c r="I751" s="6"/>
      <c r="J751" s="6"/>
      <c r="K751" s="6"/>
      <c r="L751" s="5"/>
      <c r="M751" s="6"/>
    </row>
    <row r="752">
      <c r="C752" s="5"/>
      <c r="D752" s="5"/>
      <c r="E752" s="5"/>
      <c r="F752" s="5"/>
      <c r="G752" s="6"/>
      <c r="H752" s="6"/>
      <c r="I752" s="6"/>
      <c r="J752" s="6"/>
      <c r="K752" s="6"/>
      <c r="L752" s="5"/>
      <c r="M752" s="6"/>
    </row>
    <row r="753">
      <c r="C753" s="5"/>
      <c r="D753" s="5"/>
      <c r="E753" s="5"/>
      <c r="F753" s="5"/>
      <c r="G753" s="6"/>
      <c r="H753" s="6"/>
      <c r="I753" s="6"/>
      <c r="J753" s="6"/>
      <c r="K753" s="6"/>
      <c r="L753" s="5"/>
      <c r="M753" s="6"/>
    </row>
    <row r="754">
      <c r="C754" s="5"/>
      <c r="D754" s="5"/>
      <c r="E754" s="5"/>
      <c r="F754" s="5"/>
      <c r="G754" s="6"/>
      <c r="H754" s="6"/>
      <c r="I754" s="6"/>
      <c r="J754" s="6"/>
      <c r="K754" s="6"/>
      <c r="L754" s="5"/>
      <c r="M754" s="6"/>
    </row>
    <row r="755">
      <c r="C755" s="5"/>
      <c r="D755" s="5"/>
      <c r="E755" s="5"/>
      <c r="F755" s="5"/>
      <c r="G755" s="6"/>
      <c r="H755" s="6"/>
      <c r="I755" s="6"/>
      <c r="J755" s="6"/>
      <c r="K755" s="6"/>
      <c r="L755" s="5"/>
      <c r="M755" s="6"/>
    </row>
    <row r="756">
      <c r="C756" s="5"/>
      <c r="D756" s="5"/>
      <c r="E756" s="5"/>
      <c r="F756" s="5"/>
      <c r="G756" s="6"/>
      <c r="H756" s="6"/>
      <c r="I756" s="6"/>
      <c r="J756" s="6"/>
      <c r="K756" s="6"/>
      <c r="L756" s="5"/>
      <c r="M756" s="6"/>
    </row>
    <row r="757">
      <c r="C757" s="5"/>
      <c r="D757" s="5"/>
      <c r="E757" s="5"/>
      <c r="F757" s="5"/>
      <c r="G757" s="6"/>
      <c r="H757" s="6"/>
      <c r="I757" s="6"/>
      <c r="J757" s="6"/>
      <c r="K757" s="6"/>
      <c r="L757" s="5"/>
      <c r="M757" s="6"/>
    </row>
    <row r="758">
      <c r="C758" s="5"/>
      <c r="D758" s="5"/>
      <c r="E758" s="5"/>
      <c r="F758" s="5"/>
      <c r="G758" s="6"/>
      <c r="H758" s="6"/>
      <c r="I758" s="6"/>
      <c r="J758" s="6"/>
      <c r="K758" s="6"/>
      <c r="L758" s="5"/>
      <c r="M758" s="6"/>
    </row>
    <row r="759">
      <c r="C759" s="5"/>
      <c r="D759" s="5"/>
      <c r="E759" s="5"/>
      <c r="F759" s="5"/>
      <c r="G759" s="6"/>
      <c r="H759" s="6"/>
      <c r="I759" s="6"/>
      <c r="J759" s="6"/>
      <c r="K759" s="6"/>
      <c r="L759" s="5"/>
      <c r="M759" s="6"/>
    </row>
    <row r="760">
      <c r="C760" s="5"/>
      <c r="D760" s="5"/>
      <c r="E760" s="5"/>
      <c r="F760" s="5"/>
      <c r="G760" s="6"/>
      <c r="H760" s="6"/>
      <c r="I760" s="6"/>
      <c r="J760" s="6"/>
      <c r="K760" s="6"/>
      <c r="L760" s="5"/>
      <c r="M760" s="6"/>
    </row>
    <row r="761">
      <c r="C761" s="5"/>
      <c r="D761" s="5"/>
      <c r="E761" s="5"/>
      <c r="F761" s="5"/>
      <c r="G761" s="6"/>
      <c r="H761" s="6"/>
      <c r="I761" s="6"/>
      <c r="J761" s="6"/>
      <c r="K761" s="6"/>
      <c r="L761" s="5"/>
      <c r="M761" s="6"/>
    </row>
    <row r="762">
      <c r="C762" s="5"/>
      <c r="D762" s="5"/>
      <c r="E762" s="5"/>
      <c r="F762" s="5"/>
      <c r="G762" s="6"/>
      <c r="H762" s="6"/>
      <c r="I762" s="6"/>
      <c r="J762" s="6"/>
      <c r="K762" s="6"/>
      <c r="L762" s="5"/>
      <c r="M762" s="6"/>
    </row>
    <row r="763">
      <c r="C763" s="5"/>
      <c r="D763" s="5"/>
      <c r="E763" s="5"/>
      <c r="F763" s="5"/>
      <c r="G763" s="6"/>
      <c r="H763" s="6"/>
      <c r="I763" s="6"/>
      <c r="J763" s="6"/>
      <c r="K763" s="6"/>
      <c r="L763" s="5"/>
      <c r="M763" s="6"/>
    </row>
    <row r="764">
      <c r="C764" s="5"/>
      <c r="D764" s="5"/>
      <c r="E764" s="5"/>
      <c r="F764" s="5"/>
      <c r="G764" s="6"/>
      <c r="H764" s="6"/>
      <c r="I764" s="6"/>
      <c r="J764" s="6"/>
      <c r="K764" s="6"/>
      <c r="L764" s="5"/>
      <c r="M764" s="6"/>
    </row>
    <row r="765">
      <c r="C765" s="5"/>
      <c r="D765" s="5"/>
      <c r="E765" s="5"/>
      <c r="F765" s="5"/>
      <c r="G765" s="6"/>
      <c r="H765" s="6"/>
      <c r="I765" s="6"/>
      <c r="J765" s="6"/>
      <c r="K765" s="6"/>
      <c r="L765" s="5"/>
      <c r="M765" s="6"/>
    </row>
    <row r="766">
      <c r="C766" s="5"/>
      <c r="D766" s="5"/>
      <c r="E766" s="5"/>
      <c r="F766" s="5"/>
      <c r="G766" s="6"/>
      <c r="H766" s="6"/>
      <c r="I766" s="6"/>
      <c r="J766" s="6"/>
      <c r="K766" s="6"/>
      <c r="L766" s="5"/>
      <c r="M766" s="6"/>
    </row>
    <row r="767">
      <c r="C767" s="5"/>
      <c r="D767" s="5"/>
      <c r="E767" s="5"/>
      <c r="F767" s="5"/>
      <c r="G767" s="6"/>
      <c r="H767" s="6"/>
      <c r="I767" s="6"/>
      <c r="J767" s="6"/>
      <c r="K767" s="6"/>
      <c r="L767" s="5"/>
      <c r="M767" s="6"/>
    </row>
    <row r="768">
      <c r="C768" s="5"/>
      <c r="D768" s="5"/>
      <c r="E768" s="5"/>
      <c r="F768" s="5"/>
      <c r="G768" s="6"/>
      <c r="H768" s="6"/>
      <c r="I768" s="6"/>
      <c r="J768" s="6"/>
      <c r="K768" s="6"/>
      <c r="L768" s="5"/>
      <c r="M768" s="6"/>
    </row>
    <row r="769">
      <c r="C769" s="5"/>
      <c r="D769" s="5"/>
      <c r="E769" s="5"/>
      <c r="F769" s="5"/>
      <c r="G769" s="6"/>
      <c r="H769" s="6"/>
      <c r="I769" s="6"/>
      <c r="J769" s="6"/>
      <c r="K769" s="6"/>
      <c r="L769" s="5"/>
      <c r="M769" s="6"/>
    </row>
    <row r="770">
      <c r="C770" s="5"/>
      <c r="D770" s="5"/>
      <c r="E770" s="5"/>
      <c r="F770" s="5"/>
      <c r="G770" s="6"/>
      <c r="H770" s="6"/>
      <c r="I770" s="6"/>
      <c r="J770" s="6"/>
      <c r="K770" s="6"/>
      <c r="L770" s="5"/>
      <c r="M770" s="6"/>
    </row>
    <row r="771">
      <c r="C771" s="5"/>
      <c r="D771" s="5"/>
      <c r="E771" s="5"/>
      <c r="F771" s="5"/>
      <c r="G771" s="6"/>
      <c r="H771" s="6"/>
      <c r="I771" s="6"/>
      <c r="J771" s="6"/>
      <c r="K771" s="6"/>
      <c r="L771" s="5"/>
      <c r="M771" s="6"/>
    </row>
    <row r="772">
      <c r="C772" s="5"/>
      <c r="D772" s="5"/>
      <c r="E772" s="5"/>
      <c r="F772" s="5"/>
      <c r="G772" s="6"/>
      <c r="H772" s="6"/>
      <c r="I772" s="6"/>
      <c r="J772" s="6"/>
      <c r="K772" s="6"/>
      <c r="L772" s="5"/>
      <c r="M772" s="6"/>
    </row>
    <row r="773">
      <c r="C773" s="5"/>
      <c r="D773" s="5"/>
      <c r="E773" s="5"/>
      <c r="F773" s="5"/>
      <c r="G773" s="6"/>
      <c r="H773" s="6"/>
      <c r="I773" s="6"/>
      <c r="J773" s="6"/>
      <c r="K773" s="6"/>
      <c r="L773" s="5"/>
      <c r="M773" s="6"/>
    </row>
    <row r="774">
      <c r="C774" s="5"/>
      <c r="D774" s="5"/>
      <c r="E774" s="5"/>
      <c r="F774" s="5"/>
      <c r="G774" s="6"/>
      <c r="H774" s="6"/>
      <c r="I774" s="6"/>
      <c r="J774" s="6"/>
      <c r="K774" s="6"/>
      <c r="L774" s="5"/>
      <c r="M774" s="6"/>
    </row>
    <row r="775">
      <c r="C775" s="5"/>
      <c r="D775" s="5"/>
      <c r="E775" s="5"/>
      <c r="F775" s="5"/>
      <c r="G775" s="6"/>
      <c r="H775" s="6"/>
      <c r="I775" s="6"/>
      <c r="J775" s="6"/>
      <c r="K775" s="6"/>
      <c r="L775" s="5"/>
      <c r="M775" s="6"/>
    </row>
    <row r="776">
      <c r="C776" s="5"/>
      <c r="D776" s="5"/>
      <c r="E776" s="5"/>
      <c r="F776" s="5"/>
      <c r="G776" s="6"/>
      <c r="H776" s="6"/>
      <c r="I776" s="6"/>
      <c r="J776" s="6"/>
      <c r="K776" s="6"/>
      <c r="L776" s="5"/>
      <c r="M776" s="6"/>
    </row>
    <row r="777">
      <c r="C777" s="5"/>
      <c r="D777" s="5"/>
      <c r="E777" s="5"/>
      <c r="F777" s="5"/>
      <c r="G777" s="6"/>
      <c r="H777" s="6"/>
      <c r="I777" s="6"/>
      <c r="J777" s="6"/>
      <c r="K777" s="6"/>
      <c r="L777" s="5"/>
      <c r="M777" s="6"/>
    </row>
    <row r="778">
      <c r="C778" s="5"/>
      <c r="D778" s="5"/>
      <c r="E778" s="5"/>
      <c r="F778" s="5"/>
      <c r="G778" s="6"/>
      <c r="H778" s="6"/>
      <c r="I778" s="6"/>
      <c r="J778" s="6"/>
      <c r="K778" s="6"/>
      <c r="L778" s="5"/>
      <c r="M778" s="6"/>
    </row>
    <row r="779">
      <c r="C779" s="5"/>
      <c r="D779" s="5"/>
      <c r="E779" s="5"/>
      <c r="F779" s="5"/>
      <c r="G779" s="6"/>
      <c r="H779" s="6"/>
      <c r="I779" s="6"/>
      <c r="J779" s="6"/>
      <c r="K779" s="6"/>
      <c r="L779" s="5"/>
      <c r="M779" s="6"/>
    </row>
    <row r="780">
      <c r="C780" s="5"/>
      <c r="D780" s="5"/>
      <c r="E780" s="5"/>
      <c r="F780" s="5"/>
      <c r="G780" s="6"/>
      <c r="H780" s="6"/>
      <c r="I780" s="6"/>
      <c r="J780" s="6"/>
      <c r="K780" s="6"/>
      <c r="L780" s="5"/>
      <c r="M780" s="6"/>
    </row>
    <row r="781">
      <c r="C781" s="5"/>
      <c r="D781" s="5"/>
      <c r="E781" s="5"/>
      <c r="F781" s="5"/>
      <c r="G781" s="6"/>
      <c r="H781" s="6"/>
      <c r="I781" s="6"/>
      <c r="J781" s="6"/>
      <c r="K781" s="6"/>
      <c r="L781" s="5"/>
      <c r="M781" s="6"/>
    </row>
    <row r="782">
      <c r="C782" s="5"/>
      <c r="D782" s="5"/>
      <c r="E782" s="5"/>
      <c r="F782" s="5"/>
      <c r="G782" s="6"/>
      <c r="H782" s="6"/>
      <c r="I782" s="6"/>
      <c r="J782" s="6"/>
      <c r="K782" s="6"/>
      <c r="L782" s="5"/>
      <c r="M782" s="6"/>
    </row>
    <row r="783">
      <c r="C783" s="5"/>
      <c r="D783" s="5"/>
      <c r="E783" s="5"/>
      <c r="F783" s="5"/>
      <c r="G783" s="6"/>
      <c r="H783" s="6"/>
      <c r="I783" s="6"/>
      <c r="J783" s="6"/>
      <c r="K783" s="6"/>
      <c r="L783" s="5"/>
      <c r="M783" s="6"/>
    </row>
    <row r="784">
      <c r="C784" s="5"/>
      <c r="D784" s="5"/>
      <c r="E784" s="5"/>
      <c r="F784" s="5"/>
      <c r="G784" s="6"/>
      <c r="H784" s="6"/>
      <c r="I784" s="6"/>
      <c r="J784" s="6"/>
      <c r="K784" s="6"/>
      <c r="L784" s="5"/>
      <c r="M784" s="6"/>
    </row>
    <row r="785">
      <c r="C785" s="5"/>
      <c r="D785" s="5"/>
      <c r="E785" s="5"/>
      <c r="F785" s="5"/>
      <c r="G785" s="6"/>
      <c r="H785" s="6"/>
      <c r="I785" s="6"/>
      <c r="J785" s="6"/>
      <c r="K785" s="6"/>
      <c r="L785" s="5"/>
      <c r="M785" s="6"/>
    </row>
    <row r="786">
      <c r="C786" s="5"/>
      <c r="D786" s="5"/>
      <c r="E786" s="5"/>
      <c r="F786" s="5"/>
      <c r="G786" s="6"/>
      <c r="H786" s="6"/>
      <c r="I786" s="6"/>
      <c r="J786" s="6"/>
      <c r="K786" s="6"/>
      <c r="L786" s="5"/>
      <c r="M786" s="6"/>
    </row>
    <row r="787">
      <c r="C787" s="5"/>
      <c r="D787" s="5"/>
      <c r="E787" s="5"/>
      <c r="F787" s="5"/>
      <c r="G787" s="6"/>
      <c r="H787" s="6"/>
      <c r="I787" s="6"/>
      <c r="J787" s="6"/>
      <c r="K787" s="6"/>
      <c r="L787" s="5"/>
      <c r="M787" s="6"/>
    </row>
    <row r="788">
      <c r="C788" s="5"/>
      <c r="D788" s="5"/>
      <c r="E788" s="5"/>
      <c r="F788" s="5"/>
      <c r="G788" s="6"/>
      <c r="H788" s="6"/>
      <c r="I788" s="6"/>
      <c r="J788" s="6"/>
      <c r="K788" s="6"/>
      <c r="L788" s="5"/>
      <c r="M788" s="6"/>
    </row>
    <row r="789">
      <c r="C789" s="5"/>
      <c r="D789" s="5"/>
      <c r="E789" s="5"/>
      <c r="F789" s="5"/>
      <c r="G789" s="6"/>
      <c r="H789" s="6"/>
      <c r="I789" s="6"/>
      <c r="J789" s="6"/>
      <c r="K789" s="6"/>
      <c r="L789" s="5"/>
      <c r="M789" s="6"/>
    </row>
    <row r="790">
      <c r="C790" s="5"/>
      <c r="D790" s="5"/>
      <c r="E790" s="5"/>
      <c r="F790" s="5"/>
      <c r="G790" s="6"/>
      <c r="H790" s="6"/>
      <c r="I790" s="6"/>
      <c r="J790" s="6"/>
      <c r="K790" s="6"/>
      <c r="L790" s="5"/>
      <c r="M790" s="6"/>
    </row>
    <row r="791">
      <c r="C791" s="5"/>
      <c r="D791" s="5"/>
      <c r="E791" s="5"/>
      <c r="F791" s="5"/>
      <c r="G791" s="6"/>
      <c r="H791" s="6"/>
      <c r="I791" s="6"/>
      <c r="J791" s="6"/>
      <c r="K791" s="6"/>
      <c r="L791" s="5"/>
      <c r="M791" s="6"/>
    </row>
    <row r="792">
      <c r="C792" s="5"/>
      <c r="D792" s="5"/>
      <c r="E792" s="5"/>
      <c r="F792" s="5"/>
      <c r="G792" s="6"/>
      <c r="H792" s="6"/>
      <c r="I792" s="6"/>
      <c r="J792" s="6"/>
      <c r="K792" s="6"/>
      <c r="L792" s="5"/>
      <c r="M792" s="6"/>
    </row>
    <row r="793">
      <c r="C793" s="5"/>
      <c r="D793" s="5"/>
      <c r="E793" s="5"/>
      <c r="F793" s="5"/>
      <c r="G793" s="6"/>
      <c r="H793" s="6"/>
      <c r="I793" s="6"/>
      <c r="J793" s="6"/>
      <c r="K793" s="6"/>
      <c r="L793" s="5"/>
      <c r="M793" s="6"/>
    </row>
    <row r="794">
      <c r="C794" s="5"/>
      <c r="D794" s="5"/>
      <c r="E794" s="5"/>
      <c r="F794" s="5"/>
      <c r="G794" s="6"/>
      <c r="H794" s="6"/>
      <c r="I794" s="6"/>
      <c r="J794" s="6"/>
      <c r="K794" s="6"/>
      <c r="L794" s="5"/>
      <c r="M794" s="6"/>
    </row>
    <row r="795">
      <c r="C795" s="5"/>
      <c r="D795" s="5"/>
      <c r="E795" s="5"/>
      <c r="F795" s="5"/>
      <c r="G795" s="6"/>
      <c r="H795" s="6"/>
      <c r="I795" s="6"/>
      <c r="J795" s="6"/>
      <c r="K795" s="6"/>
      <c r="L795" s="5"/>
      <c r="M795" s="6"/>
    </row>
    <row r="796">
      <c r="C796" s="5"/>
      <c r="D796" s="5"/>
      <c r="E796" s="5"/>
      <c r="F796" s="5"/>
      <c r="G796" s="6"/>
      <c r="H796" s="6"/>
      <c r="I796" s="6"/>
      <c r="J796" s="6"/>
      <c r="K796" s="6"/>
      <c r="L796" s="5"/>
      <c r="M796" s="6"/>
    </row>
    <row r="797">
      <c r="C797" s="5"/>
      <c r="D797" s="5"/>
      <c r="E797" s="5"/>
      <c r="F797" s="5"/>
      <c r="G797" s="6"/>
      <c r="H797" s="6"/>
      <c r="I797" s="6"/>
      <c r="J797" s="6"/>
      <c r="K797" s="6"/>
      <c r="L797" s="5"/>
      <c r="M797" s="6"/>
    </row>
    <row r="798">
      <c r="C798" s="5"/>
      <c r="D798" s="5"/>
      <c r="E798" s="5"/>
      <c r="F798" s="5"/>
      <c r="G798" s="6"/>
      <c r="H798" s="6"/>
      <c r="I798" s="6"/>
      <c r="J798" s="6"/>
      <c r="K798" s="6"/>
      <c r="L798" s="5"/>
      <c r="M798" s="6"/>
    </row>
    <row r="799">
      <c r="C799" s="5"/>
      <c r="D799" s="5"/>
      <c r="E799" s="5"/>
      <c r="F799" s="5"/>
      <c r="G799" s="6"/>
      <c r="H799" s="6"/>
      <c r="I799" s="6"/>
      <c r="J799" s="6"/>
      <c r="K799" s="6"/>
      <c r="L799" s="5"/>
      <c r="M799" s="6"/>
    </row>
    <row r="800">
      <c r="C800" s="5"/>
      <c r="D800" s="5"/>
      <c r="E800" s="5"/>
      <c r="F800" s="5"/>
      <c r="G800" s="6"/>
      <c r="H800" s="6"/>
      <c r="I800" s="6"/>
      <c r="J800" s="6"/>
      <c r="K800" s="6"/>
      <c r="L800" s="5"/>
      <c r="M800" s="6"/>
    </row>
    <row r="801">
      <c r="C801" s="5"/>
      <c r="D801" s="5"/>
      <c r="E801" s="5"/>
      <c r="F801" s="5"/>
      <c r="G801" s="6"/>
      <c r="H801" s="6"/>
      <c r="I801" s="6"/>
      <c r="J801" s="6"/>
      <c r="K801" s="6"/>
      <c r="L801" s="5"/>
      <c r="M801" s="6"/>
    </row>
    <row r="802">
      <c r="C802" s="5"/>
      <c r="D802" s="5"/>
      <c r="E802" s="5"/>
      <c r="F802" s="5"/>
      <c r="G802" s="6"/>
      <c r="H802" s="6"/>
      <c r="I802" s="6"/>
      <c r="J802" s="6"/>
      <c r="K802" s="6"/>
      <c r="L802" s="5"/>
      <c r="M802" s="6"/>
    </row>
    <row r="803">
      <c r="C803" s="5"/>
      <c r="D803" s="5"/>
      <c r="E803" s="5"/>
      <c r="F803" s="5"/>
      <c r="G803" s="6"/>
      <c r="H803" s="6"/>
      <c r="I803" s="6"/>
      <c r="J803" s="6"/>
      <c r="K803" s="6"/>
      <c r="L803" s="5"/>
      <c r="M803" s="6"/>
    </row>
    <row r="804">
      <c r="C804" s="5"/>
      <c r="D804" s="5"/>
      <c r="E804" s="5"/>
      <c r="F804" s="5"/>
      <c r="G804" s="6"/>
      <c r="H804" s="6"/>
      <c r="I804" s="6"/>
      <c r="J804" s="6"/>
      <c r="K804" s="6"/>
      <c r="L804" s="5"/>
      <c r="M804" s="6"/>
    </row>
    <row r="805">
      <c r="C805" s="5"/>
      <c r="D805" s="5"/>
      <c r="E805" s="5"/>
      <c r="F805" s="5"/>
      <c r="G805" s="6"/>
      <c r="H805" s="6"/>
      <c r="I805" s="6"/>
      <c r="J805" s="6"/>
      <c r="K805" s="6"/>
      <c r="L805" s="5"/>
      <c r="M805" s="6"/>
    </row>
    <row r="806">
      <c r="C806" s="5"/>
      <c r="D806" s="5"/>
      <c r="E806" s="5"/>
      <c r="F806" s="5"/>
      <c r="G806" s="6"/>
      <c r="H806" s="6"/>
      <c r="I806" s="6"/>
      <c r="J806" s="6"/>
      <c r="K806" s="6"/>
      <c r="L806" s="5"/>
      <c r="M806" s="6"/>
    </row>
    <row r="807">
      <c r="C807" s="5"/>
      <c r="D807" s="5"/>
      <c r="E807" s="5"/>
      <c r="F807" s="5"/>
      <c r="G807" s="6"/>
      <c r="H807" s="6"/>
      <c r="I807" s="6"/>
      <c r="J807" s="6"/>
      <c r="K807" s="6"/>
      <c r="L807" s="5"/>
      <c r="M807" s="6"/>
    </row>
    <row r="808">
      <c r="C808" s="5"/>
      <c r="D808" s="5"/>
      <c r="E808" s="5"/>
      <c r="F808" s="5"/>
      <c r="G808" s="6"/>
      <c r="H808" s="6"/>
      <c r="I808" s="6"/>
      <c r="J808" s="6"/>
      <c r="K808" s="6"/>
      <c r="L808" s="5"/>
      <c r="M808" s="6"/>
    </row>
    <row r="809">
      <c r="C809" s="5"/>
      <c r="D809" s="5"/>
      <c r="E809" s="5"/>
      <c r="F809" s="5"/>
      <c r="G809" s="6"/>
      <c r="H809" s="6"/>
      <c r="I809" s="6"/>
      <c r="J809" s="6"/>
      <c r="K809" s="6"/>
      <c r="L809" s="5"/>
      <c r="M809" s="6"/>
    </row>
    <row r="810">
      <c r="C810" s="5"/>
      <c r="D810" s="5"/>
      <c r="E810" s="5"/>
      <c r="F810" s="5"/>
      <c r="G810" s="6"/>
      <c r="H810" s="6"/>
      <c r="I810" s="6"/>
      <c r="J810" s="6"/>
      <c r="K810" s="6"/>
      <c r="L810" s="5"/>
      <c r="M810" s="6"/>
    </row>
    <row r="811">
      <c r="C811" s="5"/>
      <c r="D811" s="5"/>
      <c r="E811" s="5"/>
      <c r="F811" s="5"/>
      <c r="G811" s="6"/>
      <c r="H811" s="6"/>
      <c r="I811" s="6"/>
      <c r="J811" s="6"/>
      <c r="K811" s="6"/>
      <c r="L811" s="5"/>
      <c r="M811" s="6"/>
    </row>
    <row r="812">
      <c r="C812" s="5"/>
      <c r="D812" s="5"/>
      <c r="E812" s="5"/>
      <c r="F812" s="5"/>
      <c r="G812" s="6"/>
      <c r="H812" s="6"/>
      <c r="I812" s="6"/>
      <c r="J812" s="6"/>
      <c r="K812" s="6"/>
      <c r="L812" s="5"/>
      <c r="M812" s="6"/>
    </row>
    <row r="813">
      <c r="C813" s="5"/>
      <c r="D813" s="5"/>
      <c r="E813" s="5"/>
      <c r="F813" s="5"/>
      <c r="G813" s="6"/>
      <c r="H813" s="6"/>
      <c r="I813" s="6"/>
      <c r="J813" s="6"/>
      <c r="K813" s="6"/>
      <c r="L813" s="5"/>
      <c r="M813" s="6"/>
    </row>
    <row r="814">
      <c r="C814" s="5"/>
      <c r="D814" s="5"/>
      <c r="E814" s="5"/>
      <c r="F814" s="5"/>
      <c r="G814" s="6"/>
      <c r="H814" s="6"/>
      <c r="I814" s="6"/>
      <c r="J814" s="6"/>
      <c r="K814" s="6"/>
      <c r="L814" s="5"/>
      <c r="M814" s="6"/>
    </row>
    <row r="815">
      <c r="C815" s="5"/>
      <c r="D815" s="5"/>
      <c r="E815" s="5"/>
      <c r="F815" s="5"/>
      <c r="G815" s="6"/>
      <c r="H815" s="6"/>
      <c r="I815" s="6"/>
      <c r="J815" s="6"/>
      <c r="K815" s="6"/>
      <c r="L815" s="5"/>
      <c r="M815" s="6"/>
    </row>
    <row r="816">
      <c r="C816" s="5"/>
      <c r="D816" s="5"/>
      <c r="E816" s="5"/>
      <c r="F816" s="5"/>
      <c r="G816" s="6"/>
      <c r="H816" s="6"/>
      <c r="I816" s="6"/>
      <c r="J816" s="6"/>
      <c r="K816" s="6"/>
      <c r="L816" s="5"/>
      <c r="M816" s="6"/>
    </row>
    <row r="817">
      <c r="C817" s="5"/>
      <c r="D817" s="5"/>
      <c r="E817" s="5"/>
      <c r="F817" s="5"/>
      <c r="G817" s="6"/>
      <c r="H817" s="6"/>
      <c r="I817" s="6"/>
      <c r="J817" s="6"/>
      <c r="K817" s="6"/>
      <c r="L817" s="5"/>
      <c r="M817" s="6"/>
    </row>
    <row r="818">
      <c r="C818" s="5"/>
      <c r="D818" s="5"/>
      <c r="E818" s="5"/>
      <c r="F818" s="5"/>
      <c r="G818" s="6"/>
      <c r="H818" s="6"/>
      <c r="I818" s="6"/>
      <c r="J818" s="6"/>
      <c r="K818" s="6"/>
      <c r="L818" s="5"/>
      <c r="M818" s="6"/>
    </row>
    <row r="819">
      <c r="C819" s="5"/>
      <c r="D819" s="5"/>
      <c r="E819" s="5"/>
      <c r="F819" s="5"/>
      <c r="G819" s="6"/>
      <c r="H819" s="6"/>
      <c r="I819" s="6"/>
      <c r="J819" s="6"/>
      <c r="K819" s="6"/>
      <c r="L819" s="5"/>
      <c r="M819" s="6"/>
    </row>
    <row r="820">
      <c r="C820" s="5"/>
      <c r="D820" s="5"/>
      <c r="E820" s="5"/>
      <c r="F820" s="5"/>
      <c r="G820" s="6"/>
      <c r="H820" s="6"/>
      <c r="I820" s="6"/>
      <c r="J820" s="6"/>
      <c r="K820" s="6"/>
      <c r="L820" s="5"/>
      <c r="M820" s="6"/>
    </row>
    <row r="821">
      <c r="C821" s="5"/>
      <c r="D821" s="5"/>
      <c r="E821" s="5"/>
      <c r="F821" s="5"/>
      <c r="G821" s="6"/>
      <c r="H821" s="6"/>
      <c r="I821" s="6"/>
      <c r="J821" s="6"/>
      <c r="K821" s="6"/>
      <c r="L821" s="5"/>
      <c r="M821" s="6"/>
    </row>
    <row r="822">
      <c r="C822" s="5"/>
      <c r="D822" s="5"/>
      <c r="E822" s="5"/>
      <c r="F822" s="5"/>
      <c r="G822" s="6"/>
      <c r="H822" s="6"/>
      <c r="I822" s="6"/>
      <c r="J822" s="6"/>
      <c r="K822" s="6"/>
      <c r="L822" s="5"/>
      <c r="M822" s="6"/>
    </row>
    <row r="823">
      <c r="C823" s="5"/>
      <c r="D823" s="5"/>
      <c r="E823" s="5"/>
      <c r="F823" s="5"/>
      <c r="G823" s="6"/>
      <c r="H823" s="6"/>
      <c r="I823" s="6"/>
      <c r="J823" s="6"/>
      <c r="K823" s="6"/>
      <c r="L823" s="5"/>
      <c r="M823" s="6"/>
    </row>
    <row r="824">
      <c r="C824" s="5"/>
      <c r="D824" s="5"/>
      <c r="E824" s="5"/>
      <c r="F824" s="5"/>
      <c r="G824" s="6"/>
      <c r="H824" s="6"/>
      <c r="I824" s="6"/>
      <c r="J824" s="6"/>
      <c r="K824" s="6"/>
      <c r="L824" s="5"/>
      <c r="M824" s="6"/>
    </row>
    <row r="825">
      <c r="C825" s="5"/>
      <c r="D825" s="5"/>
      <c r="E825" s="5"/>
      <c r="F825" s="5"/>
      <c r="G825" s="6"/>
      <c r="H825" s="6"/>
      <c r="I825" s="6"/>
      <c r="J825" s="6"/>
      <c r="K825" s="6"/>
      <c r="L825" s="5"/>
      <c r="M825" s="6"/>
    </row>
    <row r="826">
      <c r="C826" s="5"/>
      <c r="D826" s="5"/>
      <c r="E826" s="5"/>
      <c r="F826" s="5"/>
      <c r="G826" s="6"/>
      <c r="H826" s="6"/>
      <c r="I826" s="6"/>
      <c r="J826" s="6"/>
      <c r="K826" s="6"/>
      <c r="L826" s="5"/>
      <c r="M826" s="6"/>
    </row>
    <row r="827">
      <c r="C827" s="5"/>
      <c r="D827" s="5"/>
      <c r="E827" s="5"/>
      <c r="F827" s="5"/>
      <c r="G827" s="6"/>
      <c r="H827" s="6"/>
      <c r="I827" s="6"/>
      <c r="J827" s="6"/>
      <c r="K827" s="6"/>
      <c r="L827" s="5"/>
      <c r="M827" s="6"/>
    </row>
    <row r="828">
      <c r="C828" s="5"/>
      <c r="D828" s="5"/>
      <c r="E828" s="5"/>
      <c r="F828" s="5"/>
      <c r="G828" s="6"/>
      <c r="H828" s="6"/>
      <c r="I828" s="6"/>
      <c r="J828" s="6"/>
      <c r="K828" s="6"/>
      <c r="L828" s="5"/>
      <c r="M828" s="6"/>
    </row>
    <row r="829">
      <c r="C829" s="5"/>
      <c r="D829" s="5"/>
      <c r="E829" s="5"/>
      <c r="F829" s="5"/>
      <c r="G829" s="6"/>
      <c r="H829" s="6"/>
      <c r="I829" s="6"/>
      <c r="J829" s="6"/>
      <c r="K829" s="6"/>
      <c r="L829" s="5"/>
      <c r="M829" s="6"/>
    </row>
    <row r="830">
      <c r="C830" s="5"/>
      <c r="D830" s="5"/>
      <c r="E830" s="5"/>
      <c r="F830" s="5"/>
      <c r="G830" s="6"/>
      <c r="H830" s="6"/>
      <c r="I830" s="6"/>
      <c r="J830" s="6"/>
      <c r="K830" s="6"/>
      <c r="L830" s="5"/>
      <c r="M830" s="6"/>
    </row>
    <row r="831">
      <c r="C831" s="5"/>
      <c r="D831" s="5"/>
      <c r="E831" s="5"/>
      <c r="F831" s="5"/>
      <c r="G831" s="6"/>
      <c r="H831" s="6"/>
      <c r="I831" s="6"/>
      <c r="J831" s="6"/>
      <c r="K831" s="6"/>
      <c r="L831" s="5"/>
      <c r="M831" s="6"/>
    </row>
    <row r="832">
      <c r="C832" s="5"/>
      <c r="D832" s="5"/>
      <c r="E832" s="5"/>
      <c r="F832" s="5"/>
      <c r="G832" s="6"/>
      <c r="H832" s="6"/>
      <c r="I832" s="6"/>
      <c r="J832" s="6"/>
      <c r="K832" s="6"/>
      <c r="L832" s="5"/>
      <c r="M832" s="6"/>
    </row>
    <row r="833">
      <c r="C833" s="5"/>
      <c r="D833" s="5"/>
      <c r="E833" s="5"/>
      <c r="F833" s="5"/>
      <c r="G833" s="6"/>
      <c r="H833" s="6"/>
      <c r="I833" s="6"/>
      <c r="J833" s="6"/>
      <c r="K833" s="6"/>
      <c r="L833" s="5"/>
      <c r="M833" s="6"/>
    </row>
    <row r="834">
      <c r="C834" s="5"/>
      <c r="D834" s="5"/>
      <c r="E834" s="5"/>
      <c r="F834" s="5"/>
      <c r="G834" s="6"/>
      <c r="H834" s="6"/>
      <c r="I834" s="6"/>
      <c r="J834" s="6"/>
      <c r="K834" s="6"/>
      <c r="L834" s="5"/>
      <c r="M834" s="6"/>
    </row>
    <row r="835">
      <c r="C835" s="5"/>
      <c r="D835" s="5"/>
      <c r="E835" s="5"/>
      <c r="F835" s="5"/>
      <c r="G835" s="6"/>
      <c r="H835" s="6"/>
      <c r="I835" s="6"/>
      <c r="J835" s="6"/>
      <c r="K835" s="6"/>
      <c r="L835" s="5"/>
      <c r="M835" s="6"/>
    </row>
    <row r="836">
      <c r="C836" s="5"/>
      <c r="D836" s="5"/>
      <c r="E836" s="5"/>
      <c r="F836" s="5"/>
      <c r="G836" s="6"/>
      <c r="H836" s="6"/>
      <c r="I836" s="6"/>
      <c r="J836" s="6"/>
      <c r="K836" s="6"/>
      <c r="L836" s="5"/>
      <c r="M836" s="6"/>
    </row>
    <row r="837">
      <c r="C837" s="5"/>
      <c r="D837" s="5"/>
      <c r="E837" s="5"/>
      <c r="F837" s="5"/>
      <c r="G837" s="6"/>
      <c r="H837" s="6"/>
      <c r="I837" s="6"/>
      <c r="J837" s="6"/>
      <c r="K837" s="6"/>
      <c r="L837" s="5"/>
      <c r="M837" s="6"/>
    </row>
    <row r="838">
      <c r="C838" s="5"/>
      <c r="D838" s="5"/>
      <c r="E838" s="5"/>
      <c r="F838" s="5"/>
      <c r="G838" s="6"/>
      <c r="H838" s="6"/>
      <c r="I838" s="6"/>
      <c r="J838" s="6"/>
      <c r="K838" s="6"/>
      <c r="L838" s="5"/>
      <c r="M838" s="6"/>
    </row>
    <row r="839">
      <c r="C839" s="5"/>
      <c r="D839" s="5"/>
      <c r="E839" s="5"/>
      <c r="F839" s="5"/>
      <c r="G839" s="6"/>
      <c r="H839" s="6"/>
      <c r="I839" s="6"/>
      <c r="J839" s="6"/>
      <c r="K839" s="6"/>
      <c r="L839" s="5"/>
      <c r="M839" s="6"/>
    </row>
    <row r="840">
      <c r="C840" s="5"/>
      <c r="D840" s="5"/>
      <c r="E840" s="5"/>
      <c r="F840" s="5"/>
      <c r="G840" s="6"/>
      <c r="H840" s="6"/>
      <c r="I840" s="6"/>
      <c r="J840" s="6"/>
      <c r="K840" s="6"/>
      <c r="L840" s="5"/>
      <c r="M840" s="6"/>
    </row>
    <row r="841">
      <c r="C841" s="5"/>
      <c r="D841" s="5"/>
      <c r="E841" s="5"/>
      <c r="F841" s="5"/>
      <c r="G841" s="6"/>
      <c r="H841" s="6"/>
      <c r="I841" s="6"/>
      <c r="J841" s="6"/>
      <c r="K841" s="6"/>
      <c r="L841" s="5"/>
      <c r="M841" s="6"/>
    </row>
    <row r="842">
      <c r="C842" s="5"/>
      <c r="D842" s="5"/>
      <c r="E842" s="5"/>
      <c r="F842" s="5"/>
      <c r="G842" s="6"/>
      <c r="H842" s="6"/>
      <c r="I842" s="6"/>
      <c r="J842" s="6"/>
      <c r="K842" s="6"/>
      <c r="L842" s="5"/>
      <c r="M842" s="6"/>
    </row>
    <row r="843">
      <c r="C843" s="5"/>
      <c r="D843" s="5"/>
      <c r="E843" s="5"/>
      <c r="F843" s="5"/>
      <c r="G843" s="6"/>
      <c r="H843" s="6"/>
      <c r="I843" s="6"/>
      <c r="J843" s="6"/>
      <c r="K843" s="6"/>
      <c r="L843" s="5"/>
      <c r="M843" s="6"/>
    </row>
    <row r="844">
      <c r="C844" s="5"/>
      <c r="D844" s="5"/>
      <c r="E844" s="5"/>
      <c r="F844" s="5"/>
      <c r="G844" s="6"/>
      <c r="H844" s="6"/>
      <c r="I844" s="6"/>
      <c r="J844" s="6"/>
      <c r="K844" s="6"/>
      <c r="L844" s="5"/>
      <c r="M844" s="6"/>
    </row>
    <row r="845">
      <c r="C845" s="5"/>
      <c r="D845" s="5"/>
      <c r="E845" s="5"/>
      <c r="F845" s="5"/>
      <c r="G845" s="6"/>
      <c r="H845" s="6"/>
      <c r="I845" s="6"/>
      <c r="J845" s="6"/>
      <c r="K845" s="6"/>
      <c r="L845" s="5"/>
      <c r="M845" s="6"/>
    </row>
    <row r="846">
      <c r="C846" s="5"/>
      <c r="D846" s="5"/>
      <c r="E846" s="5"/>
      <c r="F846" s="5"/>
      <c r="G846" s="6"/>
      <c r="H846" s="6"/>
      <c r="I846" s="6"/>
      <c r="J846" s="6"/>
      <c r="K846" s="6"/>
      <c r="L846" s="5"/>
      <c r="M846" s="6"/>
    </row>
    <row r="847">
      <c r="C847" s="5"/>
      <c r="D847" s="5"/>
      <c r="E847" s="5"/>
      <c r="F847" s="5"/>
      <c r="G847" s="6"/>
      <c r="H847" s="6"/>
      <c r="I847" s="6"/>
      <c r="J847" s="6"/>
      <c r="K847" s="6"/>
      <c r="L847" s="5"/>
      <c r="M847" s="6"/>
    </row>
    <row r="848">
      <c r="C848" s="5"/>
      <c r="D848" s="5"/>
      <c r="E848" s="5"/>
      <c r="F848" s="5"/>
      <c r="G848" s="6"/>
      <c r="H848" s="6"/>
      <c r="I848" s="6"/>
      <c r="J848" s="6"/>
      <c r="K848" s="6"/>
      <c r="L848" s="5"/>
      <c r="M848" s="6"/>
    </row>
    <row r="849">
      <c r="C849" s="5"/>
      <c r="D849" s="5"/>
      <c r="E849" s="5"/>
      <c r="F849" s="5"/>
      <c r="G849" s="6"/>
      <c r="H849" s="6"/>
      <c r="I849" s="6"/>
      <c r="J849" s="6"/>
      <c r="K849" s="6"/>
      <c r="L849" s="5"/>
      <c r="M849" s="6"/>
    </row>
    <row r="850">
      <c r="C850" s="5"/>
      <c r="D850" s="5"/>
      <c r="E850" s="5"/>
      <c r="F850" s="5"/>
      <c r="G850" s="6"/>
      <c r="H850" s="6"/>
      <c r="I850" s="6"/>
      <c r="J850" s="6"/>
      <c r="K850" s="6"/>
      <c r="L850" s="5"/>
      <c r="M850" s="6"/>
    </row>
    <row r="851">
      <c r="C851" s="5"/>
      <c r="D851" s="5"/>
      <c r="E851" s="5"/>
      <c r="F851" s="5"/>
      <c r="G851" s="6"/>
      <c r="H851" s="6"/>
      <c r="I851" s="6"/>
      <c r="J851" s="6"/>
      <c r="K851" s="6"/>
      <c r="L851" s="5"/>
      <c r="M851" s="6"/>
    </row>
    <row r="852">
      <c r="C852" s="5"/>
      <c r="D852" s="5"/>
      <c r="E852" s="5"/>
      <c r="F852" s="5"/>
      <c r="G852" s="6"/>
      <c r="H852" s="6"/>
      <c r="I852" s="6"/>
      <c r="J852" s="6"/>
      <c r="K852" s="6"/>
      <c r="L852" s="5"/>
      <c r="M852" s="6"/>
    </row>
    <row r="853">
      <c r="C853" s="5"/>
      <c r="D853" s="5"/>
      <c r="E853" s="5"/>
      <c r="F853" s="5"/>
      <c r="G853" s="6"/>
      <c r="H853" s="6"/>
      <c r="I853" s="6"/>
      <c r="J853" s="6"/>
      <c r="K853" s="6"/>
      <c r="L853" s="5"/>
      <c r="M853" s="6"/>
    </row>
    <row r="854">
      <c r="C854" s="5"/>
      <c r="D854" s="5"/>
      <c r="E854" s="5"/>
      <c r="F854" s="5"/>
      <c r="G854" s="6"/>
      <c r="H854" s="6"/>
      <c r="I854" s="6"/>
      <c r="J854" s="6"/>
      <c r="K854" s="6"/>
      <c r="L854" s="5"/>
      <c r="M854" s="6"/>
    </row>
    <row r="855">
      <c r="C855" s="5"/>
      <c r="D855" s="5"/>
      <c r="E855" s="5"/>
      <c r="F855" s="5"/>
      <c r="G855" s="6"/>
      <c r="H855" s="6"/>
      <c r="I855" s="6"/>
      <c r="J855" s="6"/>
      <c r="K855" s="6"/>
      <c r="L855" s="5"/>
      <c r="M855" s="6"/>
    </row>
    <row r="856">
      <c r="C856" s="5"/>
      <c r="D856" s="5"/>
      <c r="E856" s="5"/>
      <c r="F856" s="5"/>
      <c r="G856" s="6"/>
      <c r="H856" s="6"/>
      <c r="I856" s="6"/>
      <c r="J856" s="6"/>
      <c r="K856" s="6"/>
      <c r="L856" s="5"/>
      <c r="M856" s="6"/>
    </row>
    <row r="857">
      <c r="C857" s="5"/>
      <c r="D857" s="5"/>
      <c r="E857" s="5"/>
      <c r="F857" s="5"/>
      <c r="G857" s="6"/>
      <c r="H857" s="6"/>
      <c r="I857" s="6"/>
      <c r="J857" s="6"/>
      <c r="K857" s="6"/>
      <c r="L857" s="5"/>
      <c r="M857" s="6"/>
    </row>
    <row r="858">
      <c r="C858" s="5"/>
      <c r="D858" s="5"/>
      <c r="E858" s="5"/>
      <c r="F858" s="5"/>
      <c r="G858" s="6"/>
      <c r="H858" s="6"/>
      <c r="I858" s="6"/>
      <c r="J858" s="6"/>
      <c r="K858" s="6"/>
      <c r="L858" s="5"/>
      <c r="M858" s="6"/>
    </row>
    <row r="859">
      <c r="C859" s="5"/>
      <c r="D859" s="5"/>
      <c r="E859" s="5"/>
      <c r="F859" s="5"/>
      <c r="G859" s="6"/>
      <c r="H859" s="6"/>
      <c r="I859" s="6"/>
      <c r="J859" s="6"/>
      <c r="K859" s="6"/>
      <c r="L859" s="5"/>
      <c r="M859" s="6"/>
    </row>
    <row r="860">
      <c r="C860" s="5"/>
      <c r="D860" s="5"/>
      <c r="E860" s="5"/>
      <c r="F860" s="5"/>
      <c r="G860" s="6"/>
      <c r="H860" s="6"/>
      <c r="I860" s="6"/>
      <c r="J860" s="6"/>
      <c r="K860" s="6"/>
      <c r="L860" s="5"/>
      <c r="M860" s="6"/>
    </row>
    <row r="861">
      <c r="C861" s="5"/>
      <c r="D861" s="5"/>
      <c r="E861" s="5"/>
      <c r="F861" s="5"/>
      <c r="G861" s="6"/>
      <c r="H861" s="6"/>
      <c r="I861" s="6"/>
      <c r="J861" s="6"/>
      <c r="K861" s="6"/>
      <c r="L861" s="5"/>
      <c r="M861" s="6"/>
    </row>
    <row r="862">
      <c r="C862" s="5"/>
      <c r="D862" s="5"/>
      <c r="E862" s="5"/>
      <c r="F862" s="5"/>
      <c r="G862" s="6"/>
      <c r="H862" s="6"/>
      <c r="I862" s="6"/>
      <c r="J862" s="6"/>
      <c r="K862" s="6"/>
      <c r="L862" s="5"/>
      <c r="M862" s="6"/>
    </row>
    <row r="863">
      <c r="C863" s="5"/>
      <c r="D863" s="5"/>
      <c r="E863" s="5"/>
      <c r="F863" s="5"/>
      <c r="G863" s="6"/>
      <c r="H863" s="6"/>
      <c r="I863" s="6"/>
      <c r="J863" s="6"/>
      <c r="K863" s="6"/>
      <c r="L863" s="5"/>
      <c r="M863" s="6"/>
    </row>
    <row r="864">
      <c r="C864" s="5"/>
      <c r="D864" s="5"/>
      <c r="E864" s="5"/>
      <c r="F864" s="5"/>
      <c r="G864" s="6"/>
      <c r="H864" s="6"/>
      <c r="I864" s="6"/>
      <c r="J864" s="6"/>
      <c r="K864" s="6"/>
      <c r="L864" s="5"/>
      <c r="M864" s="6"/>
    </row>
    <row r="865">
      <c r="C865" s="5"/>
      <c r="D865" s="5"/>
      <c r="E865" s="5"/>
      <c r="F865" s="5"/>
      <c r="G865" s="6"/>
      <c r="H865" s="6"/>
      <c r="I865" s="6"/>
      <c r="J865" s="6"/>
      <c r="K865" s="6"/>
      <c r="L865" s="5"/>
      <c r="M865" s="6"/>
    </row>
    <row r="866">
      <c r="C866" s="5"/>
      <c r="D866" s="5"/>
      <c r="E866" s="5"/>
      <c r="F866" s="5"/>
      <c r="G866" s="6"/>
      <c r="H866" s="6"/>
      <c r="I866" s="6"/>
      <c r="J866" s="6"/>
      <c r="K866" s="6"/>
      <c r="L866" s="5"/>
      <c r="M866" s="6"/>
    </row>
    <row r="867">
      <c r="C867" s="5"/>
      <c r="D867" s="5"/>
      <c r="E867" s="5"/>
      <c r="F867" s="5"/>
      <c r="G867" s="6"/>
      <c r="H867" s="6"/>
      <c r="I867" s="6"/>
      <c r="J867" s="6"/>
      <c r="K867" s="6"/>
      <c r="L867" s="5"/>
      <c r="M867" s="6"/>
    </row>
    <row r="868">
      <c r="C868" s="5"/>
      <c r="D868" s="5"/>
      <c r="E868" s="5"/>
      <c r="F868" s="5"/>
      <c r="G868" s="6"/>
      <c r="H868" s="6"/>
      <c r="I868" s="6"/>
      <c r="J868" s="6"/>
      <c r="K868" s="6"/>
      <c r="L868" s="5"/>
      <c r="M868" s="6"/>
    </row>
    <row r="869">
      <c r="C869" s="5"/>
      <c r="D869" s="5"/>
      <c r="E869" s="5"/>
      <c r="F869" s="5"/>
      <c r="G869" s="6"/>
      <c r="H869" s="6"/>
      <c r="I869" s="6"/>
      <c r="J869" s="6"/>
      <c r="K869" s="6"/>
      <c r="L869" s="5"/>
      <c r="M869" s="6"/>
    </row>
    <row r="870">
      <c r="C870" s="5"/>
      <c r="D870" s="5"/>
      <c r="E870" s="5"/>
      <c r="F870" s="5"/>
      <c r="G870" s="6"/>
      <c r="H870" s="6"/>
      <c r="I870" s="6"/>
      <c r="J870" s="6"/>
      <c r="K870" s="6"/>
      <c r="L870" s="5"/>
      <c r="M870" s="6"/>
    </row>
    <row r="871">
      <c r="C871" s="5"/>
      <c r="D871" s="5"/>
      <c r="E871" s="5"/>
      <c r="F871" s="5"/>
      <c r="G871" s="6"/>
      <c r="H871" s="6"/>
      <c r="I871" s="6"/>
      <c r="J871" s="6"/>
      <c r="K871" s="6"/>
      <c r="L871" s="5"/>
      <c r="M871" s="6"/>
    </row>
    <row r="872">
      <c r="C872" s="5"/>
      <c r="D872" s="5"/>
      <c r="E872" s="5"/>
      <c r="F872" s="5"/>
      <c r="G872" s="6"/>
      <c r="H872" s="6"/>
      <c r="I872" s="6"/>
      <c r="J872" s="6"/>
      <c r="K872" s="6"/>
      <c r="L872" s="5"/>
      <c r="M872" s="6"/>
    </row>
    <row r="873">
      <c r="C873" s="5"/>
      <c r="D873" s="5"/>
      <c r="E873" s="5"/>
      <c r="F873" s="5"/>
      <c r="G873" s="6"/>
      <c r="H873" s="6"/>
      <c r="I873" s="6"/>
      <c r="J873" s="6"/>
      <c r="K873" s="6"/>
      <c r="L873" s="5"/>
      <c r="M873" s="6"/>
    </row>
    <row r="874">
      <c r="C874" s="5"/>
      <c r="D874" s="5"/>
      <c r="E874" s="5"/>
      <c r="F874" s="5"/>
      <c r="G874" s="6"/>
      <c r="H874" s="6"/>
      <c r="I874" s="6"/>
      <c r="J874" s="6"/>
      <c r="K874" s="6"/>
      <c r="L874" s="5"/>
      <c r="M874" s="6"/>
    </row>
    <row r="875">
      <c r="C875" s="5"/>
      <c r="D875" s="5"/>
      <c r="E875" s="5"/>
      <c r="F875" s="5"/>
      <c r="G875" s="6"/>
      <c r="H875" s="6"/>
      <c r="I875" s="6"/>
      <c r="J875" s="6"/>
      <c r="K875" s="6"/>
      <c r="L875" s="5"/>
      <c r="M875" s="6"/>
    </row>
    <row r="876">
      <c r="C876" s="5"/>
      <c r="D876" s="5"/>
      <c r="E876" s="5"/>
      <c r="F876" s="5"/>
      <c r="G876" s="6"/>
      <c r="H876" s="6"/>
      <c r="I876" s="6"/>
      <c r="J876" s="6"/>
      <c r="K876" s="6"/>
      <c r="L876" s="5"/>
      <c r="M876" s="6"/>
    </row>
    <row r="877">
      <c r="C877" s="5"/>
      <c r="D877" s="5"/>
      <c r="E877" s="5"/>
      <c r="F877" s="5"/>
      <c r="G877" s="6"/>
      <c r="H877" s="6"/>
      <c r="I877" s="6"/>
      <c r="J877" s="6"/>
      <c r="K877" s="6"/>
      <c r="L877" s="5"/>
      <c r="M877" s="6"/>
    </row>
    <row r="878">
      <c r="C878" s="5"/>
      <c r="D878" s="5"/>
      <c r="E878" s="5"/>
      <c r="F878" s="5"/>
      <c r="G878" s="6"/>
      <c r="H878" s="6"/>
      <c r="I878" s="6"/>
      <c r="J878" s="6"/>
      <c r="K878" s="6"/>
      <c r="L878" s="5"/>
      <c r="M878" s="6"/>
    </row>
    <row r="879">
      <c r="C879" s="5"/>
      <c r="D879" s="5"/>
      <c r="E879" s="5"/>
      <c r="F879" s="5"/>
      <c r="G879" s="6"/>
      <c r="H879" s="6"/>
      <c r="I879" s="6"/>
      <c r="J879" s="6"/>
      <c r="K879" s="6"/>
      <c r="L879" s="5"/>
      <c r="M879" s="6"/>
    </row>
    <row r="880">
      <c r="C880" s="5"/>
      <c r="D880" s="5"/>
      <c r="E880" s="5"/>
      <c r="F880" s="5"/>
      <c r="G880" s="6"/>
      <c r="H880" s="6"/>
      <c r="I880" s="6"/>
      <c r="J880" s="6"/>
      <c r="K880" s="6"/>
      <c r="L880" s="5"/>
      <c r="M880" s="6"/>
    </row>
    <row r="881">
      <c r="C881" s="5"/>
      <c r="D881" s="5"/>
      <c r="E881" s="5"/>
      <c r="F881" s="5"/>
      <c r="G881" s="6"/>
      <c r="H881" s="6"/>
      <c r="I881" s="6"/>
      <c r="J881" s="6"/>
      <c r="K881" s="6"/>
      <c r="L881" s="5"/>
      <c r="M881" s="6"/>
    </row>
    <row r="882">
      <c r="C882" s="5"/>
      <c r="D882" s="5"/>
      <c r="E882" s="5"/>
      <c r="F882" s="5"/>
      <c r="G882" s="6"/>
      <c r="H882" s="6"/>
      <c r="I882" s="6"/>
      <c r="J882" s="6"/>
      <c r="K882" s="6"/>
      <c r="L882" s="5"/>
      <c r="M882" s="6"/>
    </row>
    <row r="883">
      <c r="C883" s="5"/>
      <c r="D883" s="5"/>
      <c r="E883" s="5"/>
      <c r="F883" s="5"/>
      <c r="G883" s="6"/>
      <c r="H883" s="6"/>
      <c r="I883" s="6"/>
      <c r="J883" s="6"/>
      <c r="K883" s="6"/>
      <c r="L883" s="5"/>
      <c r="M883" s="6"/>
    </row>
    <row r="884">
      <c r="C884" s="5"/>
      <c r="D884" s="5"/>
      <c r="E884" s="5"/>
      <c r="F884" s="5"/>
      <c r="G884" s="6"/>
      <c r="H884" s="6"/>
      <c r="I884" s="6"/>
      <c r="J884" s="6"/>
      <c r="K884" s="6"/>
      <c r="L884" s="5"/>
      <c r="M884" s="6"/>
    </row>
    <row r="885">
      <c r="C885" s="5"/>
      <c r="D885" s="5"/>
      <c r="E885" s="5"/>
      <c r="F885" s="5"/>
      <c r="G885" s="6"/>
      <c r="H885" s="6"/>
      <c r="I885" s="6"/>
      <c r="J885" s="6"/>
      <c r="K885" s="6"/>
      <c r="L885" s="5"/>
      <c r="M885" s="6"/>
    </row>
    <row r="886">
      <c r="C886" s="5"/>
      <c r="D886" s="5"/>
      <c r="E886" s="5"/>
      <c r="F886" s="5"/>
      <c r="G886" s="6"/>
      <c r="H886" s="6"/>
      <c r="I886" s="6"/>
      <c r="J886" s="6"/>
      <c r="K886" s="6"/>
      <c r="L886" s="5"/>
      <c r="M886" s="6"/>
    </row>
    <row r="887">
      <c r="C887" s="5"/>
      <c r="D887" s="5"/>
      <c r="E887" s="5"/>
      <c r="F887" s="5"/>
      <c r="G887" s="6"/>
      <c r="H887" s="6"/>
      <c r="I887" s="6"/>
      <c r="J887" s="6"/>
      <c r="K887" s="6"/>
      <c r="L887" s="5"/>
      <c r="M887" s="6"/>
    </row>
    <row r="888">
      <c r="C888" s="5"/>
      <c r="D888" s="5"/>
      <c r="E888" s="5"/>
      <c r="F888" s="5"/>
      <c r="G888" s="6"/>
      <c r="H888" s="6"/>
      <c r="I888" s="6"/>
      <c r="J888" s="6"/>
      <c r="K888" s="6"/>
      <c r="L888" s="5"/>
      <c r="M888" s="6"/>
    </row>
    <row r="889">
      <c r="C889" s="5"/>
      <c r="D889" s="5"/>
      <c r="E889" s="5"/>
      <c r="F889" s="5"/>
      <c r="G889" s="6"/>
      <c r="H889" s="6"/>
      <c r="I889" s="6"/>
      <c r="J889" s="6"/>
      <c r="K889" s="6"/>
      <c r="L889" s="5"/>
      <c r="M889" s="6"/>
    </row>
    <row r="890">
      <c r="C890" s="5"/>
      <c r="D890" s="5"/>
      <c r="E890" s="5"/>
      <c r="F890" s="5"/>
      <c r="G890" s="6"/>
      <c r="H890" s="6"/>
      <c r="I890" s="6"/>
      <c r="J890" s="6"/>
      <c r="K890" s="6"/>
      <c r="L890" s="5"/>
      <c r="M890" s="6"/>
    </row>
    <row r="891">
      <c r="C891" s="5"/>
      <c r="D891" s="5"/>
      <c r="E891" s="5"/>
      <c r="F891" s="5"/>
      <c r="G891" s="6"/>
      <c r="H891" s="6"/>
      <c r="I891" s="6"/>
      <c r="J891" s="6"/>
      <c r="K891" s="6"/>
      <c r="L891" s="5"/>
      <c r="M891" s="6"/>
    </row>
    <row r="892">
      <c r="C892" s="5"/>
      <c r="D892" s="5"/>
      <c r="E892" s="5"/>
      <c r="F892" s="5"/>
      <c r="G892" s="6"/>
      <c r="H892" s="6"/>
      <c r="I892" s="6"/>
      <c r="J892" s="6"/>
      <c r="K892" s="6"/>
      <c r="L892" s="5"/>
      <c r="M892" s="6"/>
    </row>
    <row r="893">
      <c r="C893" s="5"/>
      <c r="D893" s="5"/>
      <c r="E893" s="5"/>
      <c r="F893" s="5"/>
      <c r="G893" s="6"/>
      <c r="H893" s="6"/>
      <c r="I893" s="6"/>
      <c r="J893" s="6"/>
      <c r="K893" s="6"/>
      <c r="L893" s="5"/>
      <c r="M893" s="6"/>
    </row>
    <row r="894">
      <c r="C894" s="5"/>
      <c r="D894" s="5"/>
      <c r="E894" s="5"/>
      <c r="F894" s="5"/>
      <c r="G894" s="6"/>
      <c r="H894" s="6"/>
      <c r="I894" s="6"/>
      <c r="J894" s="6"/>
      <c r="K894" s="6"/>
      <c r="L894" s="5"/>
      <c r="M894" s="6"/>
    </row>
    <row r="895">
      <c r="C895" s="5"/>
      <c r="D895" s="5"/>
      <c r="E895" s="5"/>
      <c r="F895" s="5"/>
      <c r="G895" s="6"/>
      <c r="H895" s="6"/>
      <c r="I895" s="6"/>
      <c r="J895" s="6"/>
      <c r="K895" s="6"/>
      <c r="L895" s="5"/>
      <c r="M895" s="6"/>
    </row>
    <row r="896">
      <c r="C896" s="5"/>
      <c r="D896" s="5"/>
      <c r="E896" s="5"/>
      <c r="F896" s="5"/>
      <c r="G896" s="6"/>
      <c r="H896" s="6"/>
      <c r="I896" s="6"/>
      <c r="J896" s="6"/>
      <c r="K896" s="6"/>
      <c r="L896" s="5"/>
      <c r="M896" s="6"/>
    </row>
    <row r="897">
      <c r="C897" s="5"/>
      <c r="D897" s="5"/>
      <c r="E897" s="5"/>
      <c r="F897" s="5"/>
      <c r="G897" s="6"/>
      <c r="H897" s="6"/>
      <c r="I897" s="6"/>
      <c r="J897" s="6"/>
      <c r="K897" s="6"/>
      <c r="L897" s="5"/>
      <c r="M897" s="6"/>
    </row>
    <row r="898">
      <c r="C898" s="5"/>
      <c r="D898" s="5"/>
      <c r="E898" s="5"/>
      <c r="F898" s="5"/>
      <c r="G898" s="6"/>
      <c r="H898" s="6"/>
      <c r="I898" s="6"/>
      <c r="J898" s="6"/>
      <c r="K898" s="6"/>
      <c r="L898" s="5"/>
      <c r="M898" s="6"/>
    </row>
    <row r="899">
      <c r="C899" s="5"/>
      <c r="D899" s="5"/>
      <c r="E899" s="5"/>
      <c r="F899" s="5"/>
      <c r="G899" s="6"/>
      <c r="H899" s="6"/>
      <c r="I899" s="6"/>
      <c r="J899" s="6"/>
      <c r="K899" s="6"/>
      <c r="L899" s="5"/>
      <c r="M899" s="6"/>
    </row>
    <row r="900">
      <c r="C900" s="5"/>
      <c r="D900" s="5"/>
      <c r="E900" s="5"/>
      <c r="F900" s="5"/>
      <c r="G900" s="6"/>
      <c r="H900" s="6"/>
      <c r="I900" s="6"/>
      <c r="J900" s="6"/>
      <c r="K900" s="6"/>
      <c r="L900" s="5"/>
      <c r="M900" s="6"/>
    </row>
    <row r="901">
      <c r="C901" s="5"/>
      <c r="D901" s="5"/>
      <c r="E901" s="5"/>
      <c r="F901" s="5"/>
      <c r="G901" s="6"/>
      <c r="H901" s="6"/>
      <c r="I901" s="6"/>
      <c r="J901" s="6"/>
      <c r="K901" s="6"/>
      <c r="L901" s="5"/>
      <c r="M901" s="6"/>
    </row>
    <row r="902">
      <c r="C902" s="5"/>
      <c r="D902" s="5"/>
      <c r="E902" s="5"/>
      <c r="F902" s="5"/>
      <c r="G902" s="6"/>
      <c r="H902" s="6"/>
      <c r="I902" s="6"/>
      <c r="J902" s="6"/>
      <c r="K902" s="6"/>
      <c r="L902" s="5"/>
      <c r="M902" s="6"/>
    </row>
    <row r="903">
      <c r="C903" s="5"/>
      <c r="D903" s="5"/>
      <c r="E903" s="5"/>
      <c r="F903" s="5"/>
      <c r="G903" s="6"/>
      <c r="H903" s="6"/>
      <c r="I903" s="6"/>
      <c r="J903" s="6"/>
      <c r="K903" s="6"/>
      <c r="L903" s="5"/>
      <c r="M903" s="6"/>
    </row>
    <row r="904">
      <c r="C904" s="5"/>
      <c r="D904" s="5"/>
      <c r="E904" s="5"/>
      <c r="F904" s="5"/>
      <c r="G904" s="6"/>
      <c r="H904" s="6"/>
      <c r="I904" s="6"/>
      <c r="J904" s="6"/>
      <c r="K904" s="6"/>
      <c r="L904" s="5"/>
      <c r="M904" s="6"/>
    </row>
    <row r="905">
      <c r="C905" s="5"/>
      <c r="D905" s="5"/>
      <c r="E905" s="5"/>
      <c r="F905" s="5"/>
      <c r="G905" s="6"/>
      <c r="H905" s="6"/>
      <c r="I905" s="6"/>
      <c r="J905" s="6"/>
      <c r="K905" s="6"/>
      <c r="L905" s="5"/>
      <c r="M905" s="6"/>
    </row>
    <row r="906">
      <c r="C906" s="5"/>
      <c r="D906" s="5"/>
      <c r="E906" s="5"/>
      <c r="F906" s="5"/>
      <c r="G906" s="6"/>
      <c r="H906" s="6"/>
      <c r="I906" s="6"/>
      <c r="J906" s="6"/>
      <c r="K906" s="6"/>
      <c r="L906" s="5"/>
      <c r="M906" s="6"/>
    </row>
    <row r="907">
      <c r="C907" s="5"/>
      <c r="D907" s="5"/>
      <c r="E907" s="5"/>
      <c r="F907" s="5"/>
      <c r="G907" s="6"/>
      <c r="H907" s="6"/>
      <c r="I907" s="6"/>
      <c r="J907" s="6"/>
      <c r="K907" s="6"/>
      <c r="L907" s="5"/>
      <c r="M907" s="6"/>
    </row>
    <row r="908">
      <c r="C908" s="5"/>
      <c r="D908" s="5"/>
      <c r="E908" s="5"/>
      <c r="F908" s="5"/>
      <c r="G908" s="6"/>
      <c r="H908" s="6"/>
      <c r="I908" s="6"/>
      <c r="J908" s="6"/>
      <c r="K908" s="6"/>
      <c r="L908" s="5"/>
      <c r="M908" s="6"/>
    </row>
    <row r="909">
      <c r="C909" s="5"/>
      <c r="D909" s="5"/>
      <c r="E909" s="5"/>
      <c r="F909" s="5"/>
      <c r="G909" s="6"/>
      <c r="H909" s="6"/>
      <c r="I909" s="6"/>
      <c r="J909" s="6"/>
      <c r="K909" s="6"/>
      <c r="L909" s="5"/>
      <c r="M909" s="6"/>
    </row>
    <row r="910">
      <c r="C910" s="5"/>
      <c r="D910" s="5"/>
      <c r="E910" s="5"/>
      <c r="F910" s="5"/>
      <c r="G910" s="6"/>
      <c r="H910" s="6"/>
      <c r="I910" s="6"/>
      <c r="J910" s="6"/>
      <c r="K910" s="6"/>
      <c r="L910" s="5"/>
      <c r="M910" s="6"/>
    </row>
    <row r="911">
      <c r="C911" s="5"/>
      <c r="D911" s="5"/>
      <c r="E911" s="5"/>
      <c r="F911" s="5"/>
      <c r="G911" s="6"/>
      <c r="H911" s="6"/>
      <c r="I911" s="6"/>
      <c r="J911" s="6"/>
      <c r="K911" s="6"/>
      <c r="L911" s="5"/>
      <c r="M911" s="6"/>
    </row>
    <row r="912">
      <c r="C912" s="5"/>
      <c r="D912" s="5"/>
      <c r="E912" s="5"/>
      <c r="F912" s="5"/>
      <c r="G912" s="6"/>
      <c r="H912" s="6"/>
      <c r="I912" s="6"/>
      <c r="J912" s="6"/>
      <c r="K912" s="6"/>
      <c r="L912" s="5"/>
      <c r="M912" s="6"/>
    </row>
    <row r="913">
      <c r="C913" s="5"/>
      <c r="D913" s="5"/>
      <c r="E913" s="5"/>
      <c r="F913" s="5"/>
      <c r="G913" s="6"/>
      <c r="H913" s="6"/>
      <c r="I913" s="6"/>
      <c r="J913" s="6"/>
      <c r="K913" s="6"/>
      <c r="L913" s="5"/>
      <c r="M913" s="6"/>
    </row>
    <row r="914">
      <c r="C914" s="5"/>
      <c r="D914" s="5"/>
      <c r="E914" s="5"/>
      <c r="F914" s="5"/>
      <c r="G914" s="6"/>
      <c r="H914" s="6"/>
      <c r="I914" s="6"/>
      <c r="J914" s="6"/>
      <c r="K914" s="6"/>
      <c r="L914" s="5"/>
      <c r="M914" s="6"/>
    </row>
    <row r="915">
      <c r="C915" s="5"/>
      <c r="D915" s="5"/>
      <c r="E915" s="5"/>
      <c r="F915" s="5"/>
      <c r="G915" s="6"/>
      <c r="H915" s="6"/>
      <c r="I915" s="6"/>
      <c r="J915" s="6"/>
      <c r="K915" s="6"/>
      <c r="L915" s="5"/>
      <c r="M915" s="6"/>
    </row>
    <row r="916">
      <c r="C916" s="5"/>
      <c r="D916" s="5"/>
      <c r="E916" s="5"/>
      <c r="F916" s="5"/>
      <c r="G916" s="6"/>
      <c r="H916" s="6"/>
      <c r="I916" s="6"/>
      <c r="J916" s="6"/>
      <c r="K916" s="6"/>
      <c r="L916" s="5"/>
      <c r="M916" s="6"/>
    </row>
    <row r="917">
      <c r="C917" s="5"/>
      <c r="D917" s="5"/>
      <c r="E917" s="5"/>
      <c r="F917" s="5"/>
      <c r="G917" s="6"/>
      <c r="H917" s="6"/>
      <c r="I917" s="6"/>
      <c r="J917" s="6"/>
      <c r="K917" s="6"/>
      <c r="L917" s="5"/>
      <c r="M917" s="6"/>
    </row>
    <row r="918">
      <c r="C918" s="5"/>
      <c r="D918" s="5"/>
      <c r="E918" s="5"/>
      <c r="F918" s="5"/>
      <c r="G918" s="6"/>
      <c r="H918" s="6"/>
      <c r="I918" s="6"/>
      <c r="J918" s="6"/>
      <c r="K918" s="6"/>
      <c r="L918" s="5"/>
      <c r="M918" s="6"/>
    </row>
    <row r="919">
      <c r="C919" s="5"/>
      <c r="D919" s="5"/>
      <c r="E919" s="5"/>
      <c r="F919" s="5"/>
      <c r="G919" s="6"/>
      <c r="H919" s="6"/>
      <c r="I919" s="6"/>
      <c r="J919" s="6"/>
      <c r="K919" s="6"/>
      <c r="L919" s="5"/>
      <c r="M919" s="6"/>
    </row>
    <row r="920">
      <c r="C920" s="5"/>
      <c r="D920" s="5"/>
      <c r="E920" s="5"/>
      <c r="F920" s="5"/>
      <c r="G920" s="6"/>
      <c r="H920" s="6"/>
      <c r="I920" s="6"/>
      <c r="J920" s="6"/>
      <c r="K920" s="6"/>
      <c r="L920" s="5"/>
      <c r="M920" s="6"/>
    </row>
    <row r="921">
      <c r="C921" s="5"/>
      <c r="D921" s="5"/>
      <c r="E921" s="5"/>
      <c r="F921" s="5"/>
      <c r="G921" s="6"/>
      <c r="H921" s="6"/>
      <c r="I921" s="6"/>
      <c r="J921" s="6"/>
      <c r="K921" s="6"/>
      <c r="L921" s="5"/>
      <c r="M921" s="6"/>
    </row>
    <row r="922">
      <c r="C922" s="5"/>
      <c r="D922" s="5"/>
      <c r="E922" s="5"/>
      <c r="F922" s="5"/>
      <c r="G922" s="6"/>
      <c r="H922" s="6"/>
      <c r="I922" s="6"/>
      <c r="J922" s="6"/>
      <c r="K922" s="6"/>
      <c r="L922" s="5"/>
      <c r="M922" s="6"/>
    </row>
    <row r="923">
      <c r="C923" s="5"/>
      <c r="D923" s="5"/>
      <c r="E923" s="5"/>
      <c r="F923" s="5"/>
      <c r="G923" s="6"/>
      <c r="H923" s="6"/>
      <c r="I923" s="6"/>
      <c r="J923" s="6"/>
      <c r="K923" s="6"/>
      <c r="L923" s="5"/>
      <c r="M923" s="6"/>
    </row>
    <row r="924">
      <c r="C924" s="5"/>
      <c r="D924" s="5"/>
      <c r="E924" s="5"/>
      <c r="F924" s="5"/>
      <c r="G924" s="6"/>
      <c r="H924" s="6"/>
      <c r="I924" s="6"/>
      <c r="J924" s="6"/>
      <c r="K924" s="6"/>
      <c r="L924" s="5"/>
      <c r="M924" s="6"/>
    </row>
    <row r="925">
      <c r="C925" s="5"/>
      <c r="D925" s="5"/>
      <c r="E925" s="5"/>
      <c r="F925" s="5"/>
      <c r="G925" s="6"/>
      <c r="H925" s="6"/>
      <c r="I925" s="6"/>
      <c r="J925" s="6"/>
      <c r="K925" s="6"/>
      <c r="L925" s="5"/>
      <c r="M925" s="6"/>
    </row>
    <row r="926">
      <c r="C926" s="5"/>
      <c r="D926" s="5"/>
      <c r="E926" s="5"/>
      <c r="F926" s="5"/>
      <c r="G926" s="6"/>
      <c r="H926" s="6"/>
      <c r="I926" s="6"/>
      <c r="J926" s="6"/>
      <c r="K926" s="6"/>
      <c r="L926" s="5"/>
      <c r="M926" s="6"/>
    </row>
    <row r="927">
      <c r="C927" s="5"/>
      <c r="D927" s="5"/>
      <c r="E927" s="5"/>
      <c r="F927" s="5"/>
      <c r="G927" s="6"/>
      <c r="H927" s="6"/>
      <c r="I927" s="6"/>
      <c r="J927" s="6"/>
      <c r="K927" s="6"/>
      <c r="L927" s="5"/>
      <c r="M927" s="6"/>
    </row>
    <row r="928">
      <c r="C928" s="5"/>
      <c r="D928" s="5"/>
      <c r="E928" s="5"/>
      <c r="F928" s="5"/>
      <c r="G928" s="6"/>
      <c r="H928" s="6"/>
      <c r="I928" s="6"/>
      <c r="J928" s="6"/>
      <c r="K928" s="6"/>
      <c r="L928" s="5"/>
      <c r="M928" s="6"/>
    </row>
    <row r="929">
      <c r="C929" s="5"/>
      <c r="D929" s="5"/>
      <c r="E929" s="5"/>
      <c r="F929" s="5"/>
      <c r="G929" s="6"/>
      <c r="H929" s="6"/>
      <c r="I929" s="6"/>
      <c r="J929" s="6"/>
      <c r="K929" s="6"/>
      <c r="L929" s="5"/>
      <c r="M929" s="6"/>
    </row>
    <row r="930">
      <c r="C930" s="5"/>
      <c r="D930" s="5"/>
      <c r="E930" s="5"/>
      <c r="F930" s="5"/>
      <c r="G930" s="6"/>
      <c r="H930" s="6"/>
      <c r="I930" s="6"/>
      <c r="J930" s="6"/>
      <c r="K930" s="6"/>
      <c r="L930" s="5"/>
      <c r="M930" s="6"/>
    </row>
    <row r="931">
      <c r="C931" s="5"/>
      <c r="D931" s="5"/>
      <c r="E931" s="5"/>
      <c r="F931" s="5"/>
      <c r="G931" s="6"/>
      <c r="H931" s="6"/>
      <c r="I931" s="6"/>
      <c r="J931" s="6"/>
      <c r="K931" s="6"/>
      <c r="L931" s="5"/>
      <c r="M931" s="6"/>
    </row>
    <row r="932">
      <c r="C932" s="5"/>
      <c r="D932" s="5"/>
      <c r="E932" s="5"/>
      <c r="F932" s="5"/>
      <c r="G932" s="6"/>
      <c r="H932" s="6"/>
      <c r="I932" s="6"/>
      <c r="J932" s="6"/>
      <c r="K932" s="6"/>
      <c r="L932" s="5"/>
      <c r="M932" s="6"/>
    </row>
    <row r="933">
      <c r="C933" s="5"/>
      <c r="D933" s="5"/>
      <c r="E933" s="5"/>
      <c r="F933" s="5"/>
      <c r="G933" s="6"/>
      <c r="H933" s="6"/>
      <c r="I933" s="6"/>
      <c r="J933" s="6"/>
      <c r="K933" s="6"/>
      <c r="L933" s="5"/>
      <c r="M933" s="6"/>
    </row>
    <row r="934">
      <c r="C934" s="5"/>
      <c r="D934" s="5"/>
      <c r="E934" s="5"/>
      <c r="F934" s="5"/>
      <c r="G934" s="6"/>
      <c r="H934" s="6"/>
      <c r="I934" s="6"/>
      <c r="J934" s="6"/>
      <c r="K934" s="6"/>
      <c r="L934" s="5"/>
      <c r="M934" s="6"/>
    </row>
    <row r="935">
      <c r="C935" s="5"/>
      <c r="D935" s="5"/>
      <c r="E935" s="5"/>
      <c r="F935" s="5"/>
      <c r="G935" s="6"/>
      <c r="H935" s="6"/>
      <c r="I935" s="6"/>
      <c r="J935" s="6"/>
      <c r="K935" s="6"/>
      <c r="L935" s="5"/>
      <c r="M935" s="6"/>
    </row>
    <row r="936">
      <c r="C936" s="5"/>
      <c r="D936" s="5"/>
      <c r="E936" s="5"/>
      <c r="F936" s="5"/>
      <c r="G936" s="6"/>
      <c r="H936" s="6"/>
      <c r="I936" s="6"/>
      <c r="J936" s="6"/>
      <c r="K936" s="6"/>
      <c r="L936" s="5"/>
      <c r="M936" s="6"/>
    </row>
    <row r="937">
      <c r="C937" s="5"/>
      <c r="D937" s="5"/>
      <c r="E937" s="5"/>
      <c r="F937" s="5"/>
      <c r="G937" s="6"/>
      <c r="H937" s="6"/>
      <c r="I937" s="6"/>
      <c r="J937" s="6"/>
      <c r="K937" s="6"/>
      <c r="L937" s="5"/>
      <c r="M937" s="6"/>
    </row>
    <row r="938">
      <c r="C938" s="5"/>
      <c r="D938" s="5"/>
      <c r="E938" s="5"/>
      <c r="F938" s="5"/>
      <c r="G938" s="6"/>
      <c r="H938" s="6"/>
      <c r="I938" s="6"/>
      <c r="J938" s="6"/>
      <c r="K938" s="6"/>
      <c r="L938" s="5"/>
      <c r="M938" s="6"/>
    </row>
    <row r="939">
      <c r="C939" s="5"/>
      <c r="D939" s="5"/>
      <c r="E939" s="5"/>
      <c r="F939" s="5"/>
      <c r="G939" s="6"/>
      <c r="H939" s="6"/>
      <c r="I939" s="6"/>
      <c r="J939" s="6"/>
      <c r="K939" s="6"/>
      <c r="L939" s="5"/>
      <c r="M939" s="6"/>
    </row>
    <row r="940">
      <c r="C940" s="5"/>
      <c r="D940" s="5"/>
      <c r="E940" s="5"/>
      <c r="F940" s="5"/>
      <c r="G940" s="6"/>
      <c r="H940" s="6"/>
      <c r="I940" s="6"/>
      <c r="J940" s="6"/>
      <c r="K940" s="6"/>
      <c r="L940" s="5"/>
      <c r="M940" s="6"/>
    </row>
    <row r="941">
      <c r="C941" s="5"/>
      <c r="D941" s="5"/>
      <c r="E941" s="5"/>
      <c r="F941" s="5"/>
      <c r="G941" s="6"/>
      <c r="H941" s="6"/>
      <c r="I941" s="6"/>
      <c r="J941" s="6"/>
      <c r="K941" s="6"/>
      <c r="L941" s="5"/>
      <c r="M941" s="6"/>
    </row>
    <row r="942">
      <c r="C942" s="5"/>
      <c r="D942" s="5"/>
      <c r="E942" s="5"/>
      <c r="F942" s="5"/>
      <c r="G942" s="6"/>
      <c r="H942" s="6"/>
      <c r="I942" s="6"/>
      <c r="J942" s="6"/>
      <c r="K942" s="6"/>
      <c r="L942" s="5"/>
      <c r="M942" s="6"/>
    </row>
    <row r="943">
      <c r="C943" s="5"/>
      <c r="D943" s="5"/>
      <c r="E943" s="5"/>
      <c r="F943" s="5"/>
      <c r="G943" s="6"/>
      <c r="H943" s="6"/>
      <c r="I943" s="6"/>
      <c r="J943" s="6"/>
      <c r="K943" s="6"/>
      <c r="L943" s="5"/>
      <c r="M943" s="6"/>
    </row>
    <row r="944">
      <c r="C944" s="5"/>
      <c r="D944" s="5"/>
      <c r="E944" s="5"/>
      <c r="F944" s="5"/>
      <c r="G944" s="6"/>
      <c r="H944" s="6"/>
      <c r="I944" s="6"/>
      <c r="J944" s="6"/>
      <c r="K944" s="6"/>
      <c r="L944" s="5"/>
      <c r="M944" s="6"/>
    </row>
    <row r="945">
      <c r="C945" s="5"/>
      <c r="D945" s="5"/>
      <c r="E945" s="5"/>
      <c r="F945" s="5"/>
      <c r="G945" s="6"/>
      <c r="H945" s="6"/>
      <c r="I945" s="6"/>
      <c r="J945" s="6"/>
      <c r="K945" s="6"/>
      <c r="L945" s="5"/>
      <c r="M945" s="6"/>
    </row>
    <row r="946">
      <c r="C946" s="5"/>
      <c r="D946" s="5"/>
      <c r="E946" s="5"/>
      <c r="F946" s="5"/>
      <c r="G946" s="6"/>
      <c r="H946" s="6"/>
      <c r="I946" s="6"/>
      <c r="J946" s="6"/>
      <c r="K946" s="6"/>
      <c r="L946" s="5"/>
      <c r="M946" s="6"/>
    </row>
    <row r="947">
      <c r="C947" s="5"/>
      <c r="D947" s="5"/>
      <c r="E947" s="5"/>
      <c r="F947" s="5"/>
      <c r="G947" s="6"/>
      <c r="H947" s="6"/>
      <c r="I947" s="6"/>
      <c r="J947" s="6"/>
      <c r="K947" s="6"/>
      <c r="L947" s="5"/>
      <c r="M947" s="6"/>
    </row>
    <row r="948">
      <c r="C948" s="5"/>
      <c r="D948" s="5"/>
      <c r="E948" s="5"/>
      <c r="F948" s="5"/>
      <c r="G948" s="6"/>
      <c r="H948" s="6"/>
      <c r="I948" s="6"/>
      <c r="J948" s="6"/>
      <c r="K948" s="6"/>
      <c r="L948" s="5"/>
      <c r="M948" s="6"/>
    </row>
    <row r="949">
      <c r="C949" s="5"/>
      <c r="D949" s="5"/>
      <c r="E949" s="5"/>
      <c r="F949" s="5"/>
      <c r="G949" s="6"/>
      <c r="H949" s="6"/>
      <c r="I949" s="6"/>
      <c r="J949" s="6"/>
      <c r="K949" s="6"/>
      <c r="L949" s="5"/>
      <c r="M949" s="6"/>
    </row>
    <row r="950">
      <c r="C950" s="5"/>
      <c r="D950" s="5"/>
      <c r="E950" s="5"/>
      <c r="F950" s="5"/>
      <c r="G950" s="6"/>
      <c r="H950" s="6"/>
      <c r="I950" s="6"/>
      <c r="J950" s="6"/>
      <c r="K950" s="6"/>
      <c r="L950" s="5"/>
      <c r="M950" s="6"/>
    </row>
    <row r="951">
      <c r="C951" s="5"/>
      <c r="D951" s="5"/>
      <c r="E951" s="5"/>
      <c r="F951" s="5"/>
      <c r="G951" s="6"/>
      <c r="H951" s="6"/>
      <c r="I951" s="6"/>
      <c r="J951" s="6"/>
      <c r="K951" s="6"/>
      <c r="L951" s="5"/>
      <c r="M951" s="6"/>
    </row>
    <row r="952">
      <c r="C952" s="5"/>
      <c r="D952" s="5"/>
      <c r="E952" s="5"/>
      <c r="F952" s="5"/>
      <c r="G952" s="6"/>
      <c r="H952" s="6"/>
      <c r="I952" s="6"/>
      <c r="J952" s="6"/>
      <c r="K952" s="6"/>
      <c r="L952" s="5"/>
      <c r="M952" s="6"/>
    </row>
    <row r="953">
      <c r="C953" s="5"/>
      <c r="D953" s="5"/>
      <c r="E953" s="5"/>
      <c r="F953" s="5"/>
      <c r="G953" s="6"/>
      <c r="H953" s="6"/>
      <c r="I953" s="6"/>
      <c r="J953" s="6"/>
      <c r="K953" s="6"/>
      <c r="L953" s="5"/>
      <c r="M953" s="6"/>
    </row>
    <row r="954">
      <c r="C954" s="5"/>
      <c r="D954" s="5"/>
      <c r="E954" s="5"/>
      <c r="F954" s="5"/>
      <c r="G954" s="6"/>
      <c r="H954" s="6"/>
      <c r="I954" s="6"/>
      <c r="J954" s="6"/>
      <c r="K954" s="6"/>
      <c r="L954" s="5"/>
      <c r="M954" s="6"/>
    </row>
    <row r="955">
      <c r="C955" s="5"/>
      <c r="D955" s="5"/>
      <c r="E955" s="5"/>
      <c r="F955" s="5"/>
      <c r="G955" s="6"/>
      <c r="H955" s="6"/>
      <c r="I955" s="6"/>
      <c r="J955" s="6"/>
      <c r="K955" s="6"/>
      <c r="L955" s="5"/>
      <c r="M955" s="6"/>
    </row>
    <row r="956">
      <c r="C956" s="5"/>
      <c r="D956" s="5"/>
      <c r="E956" s="5"/>
      <c r="F956" s="5"/>
      <c r="G956" s="6"/>
      <c r="H956" s="6"/>
      <c r="I956" s="6"/>
      <c r="J956" s="6"/>
      <c r="K956" s="6"/>
      <c r="L956" s="5"/>
      <c r="M956" s="6"/>
    </row>
    <row r="957">
      <c r="C957" s="5"/>
      <c r="D957" s="5"/>
      <c r="E957" s="5"/>
      <c r="F957" s="5"/>
      <c r="G957" s="6"/>
      <c r="H957" s="6"/>
      <c r="I957" s="6"/>
      <c r="J957" s="6"/>
      <c r="K957" s="6"/>
      <c r="L957" s="5"/>
      <c r="M957" s="6"/>
    </row>
    <row r="958">
      <c r="C958" s="5"/>
      <c r="D958" s="5"/>
      <c r="E958" s="5"/>
      <c r="F958" s="5"/>
      <c r="G958" s="6"/>
      <c r="H958" s="6"/>
      <c r="I958" s="6"/>
      <c r="J958" s="6"/>
      <c r="K958" s="6"/>
      <c r="L958" s="5"/>
      <c r="M958" s="6"/>
    </row>
    <row r="959">
      <c r="C959" s="5"/>
      <c r="D959" s="5"/>
      <c r="E959" s="5"/>
      <c r="F959" s="5"/>
      <c r="G959" s="6"/>
      <c r="H959" s="6"/>
      <c r="I959" s="6"/>
      <c r="J959" s="6"/>
      <c r="K959" s="6"/>
      <c r="L959" s="5"/>
      <c r="M959" s="6"/>
    </row>
    <row r="960">
      <c r="C960" s="5"/>
      <c r="D960" s="5"/>
      <c r="E960" s="5"/>
      <c r="F960" s="5"/>
      <c r="G960" s="6"/>
      <c r="H960" s="6"/>
      <c r="I960" s="6"/>
      <c r="J960" s="6"/>
      <c r="K960" s="6"/>
      <c r="L960" s="5"/>
      <c r="M960" s="6"/>
    </row>
    <row r="961">
      <c r="C961" s="5"/>
      <c r="D961" s="5"/>
      <c r="E961" s="5"/>
      <c r="F961" s="5"/>
      <c r="G961" s="6"/>
      <c r="H961" s="6"/>
      <c r="I961" s="6"/>
      <c r="J961" s="6"/>
      <c r="K961" s="6"/>
      <c r="L961" s="5"/>
      <c r="M961" s="6"/>
    </row>
    <row r="962">
      <c r="C962" s="5"/>
      <c r="D962" s="5"/>
      <c r="E962" s="5"/>
      <c r="F962" s="5"/>
      <c r="G962" s="6"/>
      <c r="H962" s="6"/>
      <c r="I962" s="6"/>
      <c r="J962" s="6"/>
      <c r="K962" s="6"/>
      <c r="L962" s="5"/>
      <c r="M962" s="6"/>
    </row>
    <row r="963">
      <c r="C963" s="5"/>
      <c r="D963" s="5"/>
      <c r="E963" s="5"/>
      <c r="F963" s="5"/>
      <c r="G963" s="6"/>
      <c r="H963" s="6"/>
      <c r="I963" s="6"/>
      <c r="J963" s="6"/>
      <c r="K963" s="6"/>
      <c r="L963" s="5"/>
      <c r="M963" s="6"/>
    </row>
    <row r="964">
      <c r="C964" s="5"/>
      <c r="D964" s="5"/>
      <c r="E964" s="5"/>
      <c r="F964" s="5"/>
      <c r="G964" s="6"/>
      <c r="H964" s="6"/>
      <c r="I964" s="6"/>
      <c r="J964" s="6"/>
      <c r="K964" s="6"/>
      <c r="L964" s="5"/>
      <c r="M964" s="6"/>
    </row>
    <row r="965">
      <c r="C965" s="5"/>
      <c r="D965" s="5"/>
      <c r="E965" s="5"/>
      <c r="F965" s="5"/>
      <c r="G965" s="6"/>
      <c r="H965" s="6"/>
      <c r="I965" s="6"/>
      <c r="J965" s="6"/>
      <c r="K965" s="6"/>
      <c r="L965" s="5"/>
      <c r="M965" s="6"/>
    </row>
    <row r="966">
      <c r="C966" s="5"/>
      <c r="D966" s="5"/>
      <c r="E966" s="5"/>
      <c r="F966" s="5"/>
      <c r="G966" s="6"/>
      <c r="H966" s="6"/>
      <c r="I966" s="6"/>
      <c r="J966" s="6"/>
      <c r="K966" s="6"/>
      <c r="L966" s="5"/>
      <c r="M966" s="6"/>
    </row>
    <row r="967">
      <c r="C967" s="5"/>
      <c r="D967" s="5"/>
      <c r="E967" s="5"/>
      <c r="F967" s="5"/>
      <c r="G967" s="6"/>
      <c r="H967" s="6"/>
      <c r="I967" s="6"/>
      <c r="J967" s="6"/>
      <c r="K967" s="6"/>
      <c r="L967" s="5"/>
      <c r="M967" s="6"/>
    </row>
    <row r="968">
      <c r="C968" s="5"/>
      <c r="D968" s="5"/>
      <c r="E968" s="5"/>
      <c r="F968" s="5"/>
      <c r="G968" s="6"/>
      <c r="H968" s="6"/>
      <c r="I968" s="6"/>
      <c r="J968" s="6"/>
      <c r="K968" s="6"/>
      <c r="L968" s="5"/>
      <c r="M968" s="6"/>
    </row>
    <row r="969">
      <c r="C969" s="5"/>
      <c r="D969" s="5"/>
      <c r="E969" s="5"/>
      <c r="F969" s="5"/>
      <c r="G969" s="6"/>
      <c r="H969" s="6"/>
      <c r="I969" s="6"/>
      <c r="J969" s="6"/>
      <c r="K969" s="6"/>
      <c r="L969" s="5"/>
      <c r="M969" s="6"/>
    </row>
    <row r="970">
      <c r="C970" s="5"/>
      <c r="D970" s="5"/>
      <c r="E970" s="5"/>
      <c r="F970" s="5"/>
      <c r="G970" s="6"/>
      <c r="H970" s="6"/>
      <c r="I970" s="6"/>
      <c r="J970" s="6"/>
      <c r="K970" s="6"/>
      <c r="L970" s="5"/>
      <c r="M970" s="6"/>
    </row>
    <row r="971">
      <c r="C971" s="5"/>
      <c r="D971" s="5"/>
      <c r="E971" s="5"/>
      <c r="F971" s="5"/>
      <c r="G971" s="6"/>
      <c r="H971" s="6"/>
      <c r="I971" s="6"/>
      <c r="J971" s="6"/>
      <c r="K971" s="6"/>
      <c r="L971" s="5"/>
      <c r="M971" s="6"/>
    </row>
    <row r="972">
      <c r="C972" s="5"/>
      <c r="D972" s="5"/>
      <c r="E972" s="5"/>
      <c r="F972" s="5"/>
      <c r="G972" s="6"/>
      <c r="H972" s="6"/>
      <c r="I972" s="6"/>
      <c r="J972" s="6"/>
      <c r="K972" s="6"/>
      <c r="L972" s="5"/>
      <c r="M972" s="6"/>
    </row>
    <row r="973">
      <c r="C973" s="5"/>
      <c r="D973" s="5"/>
      <c r="E973" s="5"/>
      <c r="F973" s="5"/>
      <c r="G973" s="6"/>
      <c r="H973" s="6"/>
      <c r="I973" s="6"/>
      <c r="J973" s="6"/>
      <c r="K973" s="6"/>
      <c r="L973" s="5"/>
      <c r="M973" s="6"/>
    </row>
    <row r="974">
      <c r="C974" s="5"/>
      <c r="D974" s="5"/>
      <c r="E974" s="5"/>
      <c r="F974" s="5"/>
      <c r="G974" s="6"/>
      <c r="H974" s="6"/>
      <c r="I974" s="6"/>
      <c r="J974" s="6"/>
      <c r="K974" s="6"/>
      <c r="L974" s="5"/>
      <c r="M974" s="6"/>
    </row>
    <row r="975">
      <c r="C975" s="5"/>
      <c r="D975" s="5"/>
      <c r="E975" s="5"/>
      <c r="F975" s="5"/>
      <c r="G975" s="6"/>
      <c r="H975" s="6"/>
      <c r="I975" s="6"/>
      <c r="J975" s="6"/>
      <c r="K975" s="6"/>
      <c r="L975" s="5"/>
      <c r="M975" s="6"/>
    </row>
    <row r="976">
      <c r="C976" s="5"/>
      <c r="D976" s="5"/>
      <c r="E976" s="5"/>
      <c r="F976" s="5"/>
      <c r="G976" s="6"/>
      <c r="H976" s="6"/>
      <c r="I976" s="6"/>
      <c r="J976" s="6"/>
      <c r="K976" s="6"/>
      <c r="L976" s="5"/>
      <c r="M976" s="6"/>
    </row>
    <row r="977">
      <c r="C977" s="5"/>
      <c r="D977" s="5"/>
      <c r="E977" s="5"/>
      <c r="F977" s="5"/>
      <c r="G977" s="6"/>
      <c r="H977" s="6"/>
      <c r="I977" s="6"/>
      <c r="J977" s="6"/>
      <c r="K977" s="6"/>
      <c r="L977" s="5"/>
      <c r="M977" s="6"/>
    </row>
    <row r="978">
      <c r="C978" s="5"/>
      <c r="D978" s="5"/>
      <c r="E978" s="5"/>
      <c r="F978" s="5"/>
      <c r="G978" s="6"/>
      <c r="H978" s="6"/>
      <c r="I978" s="6"/>
      <c r="J978" s="6"/>
      <c r="K978" s="6"/>
      <c r="L978" s="5"/>
      <c r="M978" s="6"/>
    </row>
    <row r="979">
      <c r="C979" s="5"/>
      <c r="D979" s="5"/>
      <c r="E979" s="5"/>
      <c r="F979" s="5"/>
      <c r="G979" s="6"/>
      <c r="H979" s="6"/>
      <c r="I979" s="6"/>
      <c r="J979" s="6"/>
      <c r="K979" s="6"/>
      <c r="L979" s="5"/>
      <c r="M979" s="6"/>
    </row>
    <row r="980">
      <c r="C980" s="5"/>
      <c r="D980" s="5"/>
      <c r="E980" s="5"/>
      <c r="F980" s="5"/>
      <c r="G980" s="6"/>
      <c r="H980" s="6"/>
      <c r="I980" s="6"/>
      <c r="J980" s="6"/>
      <c r="K980" s="6"/>
      <c r="L980" s="5"/>
      <c r="M980" s="6"/>
    </row>
    <row r="981">
      <c r="C981" s="5"/>
      <c r="D981" s="5"/>
      <c r="E981" s="5"/>
      <c r="F981" s="5"/>
      <c r="G981" s="6"/>
      <c r="H981" s="6"/>
      <c r="I981" s="6"/>
      <c r="J981" s="6"/>
      <c r="K981" s="6"/>
      <c r="L981" s="5"/>
      <c r="M981" s="6"/>
    </row>
    <row r="982">
      <c r="C982" s="5"/>
      <c r="D982" s="5"/>
      <c r="E982" s="5"/>
      <c r="F982" s="5"/>
      <c r="G982" s="6"/>
      <c r="H982" s="6"/>
      <c r="I982" s="6"/>
      <c r="J982" s="6"/>
      <c r="K982" s="6"/>
      <c r="L982" s="5"/>
      <c r="M982" s="6"/>
    </row>
    <row r="983">
      <c r="C983" s="5"/>
      <c r="D983" s="5"/>
      <c r="E983" s="5"/>
      <c r="F983" s="5"/>
      <c r="G983" s="6"/>
      <c r="H983" s="6"/>
      <c r="I983" s="6"/>
      <c r="J983" s="6"/>
      <c r="K983" s="6"/>
      <c r="L983" s="5"/>
      <c r="M983" s="6"/>
    </row>
    <row r="984">
      <c r="C984" s="5"/>
      <c r="D984" s="5"/>
      <c r="E984" s="5"/>
      <c r="F984" s="5"/>
      <c r="G984" s="6"/>
      <c r="H984" s="6"/>
      <c r="I984" s="6"/>
      <c r="J984" s="6"/>
      <c r="K984" s="6"/>
      <c r="L984" s="5"/>
      <c r="M984" s="6"/>
    </row>
    <row r="985">
      <c r="C985" s="5"/>
      <c r="D985" s="5"/>
      <c r="E985" s="5"/>
      <c r="F985" s="5"/>
      <c r="G985" s="6"/>
      <c r="H985" s="6"/>
      <c r="I985" s="6"/>
      <c r="J985" s="6"/>
      <c r="K985" s="6"/>
      <c r="L985" s="5"/>
      <c r="M985" s="6"/>
    </row>
    <row r="986">
      <c r="C986" s="5"/>
      <c r="D986" s="5"/>
      <c r="E986" s="5"/>
      <c r="F986" s="5"/>
      <c r="G986" s="6"/>
      <c r="H986" s="6"/>
      <c r="I986" s="6"/>
      <c r="J986" s="6"/>
      <c r="K986" s="6"/>
      <c r="L986" s="5"/>
      <c r="M986" s="6"/>
    </row>
    <row r="987">
      <c r="C987" s="5"/>
      <c r="D987" s="5"/>
      <c r="E987" s="5"/>
      <c r="F987" s="5"/>
      <c r="G987" s="6"/>
      <c r="H987" s="6"/>
      <c r="I987" s="6"/>
      <c r="J987" s="6"/>
      <c r="K987" s="6"/>
      <c r="L987" s="5"/>
      <c r="M987" s="6"/>
    </row>
    <row r="988">
      <c r="C988" s="5"/>
      <c r="D988" s="5"/>
      <c r="E988" s="5"/>
      <c r="F988" s="5"/>
      <c r="G988" s="6"/>
      <c r="H988" s="6"/>
      <c r="I988" s="6"/>
      <c r="J988" s="6"/>
      <c r="K988" s="6"/>
      <c r="L988" s="5"/>
      <c r="M988" s="6"/>
    </row>
    <row r="989">
      <c r="C989" s="5"/>
      <c r="D989" s="5"/>
      <c r="E989" s="5"/>
      <c r="F989" s="5"/>
      <c r="G989" s="6"/>
      <c r="H989" s="6"/>
      <c r="I989" s="6"/>
      <c r="J989" s="6"/>
      <c r="K989" s="6"/>
      <c r="L989" s="5"/>
      <c r="M989" s="6"/>
    </row>
    <row r="990">
      <c r="C990" s="5"/>
      <c r="D990" s="5"/>
      <c r="E990" s="5"/>
      <c r="F990" s="5"/>
      <c r="G990" s="6"/>
      <c r="H990" s="6"/>
      <c r="I990" s="6"/>
      <c r="J990" s="6"/>
      <c r="K990" s="6"/>
      <c r="L990" s="5"/>
      <c r="M990" s="6"/>
    </row>
    <row r="991">
      <c r="C991" s="5"/>
      <c r="D991" s="5"/>
      <c r="E991" s="5"/>
      <c r="F991" s="5"/>
      <c r="G991" s="6"/>
      <c r="H991" s="6"/>
      <c r="I991" s="6"/>
      <c r="J991" s="6"/>
      <c r="K991" s="6"/>
      <c r="L991" s="5"/>
      <c r="M991" s="6"/>
    </row>
    <row r="992">
      <c r="C992" s="5"/>
      <c r="D992" s="5"/>
      <c r="E992" s="5"/>
      <c r="F992" s="5"/>
      <c r="G992" s="6"/>
      <c r="H992" s="6"/>
      <c r="I992" s="6"/>
      <c r="J992" s="6"/>
      <c r="K992" s="6"/>
      <c r="L992" s="5"/>
      <c r="M992" s="6"/>
    </row>
    <row r="993">
      <c r="C993" s="5"/>
      <c r="D993" s="5"/>
      <c r="E993" s="5"/>
      <c r="F993" s="5"/>
      <c r="G993" s="6"/>
      <c r="H993" s="6"/>
      <c r="I993" s="6"/>
      <c r="J993" s="6"/>
      <c r="K993" s="6"/>
      <c r="L993" s="5"/>
      <c r="M993" s="6"/>
    </row>
    <row r="994">
      <c r="C994" s="5"/>
      <c r="D994" s="5"/>
      <c r="E994" s="5"/>
      <c r="F994" s="5"/>
      <c r="G994" s="6"/>
      <c r="H994" s="6"/>
      <c r="I994" s="6"/>
      <c r="J994" s="6"/>
      <c r="K994" s="6"/>
      <c r="L994" s="5"/>
      <c r="M994" s="6"/>
    </row>
    <row r="995">
      <c r="C995" s="5"/>
      <c r="D995" s="5"/>
      <c r="E995" s="5"/>
      <c r="F995" s="5"/>
      <c r="G995" s="6"/>
      <c r="H995" s="6"/>
      <c r="I995" s="6"/>
      <c r="J995" s="6"/>
      <c r="K995" s="6"/>
      <c r="L995" s="5"/>
      <c r="M995" s="6"/>
    </row>
    <row r="996">
      <c r="C996" s="5"/>
      <c r="D996" s="5"/>
      <c r="E996" s="5"/>
      <c r="F996" s="5"/>
      <c r="G996" s="6"/>
      <c r="H996" s="6"/>
      <c r="I996" s="6"/>
      <c r="J996" s="6"/>
      <c r="K996" s="6"/>
      <c r="L996" s="5"/>
      <c r="M996" s="6"/>
    </row>
    <row r="997">
      <c r="C997" s="5"/>
      <c r="D997" s="5"/>
      <c r="E997" s="5"/>
      <c r="F997" s="5"/>
      <c r="G997" s="6"/>
      <c r="H997" s="6"/>
      <c r="I997" s="6"/>
      <c r="J997" s="6"/>
      <c r="K997" s="6"/>
      <c r="L997" s="5"/>
      <c r="M997" s="6"/>
    </row>
    <row r="998">
      <c r="C998" s="5"/>
      <c r="D998" s="5"/>
      <c r="E998" s="5"/>
      <c r="F998" s="5"/>
      <c r="G998" s="6"/>
      <c r="H998" s="6"/>
      <c r="I998" s="6"/>
      <c r="J998" s="6"/>
      <c r="K998" s="6"/>
      <c r="L998" s="5"/>
      <c r="M998" s="6"/>
    </row>
    <row r="999">
      <c r="C999" s="5"/>
      <c r="D999" s="5"/>
      <c r="E999" s="5"/>
      <c r="F999" s="5"/>
      <c r="G999" s="6"/>
      <c r="H999" s="6"/>
      <c r="I999" s="6"/>
      <c r="J999" s="6"/>
      <c r="K999" s="6"/>
      <c r="L999" s="5"/>
      <c r="M999" s="6"/>
    </row>
    <row r="1000">
      <c r="C1000" s="5"/>
      <c r="D1000" s="5"/>
      <c r="E1000" s="5"/>
      <c r="F1000" s="5"/>
      <c r="G1000" s="6"/>
      <c r="H1000" s="6"/>
      <c r="I1000" s="6"/>
      <c r="J1000" s="6"/>
      <c r="K1000" s="6"/>
      <c r="L1000" s="5"/>
      <c r="M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8" t="s">
        <v>138</v>
      </c>
      <c r="D1" s="8" t="s">
        <v>139</v>
      </c>
      <c r="E1" s="8" t="s">
        <v>140</v>
      </c>
      <c r="F1" s="8" t="s">
        <v>141</v>
      </c>
      <c r="G1" s="8" t="s">
        <v>142</v>
      </c>
      <c r="H1" s="8" t="s">
        <v>143</v>
      </c>
      <c r="I1" s="8" t="s">
        <v>144</v>
      </c>
      <c r="J1" s="8" t="s">
        <v>145</v>
      </c>
      <c r="K1" s="8" t="s">
        <v>146</v>
      </c>
      <c r="L1" s="8" t="s">
        <v>147</v>
      </c>
      <c r="M1" s="8" t="s">
        <v>148</v>
      </c>
      <c r="N1" s="8" t="s">
        <v>149</v>
      </c>
      <c r="O1" s="8" t="s">
        <v>150</v>
      </c>
      <c r="P1" s="7" t="s">
        <v>151</v>
      </c>
      <c r="Q1" s="7" t="s">
        <v>152</v>
      </c>
      <c r="R1" s="7" t="s">
        <v>153</v>
      </c>
      <c r="S1" s="7" t="s">
        <v>154</v>
      </c>
      <c r="T1" s="7" t="s">
        <v>155</v>
      </c>
      <c r="U1" s="7" t="s">
        <v>156</v>
      </c>
      <c r="V1" s="7" t="s">
        <v>157</v>
      </c>
      <c r="W1" s="7" t="s">
        <v>158</v>
      </c>
      <c r="X1" s="9"/>
      <c r="Y1" s="9"/>
      <c r="Z1" s="9"/>
      <c r="AA1" s="9"/>
    </row>
    <row r="2">
      <c r="A2" s="1">
        <v>1.0</v>
      </c>
      <c r="B2" s="4" t="str">
        <f t="array" ref="B2:O43">Naiya!D2:Q43</f>
        <v>Edith</v>
      </c>
      <c r="C2" s="5">
        <v>2549.0</v>
      </c>
      <c r="D2" s="5">
        <v>9.0</v>
      </c>
      <c r="E2" s="5">
        <v>0.0</v>
      </c>
      <c r="F2" s="5">
        <v>0.0</v>
      </c>
      <c r="G2" s="5">
        <v>110.0</v>
      </c>
      <c r="H2" s="5">
        <v>17.0</v>
      </c>
      <c r="I2" s="5">
        <v>0.0</v>
      </c>
      <c r="J2" s="10">
        <v>15.0</v>
      </c>
      <c r="K2" s="10">
        <v>0.93</v>
      </c>
      <c r="L2" s="10">
        <v>1.0</v>
      </c>
      <c r="M2" s="10">
        <v>255.0</v>
      </c>
      <c r="N2" s="10">
        <v>110.0</v>
      </c>
      <c r="O2" s="10">
        <v>32.0</v>
      </c>
      <c r="Q2" s="4">
        <f>COUNTIF(liquid!B:B,B2)</f>
        <v>1</v>
      </c>
      <c r="R2" s="4" t="str">
        <f>IFERROR(__xludf.DUMMYFUNCTION("FILTER(B:B,Q:Q=0)"),"")</f>
        <v/>
      </c>
      <c r="S2" s="1">
        <f>COUNTA(R2:R1000)</f>
        <v>0</v>
      </c>
      <c r="T2" s="1">
        <v>42.0</v>
      </c>
      <c r="U2" s="4">
        <f>S2-T2</f>
        <v>-42</v>
      </c>
      <c r="V2" s="1" t="s">
        <v>159</v>
      </c>
      <c r="W2" s="4">
        <f>COUNTIF(laning!$U:$U,B2)</f>
        <v>1</v>
      </c>
    </row>
    <row r="3">
      <c r="A3" s="4">
        <f t="shared" ref="A3:A127" si="1">if(ISBLANK(B3),0,A2+1)</f>
        <v>2</v>
      </c>
      <c r="B3" s="4" t="s">
        <v>13</v>
      </c>
      <c r="C3" s="5">
        <v>2701.0</v>
      </c>
      <c r="D3" s="5">
        <v>7.2</v>
      </c>
      <c r="E3" s="5">
        <v>510.0</v>
      </c>
      <c r="F3" s="5">
        <v>19.0</v>
      </c>
      <c r="G3" s="5">
        <v>115.0</v>
      </c>
      <c r="H3" s="5">
        <v>21.0</v>
      </c>
      <c r="I3" s="5">
        <v>0.0</v>
      </c>
      <c r="J3" s="10">
        <v>15.0</v>
      </c>
      <c r="K3" s="10">
        <v>0.98</v>
      </c>
      <c r="L3" s="10">
        <v>1.0</v>
      </c>
      <c r="M3" s="10">
        <v>240.0</v>
      </c>
      <c r="N3" s="10">
        <v>115.0</v>
      </c>
      <c r="O3" s="10">
        <v>36.0</v>
      </c>
      <c r="Q3" s="4">
        <f>COUNTIF(liquid!B:B,B3)</f>
        <v>1</v>
      </c>
      <c r="R3" s="4"/>
      <c r="V3" s="1" t="s">
        <v>160</v>
      </c>
      <c r="W3" s="4">
        <f>COUNTIF(laning!$U:$U,B3)</f>
        <v>1</v>
      </c>
    </row>
    <row r="4">
      <c r="A4" s="4">
        <f t="shared" si="1"/>
        <v>3</v>
      </c>
      <c r="B4" s="4" t="s">
        <v>14</v>
      </c>
      <c r="C4" s="5">
        <v>2701.0</v>
      </c>
      <c r="D4" s="5">
        <v>7.2</v>
      </c>
      <c r="E4" s="5">
        <v>490.0</v>
      </c>
      <c r="F4" s="5">
        <v>18.0</v>
      </c>
      <c r="G4" s="5">
        <v>114.0</v>
      </c>
      <c r="H4" s="5">
        <v>19.0</v>
      </c>
      <c r="I4" s="5">
        <v>0.0</v>
      </c>
      <c r="J4" s="10">
        <v>15.0</v>
      </c>
      <c r="K4" s="10">
        <v>1.05</v>
      </c>
      <c r="L4" s="10">
        <v>1.0</v>
      </c>
      <c r="M4" s="10">
        <v>240.0</v>
      </c>
      <c r="N4" s="10">
        <v>114.0</v>
      </c>
      <c r="O4" s="10">
        <v>34.0</v>
      </c>
      <c r="Q4" s="4">
        <f>COUNTIF(liquid!B:B,B4)</f>
        <v>1</v>
      </c>
      <c r="R4" s="4"/>
      <c r="V4" s="1" t="s">
        <v>161</v>
      </c>
      <c r="W4" s="4">
        <f>COUNTIF(laning!$U:$U,B4)</f>
        <v>1</v>
      </c>
    </row>
    <row r="5">
      <c r="A5" s="4">
        <f t="shared" si="1"/>
        <v>4</v>
      </c>
      <c r="B5" s="4" t="s">
        <v>15</v>
      </c>
      <c r="C5" s="5">
        <v>2709.0</v>
      </c>
      <c r="D5" s="5">
        <v>18.4</v>
      </c>
      <c r="E5" s="5">
        <v>430.0</v>
      </c>
      <c r="F5" s="5">
        <v>2.4</v>
      </c>
      <c r="G5" s="5">
        <v>105.0</v>
      </c>
      <c r="H5" s="5">
        <v>17.0</v>
      </c>
      <c r="I5" s="5">
        <v>0.0</v>
      </c>
      <c r="J5" s="10">
        <v>15.0</v>
      </c>
      <c r="K5" s="10">
        <v>1.03</v>
      </c>
      <c r="L5" s="10">
        <v>1.0</v>
      </c>
      <c r="M5" s="10">
        <v>260.0</v>
      </c>
      <c r="N5" s="10">
        <v>105.0</v>
      </c>
      <c r="O5" s="10">
        <v>32.0</v>
      </c>
      <c r="Q5" s="4">
        <f>COUNTIF(liquid!B:B,B5)</f>
        <v>1</v>
      </c>
      <c r="R5" s="4"/>
      <c r="V5" s="1" t="s">
        <v>162</v>
      </c>
      <c r="W5" s="4">
        <f>COUNTIF(laning!$U:$U,B5)</f>
        <v>1</v>
      </c>
    </row>
    <row r="6">
      <c r="A6" s="4">
        <f t="shared" si="1"/>
        <v>5</v>
      </c>
      <c r="B6" s="4" t="s">
        <v>16</v>
      </c>
      <c r="C6" s="5">
        <v>2730.0</v>
      </c>
      <c r="D6" s="5">
        <v>7.2</v>
      </c>
      <c r="E6" s="5">
        <v>450.0</v>
      </c>
      <c r="F6" s="5">
        <v>15.0</v>
      </c>
      <c r="G6" s="5">
        <v>128.0</v>
      </c>
      <c r="H6" s="5">
        <v>22.0</v>
      </c>
      <c r="I6" s="5">
        <v>0.0</v>
      </c>
      <c r="J6" s="10">
        <v>15.0</v>
      </c>
      <c r="K6" s="10">
        <v>1.05</v>
      </c>
      <c r="L6" s="10">
        <v>1.0</v>
      </c>
      <c r="M6" s="10">
        <v>240.0</v>
      </c>
      <c r="N6" s="10">
        <v>128.0</v>
      </c>
      <c r="O6" s="10">
        <v>37.0</v>
      </c>
      <c r="Q6" s="4">
        <f>COUNTIF(liquid!B:B,B6)</f>
        <v>1</v>
      </c>
      <c r="R6" s="4"/>
      <c r="W6" s="4">
        <f>COUNTIF(laning!$U:$U,B6)</f>
        <v>1</v>
      </c>
    </row>
    <row r="7">
      <c r="A7" s="4">
        <f t="shared" si="1"/>
        <v>6</v>
      </c>
      <c r="B7" s="4" t="s">
        <v>17</v>
      </c>
      <c r="C7" s="5">
        <v>2549.0</v>
      </c>
      <c r="D7" s="5">
        <v>7.0</v>
      </c>
      <c r="E7" s="5">
        <v>100.0</v>
      </c>
      <c r="F7" s="5">
        <v>0.8</v>
      </c>
      <c r="G7" s="5">
        <v>124.0</v>
      </c>
      <c r="H7" s="5">
        <v>16.0</v>
      </c>
      <c r="I7" s="5">
        <v>0.0</v>
      </c>
      <c r="J7" s="10">
        <v>15.0</v>
      </c>
      <c r="K7" s="10">
        <v>1.08</v>
      </c>
      <c r="L7" s="10">
        <v>1.0</v>
      </c>
      <c r="M7" s="10">
        <v>260.0</v>
      </c>
      <c r="N7" s="10">
        <v>124.0</v>
      </c>
      <c r="O7" s="10">
        <v>31.0</v>
      </c>
      <c r="Q7" s="4">
        <f>COUNTIF(liquid!B:B,B7)</f>
        <v>1</v>
      </c>
      <c r="R7" s="4"/>
      <c r="W7" s="4">
        <f>COUNTIF(laning!$U:$U,B7)</f>
        <v>1</v>
      </c>
    </row>
    <row r="8">
      <c r="A8" s="4">
        <f t="shared" si="1"/>
        <v>7</v>
      </c>
      <c r="B8" s="4" t="s">
        <v>18</v>
      </c>
      <c r="C8" s="5">
        <v>2646.0</v>
      </c>
      <c r="D8" s="5">
        <v>7.8</v>
      </c>
      <c r="E8" s="5">
        <v>453.0</v>
      </c>
      <c r="F8" s="5">
        <v>6.2</v>
      </c>
      <c r="G8" s="5">
        <v>121.0</v>
      </c>
      <c r="H8" s="5">
        <v>25.0</v>
      </c>
      <c r="I8" s="5">
        <v>0.0</v>
      </c>
      <c r="J8" s="10">
        <v>15.0</v>
      </c>
      <c r="K8" s="10">
        <v>1.13</v>
      </c>
      <c r="L8" s="10">
        <v>1.0</v>
      </c>
      <c r="M8" s="10">
        <v>260.0</v>
      </c>
      <c r="N8" s="10">
        <v>121.0</v>
      </c>
      <c r="O8" s="10">
        <v>40.0</v>
      </c>
      <c r="Q8" s="4">
        <f>COUNTIF(liquid!B:B,B8)</f>
        <v>1</v>
      </c>
      <c r="R8" s="4"/>
      <c r="W8" s="4">
        <f>COUNTIF(laning!$U:$U,B8)</f>
        <v>1</v>
      </c>
    </row>
    <row r="9">
      <c r="A9" s="4">
        <f t="shared" si="1"/>
        <v>8</v>
      </c>
      <c r="B9" s="4" t="s">
        <v>19</v>
      </c>
      <c r="C9" s="5">
        <v>2455.0</v>
      </c>
      <c r="D9" s="5">
        <v>6.4</v>
      </c>
      <c r="E9" s="5">
        <v>420.0</v>
      </c>
      <c r="F9" s="5">
        <v>15.0</v>
      </c>
      <c r="G9" s="5">
        <v>125.0</v>
      </c>
      <c r="H9" s="5">
        <v>16.0</v>
      </c>
      <c r="I9" s="5">
        <v>0.0</v>
      </c>
      <c r="J9" s="10">
        <v>15.0</v>
      </c>
      <c r="K9" s="10">
        <v>1.01</v>
      </c>
      <c r="L9" s="10">
        <v>1.0</v>
      </c>
      <c r="M9" s="10">
        <v>240.0</v>
      </c>
      <c r="N9" s="10">
        <v>125.0</v>
      </c>
      <c r="O9" s="10">
        <v>31.0</v>
      </c>
      <c r="Q9" s="4">
        <f>COUNTIF(liquid!B:B,B9)</f>
        <v>1</v>
      </c>
      <c r="R9" s="4"/>
      <c r="W9" s="4">
        <f>COUNTIF(laning!$U:$U,B9)</f>
        <v>1</v>
      </c>
    </row>
    <row r="10">
      <c r="A10" s="4">
        <f t="shared" si="1"/>
        <v>9</v>
      </c>
      <c r="B10" s="4" t="s">
        <v>20</v>
      </c>
      <c r="C10" s="5">
        <v>2646.0</v>
      </c>
      <c r="D10" s="5">
        <v>7.8</v>
      </c>
      <c r="E10" s="5">
        <v>453.0</v>
      </c>
      <c r="F10" s="5">
        <v>31.0</v>
      </c>
      <c r="G10" s="5">
        <v>121.0</v>
      </c>
      <c r="H10" s="5">
        <v>25.0</v>
      </c>
      <c r="I10" s="5">
        <v>0.0</v>
      </c>
      <c r="J10" s="10">
        <v>15.0</v>
      </c>
      <c r="K10" s="10">
        <v>1.14</v>
      </c>
      <c r="L10" s="10">
        <v>1.0</v>
      </c>
      <c r="M10" s="10">
        <v>260.0</v>
      </c>
      <c r="N10" s="10">
        <v>121.0</v>
      </c>
      <c r="O10" s="10">
        <v>40.0</v>
      </c>
      <c r="Q10" s="4">
        <f>COUNTIF(liquid!B:B,B10)</f>
        <v>1</v>
      </c>
      <c r="R10" s="4"/>
      <c r="W10" s="4">
        <f>COUNTIF(laning!$U:$U,B10)</f>
        <v>1</v>
      </c>
    </row>
    <row r="11">
      <c r="A11" s="4">
        <f t="shared" si="1"/>
        <v>10</v>
      </c>
      <c r="B11" s="4" t="s">
        <v>21</v>
      </c>
      <c r="C11" s="5">
        <v>2828.0</v>
      </c>
      <c r="D11" s="5">
        <v>10.8</v>
      </c>
      <c r="E11" s="5">
        <v>430.0</v>
      </c>
      <c r="F11" s="5">
        <v>21.0</v>
      </c>
      <c r="G11" s="5">
        <v>132.0</v>
      </c>
      <c r="H11" s="5">
        <v>25.0</v>
      </c>
      <c r="I11" s="5">
        <v>0.0</v>
      </c>
      <c r="J11" s="10">
        <v>15.0</v>
      </c>
      <c r="K11" s="10">
        <v>1.02</v>
      </c>
      <c r="L11" s="10">
        <v>1.0</v>
      </c>
      <c r="M11" s="10">
        <v>252.0</v>
      </c>
      <c r="N11" s="10">
        <v>132.0</v>
      </c>
      <c r="O11" s="10">
        <v>40.0</v>
      </c>
      <c r="Q11" s="4">
        <f>COUNTIF(liquid!B:B,B11)</f>
        <v>1</v>
      </c>
      <c r="R11" s="4"/>
      <c r="W11" s="4">
        <f>COUNTIF(laning!$U:$U,B11)</f>
        <v>1</v>
      </c>
    </row>
    <row r="12">
      <c r="A12" s="4">
        <f t="shared" si="1"/>
        <v>11</v>
      </c>
      <c r="B12" s="4" t="s">
        <v>22</v>
      </c>
      <c r="C12" s="5">
        <v>2728.0</v>
      </c>
      <c r="D12" s="5">
        <v>10.8</v>
      </c>
      <c r="E12" s="5">
        <v>430.0</v>
      </c>
      <c r="F12" s="5">
        <v>21.0</v>
      </c>
      <c r="G12" s="5">
        <v>129.0</v>
      </c>
      <c r="H12" s="5">
        <v>19.0</v>
      </c>
      <c r="I12" s="5">
        <v>0.0</v>
      </c>
      <c r="J12" s="10">
        <v>15.0</v>
      </c>
      <c r="K12" s="10">
        <v>1.0</v>
      </c>
      <c r="L12" s="10">
        <v>1.0</v>
      </c>
      <c r="M12" s="10">
        <v>255.0</v>
      </c>
      <c r="N12" s="10">
        <v>129.0</v>
      </c>
      <c r="O12" s="10">
        <v>34.0</v>
      </c>
      <c r="Q12" s="4">
        <f>COUNTIF(liquid!B:B,B12)</f>
        <v>1</v>
      </c>
      <c r="R12" s="4"/>
      <c r="W12" s="4">
        <f>COUNTIF(laning!$U:$U,B12)</f>
        <v>1</v>
      </c>
    </row>
    <row r="13">
      <c r="A13" s="4">
        <f t="shared" si="1"/>
        <v>12</v>
      </c>
      <c r="B13" s="4" t="s">
        <v>23</v>
      </c>
      <c r="C13" s="5">
        <v>2401.0</v>
      </c>
      <c r="D13" s="5">
        <v>6.8</v>
      </c>
      <c r="E13" s="5">
        <v>490.0</v>
      </c>
      <c r="F13" s="5">
        <v>20.0</v>
      </c>
      <c r="G13" s="5">
        <v>107.0</v>
      </c>
      <c r="H13" s="5">
        <v>15.0</v>
      </c>
      <c r="I13" s="5">
        <v>0.0</v>
      </c>
      <c r="J13" s="10">
        <v>15.0</v>
      </c>
      <c r="K13" s="10">
        <v>1.0</v>
      </c>
      <c r="L13" s="10">
        <v>1.0</v>
      </c>
      <c r="M13" s="10">
        <v>240.0</v>
      </c>
      <c r="N13" s="10">
        <v>107.0</v>
      </c>
      <c r="O13" s="10">
        <v>30.0</v>
      </c>
      <c r="Q13" s="4">
        <f>COUNTIF(liquid!B:B,B13)</f>
        <v>1</v>
      </c>
      <c r="R13" s="4"/>
      <c r="W13" s="4">
        <f>COUNTIF(laning!$U:$U,B13)</f>
        <v>1</v>
      </c>
    </row>
    <row r="14">
      <c r="A14" s="4">
        <f t="shared" si="1"/>
        <v>13</v>
      </c>
      <c r="B14" s="4" t="s">
        <v>24</v>
      </c>
      <c r="C14" s="5">
        <v>2628.0</v>
      </c>
      <c r="D14" s="5">
        <v>8.0</v>
      </c>
      <c r="E14" s="5">
        <v>510.0</v>
      </c>
      <c r="F14" s="5">
        <v>3.4</v>
      </c>
      <c r="G14" s="5">
        <v>120.0</v>
      </c>
      <c r="H14" s="5">
        <v>21.0</v>
      </c>
      <c r="I14" s="5">
        <v>0.0</v>
      </c>
      <c r="J14" s="10">
        <v>15.0</v>
      </c>
      <c r="K14" s="10">
        <v>1.09</v>
      </c>
      <c r="L14" s="10">
        <v>1.0</v>
      </c>
      <c r="M14" s="10">
        <v>260.0</v>
      </c>
      <c r="N14" s="10">
        <v>120.0</v>
      </c>
      <c r="O14" s="10">
        <v>36.0</v>
      </c>
      <c r="Q14" s="4">
        <f>COUNTIF(liquid!B:B,B14)</f>
        <v>1</v>
      </c>
      <c r="R14" s="4"/>
      <c r="W14" s="4">
        <f>COUNTIF(laning!$U:$U,B14)</f>
        <v>1</v>
      </c>
    </row>
    <row r="15">
      <c r="A15" s="4">
        <f t="shared" si="1"/>
        <v>14</v>
      </c>
      <c r="B15" s="4" t="s">
        <v>25</v>
      </c>
      <c r="C15" s="5">
        <v>2651.0</v>
      </c>
      <c r="D15" s="5">
        <v>7.2</v>
      </c>
      <c r="E15" s="5">
        <v>510.0</v>
      </c>
      <c r="F15" s="5">
        <v>21.0</v>
      </c>
      <c r="G15" s="5">
        <v>115.0</v>
      </c>
      <c r="H15" s="5">
        <v>19.0</v>
      </c>
      <c r="I15" s="5">
        <v>0.0</v>
      </c>
      <c r="J15" s="10">
        <v>15.0</v>
      </c>
      <c r="K15" s="10">
        <v>0.98</v>
      </c>
      <c r="L15" s="10">
        <v>1.0</v>
      </c>
      <c r="M15" s="10">
        <v>255.0</v>
      </c>
      <c r="N15" s="10">
        <v>115.0</v>
      </c>
      <c r="O15" s="10">
        <v>34.0</v>
      </c>
      <c r="Q15" s="4">
        <f>COUNTIF(liquid!B:B,B15)</f>
        <v>1</v>
      </c>
      <c r="R15" s="4"/>
      <c r="W15" s="4">
        <f>COUNTIF(laning!$U:$U,B15)</f>
        <v>1</v>
      </c>
    </row>
    <row r="16">
      <c r="A16" s="4">
        <f t="shared" si="1"/>
        <v>15</v>
      </c>
      <c r="B16" s="4" t="s">
        <v>26</v>
      </c>
      <c r="C16" s="5">
        <v>2543.0</v>
      </c>
      <c r="D16" s="5">
        <v>6.8</v>
      </c>
      <c r="E16" s="5">
        <v>500.0</v>
      </c>
      <c r="F16" s="5">
        <v>19.0</v>
      </c>
      <c r="G16" s="5">
        <v>118.0</v>
      </c>
      <c r="H16" s="5">
        <v>20.0</v>
      </c>
      <c r="I16" s="5">
        <v>0.0</v>
      </c>
      <c r="J16" s="10">
        <v>15.0</v>
      </c>
      <c r="K16" s="10">
        <v>0.98</v>
      </c>
      <c r="L16" s="10">
        <v>1.0</v>
      </c>
      <c r="M16" s="10">
        <v>245.0</v>
      </c>
      <c r="N16" s="10">
        <v>118.0</v>
      </c>
      <c r="O16" s="10">
        <v>35.0</v>
      </c>
      <c r="Q16" s="4">
        <f>COUNTIF(liquid!B:B,B16)</f>
        <v>1</v>
      </c>
      <c r="R16" s="4"/>
      <c r="W16" s="4">
        <f>COUNTIF(laning!$U:$U,B16)</f>
        <v>1</v>
      </c>
    </row>
    <row r="17">
      <c r="A17" s="4">
        <f t="shared" si="1"/>
        <v>16</v>
      </c>
      <c r="B17" s="4" t="s">
        <v>27</v>
      </c>
      <c r="C17" s="5">
        <v>2629.0</v>
      </c>
      <c r="D17" s="5">
        <v>8.4</v>
      </c>
      <c r="E17" s="5">
        <v>0.0</v>
      </c>
      <c r="F17" s="5">
        <v>0.0</v>
      </c>
      <c r="G17" s="5">
        <v>128.0</v>
      </c>
      <c r="H17" s="5">
        <v>10.0</v>
      </c>
      <c r="I17" s="5">
        <v>0.0</v>
      </c>
      <c r="J17" s="10">
        <v>15.0</v>
      </c>
      <c r="K17" s="10">
        <v>1.02</v>
      </c>
      <c r="L17" s="10">
        <v>1.0</v>
      </c>
      <c r="M17" s="10">
        <v>260.0</v>
      </c>
      <c r="N17" s="10">
        <v>128.0</v>
      </c>
      <c r="O17" s="10">
        <v>25.0</v>
      </c>
      <c r="Q17" s="4">
        <f>COUNTIF(liquid!B:B,B17)</f>
        <v>1</v>
      </c>
      <c r="R17" s="4"/>
      <c r="W17" s="4">
        <f>COUNTIF(laning!$U:$U,B17)</f>
        <v>1</v>
      </c>
    </row>
    <row r="18">
      <c r="A18" s="4">
        <f t="shared" si="1"/>
        <v>17</v>
      </c>
      <c r="B18" s="4" t="s">
        <v>28</v>
      </c>
      <c r="C18" s="5">
        <v>2578.0</v>
      </c>
      <c r="D18" s="5">
        <v>7.8</v>
      </c>
      <c r="E18" s="5">
        <v>100.0</v>
      </c>
      <c r="F18" s="5">
        <v>4.0</v>
      </c>
      <c r="G18" s="5">
        <v>125.0</v>
      </c>
      <c r="H18" s="5">
        <v>18.0</v>
      </c>
      <c r="I18" s="5">
        <v>0.0</v>
      </c>
      <c r="J18" s="10">
        <v>15.0</v>
      </c>
      <c r="K18" s="10">
        <v>1.01</v>
      </c>
      <c r="L18" s="10">
        <v>1.0</v>
      </c>
      <c r="M18" s="10">
        <v>260.0</v>
      </c>
      <c r="N18" s="10">
        <v>125.0</v>
      </c>
      <c r="O18" s="10">
        <v>33.0</v>
      </c>
      <c r="Q18" s="4">
        <f>COUNTIF(liquid!B:B,B18)</f>
        <v>1</v>
      </c>
      <c r="R18" s="4"/>
      <c r="W18" s="4">
        <f>COUNTIF(laning!$U:$U,B18)</f>
        <v>1</v>
      </c>
    </row>
    <row r="19">
      <c r="A19" s="4">
        <f t="shared" si="1"/>
        <v>18</v>
      </c>
      <c r="B19" s="4" t="s">
        <v>29</v>
      </c>
      <c r="C19" s="5">
        <v>2481.0</v>
      </c>
      <c r="D19" s="5">
        <v>7.6</v>
      </c>
      <c r="E19" s="5">
        <v>490.0</v>
      </c>
      <c r="F19" s="5">
        <v>20.0</v>
      </c>
      <c r="G19" s="5">
        <v>112.0</v>
      </c>
      <c r="H19" s="5">
        <v>17.0</v>
      </c>
      <c r="I19" s="5">
        <v>0.0</v>
      </c>
      <c r="J19" s="10">
        <v>15.0</v>
      </c>
      <c r="K19" s="10">
        <v>1.0</v>
      </c>
      <c r="L19" s="10">
        <v>1.0</v>
      </c>
      <c r="M19" s="10">
        <v>245.0</v>
      </c>
      <c r="N19" s="10">
        <v>112.0</v>
      </c>
      <c r="O19" s="10">
        <v>32.0</v>
      </c>
      <c r="Q19" s="4">
        <f>COUNTIF(liquid!B:B,B19)</f>
        <v>1</v>
      </c>
      <c r="R19" s="4"/>
      <c r="W19" s="4">
        <f>COUNTIF(laning!$U:$U,B19)</f>
        <v>1</v>
      </c>
    </row>
    <row r="20">
      <c r="A20" s="4">
        <f t="shared" si="1"/>
        <v>19</v>
      </c>
      <c r="B20" s="4" t="s">
        <v>30</v>
      </c>
      <c r="C20" s="5">
        <v>2878.0</v>
      </c>
      <c r="D20" s="5">
        <v>7.8</v>
      </c>
      <c r="E20" s="5">
        <v>420.0</v>
      </c>
      <c r="F20" s="5">
        <v>16.0</v>
      </c>
      <c r="G20" s="5">
        <v>128.0</v>
      </c>
      <c r="H20" s="5">
        <v>24.0</v>
      </c>
      <c r="I20" s="5">
        <v>0.0</v>
      </c>
      <c r="J20" s="10">
        <v>15.0</v>
      </c>
      <c r="K20" s="10">
        <v>0.99</v>
      </c>
      <c r="L20" s="10">
        <v>1.0</v>
      </c>
      <c r="M20" s="10">
        <v>262.0</v>
      </c>
      <c r="N20" s="10">
        <v>128.0</v>
      </c>
      <c r="O20" s="10">
        <v>39.0</v>
      </c>
      <c r="Q20" s="4">
        <f>COUNTIF(liquid!B:B,B20)</f>
        <v>1</v>
      </c>
      <c r="R20" s="4"/>
      <c r="W20" s="4">
        <f>COUNTIF(laning!$U:$U,B20)</f>
        <v>1</v>
      </c>
    </row>
    <row r="21">
      <c r="A21" s="4">
        <f t="shared" si="1"/>
        <v>20</v>
      </c>
      <c r="B21" s="4" t="s">
        <v>31</v>
      </c>
      <c r="C21" s="5">
        <v>2561.0</v>
      </c>
      <c r="D21" s="5">
        <v>6.8</v>
      </c>
      <c r="E21" s="5">
        <v>430.0</v>
      </c>
      <c r="F21" s="5">
        <v>16.0</v>
      </c>
      <c r="G21" s="5">
        <v>120.0</v>
      </c>
      <c r="H21" s="5">
        <v>22.0</v>
      </c>
      <c r="I21" s="5">
        <v>0.0</v>
      </c>
      <c r="J21" s="10">
        <v>15.0</v>
      </c>
      <c r="K21" s="10">
        <v>1.0</v>
      </c>
      <c r="L21" s="10">
        <v>1.0</v>
      </c>
      <c r="M21" s="10">
        <v>252.0</v>
      </c>
      <c r="N21" s="10">
        <v>120.0</v>
      </c>
      <c r="O21" s="10">
        <v>37.0</v>
      </c>
      <c r="Q21" s="4">
        <f>COUNTIF(liquid!B:B,B21)</f>
        <v>1</v>
      </c>
      <c r="R21" s="4"/>
      <c r="W21" s="4">
        <f>COUNTIF(laning!$U:$U,B21)</f>
        <v>1</v>
      </c>
    </row>
    <row r="22">
      <c r="A22" s="4">
        <f t="shared" si="1"/>
        <v>21</v>
      </c>
      <c r="B22" s="4" t="s">
        <v>32</v>
      </c>
      <c r="C22" s="5">
        <v>2429.0</v>
      </c>
      <c r="D22" s="5">
        <v>7.4</v>
      </c>
      <c r="E22" s="5">
        <v>100.0</v>
      </c>
      <c r="F22" s="5">
        <v>4.0</v>
      </c>
      <c r="G22" s="5">
        <v>117.0</v>
      </c>
      <c r="H22" s="5">
        <v>17.0</v>
      </c>
      <c r="I22" s="5">
        <v>0.0</v>
      </c>
      <c r="J22" s="10">
        <v>15.0</v>
      </c>
      <c r="K22" s="10">
        <v>1.06</v>
      </c>
      <c r="L22" s="10">
        <v>1.0</v>
      </c>
      <c r="M22" s="10">
        <v>260.0</v>
      </c>
      <c r="N22" s="10">
        <v>117.0</v>
      </c>
      <c r="O22" s="10">
        <v>32.0</v>
      </c>
      <c r="Q22" s="4">
        <f>COUNTIF(liquid!B:B,B22)</f>
        <v>1</v>
      </c>
      <c r="R22" s="4"/>
      <c r="W22" s="4">
        <f>COUNTIF(laning!$U:$U,B22)</f>
        <v>1</v>
      </c>
    </row>
    <row r="23">
      <c r="A23" s="4">
        <f t="shared" si="1"/>
        <v>22</v>
      </c>
      <c r="B23" s="4" t="s">
        <v>33</v>
      </c>
      <c r="C23" s="5">
        <v>2501.0</v>
      </c>
      <c r="D23" s="5">
        <v>6.8</v>
      </c>
      <c r="E23" s="5">
        <v>750.0</v>
      </c>
      <c r="F23" s="5">
        <v>4.6</v>
      </c>
      <c r="G23" s="5">
        <v>110.0</v>
      </c>
      <c r="H23" s="5">
        <v>17.0</v>
      </c>
      <c r="I23" s="5">
        <v>0.0</v>
      </c>
      <c r="J23" s="10">
        <v>15.0</v>
      </c>
      <c r="K23" s="10">
        <v>1.0</v>
      </c>
      <c r="L23" s="10">
        <v>1.0</v>
      </c>
      <c r="M23" s="10">
        <v>255.0</v>
      </c>
      <c r="N23" s="10">
        <v>110.0</v>
      </c>
      <c r="O23" s="10">
        <v>32.0</v>
      </c>
      <c r="Q23" s="4">
        <f>COUNTIF(liquid!B:B,B23)</f>
        <v>1</v>
      </c>
      <c r="R23" s="4"/>
      <c r="W23" s="4">
        <f>COUNTIF(laning!$U:$U,B23)</f>
        <v>1</v>
      </c>
    </row>
    <row r="24">
      <c r="A24" s="4">
        <f t="shared" si="1"/>
        <v>23</v>
      </c>
      <c r="B24" s="4" t="s">
        <v>34</v>
      </c>
      <c r="C24" s="5">
        <v>2708.0</v>
      </c>
      <c r="D24" s="5">
        <v>7.8</v>
      </c>
      <c r="E24" s="5">
        <v>0.0</v>
      </c>
      <c r="F24" s="5">
        <v>0.0</v>
      </c>
      <c r="G24" s="5">
        <v>121.0</v>
      </c>
      <c r="H24" s="5">
        <v>23.0</v>
      </c>
      <c r="I24" s="5">
        <v>0.0</v>
      </c>
      <c r="J24" s="10">
        <v>15.0</v>
      </c>
      <c r="K24" s="10">
        <v>1.1</v>
      </c>
      <c r="L24" s="10">
        <v>1.0</v>
      </c>
      <c r="M24" s="10">
        <v>260.0</v>
      </c>
      <c r="N24" s="10">
        <v>121.0</v>
      </c>
      <c r="O24" s="10">
        <v>38.0</v>
      </c>
      <c r="Q24" s="4">
        <f>COUNTIF(liquid!B:B,B24)</f>
        <v>1</v>
      </c>
      <c r="R24" s="4"/>
      <c r="W24" s="4">
        <f>COUNTIF(laning!$U:$U,B24)</f>
        <v>1</v>
      </c>
    </row>
    <row r="25">
      <c r="A25" s="4">
        <f t="shared" si="1"/>
        <v>24</v>
      </c>
      <c r="B25" s="4" t="s">
        <v>35</v>
      </c>
      <c r="C25" s="5">
        <v>2530.0</v>
      </c>
      <c r="D25" s="5">
        <v>6.0</v>
      </c>
      <c r="E25" s="5">
        <v>443.0</v>
      </c>
      <c r="F25" s="5">
        <v>15.0</v>
      </c>
      <c r="G25" s="5">
        <v>115.0</v>
      </c>
      <c r="H25" s="5">
        <v>17.0</v>
      </c>
      <c r="I25" s="5">
        <v>0.0</v>
      </c>
      <c r="J25" s="10">
        <v>15.0</v>
      </c>
      <c r="K25" s="10">
        <v>0.87</v>
      </c>
      <c r="L25" s="10">
        <v>1.0</v>
      </c>
      <c r="M25" s="10">
        <v>245.0</v>
      </c>
      <c r="N25" s="10">
        <v>115.0</v>
      </c>
      <c r="O25" s="10">
        <v>32.0</v>
      </c>
      <c r="Q25" s="4">
        <f>COUNTIF(liquid!B:B,B25)</f>
        <v>1</v>
      </c>
      <c r="R25" s="4"/>
      <c r="W25" s="4">
        <f>COUNTIF(laning!$U:$U,B25)</f>
        <v>1</v>
      </c>
    </row>
    <row r="26">
      <c r="A26" s="4">
        <f t="shared" si="1"/>
        <v>25</v>
      </c>
      <c r="B26" s="4" t="s">
        <v>36</v>
      </c>
      <c r="C26" s="5">
        <v>2370.0</v>
      </c>
      <c r="D26" s="5">
        <v>8.0</v>
      </c>
      <c r="E26" s="5">
        <v>450.0</v>
      </c>
      <c r="F26" s="5">
        <v>16.0</v>
      </c>
      <c r="G26" s="5">
        <v>97.0</v>
      </c>
      <c r="H26" s="5">
        <v>14.0</v>
      </c>
      <c r="I26" s="5">
        <v>0.0</v>
      </c>
      <c r="J26" s="10">
        <v>15.0</v>
      </c>
      <c r="K26" s="10">
        <v>1.03</v>
      </c>
      <c r="L26" s="10">
        <v>1.0</v>
      </c>
      <c r="M26" s="10">
        <v>240.0</v>
      </c>
      <c r="N26" s="10">
        <v>97.0</v>
      </c>
      <c r="O26" s="10">
        <v>29.0</v>
      </c>
      <c r="Q26" s="4">
        <f>COUNTIF(liquid!B:B,B26)</f>
        <v>1</v>
      </c>
      <c r="R26" s="4"/>
      <c r="W26" s="4">
        <f>COUNTIF(laning!$U:$U,B26)</f>
        <v>1</v>
      </c>
    </row>
    <row r="27">
      <c r="A27" s="4">
        <f t="shared" si="1"/>
        <v>26</v>
      </c>
      <c r="B27" s="4" t="s">
        <v>37</v>
      </c>
      <c r="C27" s="5">
        <v>2778.0</v>
      </c>
      <c r="D27" s="5">
        <v>7.0</v>
      </c>
      <c r="E27" s="5">
        <v>0.0</v>
      </c>
      <c r="F27" s="5">
        <v>0.0</v>
      </c>
      <c r="G27" s="5">
        <v>109.0</v>
      </c>
      <c r="H27" s="5">
        <v>23.0</v>
      </c>
      <c r="I27" s="5">
        <v>0.0</v>
      </c>
      <c r="J27" s="10">
        <v>15.0</v>
      </c>
      <c r="K27" s="10">
        <v>1.05</v>
      </c>
      <c r="L27" s="10">
        <v>1.0</v>
      </c>
      <c r="M27" s="10">
        <v>250.0</v>
      </c>
      <c r="N27" s="10">
        <v>109.0</v>
      </c>
      <c r="O27" s="10">
        <v>38.0</v>
      </c>
      <c r="Q27" s="4">
        <f>COUNTIF(liquid!B:B,B27)</f>
        <v>1</v>
      </c>
      <c r="R27" s="4"/>
      <c r="W27" s="4">
        <f>COUNTIF(laning!$U:$U,B27)</f>
        <v>1</v>
      </c>
    </row>
    <row r="28">
      <c r="A28" s="4">
        <f t="shared" si="1"/>
        <v>27</v>
      </c>
      <c r="B28" s="4" t="s">
        <v>38</v>
      </c>
      <c r="C28" s="5">
        <v>2690.0</v>
      </c>
      <c r="D28" s="5">
        <v>8.4</v>
      </c>
      <c r="E28" s="5">
        <v>450.0</v>
      </c>
      <c r="F28" s="5">
        <v>2.4</v>
      </c>
      <c r="G28" s="5">
        <v>112.0</v>
      </c>
      <c r="H28" s="5">
        <v>20.0</v>
      </c>
      <c r="I28" s="5">
        <v>0.0</v>
      </c>
      <c r="J28" s="10">
        <v>15.0</v>
      </c>
      <c r="K28" s="10">
        <v>1.03</v>
      </c>
      <c r="L28" s="10">
        <v>1.0</v>
      </c>
      <c r="M28" s="10">
        <v>260.0</v>
      </c>
      <c r="N28" s="10">
        <v>112.0</v>
      </c>
      <c r="O28" s="10">
        <v>35.0</v>
      </c>
      <c r="Q28" s="4">
        <f>COUNTIF(liquid!B:B,B28)</f>
        <v>1</v>
      </c>
      <c r="R28" s="4"/>
      <c r="W28" s="4">
        <f>COUNTIF(laning!$U:$U,B28)</f>
        <v>1</v>
      </c>
    </row>
    <row r="29">
      <c r="A29" s="4">
        <f t="shared" si="1"/>
        <v>28</v>
      </c>
      <c r="B29" s="4" t="s">
        <v>39</v>
      </c>
      <c r="C29" s="5">
        <v>2621.0</v>
      </c>
      <c r="D29" s="5">
        <v>6.8</v>
      </c>
      <c r="E29" s="5">
        <v>540.0</v>
      </c>
      <c r="F29" s="5">
        <v>23.0</v>
      </c>
      <c r="G29" s="5">
        <v>115.0</v>
      </c>
      <c r="H29" s="5">
        <v>15.0</v>
      </c>
      <c r="I29" s="5">
        <v>0.0</v>
      </c>
      <c r="J29" s="10">
        <v>15.0</v>
      </c>
      <c r="K29" s="10">
        <v>1.01</v>
      </c>
      <c r="L29" s="10">
        <v>1.0</v>
      </c>
      <c r="M29" s="10">
        <v>240.0</v>
      </c>
      <c r="N29" s="10">
        <v>115.0</v>
      </c>
      <c r="O29" s="10">
        <v>30.0</v>
      </c>
      <c r="Q29" s="4">
        <f>COUNTIF(liquid!B:B,B29)</f>
        <v>1</v>
      </c>
      <c r="R29" s="4"/>
      <c r="W29" s="4">
        <f>COUNTIF(laning!$U:$U,B29)</f>
        <v>1</v>
      </c>
    </row>
    <row r="30">
      <c r="A30" s="4">
        <f t="shared" si="1"/>
        <v>29</v>
      </c>
      <c r="B30" s="4" t="s">
        <v>40</v>
      </c>
      <c r="C30" s="5">
        <v>2651.0</v>
      </c>
      <c r="D30" s="5">
        <v>7.2</v>
      </c>
      <c r="E30" s="5">
        <v>1300.0</v>
      </c>
      <c r="F30" s="5">
        <v>28.0</v>
      </c>
      <c r="G30" s="5">
        <v>115.0</v>
      </c>
      <c r="H30" s="5">
        <v>20.0</v>
      </c>
      <c r="I30" s="5">
        <v>0.0</v>
      </c>
      <c r="J30" s="10">
        <v>15.0</v>
      </c>
      <c r="K30" s="10">
        <v>0.98</v>
      </c>
      <c r="L30" s="10">
        <v>1.0</v>
      </c>
      <c r="M30" s="10">
        <v>245.0</v>
      </c>
      <c r="N30" s="10">
        <v>115.0</v>
      </c>
      <c r="O30" s="10">
        <v>35.0</v>
      </c>
      <c r="Q30" s="4">
        <f>COUNTIF(liquid!B:B,B30)</f>
        <v>1</v>
      </c>
      <c r="R30" s="4"/>
      <c r="W30" s="4">
        <f>COUNTIF(laning!$U:$U,B30)</f>
        <v>1</v>
      </c>
    </row>
    <row r="31">
      <c r="A31" s="4">
        <f t="shared" si="1"/>
        <v>30</v>
      </c>
      <c r="B31" s="4" t="s">
        <v>41</v>
      </c>
      <c r="C31" s="5">
        <v>2658.0</v>
      </c>
      <c r="D31" s="5">
        <v>7.8</v>
      </c>
      <c r="E31" s="5">
        <v>430.0</v>
      </c>
      <c r="F31" s="5">
        <v>16.0</v>
      </c>
      <c r="G31" s="5">
        <v>119.0</v>
      </c>
      <c r="H31" s="5">
        <v>24.0</v>
      </c>
      <c r="I31" s="5">
        <v>0.0</v>
      </c>
      <c r="J31" s="10">
        <v>15.0</v>
      </c>
      <c r="K31" s="10">
        <v>1.12</v>
      </c>
      <c r="L31" s="10">
        <v>1.0</v>
      </c>
      <c r="M31" s="10">
        <v>255.0</v>
      </c>
      <c r="N31" s="10">
        <v>119.0</v>
      </c>
      <c r="O31" s="10">
        <v>39.0</v>
      </c>
      <c r="Q31" s="4">
        <f>COUNTIF(liquid!B:B,B31)</f>
        <v>1</v>
      </c>
      <c r="R31" s="4"/>
      <c r="W31" s="4">
        <f>COUNTIF(laning!$U:$U,B31)</f>
        <v>1</v>
      </c>
    </row>
    <row r="32">
      <c r="A32" s="4">
        <f t="shared" si="1"/>
        <v>31</v>
      </c>
      <c r="B32" s="4" t="s">
        <v>42</v>
      </c>
      <c r="C32" s="5">
        <v>2550.0</v>
      </c>
      <c r="D32" s="5">
        <v>7.2</v>
      </c>
      <c r="E32" s="5">
        <v>0.0</v>
      </c>
      <c r="F32" s="5">
        <v>0.0</v>
      </c>
      <c r="G32" s="5">
        <v>102.0</v>
      </c>
      <c r="H32" s="5">
        <v>20.0</v>
      </c>
      <c r="I32" s="5">
        <v>0.0</v>
      </c>
      <c r="J32" s="10">
        <v>15.0</v>
      </c>
      <c r="K32" s="10">
        <v>1.07</v>
      </c>
      <c r="L32" s="10">
        <v>1.0</v>
      </c>
      <c r="M32" s="10">
        <v>257.0</v>
      </c>
      <c r="N32" s="10">
        <v>102.0</v>
      </c>
      <c r="O32" s="10">
        <v>35.0</v>
      </c>
      <c r="Q32" s="4">
        <f>COUNTIF(liquid!B:B,B32)</f>
        <v>1</v>
      </c>
      <c r="R32" s="4"/>
      <c r="W32" s="4">
        <f>COUNTIF(laning!$U:$U,B32)</f>
        <v>1</v>
      </c>
    </row>
    <row r="33">
      <c r="A33" s="4">
        <f t="shared" si="1"/>
        <v>32</v>
      </c>
      <c r="B33" s="4" t="s">
        <v>43</v>
      </c>
      <c r="C33" s="5">
        <v>2578.0</v>
      </c>
      <c r="D33" s="5">
        <v>8.0</v>
      </c>
      <c r="E33" s="5">
        <v>440.0</v>
      </c>
      <c r="F33" s="5">
        <v>15.0</v>
      </c>
      <c r="G33" s="5">
        <v>120.0</v>
      </c>
      <c r="H33" s="5">
        <v>17.0</v>
      </c>
      <c r="I33" s="5">
        <v>0.0</v>
      </c>
      <c r="J33" s="10">
        <v>15.0</v>
      </c>
      <c r="K33" s="10">
        <v>1.04</v>
      </c>
      <c r="L33" s="10">
        <v>1.0</v>
      </c>
      <c r="M33" s="10">
        <v>240.0</v>
      </c>
      <c r="N33" s="10">
        <v>120.0</v>
      </c>
      <c r="O33" s="10">
        <v>32.0</v>
      </c>
      <c r="Q33" s="4">
        <f>COUNTIF(liquid!B:B,B33)</f>
        <v>1</v>
      </c>
      <c r="R33" s="4"/>
      <c r="W33" s="4">
        <f>COUNTIF(laning!$U:$U,B33)</f>
        <v>1</v>
      </c>
    </row>
    <row r="34">
      <c r="A34" s="4">
        <f t="shared" si="1"/>
        <v>33</v>
      </c>
      <c r="B34" s="4" t="s">
        <v>44</v>
      </c>
      <c r="C34" s="5">
        <v>2421.0</v>
      </c>
      <c r="D34" s="5">
        <v>6.8</v>
      </c>
      <c r="E34" s="5">
        <v>515.0</v>
      </c>
      <c r="F34" s="5">
        <v>3.6</v>
      </c>
      <c r="G34" s="5">
        <v>115.0</v>
      </c>
      <c r="H34" s="5">
        <v>15.0</v>
      </c>
      <c r="I34" s="5">
        <v>0.0</v>
      </c>
      <c r="J34" s="10">
        <v>15.0</v>
      </c>
      <c r="K34" s="10">
        <v>0.99</v>
      </c>
      <c r="L34" s="10">
        <v>1.0</v>
      </c>
      <c r="M34" s="10">
        <v>240.0</v>
      </c>
      <c r="N34" s="10">
        <v>115.0</v>
      </c>
      <c r="O34" s="10">
        <v>30.0</v>
      </c>
      <c r="Q34" s="4">
        <f>COUNTIF(liquid!B:B,B34)</f>
        <v>1</v>
      </c>
      <c r="R34" s="4"/>
      <c r="W34" s="4">
        <f>COUNTIF(laning!$U:$U,B34)</f>
        <v>1</v>
      </c>
    </row>
    <row r="35">
      <c r="A35" s="4">
        <f t="shared" si="1"/>
        <v>34</v>
      </c>
      <c r="B35" s="4" t="s">
        <v>45</v>
      </c>
      <c r="C35" s="5">
        <v>2601.0</v>
      </c>
      <c r="D35" s="5">
        <v>7.2</v>
      </c>
      <c r="E35" s="5">
        <v>520.0</v>
      </c>
      <c r="F35" s="5">
        <v>21.0</v>
      </c>
      <c r="G35" s="5">
        <v>107.0</v>
      </c>
      <c r="H35" s="5">
        <v>20.0</v>
      </c>
      <c r="I35" s="5">
        <v>0.0</v>
      </c>
      <c r="J35" s="10">
        <v>15.0</v>
      </c>
      <c r="K35" s="10">
        <v>0.99</v>
      </c>
      <c r="L35" s="10">
        <v>1.0</v>
      </c>
      <c r="M35" s="10">
        <v>250.0</v>
      </c>
      <c r="N35" s="10">
        <v>107.0</v>
      </c>
      <c r="O35" s="10">
        <v>35.0</v>
      </c>
      <c r="Q35" s="4">
        <f>COUNTIF(liquid!B:B,B35)</f>
        <v>1</v>
      </c>
      <c r="R35" s="4"/>
      <c r="W35" s="4">
        <f>COUNTIF(laning!$U:$U,B35)</f>
        <v>1</v>
      </c>
    </row>
    <row r="36">
      <c r="A36" s="4">
        <f t="shared" si="1"/>
        <v>35</v>
      </c>
      <c r="B36" s="4" t="s">
        <v>46</v>
      </c>
      <c r="C36" s="5">
        <v>2559.0</v>
      </c>
      <c r="D36" s="5">
        <v>8.4</v>
      </c>
      <c r="E36" s="5">
        <v>433.0</v>
      </c>
      <c r="F36" s="5">
        <v>2.4</v>
      </c>
      <c r="G36" s="5">
        <v>117.0</v>
      </c>
      <c r="H36" s="5">
        <v>23.0</v>
      </c>
      <c r="I36" s="5">
        <v>0.0</v>
      </c>
      <c r="J36" s="10">
        <v>15.0</v>
      </c>
      <c r="K36" s="10">
        <v>1.06</v>
      </c>
      <c r="L36" s="10">
        <v>1.0</v>
      </c>
      <c r="M36" s="10">
        <v>260.0</v>
      </c>
      <c r="N36" s="10">
        <v>117.0</v>
      </c>
      <c r="O36" s="10">
        <v>38.0</v>
      </c>
      <c r="Q36" s="4">
        <f>COUNTIF(liquid!B:B,B36)</f>
        <v>1</v>
      </c>
      <c r="R36" s="4"/>
      <c r="W36" s="4">
        <f>COUNTIF(laning!$U:$U,B36)</f>
        <v>1</v>
      </c>
    </row>
    <row r="37">
      <c r="A37" s="4">
        <f t="shared" si="1"/>
        <v>36</v>
      </c>
      <c r="B37" s="4" t="s">
        <v>47</v>
      </c>
      <c r="C37" s="5">
        <v>2526.0</v>
      </c>
      <c r="D37" s="5">
        <v>6.6</v>
      </c>
      <c r="E37" s="5">
        <v>100.0</v>
      </c>
      <c r="F37" s="5">
        <v>3.0</v>
      </c>
      <c r="G37" s="5">
        <v>126.0</v>
      </c>
      <c r="H37" s="5">
        <v>19.0</v>
      </c>
      <c r="I37" s="5">
        <v>0.0</v>
      </c>
      <c r="J37" s="10">
        <v>15.0</v>
      </c>
      <c r="K37" s="10">
        <v>1.11</v>
      </c>
      <c r="L37" s="10">
        <v>1.0</v>
      </c>
      <c r="M37" s="10">
        <v>265.0</v>
      </c>
      <c r="N37" s="10">
        <v>126.0</v>
      </c>
      <c r="O37" s="10">
        <v>34.0</v>
      </c>
      <c r="Q37" s="4">
        <f>COUNTIF(liquid!B:B,B37)</f>
        <v>1</v>
      </c>
      <c r="R37" s="4"/>
      <c r="W37" s="4">
        <f>COUNTIF(laning!$U:$U,B37)</f>
        <v>1</v>
      </c>
    </row>
    <row r="38">
      <c r="A38" s="4">
        <f t="shared" si="1"/>
        <v>37</v>
      </c>
      <c r="B38" s="4" t="s">
        <v>48</v>
      </c>
      <c r="C38" s="5">
        <v>2819.0</v>
      </c>
      <c r="D38" s="5">
        <v>8.4</v>
      </c>
      <c r="E38" s="5">
        <v>430.0</v>
      </c>
      <c r="F38" s="5">
        <v>2.4</v>
      </c>
      <c r="G38" s="5">
        <v>135.0</v>
      </c>
      <c r="H38" s="5">
        <v>21.0</v>
      </c>
      <c r="I38" s="5">
        <v>0.0</v>
      </c>
      <c r="J38" s="10">
        <v>15.0</v>
      </c>
      <c r="K38" s="10">
        <v>1.01</v>
      </c>
      <c r="L38" s="10">
        <v>1.0</v>
      </c>
      <c r="M38" s="10">
        <v>260.0</v>
      </c>
      <c r="N38" s="10">
        <v>135.0</v>
      </c>
      <c r="O38" s="10">
        <v>36.0</v>
      </c>
      <c r="Q38" s="4">
        <f>COUNTIF(liquid!B:B,B38)</f>
        <v>1</v>
      </c>
      <c r="R38" s="4"/>
      <c r="W38" s="4">
        <f>COUNTIF(laning!$U:$U,B38)</f>
        <v>1</v>
      </c>
    </row>
    <row r="39">
      <c r="A39" s="4">
        <f t="shared" si="1"/>
        <v>38</v>
      </c>
      <c r="B39" s="4" t="s">
        <v>49</v>
      </c>
      <c r="C39" s="5">
        <v>2559.0</v>
      </c>
      <c r="D39" s="5">
        <v>8.8</v>
      </c>
      <c r="E39" s="5">
        <v>430.0</v>
      </c>
      <c r="F39" s="5">
        <v>3.0</v>
      </c>
      <c r="G39" s="5">
        <v>135.0</v>
      </c>
      <c r="H39" s="5">
        <v>18.0</v>
      </c>
      <c r="I39" s="5">
        <v>0.0</v>
      </c>
      <c r="J39" s="10">
        <v>15.0</v>
      </c>
      <c r="K39" s="10">
        <v>1.01</v>
      </c>
      <c r="L39" s="10">
        <v>0.5</v>
      </c>
      <c r="M39" s="10">
        <v>268.0</v>
      </c>
      <c r="N39" s="10">
        <v>135.0</v>
      </c>
      <c r="O39" s="10">
        <v>33.0</v>
      </c>
      <c r="Q39" s="4">
        <f>COUNTIF(liquid!B:B,B39)</f>
        <v>1</v>
      </c>
      <c r="R39" s="4"/>
      <c r="W39" s="4">
        <f>COUNTIF(laning!$U:$U,B39)</f>
        <v>1</v>
      </c>
    </row>
    <row r="40">
      <c r="A40" s="4">
        <f t="shared" si="1"/>
        <v>39</v>
      </c>
      <c r="B40" s="4" t="s">
        <v>50</v>
      </c>
      <c r="C40" s="5">
        <v>2609.0</v>
      </c>
      <c r="D40" s="5">
        <v>10.4</v>
      </c>
      <c r="E40" s="5">
        <v>400.0</v>
      </c>
      <c r="F40" s="5">
        <v>12.0</v>
      </c>
      <c r="G40" s="5">
        <v>120.0</v>
      </c>
      <c r="H40" s="5">
        <v>21.0</v>
      </c>
      <c r="I40" s="5">
        <v>0.0</v>
      </c>
      <c r="J40" s="10">
        <v>15.0</v>
      </c>
      <c r="K40" s="10">
        <v>1.05</v>
      </c>
      <c r="L40" s="10">
        <v>1.0</v>
      </c>
      <c r="M40" s="10">
        <v>270.0</v>
      </c>
      <c r="N40" s="10">
        <v>120.0</v>
      </c>
      <c r="O40" s="10">
        <v>36.0</v>
      </c>
      <c r="Q40" s="4">
        <f>COUNTIF(liquid!B:B,B40)</f>
        <v>1</v>
      </c>
      <c r="R40" s="4"/>
      <c r="W40" s="4">
        <f>COUNTIF(laning!$U:$U,B40)</f>
        <v>1</v>
      </c>
    </row>
    <row r="41">
      <c r="A41" s="4">
        <f t="shared" si="1"/>
        <v>40</v>
      </c>
      <c r="B41" s="4" t="s">
        <v>51</v>
      </c>
      <c r="C41" s="5">
        <v>2540.0</v>
      </c>
      <c r="D41" s="5">
        <v>5.4</v>
      </c>
      <c r="E41" s="5">
        <v>424.0</v>
      </c>
      <c r="F41" s="5">
        <v>14.0</v>
      </c>
      <c r="G41" s="5">
        <v>95.0</v>
      </c>
      <c r="H41" s="5">
        <v>15.0</v>
      </c>
      <c r="I41" s="5">
        <v>0.0</v>
      </c>
      <c r="J41" s="10">
        <v>15.0</v>
      </c>
      <c r="K41" s="10">
        <v>0.98</v>
      </c>
      <c r="L41" s="10">
        <v>1.0</v>
      </c>
      <c r="M41" s="10">
        <v>245.0</v>
      </c>
      <c r="N41" s="10">
        <v>95.0</v>
      </c>
      <c r="O41" s="10">
        <v>30.0</v>
      </c>
      <c r="Q41" s="4">
        <f>COUNTIF(liquid!B:B,B41)</f>
        <v>1</v>
      </c>
      <c r="R41" s="4"/>
      <c r="W41" s="4">
        <f>COUNTIF(laning!$U:$U,B41)</f>
        <v>1</v>
      </c>
    </row>
    <row r="42">
      <c r="A42" s="4">
        <f t="shared" si="1"/>
        <v>41</v>
      </c>
      <c r="B42" s="4" t="s">
        <v>52</v>
      </c>
      <c r="C42" s="5">
        <v>2779.0</v>
      </c>
      <c r="D42" s="5">
        <v>9.4</v>
      </c>
      <c r="E42" s="5">
        <v>460.0</v>
      </c>
      <c r="F42" s="5">
        <v>3.0</v>
      </c>
      <c r="G42" s="5">
        <v>117.0</v>
      </c>
      <c r="H42" s="5">
        <v>19.0</v>
      </c>
      <c r="I42" s="5">
        <v>0.0</v>
      </c>
      <c r="J42" s="10">
        <v>15.0</v>
      </c>
      <c r="K42" s="10">
        <v>0.98</v>
      </c>
      <c r="L42" s="10">
        <v>1.0</v>
      </c>
      <c r="M42" s="10">
        <v>255.0</v>
      </c>
      <c r="N42" s="10">
        <v>117.0</v>
      </c>
      <c r="O42" s="10">
        <v>34.0</v>
      </c>
      <c r="Q42" s="4">
        <f>COUNTIF(liquid!B:B,B42)</f>
        <v>1</v>
      </c>
      <c r="R42" s="4"/>
      <c r="W42" s="4">
        <f>COUNTIF(laning!$U:$U,B42)</f>
        <v>1</v>
      </c>
    </row>
    <row r="43">
      <c r="A43" s="4">
        <f t="shared" si="1"/>
        <v>42</v>
      </c>
      <c r="B43" s="4" t="s">
        <v>53</v>
      </c>
      <c r="C43" s="5">
        <v>2709.0</v>
      </c>
      <c r="D43" s="5">
        <v>9.2</v>
      </c>
      <c r="E43" s="5">
        <v>440.0</v>
      </c>
      <c r="F43" s="5">
        <v>2.0</v>
      </c>
      <c r="G43" s="5">
        <v>116.0</v>
      </c>
      <c r="H43" s="5">
        <v>25.0</v>
      </c>
      <c r="I43" s="5">
        <v>0.0</v>
      </c>
      <c r="J43" s="10">
        <v>15.0</v>
      </c>
      <c r="K43" s="10">
        <v>1.03</v>
      </c>
      <c r="L43" s="10">
        <v>1.0</v>
      </c>
      <c r="M43" s="10">
        <v>260.0</v>
      </c>
      <c r="N43" s="10">
        <v>116.0</v>
      </c>
      <c r="O43" s="10">
        <v>40.0</v>
      </c>
      <c r="Q43" s="4">
        <f>COUNTIF(liquid!B:B,B43)</f>
        <v>1</v>
      </c>
      <c r="R43" s="4"/>
      <c r="W43" s="4">
        <f>COUNTIF(laning!$U:$U,B43)</f>
        <v>1</v>
      </c>
    </row>
    <row r="44">
      <c r="A44" s="4">
        <f t="shared" si="1"/>
        <v>43</v>
      </c>
      <c r="B44" s="4" t="str">
        <f t="array" ref="B44:O85">Ojan!D2:Q43</f>
        <v>Akai</v>
      </c>
      <c r="C44" s="5">
        <v>2669.0</v>
      </c>
      <c r="D44" s="5">
        <v>8.4</v>
      </c>
      <c r="E44" s="5">
        <v>422.0</v>
      </c>
      <c r="F44" s="5">
        <v>2.4</v>
      </c>
      <c r="G44" s="5">
        <v>115.0</v>
      </c>
      <c r="H44" s="5">
        <v>24.0</v>
      </c>
      <c r="I44" s="5">
        <v>0.0</v>
      </c>
      <c r="J44" s="10">
        <v>15.0</v>
      </c>
      <c r="K44" s="10">
        <v>1.06</v>
      </c>
      <c r="L44" s="10">
        <v>1.0</v>
      </c>
      <c r="M44" s="10">
        <v>260.0</v>
      </c>
      <c r="N44" s="10">
        <v>115.0</v>
      </c>
      <c r="O44" s="10">
        <v>39.0</v>
      </c>
      <c r="Q44" s="4">
        <f>COUNTIF(liquid!B:B,B44)</f>
        <v>1</v>
      </c>
      <c r="R44" s="4"/>
      <c r="W44" s="4">
        <f>COUNTIF(laning!$U:$U,B44)</f>
        <v>1</v>
      </c>
    </row>
    <row r="45">
      <c r="A45" s="4">
        <f t="shared" si="1"/>
        <v>44</v>
      </c>
      <c r="B45" s="4" t="s">
        <v>55</v>
      </c>
      <c r="C45" s="5">
        <v>2678.0</v>
      </c>
      <c r="D45" s="5">
        <v>7.8</v>
      </c>
      <c r="E45" s="5">
        <v>0.0</v>
      </c>
      <c r="F45" s="5">
        <v>0.0</v>
      </c>
      <c r="G45" s="5">
        <v>119.0</v>
      </c>
      <c r="H45" s="5">
        <v>20.0</v>
      </c>
      <c r="I45" s="5">
        <v>0.0</v>
      </c>
      <c r="J45" s="10">
        <v>15.0</v>
      </c>
      <c r="K45" s="10">
        <v>1.12</v>
      </c>
      <c r="L45" s="10">
        <v>1.0</v>
      </c>
      <c r="M45" s="10">
        <v>260.0</v>
      </c>
      <c r="N45" s="10">
        <v>119.0</v>
      </c>
      <c r="O45" s="10">
        <v>35.0</v>
      </c>
      <c r="Q45" s="4">
        <f>COUNTIF(liquid!B:B,B45)</f>
        <v>1</v>
      </c>
      <c r="R45" s="4"/>
      <c r="W45" s="4">
        <f>COUNTIF(laning!$U:$U,B45)</f>
        <v>1</v>
      </c>
    </row>
    <row r="46">
      <c r="A46" s="4">
        <f t="shared" si="1"/>
        <v>45</v>
      </c>
      <c r="B46" s="4" t="s">
        <v>56</v>
      </c>
      <c r="C46" s="5">
        <v>918.0</v>
      </c>
      <c r="D46" s="5">
        <v>7.8</v>
      </c>
      <c r="E46" s="5">
        <v>0.0</v>
      </c>
      <c r="F46" s="5">
        <v>0.0</v>
      </c>
      <c r="G46" s="5">
        <v>117.0</v>
      </c>
      <c r="H46" s="5">
        <v>25.0</v>
      </c>
      <c r="I46" s="5">
        <v>0.0</v>
      </c>
      <c r="J46" s="10">
        <v>15.0</v>
      </c>
      <c r="K46" s="10">
        <v>1.08</v>
      </c>
      <c r="L46" s="10">
        <v>1.0</v>
      </c>
      <c r="M46" s="10">
        <v>260.0</v>
      </c>
      <c r="N46" s="10">
        <v>117.0</v>
      </c>
      <c r="O46" s="10">
        <v>40.0</v>
      </c>
      <c r="Q46" s="4">
        <f>COUNTIF(liquid!B:B,B46)</f>
        <v>1</v>
      </c>
      <c r="R46" s="4"/>
      <c r="W46" s="4">
        <f>COUNTIF(laning!$U:$U,B46)</f>
        <v>1</v>
      </c>
    </row>
    <row r="47">
      <c r="A47" s="4">
        <f t="shared" si="1"/>
        <v>46</v>
      </c>
      <c r="B47" s="4" t="s">
        <v>57</v>
      </c>
      <c r="C47" s="5">
        <v>2549.0</v>
      </c>
      <c r="D47" s="5">
        <v>7.0</v>
      </c>
      <c r="E47" s="5">
        <v>450.0</v>
      </c>
      <c r="F47" s="5">
        <v>16.0</v>
      </c>
      <c r="G47" s="5">
        <v>124.0</v>
      </c>
      <c r="H47" s="5">
        <v>16.0</v>
      </c>
      <c r="I47" s="5">
        <v>0.0</v>
      </c>
      <c r="J47" s="10">
        <v>15.0</v>
      </c>
      <c r="K47" s="10">
        <v>1.08</v>
      </c>
      <c r="L47" s="10">
        <v>1.0</v>
      </c>
      <c r="M47" s="10">
        <v>260.0</v>
      </c>
      <c r="N47" s="10">
        <v>124.0</v>
      </c>
      <c r="O47" s="10">
        <v>31.0</v>
      </c>
      <c r="Q47" s="4">
        <f>COUNTIF(liquid!B:B,B47)</f>
        <v>1</v>
      </c>
      <c r="R47" s="4"/>
      <c r="W47" s="4">
        <f>COUNTIF(laning!$U:$U,B47)</f>
        <v>1</v>
      </c>
    </row>
    <row r="48">
      <c r="A48" s="4">
        <f t="shared" si="1"/>
        <v>47</v>
      </c>
      <c r="B48" s="4" t="s">
        <v>58</v>
      </c>
      <c r="C48" s="5">
        <v>2522.0</v>
      </c>
      <c r="D48" s="5">
        <v>6.0</v>
      </c>
      <c r="E48" s="5">
        <v>439.0</v>
      </c>
      <c r="F48" s="5">
        <v>15.0</v>
      </c>
      <c r="G48" s="5">
        <v>140.0</v>
      </c>
      <c r="H48" s="5">
        <v>17.0</v>
      </c>
      <c r="I48" s="5">
        <v>0.0</v>
      </c>
      <c r="J48" s="10">
        <v>15.0</v>
      </c>
      <c r="K48" s="10">
        <v>1.01</v>
      </c>
      <c r="L48" s="10">
        <v>1.0</v>
      </c>
      <c r="M48" s="10">
        <v>240.0</v>
      </c>
      <c r="N48" s="10">
        <v>140.0</v>
      </c>
      <c r="O48" s="10">
        <v>32.0</v>
      </c>
      <c r="Q48" s="4">
        <f>COUNTIF(liquid!B:B,B48)</f>
        <v>1</v>
      </c>
      <c r="R48" s="4"/>
      <c r="W48" s="4">
        <f>COUNTIF(laning!$U:$U,B48)</f>
        <v>1</v>
      </c>
    </row>
    <row r="49">
      <c r="A49" s="4">
        <f t="shared" si="1"/>
        <v>48</v>
      </c>
      <c r="B49" s="4" t="s">
        <v>59</v>
      </c>
      <c r="C49" s="5">
        <v>2859.0</v>
      </c>
      <c r="D49" s="5">
        <v>8.8</v>
      </c>
      <c r="E49" s="5">
        <v>0.0</v>
      </c>
      <c r="F49" s="5">
        <v>0.0</v>
      </c>
      <c r="G49" s="5">
        <v>123.0</v>
      </c>
      <c r="H49" s="5">
        <v>18.0</v>
      </c>
      <c r="I49" s="5">
        <v>0.0</v>
      </c>
      <c r="J49" s="10">
        <v>10.0</v>
      </c>
      <c r="K49" s="10">
        <v>0.91</v>
      </c>
      <c r="L49" s="10">
        <v>1.0</v>
      </c>
      <c r="M49" s="10">
        <v>260.0</v>
      </c>
      <c r="N49" s="10">
        <v>123.0</v>
      </c>
      <c r="O49" s="10">
        <v>28.0</v>
      </c>
      <c r="Q49" s="4">
        <f>COUNTIF(liquid!B:B,B49)</f>
        <v>1</v>
      </c>
      <c r="R49" s="4"/>
      <c r="W49" s="4">
        <f>COUNTIF(laning!$U:$U,B49)</f>
        <v>1</v>
      </c>
    </row>
    <row r="50">
      <c r="A50" s="4">
        <f t="shared" si="1"/>
        <v>49</v>
      </c>
      <c r="B50" s="4" t="s">
        <v>60</v>
      </c>
      <c r="C50" s="5">
        <v>2573.0</v>
      </c>
      <c r="D50" s="5">
        <v>7.2</v>
      </c>
      <c r="E50" s="5">
        <v>493.0</v>
      </c>
      <c r="F50" s="5">
        <v>3.6</v>
      </c>
      <c r="G50" s="5">
        <v>114.0</v>
      </c>
      <c r="H50" s="5">
        <v>21.0</v>
      </c>
      <c r="I50" s="5">
        <v>0.0</v>
      </c>
      <c r="J50" s="10">
        <v>15.0</v>
      </c>
      <c r="K50" s="10">
        <v>1.0</v>
      </c>
      <c r="L50" s="10">
        <v>1.0</v>
      </c>
      <c r="M50" s="10">
        <v>240.0</v>
      </c>
      <c r="N50" s="10">
        <v>114.0</v>
      </c>
      <c r="O50" s="10">
        <v>36.0</v>
      </c>
      <c r="Q50" s="4">
        <f>COUNTIF(liquid!B:B,B50)</f>
        <v>1</v>
      </c>
      <c r="R50" s="4"/>
      <c r="W50" s="4">
        <f>COUNTIF(laning!$U:$U,B50)</f>
        <v>1</v>
      </c>
    </row>
    <row r="51">
      <c r="A51" s="4">
        <f t="shared" si="1"/>
        <v>50</v>
      </c>
      <c r="B51" s="4" t="s">
        <v>61</v>
      </c>
      <c r="C51" s="5">
        <v>2549.0</v>
      </c>
      <c r="D51" s="5">
        <v>7.0</v>
      </c>
      <c r="E51" s="5">
        <v>0.0</v>
      </c>
      <c r="F51" s="5">
        <v>0.0</v>
      </c>
      <c r="G51" s="5">
        <v>124.0</v>
      </c>
      <c r="H51" s="5">
        <v>16.0</v>
      </c>
      <c r="I51" s="5">
        <v>0.0</v>
      </c>
      <c r="J51" s="10">
        <v>15.0</v>
      </c>
      <c r="K51" s="10">
        <v>1.08</v>
      </c>
      <c r="L51" s="10">
        <v>1.0</v>
      </c>
      <c r="M51" s="10">
        <v>225.0</v>
      </c>
      <c r="N51" s="10">
        <v>124.0</v>
      </c>
      <c r="O51" s="10">
        <v>31.0</v>
      </c>
      <c r="Q51" s="4">
        <f>COUNTIF(liquid!B:B,B51)</f>
        <v>1</v>
      </c>
      <c r="R51" s="4"/>
      <c r="W51" s="4">
        <f>COUNTIF(laning!$U:$U,B51)</f>
        <v>1</v>
      </c>
    </row>
    <row r="52">
      <c r="A52" s="4">
        <f t="shared" si="1"/>
        <v>51</v>
      </c>
      <c r="B52" s="4" t="s">
        <v>62</v>
      </c>
      <c r="C52" s="5">
        <v>2579.0</v>
      </c>
      <c r="D52" s="5">
        <v>9.6</v>
      </c>
      <c r="E52" s="5">
        <v>480.0</v>
      </c>
      <c r="F52" s="5">
        <v>12.0</v>
      </c>
      <c r="G52" s="5">
        <v>115.0</v>
      </c>
      <c r="H52" s="5">
        <v>27.0</v>
      </c>
      <c r="I52" s="5">
        <v>0.0</v>
      </c>
      <c r="J52" s="10">
        <v>15.0</v>
      </c>
      <c r="K52" s="10">
        <v>0.98</v>
      </c>
      <c r="L52" s="10">
        <v>1.0</v>
      </c>
      <c r="M52" s="10">
        <v>260.0</v>
      </c>
      <c r="N52" s="10">
        <v>115.0</v>
      </c>
      <c r="O52" s="10">
        <v>42.0</v>
      </c>
      <c r="Q52" s="4">
        <f>COUNTIF(liquid!B:B,B52)</f>
        <v>1</v>
      </c>
      <c r="R52" s="4"/>
      <c r="W52" s="4">
        <f>COUNTIF(laning!$U:$U,B52)</f>
        <v>1</v>
      </c>
    </row>
    <row r="53">
      <c r="A53" s="4">
        <f t="shared" si="1"/>
        <v>52</v>
      </c>
      <c r="B53" s="4" t="s">
        <v>63</v>
      </c>
      <c r="C53" s="5">
        <v>2569.0</v>
      </c>
      <c r="D53" s="5">
        <v>6.6</v>
      </c>
      <c r="E53" s="5">
        <v>460.0</v>
      </c>
      <c r="F53" s="5">
        <v>16.0</v>
      </c>
      <c r="G53" s="5">
        <v>113.0</v>
      </c>
      <c r="H53" s="5">
        <v>18.0</v>
      </c>
      <c r="I53" s="5">
        <v>0.0</v>
      </c>
      <c r="J53" s="10">
        <v>15.0</v>
      </c>
      <c r="K53" s="10">
        <v>1.1</v>
      </c>
      <c r="L53" s="10">
        <v>1.0</v>
      </c>
      <c r="M53" s="10">
        <v>255.0</v>
      </c>
      <c r="N53" s="10">
        <v>113.0</v>
      </c>
      <c r="O53" s="10">
        <v>33.0</v>
      </c>
      <c r="Q53" s="4">
        <f>COUNTIF(liquid!B:B,B53)</f>
        <v>1</v>
      </c>
      <c r="R53" s="4"/>
      <c r="W53" s="4">
        <f>COUNTIF(laning!$U:$U,B53)</f>
        <v>1</v>
      </c>
    </row>
    <row r="54">
      <c r="A54" s="4">
        <f t="shared" si="1"/>
        <v>53</v>
      </c>
      <c r="B54" s="4" t="s">
        <v>64</v>
      </c>
      <c r="C54" s="5">
        <v>2530.0</v>
      </c>
      <c r="D54" s="5">
        <v>7.2</v>
      </c>
      <c r="E54" s="5">
        <v>450.0</v>
      </c>
      <c r="F54" s="5">
        <v>15.0</v>
      </c>
      <c r="G54" s="5">
        <v>115.0</v>
      </c>
      <c r="H54" s="5">
        <v>20.0</v>
      </c>
      <c r="I54" s="5">
        <v>0.0</v>
      </c>
      <c r="J54" s="10">
        <v>15.0</v>
      </c>
      <c r="K54" s="10">
        <v>1.05</v>
      </c>
      <c r="L54" s="10">
        <v>1.0</v>
      </c>
      <c r="M54" s="10">
        <v>240.0</v>
      </c>
      <c r="N54" s="10">
        <v>115.0</v>
      </c>
      <c r="O54" s="10">
        <v>35.0</v>
      </c>
      <c r="Q54" s="4">
        <f>COUNTIF(liquid!B:B,B54)</f>
        <v>1</v>
      </c>
      <c r="R54" s="4"/>
      <c r="W54" s="4">
        <f>COUNTIF(laning!$U:$U,B54)</f>
        <v>1</v>
      </c>
    </row>
    <row r="55">
      <c r="A55" s="4">
        <f t="shared" si="1"/>
        <v>54</v>
      </c>
      <c r="B55" s="4" t="s">
        <v>65</v>
      </c>
      <c r="C55" s="5">
        <v>2501.0</v>
      </c>
      <c r="D55" s="5">
        <v>6.8</v>
      </c>
      <c r="E55" s="5">
        <v>500.0</v>
      </c>
      <c r="F55" s="5">
        <v>19.0</v>
      </c>
      <c r="G55" s="5">
        <v>113.0</v>
      </c>
      <c r="H55" s="5">
        <v>17.0</v>
      </c>
      <c r="I55" s="5">
        <v>0.0</v>
      </c>
      <c r="J55" s="10">
        <v>15.0</v>
      </c>
      <c r="K55" s="10">
        <v>1.01</v>
      </c>
      <c r="L55" s="10">
        <v>1.0</v>
      </c>
      <c r="M55" s="10">
        <v>245.0</v>
      </c>
      <c r="N55" s="10">
        <v>113.0</v>
      </c>
      <c r="O55" s="10">
        <v>32.0</v>
      </c>
      <c r="Q55" s="4">
        <f>COUNTIF(liquid!B:B,B55)</f>
        <v>1</v>
      </c>
      <c r="R55" s="4"/>
      <c r="W55" s="4">
        <f>COUNTIF(laning!$U:$U,B55)</f>
        <v>1</v>
      </c>
    </row>
    <row r="56">
      <c r="A56" s="4">
        <f t="shared" si="1"/>
        <v>55</v>
      </c>
      <c r="B56" s="4" t="s">
        <v>66</v>
      </c>
      <c r="C56" s="5">
        <v>2758.0</v>
      </c>
      <c r="D56" s="5">
        <v>7.4</v>
      </c>
      <c r="E56" s="5">
        <v>0.0</v>
      </c>
      <c r="F56" s="5">
        <v>0.0</v>
      </c>
      <c r="G56" s="5">
        <v>107.0</v>
      </c>
      <c r="H56" s="5">
        <v>17.0</v>
      </c>
      <c r="I56" s="5">
        <v>0.0</v>
      </c>
      <c r="J56" s="10">
        <v>15.0</v>
      </c>
      <c r="K56" s="10">
        <v>1.05</v>
      </c>
      <c r="L56" s="10">
        <v>1.0</v>
      </c>
      <c r="M56" s="10">
        <v>250.0</v>
      </c>
      <c r="N56" s="10">
        <v>107.0</v>
      </c>
      <c r="O56" s="10">
        <v>32.0</v>
      </c>
      <c r="Q56" s="4">
        <f>COUNTIF(liquid!B:B,B56)</f>
        <v>1</v>
      </c>
      <c r="R56" s="4"/>
      <c r="W56" s="4">
        <f>COUNTIF(laning!$U:$U,B56)</f>
        <v>1</v>
      </c>
    </row>
    <row r="57">
      <c r="A57" s="4">
        <f t="shared" si="1"/>
        <v>56</v>
      </c>
      <c r="B57" s="4" t="s">
        <v>67</v>
      </c>
      <c r="C57" s="5">
        <v>2528.0</v>
      </c>
      <c r="D57" s="5">
        <v>7.8</v>
      </c>
      <c r="E57" s="5">
        <v>430.0</v>
      </c>
      <c r="F57" s="5">
        <v>16.0</v>
      </c>
      <c r="G57" s="5">
        <v>126.0</v>
      </c>
      <c r="H57" s="5">
        <v>25.0</v>
      </c>
      <c r="I57" s="5">
        <v>0.0</v>
      </c>
      <c r="J57" s="10">
        <v>15.0</v>
      </c>
      <c r="K57" s="10">
        <v>1.14</v>
      </c>
      <c r="L57" s="10">
        <v>1.0</v>
      </c>
      <c r="M57" s="10">
        <v>255.0</v>
      </c>
      <c r="N57" s="10">
        <v>126.0</v>
      </c>
      <c r="O57" s="10">
        <v>40.0</v>
      </c>
      <c r="Q57" s="4">
        <f>COUNTIF(liquid!B:B,B57)</f>
        <v>1</v>
      </c>
      <c r="R57" s="4"/>
      <c r="W57" s="4">
        <f>COUNTIF(laning!$U:$U,B57)</f>
        <v>1</v>
      </c>
    </row>
    <row r="58">
      <c r="A58" s="4">
        <f t="shared" si="1"/>
        <v>57</v>
      </c>
      <c r="B58" s="4" t="s">
        <v>68</v>
      </c>
      <c r="C58" s="5">
        <v>2540.0</v>
      </c>
      <c r="D58" s="5">
        <v>7.0</v>
      </c>
      <c r="E58" s="5">
        <v>0.0</v>
      </c>
      <c r="F58" s="5">
        <v>0.0</v>
      </c>
      <c r="G58" s="5">
        <v>118.0</v>
      </c>
      <c r="H58" s="5">
        <v>17.0</v>
      </c>
      <c r="I58" s="5">
        <v>0.0</v>
      </c>
      <c r="J58" s="10">
        <v>15.0</v>
      </c>
      <c r="K58" s="10">
        <v>1.03</v>
      </c>
      <c r="L58" s="10">
        <v>0.8</v>
      </c>
      <c r="M58" s="10">
        <v>260.0</v>
      </c>
      <c r="N58" s="10">
        <v>118.0</v>
      </c>
      <c r="O58" s="10">
        <v>32.0</v>
      </c>
      <c r="Q58" s="4">
        <f>COUNTIF(liquid!B:B,B58)</f>
        <v>1</v>
      </c>
      <c r="R58" s="4"/>
      <c r="W58" s="4">
        <f>COUNTIF(laning!$U:$U,B58)</f>
        <v>1</v>
      </c>
    </row>
    <row r="59">
      <c r="A59" s="4">
        <f t="shared" si="1"/>
        <v>58</v>
      </c>
      <c r="B59" s="4" t="s">
        <v>69</v>
      </c>
      <c r="C59" s="5">
        <v>2690.0</v>
      </c>
      <c r="D59" s="5">
        <v>8.4</v>
      </c>
      <c r="E59" s="5">
        <v>450.0</v>
      </c>
      <c r="F59" s="5">
        <v>2.4</v>
      </c>
      <c r="G59" s="5">
        <v>112.0</v>
      </c>
      <c r="H59" s="5">
        <v>20.0</v>
      </c>
      <c r="I59" s="5">
        <v>0.0</v>
      </c>
      <c r="J59" s="10">
        <v>15.0</v>
      </c>
      <c r="K59" s="4">
        <v>0.0</v>
      </c>
      <c r="L59" s="4">
        <v>0.0</v>
      </c>
      <c r="M59" s="10">
        <v>260.0</v>
      </c>
      <c r="N59" s="10">
        <v>112.0</v>
      </c>
      <c r="O59" s="10">
        <v>35.0</v>
      </c>
      <c r="Q59" s="4">
        <f>COUNTIF(liquid!B:B,B59)</f>
        <v>1</v>
      </c>
      <c r="R59" s="4"/>
      <c r="W59" s="4">
        <f>COUNTIF(laning!$U:$U,B59)</f>
        <v>1</v>
      </c>
    </row>
    <row r="60">
      <c r="A60" s="4">
        <f t="shared" si="1"/>
        <v>59</v>
      </c>
      <c r="B60" s="4" t="s">
        <v>70</v>
      </c>
      <c r="C60" s="5">
        <v>2819.0</v>
      </c>
      <c r="D60" s="5">
        <v>12.4</v>
      </c>
      <c r="E60" s="5">
        <v>440.0</v>
      </c>
      <c r="F60" s="5">
        <v>4.0</v>
      </c>
      <c r="G60" s="5">
        <v>120.0</v>
      </c>
      <c r="H60" s="5">
        <v>18.0</v>
      </c>
      <c r="I60" s="5">
        <v>0.0</v>
      </c>
      <c r="J60" s="10">
        <v>15.0</v>
      </c>
      <c r="K60" s="10">
        <v>0.98</v>
      </c>
      <c r="L60" s="10">
        <v>0.8</v>
      </c>
      <c r="M60" s="10">
        <v>245.0</v>
      </c>
      <c r="N60" s="10">
        <v>120.0</v>
      </c>
      <c r="O60" s="10">
        <v>33.0</v>
      </c>
      <c r="Q60" s="4">
        <f>COUNTIF(liquid!B:B,B60)</f>
        <v>1</v>
      </c>
      <c r="R60" s="4"/>
      <c r="W60" s="4">
        <f>COUNTIF(laning!$U:$U,B60)</f>
        <v>1</v>
      </c>
    </row>
    <row r="61">
      <c r="A61" s="4">
        <f t="shared" si="1"/>
        <v>60</v>
      </c>
      <c r="B61" s="4" t="s">
        <v>71</v>
      </c>
      <c r="C61" s="5">
        <v>2789.0</v>
      </c>
      <c r="D61" s="5">
        <v>8.4</v>
      </c>
      <c r="E61" s="5">
        <v>0.0</v>
      </c>
      <c r="F61" s="5">
        <v>0.0</v>
      </c>
      <c r="G61" s="5">
        <v>123.0</v>
      </c>
      <c r="H61" s="5">
        <v>24.0</v>
      </c>
      <c r="I61" s="5">
        <v>0.0</v>
      </c>
      <c r="J61" s="10">
        <v>15.0</v>
      </c>
      <c r="K61" s="10">
        <v>1.05</v>
      </c>
      <c r="L61" s="10">
        <v>1.0</v>
      </c>
      <c r="M61" s="10">
        <v>260.0</v>
      </c>
      <c r="N61" s="10">
        <v>123.0</v>
      </c>
      <c r="O61" s="10">
        <v>39.0</v>
      </c>
      <c r="Q61" s="4">
        <f>COUNTIF(liquid!B:B,B61)</f>
        <v>1</v>
      </c>
      <c r="R61" s="4"/>
      <c r="W61" s="4">
        <f>COUNTIF(laning!$U:$U,B61)</f>
        <v>1</v>
      </c>
    </row>
    <row r="62">
      <c r="A62" s="4">
        <f t="shared" si="1"/>
        <v>61</v>
      </c>
      <c r="B62" s="4" t="s">
        <v>72</v>
      </c>
      <c r="C62" s="5">
        <v>2490.0</v>
      </c>
      <c r="D62" s="5">
        <v>7.2</v>
      </c>
      <c r="E62" s="5">
        <v>435.0</v>
      </c>
      <c r="F62" s="5">
        <v>15.0</v>
      </c>
      <c r="G62" s="5">
        <v>105.0</v>
      </c>
      <c r="H62" s="5">
        <v>20.0</v>
      </c>
      <c r="I62" s="5">
        <v>0.0</v>
      </c>
      <c r="J62" s="10">
        <v>15.0</v>
      </c>
      <c r="K62" s="10">
        <v>1.2</v>
      </c>
      <c r="L62" s="10">
        <v>0.7</v>
      </c>
      <c r="M62" s="10">
        <v>253.0</v>
      </c>
      <c r="N62" s="10">
        <v>105.0</v>
      </c>
      <c r="O62" s="10">
        <v>35.0</v>
      </c>
      <c r="Q62" s="4">
        <f>COUNTIF(liquid!B:B,B62)</f>
        <v>1</v>
      </c>
      <c r="R62" s="4"/>
      <c r="W62" s="4">
        <f>COUNTIF(laning!$U:$U,B62)</f>
        <v>1</v>
      </c>
    </row>
    <row r="63">
      <c r="A63" s="4">
        <f t="shared" si="1"/>
        <v>62</v>
      </c>
      <c r="B63" s="4" t="s">
        <v>73</v>
      </c>
      <c r="C63" s="5">
        <v>2698.0</v>
      </c>
      <c r="D63" s="5">
        <v>11.8</v>
      </c>
      <c r="E63" s="5">
        <v>0.0</v>
      </c>
      <c r="F63" s="5">
        <v>0.0</v>
      </c>
      <c r="G63" s="5">
        <v>129.0</v>
      </c>
      <c r="H63" s="5">
        <v>21.0</v>
      </c>
      <c r="I63" s="5">
        <v>0.0</v>
      </c>
      <c r="J63" s="10">
        <v>15.0</v>
      </c>
      <c r="K63" s="10">
        <v>1.0</v>
      </c>
      <c r="L63" s="10">
        <v>0.8</v>
      </c>
      <c r="M63" s="10">
        <v>245.0</v>
      </c>
      <c r="N63" s="10">
        <v>129.0</v>
      </c>
      <c r="O63" s="10">
        <v>36.0</v>
      </c>
      <c r="Q63" s="4">
        <f>COUNTIF(liquid!B:B,B63)</f>
        <v>1</v>
      </c>
      <c r="R63" s="4"/>
      <c r="W63" s="4">
        <f>COUNTIF(laning!$U:$U,B63)</f>
        <v>1</v>
      </c>
    </row>
    <row r="64">
      <c r="A64" s="4">
        <f t="shared" si="1"/>
        <v>63</v>
      </c>
      <c r="B64" s="4" t="s">
        <v>74</v>
      </c>
      <c r="C64" s="5">
        <v>2620.0</v>
      </c>
      <c r="D64" s="5">
        <v>8.0</v>
      </c>
      <c r="E64" s="5">
        <v>440.0</v>
      </c>
      <c r="F64" s="5">
        <v>3.0</v>
      </c>
      <c r="G64" s="5">
        <v>100.0</v>
      </c>
      <c r="H64" s="5">
        <v>17.0</v>
      </c>
      <c r="I64" s="5">
        <v>0.0</v>
      </c>
      <c r="J64" s="10">
        <v>15.0</v>
      </c>
      <c r="K64" s="10">
        <v>1.04</v>
      </c>
      <c r="L64" s="10">
        <v>1.0</v>
      </c>
      <c r="M64" s="10">
        <v>240.0</v>
      </c>
      <c r="N64" s="10">
        <v>100.0</v>
      </c>
      <c r="O64" s="10">
        <v>32.0</v>
      </c>
      <c r="Q64" s="4">
        <f>COUNTIF(liquid!B:B,B64)</f>
        <v>1</v>
      </c>
      <c r="R64" s="4"/>
      <c r="W64" s="4">
        <f>COUNTIF(laning!$U:$U,B64)</f>
        <v>1</v>
      </c>
    </row>
    <row r="65">
      <c r="A65" s="4">
        <f t="shared" si="1"/>
        <v>64</v>
      </c>
      <c r="B65" s="4" t="s">
        <v>75</v>
      </c>
      <c r="C65" s="5">
        <v>2441.0</v>
      </c>
      <c r="D65" s="5">
        <v>7.2</v>
      </c>
      <c r="E65" s="5">
        <v>545.0</v>
      </c>
      <c r="F65" s="5">
        <v>23.0</v>
      </c>
      <c r="G65" s="5">
        <v>117.0</v>
      </c>
      <c r="H65" s="5">
        <v>15.0</v>
      </c>
      <c r="I65" s="5">
        <v>0.0</v>
      </c>
      <c r="J65" s="10">
        <v>15.0</v>
      </c>
      <c r="K65" s="10">
        <v>0.99</v>
      </c>
      <c r="L65" s="10">
        <v>1.0</v>
      </c>
      <c r="M65" s="10">
        <v>245.0</v>
      </c>
      <c r="N65" s="10">
        <v>117.0</v>
      </c>
      <c r="O65" s="10">
        <v>30.0</v>
      </c>
      <c r="Q65" s="4">
        <f>COUNTIF(liquid!B:B,B65)</f>
        <v>1</v>
      </c>
      <c r="R65" s="4"/>
      <c r="W65" s="4">
        <f>COUNTIF(laning!$U:$U,B65)</f>
        <v>1</v>
      </c>
    </row>
    <row r="66">
      <c r="A66" s="4">
        <f t="shared" si="1"/>
        <v>65</v>
      </c>
      <c r="B66" s="4" t="s">
        <v>76</v>
      </c>
      <c r="C66" s="5">
        <v>2709.0</v>
      </c>
      <c r="D66" s="5">
        <v>6.4</v>
      </c>
      <c r="E66" s="5">
        <v>0.0</v>
      </c>
      <c r="F66" s="5">
        <v>0.0</v>
      </c>
      <c r="G66" s="5">
        <v>125.0</v>
      </c>
      <c r="H66" s="5">
        <v>20.0</v>
      </c>
      <c r="I66" s="5">
        <v>0.0</v>
      </c>
      <c r="J66" s="10">
        <v>15.0</v>
      </c>
      <c r="K66" s="10">
        <v>1.06</v>
      </c>
      <c r="L66" s="10">
        <v>1.0</v>
      </c>
      <c r="M66" s="10">
        <v>260.0</v>
      </c>
      <c r="N66" s="10">
        <v>125.0</v>
      </c>
      <c r="O66" s="10">
        <v>35.0</v>
      </c>
      <c r="Q66" s="4">
        <f>COUNTIF(liquid!B:B,B66)</f>
        <v>1</v>
      </c>
      <c r="R66" s="4"/>
      <c r="W66" s="4">
        <f>COUNTIF(laning!$U:$U,B66)</f>
        <v>1</v>
      </c>
    </row>
    <row r="67">
      <c r="A67" s="4">
        <f t="shared" si="1"/>
        <v>66</v>
      </c>
      <c r="B67" s="4" t="s">
        <v>77</v>
      </c>
      <c r="C67" s="5">
        <v>2528.0</v>
      </c>
      <c r="D67" s="5">
        <v>7.8</v>
      </c>
      <c r="E67" s="5">
        <v>0.0</v>
      </c>
      <c r="F67" s="5">
        <v>0.0</v>
      </c>
      <c r="G67" s="5">
        <v>126.0</v>
      </c>
      <c r="H67" s="5">
        <v>18.0</v>
      </c>
      <c r="I67" s="5">
        <v>0.0</v>
      </c>
      <c r="J67" s="10">
        <v>15.0</v>
      </c>
      <c r="K67" s="10">
        <v>1.14</v>
      </c>
      <c r="L67" s="10">
        <v>1.0</v>
      </c>
      <c r="M67" s="10">
        <v>260.0</v>
      </c>
      <c r="N67" s="10">
        <v>126.0</v>
      </c>
      <c r="O67" s="10">
        <v>33.0</v>
      </c>
      <c r="Q67" s="4">
        <f>COUNTIF(liquid!B:B,B67)</f>
        <v>1</v>
      </c>
      <c r="R67" s="4"/>
      <c r="W67" s="4">
        <f>COUNTIF(laning!$U:$U,B67)</f>
        <v>1</v>
      </c>
    </row>
    <row r="68">
      <c r="A68" s="4">
        <f t="shared" si="1"/>
        <v>67</v>
      </c>
      <c r="B68" s="4" t="s">
        <v>78</v>
      </c>
      <c r="C68" s="5">
        <v>2599.0</v>
      </c>
      <c r="D68" s="5">
        <v>7.0</v>
      </c>
      <c r="E68" s="5">
        <v>434.0</v>
      </c>
      <c r="F68" s="5">
        <v>16.0</v>
      </c>
      <c r="G68" s="5">
        <v>121.0</v>
      </c>
      <c r="H68" s="5">
        <v>17.0</v>
      </c>
      <c r="I68" s="5">
        <v>0.0</v>
      </c>
      <c r="J68" s="10">
        <v>15.0</v>
      </c>
      <c r="K68" s="10">
        <v>1.16</v>
      </c>
      <c r="L68" s="10">
        <v>1.0</v>
      </c>
      <c r="M68" s="10">
        <v>255.0</v>
      </c>
      <c r="N68" s="10">
        <v>121.0</v>
      </c>
      <c r="O68" s="10">
        <v>32.0</v>
      </c>
      <c r="Q68" s="4">
        <f>COUNTIF(liquid!B:B,B68)</f>
        <v>1</v>
      </c>
      <c r="R68" s="4"/>
      <c r="W68" s="4">
        <f>COUNTIF(laning!$U:$U,B68)</f>
        <v>1</v>
      </c>
    </row>
    <row r="69">
      <c r="A69" s="4">
        <f t="shared" si="1"/>
        <v>68</v>
      </c>
      <c r="B69" s="4" t="s">
        <v>79</v>
      </c>
      <c r="C69" s="5">
        <v>2510.0</v>
      </c>
      <c r="D69" s="5">
        <v>6.0</v>
      </c>
      <c r="E69" s="5">
        <v>390.0</v>
      </c>
      <c r="F69" s="5">
        <v>15.0</v>
      </c>
      <c r="G69" s="5">
        <v>105.0</v>
      </c>
      <c r="H69" s="5">
        <v>17.0</v>
      </c>
      <c r="I69" s="5">
        <v>0.0</v>
      </c>
      <c r="J69" s="10">
        <v>15.0</v>
      </c>
      <c r="K69" s="10">
        <v>1.06</v>
      </c>
      <c r="L69" s="10">
        <v>1.0</v>
      </c>
      <c r="M69" s="10">
        <v>245.0</v>
      </c>
      <c r="N69" s="10">
        <v>105.0</v>
      </c>
      <c r="O69" s="10">
        <v>32.0</v>
      </c>
      <c r="Q69" s="4">
        <f>COUNTIF(liquid!B:B,B69)</f>
        <v>1</v>
      </c>
      <c r="R69" s="4"/>
      <c r="W69" s="4">
        <f>COUNTIF(laning!$U:$U,B69)</f>
        <v>1</v>
      </c>
    </row>
    <row r="70">
      <c r="A70" s="4">
        <f t="shared" si="1"/>
        <v>69</v>
      </c>
      <c r="B70" s="4" t="s">
        <v>80</v>
      </c>
      <c r="C70" s="5">
        <v>2460.0</v>
      </c>
      <c r="D70" s="5">
        <v>6.6</v>
      </c>
      <c r="E70" s="5">
        <v>448.0</v>
      </c>
      <c r="F70" s="5">
        <v>15.0</v>
      </c>
      <c r="G70" s="5">
        <v>123.0</v>
      </c>
      <c r="H70" s="5">
        <v>18.0</v>
      </c>
      <c r="I70" s="5">
        <v>0.0</v>
      </c>
      <c r="J70" s="10">
        <v>15.0</v>
      </c>
      <c r="K70" s="10">
        <v>0.94</v>
      </c>
      <c r="L70" s="10">
        <v>1.0</v>
      </c>
      <c r="M70" s="10">
        <v>248.0</v>
      </c>
      <c r="N70" s="10">
        <v>123.0</v>
      </c>
      <c r="O70" s="10">
        <v>33.0</v>
      </c>
      <c r="Q70" s="4">
        <f>COUNTIF(liquid!B:B,B70)</f>
        <v>1</v>
      </c>
      <c r="R70" s="4"/>
      <c r="W70" s="4">
        <f>COUNTIF(laning!$U:$U,B70)</f>
        <v>1</v>
      </c>
    </row>
    <row r="71">
      <c r="A71" s="4">
        <f t="shared" si="1"/>
        <v>70</v>
      </c>
      <c r="B71" s="4" t="s">
        <v>81</v>
      </c>
      <c r="C71" s="5">
        <v>2401.0</v>
      </c>
      <c r="D71" s="5">
        <v>6.8</v>
      </c>
      <c r="E71" s="5">
        <v>540.0</v>
      </c>
      <c r="F71" s="5">
        <v>4.6</v>
      </c>
      <c r="G71" s="5">
        <v>115.0</v>
      </c>
      <c r="H71" s="5">
        <v>12.0</v>
      </c>
      <c r="I71" s="5">
        <v>0.0</v>
      </c>
      <c r="J71" s="10">
        <v>15.0</v>
      </c>
      <c r="K71" s="10">
        <v>1.01</v>
      </c>
      <c r="L71" s="10">
        <v>1.0</v>
      </c>
      <c r="M71" s="10">
        <v>240.0</v>
      </c>
      <c r="N71" s="10">
        <v>115.0</v>
      </c>
      <c r="O71" s="10">
        <v>27.0</v>
      </c>
      <c r="Q71" s="4">
        <f>COUNTIF(liquid!B:B,B71)</f>
        <v>1</v>
      </c>
      <c r="R71" s="4"/>
      <c r="W71" s="4">
        <f>COUNTIF(laning!$U:$U,B71)</f>
        <v>1</v>
      </c>
    </row>
    <row r="72">
      <c r="A72" s="4">
        <f t="shared" si="1"/>
        <v>71</v>
      </c>
      <c r="B72" s="4" t="s">
        <v>82</v>
      </c>
      <c r="C72" s="5">
        <v>2819.0</v>
      </c>
      <c r="D72" s="5">
        <v>8.4</v>
      </c>
      <c r="E72" s="5">
        <v>440.0</v>
      </c>
      <c r="F72" s="5">
        <v>3.0</v>
      </c>
      <c r="G72" s="5">
        <v>135.0</v>
      </c>
      <c r="H72" s="5">
        <v>21.0</v>
      </c>
      <c r="I72" s="5">
        <v>0.0</v>
      </c>
      <c r="J72" s="10">
        <v>15.0</v>
      </c>
      <c r="K72" s="10">
        <v>0.98</v>
      </c>
      <c r="L72" s="10">
        <v>0.9</v>
      </c>
      <c r="M72" s="10">
        <v>240.0</v>
      </c>
      <c r="N72" s="10">
        <v>135.0</v>
      </c>
      <c r="O72" s="10">
        <v>36.0</v>
      </c>
      <c r="Q72" s="4">
        <f>COUNTIF(liquid!B:B,B72)</f>
        <v>1</v>
      </c>
      <c r="R72" s="4"/>
      <c r="W72" s="4">
        <f>COUNTIF(laning!$U:$U,B72)</f>
        <v>1</v>
      </c>
    </row>
    <row r="73">
      <c r="A73" s="4">
        <f t="shared" si="1"/>
        <v>72</v>
      </c>
      <c r="B73" s="4" t="s">
        <v>83</v>
      </c>
      <c r="C73" s="5">
        <v>2456.0</v>
      </c>
      <c r="D73" s="5">
        <v>6.8</v>
      </c>
      <c r="E73" s="5">
        <v>700.0</v>
      </c>
      <c r="F73" s="5">
        <v>30.0</v>
      </c>
      <c r="G73" s="5">
        <v>105.0</v>
      </c>
      <c r="H73" s="5">
        <v>18.0</v>
      </c>
      <c r="I73" s="5">
        <v>0.0</v>
      </c>
      <c r="J73" s="10">
        <v>15.0</v>
      </c>
      <c r="K73" s="10">
        <v>1.0</v>
      </c>
      <c r="L73" s="10">
        <v>1.0</v>
      </c>
      <c r="M73" s="10">
        <v>255.0</v>
      </c>
      <c r="N73" s="10">
        <v>105.0</v>
      </c>
      <c r="O73" s="10">
        <v>33.0</v>
      </c>
      <c r="Q73" s="4">
        <f>COUNTIF(liquid!B:B,B73)</f>
        <v>1</v>
      </c>
      <c r="R73" s="4"/>
      <c r="W73" s="4">
        <f>COUNTIF(laning!$U:$U,B73)</f>
        <v>1</v>
      </c>
    </row>
    <row r="74">
      <c r="A74" s="4">
        <f t="shared" si="1"/>
        <v>73</v>
      </c>
      <c r="B74" s="4" t="s">
        <v>84</v>
      </c>
      <c r="C74" s="5">
        <v>2639.0</v>
      </c>
      <c r="D74" s="5">
        <v>7.0</v>
      </c>
      <c r="E74" s="5">
        <v>486.0</v>
      </c>
      <c r="F74" s="5">
        <v>16.0</v>
      </c>
      <c r="G74" s="5">
        <v>121.0</v>
      </c>
      <c r="H74" s="5">
        <v>18.0</v>
      </c>
      <c r="I74" s="5">
        <v>0.0</v>
      </c>
      <c r="J74" s="10">
        <v>15.0</v>
      </c>
      <c r="K74" s="10">
        <v>1.1</v>
      </c>
      <c r="L74" s="10">
        <v>0.6</v>
      </c>
      <c r="M74" s="10">
        <v>260.0</v>
      </c>
      <c r="N74" s="10">
        <v>121.0</v>
      </c>
      <c r="O74" s="10">
        <v>33.0</v>
      </c>
      <c r="Q74" s="4">
        <f>COUNTIF(liquid!B:B,B74)</f>
        <v>1</v>
      </c>
      <c r="R74" s="4"/>
      <c r="W74" s="4">
        <f>COUNTIF(laning!$U:$U,B74)</f>
        <v>1</v>
      </c>
    </row>
    <row r="75">
      <c r="A75" s="4">
        <f t="shared" si="1"/>
        <v>74</v>
      </c>
      <c r="B75" s="4" t="s">
        <v>85</v>
      </c>
      <c r="C75" s="5">
        <v>2798.0</v>
      </c>
      <c r="D75" s="5">
        <v>9.8</v>
      </c>
      <c r="E75" s="5">
        <v>0.0</v>
      </c>
      <c r="F75" s="5">
        <v>0.0</v>
      </c>
      <c r="G75" s="5">
        <v>121.0</v>
      </c>
      <c r="H75" s="5">
        <v>22.0</v>
      </c>
      <c r="I75" s="5">
        <v>0.0</v>
      </c>
      <c r="J75" s="10">
        <v>15.0</v>
      </c>
      <c r="K75" s="10">
        <v>1.22</v>
      </c>
      <c r="L75" s="10">
        <v>0.8</v>
      </c>
      <c r="M75" s="10">
        <v>260.0</v>
      </c>
      <c r="N75" s="10">
        <v>121.0</v>
      </c>
      <c r="O75" s="10">
        <v>37.0</v>
      </c>
      <c r="Q75" s="4">
        <f>COUNTIF(liquid!B:B,B75)</f>
        <v>1</v>
      </c>
      <c r="R75" s="4"/>
      <c r="W75" s="4">
        <f>COUNTIF(laning!$U:$U,B75)</f>
        <v>1</v>
      </c>
    </row>
    <row r="76">
      <c r="A76" s="4">
        <f t="shared" si="1"/>
        <v>75</v>
      </c>
      <c r="B76" s="4" t="s">
        <v>86</v>
      </c>
      <c r="C76" s="5">
        <v>2421.0</v>
      </c>
      <c r="D76" s="5">
        <v>6.8</v>
      </c>
      <c r="E76" s="5">
        <v>490.0</v>
      </c>
      <c r="F76" s="5">
        <v>18.0</v>
      </c>
      <c r="G76" s="5">
        <v>109.0</v>
      </c>
      <c r="H76" s="5">
        <v>17.0</v>
      </c>
      <c r="I76" s="5">
        <v>0.0</v>
      </c>
      <c r="J76" s="10">
        <v>15.0</v>
      </c>
      <c r="K76" s="10">
        <v>0.98</v>
      </c>
      <c r="L76" s="10">
        <v>1.0</v>
      </c>
      <c r="M76" s="10">
        <v>240.0</v>
      </c>
      <c r="N76" s="10">
        <v>109.0</v>
      </c>
      <c r="O76" s="10">
        <v>32.0</v>
      </c>
      <c r="Q76" s="4">
        <f>COUNTIF(liquid!B:B,B76)</f>
        <v>1</v>
      </c>
      <c r="R76" s="4"/>
      <c r="W76" s="4">
        <f>COUNTIF(laning!$U:$U,B76)</f>
        <v>1</v>
      </c>
    </row>
    <row r="77">
      <c r="A77" s="4">
        <f t="shared" si="1"/>
        <v>76</v>
      </c>
      <c r="B77" s="4" t="s">
        <v>87</v>
      </c>
      <c r="C77" s="5">
        <v>2489.0</v>
      </c>
      <c r="D77" s="5">
        <v>6.4</v>
      </c>
      <c r="E77" s="5">
        <v>455.0</v>
      </c>
      <c r="F77" s="5">
        <v>2.4</v>
      </c>
      <c r="G77" s="5">
        <v>115.0</v>
      </c>
      <c r="H77" s="5">
        <v>15.0</v>
      </c>
      <c r="I77" s="5">
        <v>0.0</v>
      </c>
      <c r="J77" s="10">
        <v>15.0</v>
      </c>
      <c r="K77" s="10">
        <v>1.04</v>
      </c>
      <c r="L77" s="10">
        <v>1.0</v>
      </c>
      <c r="M77" s="10">
        <v>260.0</v>
      </c>
      <c r="N77" s="10">
        <v>115.0</v>
      </c>
      <c r="O77" s="10">
        <v>30.0</v>
      </c>
      <c r="Q77" s="4">
        <f>COUNTIF(liquid!B:B,B77)</f>
        <v>1</v>
      </c>
      <c r="R77" s="4"/>
      <c r="W77" s="4">
        <f>COUNTIF(laning!$U:$U,B77)</f>
        <v>1</v>
      </c>
    </row>
    <row r="78">
      <c r="A78" s="4">
        <f t="shared" si="1"/>
        <v>77</v>
      </c>
      <c r="B78" s="4" t="s">
        <v>88</v>
      </c>
      <c r="C78" s="5">
        <v>2578.0</v>
      </c>
      <c r="D78" s="5">
        <v>9.8</v>
      </c>
      <c r="E78" s="5">
        <v>0.0</v>
      </c>
      <c r="F78" s="5">
        <v>0.0</v>
      </c>
      <c r="G78" s="5">
        <v>109.0</v>
      </c>
      <c r="H78" s="5">
        <v>21.0</v>
      </c>
      <c r="I78" s="5">
        <v>0.0</v>
      </c>
      <c r="J78" s="10">
        <v>15.0</v>
      </c>
      <c r="K78" s="10">
        <v>1.07</v>
      </c>
      <c r="L78" s="10">
        <v>1.0</v>
      </c>
      <c r="M78" s="10">
        <v>252.0</v>
      </c>
      <c r="N78" s="10">
        <v>109.0</v>
      </c>
      <c r="O78" s="10">
        <v>36.0</v>
      </c>
      <c r="Q78" s="4">
        <f>COUNTIF(liquid!B:B,B78)</f>
        <v>1</v>
      </c>
      <c r="R78" s="4"/>
      <c r="W78" s="4">
        <f>COUNTIF(laning!$U:$U,B78)</f>
        <v>1</v>
      </c>
    </row>
    <row r="79">
      <c r="A79" s="4">
        <f t="shared" si="1"/>
        <v>78</v>
      </c>
      <c r="B79" s="4" t="s">
        <v>89</v>
      </c>
      <c r="C79" s="5">
        <v>2609.0</v>
      </c>
      <c r="D79" s="5">
        <v>6.0</v>
      </c>
      <c r="E79" s="5">
        <v>0.0</v>
      </c>
      <c r="F79" s="5">
        <v>0.0</v>
      </c>
      <c r="G79" s="5">
        <v>129.0</v>
      </c>
      <c r="H79" s="5">
        <v>18.0</v>
      </c>
      <c r="I79" s="5">
        <v>0.0</v>
      </c>
      <c r="J79" s="10">
        <v>10.0</v>
      </c>
      <c r="K79" s="10">
        <v>1.07</v>
      </c>
      <c r="L79" s="10">
        <v>1.0</v>
      </c>
      <c r="M79" s="10">
        <v>260.0</v>
      </c>
      <c r="N79" s="10">
        <v>129.0</v>
      </c>
      <c r="O79" s="10">
        <v>28.0</v>
      </c>
      <c r="Q79" s="4">
        <f>COUNTIF(liquid!B:B,B79)</f>
        <v>1</v>
      </c>
      <c r="R79" s="4"/>
      <c r="W79" s="4">
        <f>COUNTIF(laning!$U:$U,B79)</f>
        <v>1</v>
      </c>
    </row>
    <row r="80">
      <c r="A80" s="4">
        <f t="shared" si="1"/>
        <v>79</v>
      </c>
      <c r="B80" s="4" t="s">
        <v>90</v>
      </c>
      <c r="C80" s="5">
        <v>2491.0</v>
      </c>
      <c r="D80" s="5">
        <v>7.2</v>
      </c>
      <c r="E80" s="5">
        <v>495.0</v>
      </c>
      <c r="F80" s="5">
        <v>18.0</v>
      </c>
      <c r="G80" s="5">
        <v>105.0</v>
      </c>
      <c r="H80" s="5">
        <v>18.0</v>
      </c>
      <c r="I80" s="5">
        <v>0.0</v>
      </c>
      <c r="J80" s="10">
        <v>15.0</v>
      </c>
      <c r="K80" s="10">
        <v>1.0</v>
      </c>
      <c r="L80" s="10">
        <v>1.0</v>
      </c>
      <c r="M80" s="10">
        <v>240.0</v>
      </c>
      <c r="N80" s="10">
        <v>105.0</v>
      </c>
      <c r="O80" s="10">
        <v>33.0</v>
      </c>
      <c r="Q80" s="4">
        <f>COUNTIF(liquid!B:B,B80)</f>
        <v>1</v>
      </c>
      <c r="R80" s="4"/>
      <c r="W80" s="4">
        <f>COUNTIF(laning!$U:$U,B80)</f>
        <v>1</v>
      </c>
    </row>
    <row r="81">
      <c r="A81" s="4">
        <f t="shared" si="1"/>
        <v>80</v>
      </c>
      <c r="B81" s="4" t="s">
        <v>91</v>
      </c>
      <c r="C81" s="5">
        <v>2738.0</v>
      </c>
      <c r="D81" s="5">
        <v>7.0</v>
      </c>
      <c r="E81" s="5">
        <v>0.0</v>
      </c>
      <c r="F81" s="5">
        <v>0.0</v>
      </c>
      <c r="G81" s="5">
        <v>128.0</v>
      </c>
      <c r="H81" s="5">
        <v>25.0</v>
      </c>
      <c r="I81" s="5">
        <v>0.0</v>
      </c>
      <c r="J81" s="10">
        <v>15.0</v>
      </c>
      <c r="K81" s="10">
        <v>1.08</v>
      </c>
      <c r="L81" s="10">
        <v>1.0</v>
      </c>
      <c r="M81" s="10">
        <v>260.0</v>
      </c>
      <c r="N81" s="10">
        <v>128.0</v>
      </c>
      <c r="O81" s="10">
        <v>40.0</v>
      </c>
      <c r="Q81" s="4">
        <f>COUNTIF(liquid!B:B,B81)</f>
        <v>1</v>
      </c>
      <c r="R81" s="4"/>
      <c r="W81" s="4">
        <f>COUNTIF(laning!$U:$U,B81)</f>
        <v>1</v>
      </c>
    </row>
    <row r="82">
      <c r="A82" s="4">
        <f t="shared" si="1"/>
        <v>81</v>
      </c>
      <c r="B82" s="4" t="s">
        <v>92</v>
      </c>
      <c r="C82" s="5">
        <v>2043.0</v>
      </c>
      <c r="D82" s="5">
        <v>3.8</v>
      </c>
      <c r="E82" s="5">
        <v>0.0</v>
      </c>
      <c r="F82" s="5">
        <v>0.0</v>
      </c>
      <c r="G82" s="5">
        <v>91.0</v>
      </c>
      <c r="H82" s="5">
        <v>10.0</v>
      </c>
      <c r="I82" s="5">
        <v>0.0</v>
      </c>
      <c r="J82" s="10">
        <v>15.0</v>
      </c>
      <c r="K82" s="10">
        <v>1.0</v>
      </c>
      <c r="L82" s="10">
        <v>1.0</v>
      </c>
      <c r="M82" s="10">
        <v>250.0</v>
      </c>
      <c r="N82" s="10">
        <v>91.0</v>
      </c>
      <c r="O82" s="10">
        <v>25.0</v>
      </c>
      <c r="Q82" s="4">
        <f>COUNTIF(liquid!B:B,B82)</f>
        <v>1</v>
      </c>
      <c r="R82" s="4"/>
      <c r="W82" s="4">
        <f>COUNTIF(laning!$U:$U,B82)</f>
        <v>1</v>
      </c>
    </row>
    <row r="83">
      <c r="A83" s="4">
        <f t="shared" si="1"/>
        <v>82</v>
      </c>
      <c r="B83" s="4" t="s">
        <v>93</v>
      </c>
      <c r="C83" s="5">
        <v>2698.0</v>
      </c>
      <c r="D83" s="5">
        <v>7.4</v>
      </c>
      <c r="E83" s="5">
        <v>380.0</v>
      </c>
      <c r="F83" s="5">
        <v>16.0</v>
      </c>
      <c r="G83" s="5">
        <v>121.0</v>
      </c>
      <c r="H83" s="5">
        <v>23.0</v>
      </c>
      <c r="I83" s="5">
        <v>0.0</v>
      </c>
      <c r="J83" s="10">
        <v>15.0</v>
      </c>
      <c r="K83" s="4">
        <v>1.06</v>
      </c>
      <c r="L83" s="4">
        <v>1.0</v>
      </c>
      <c r="M83" s="10">
        <v>260.0</v>
      </c>
      <c r="N83" s="10">
        <v>121.0</v>
      </c>
      <c r="O83" s="10">
        <v>38.0</v>
      </c>
      <c r="Q83" s="4">
        <f>COUNTIF(liquid!B:B,B83)</f>
        <v>1</v>
      </c>
      <c r="R83" s="4"/>
      <c r="W83" s="4">
        <f>COUNTIF(laning!$U:$U,B83)</f>
        <v>1</v>
      </c>
    </row>
    <row r="84">
      <c r="A84" s="4">
        <f t="shared" si="1"/>
        <v>83</v>
      </c>
      <c r="B84" s="4" t="s">
        <v>94</v>
      </c>
      <c r="C84" s="5">
        <v>2501.0</v>
      </c>
      <c r="D84" s="5">
        <v>6.8</v>
      </c>
      <c r="E84" s="5">
        <v>510.0</v>
      </c>
      <c r="F84" s="5">
        <v>18.0</v>
      </c>
      <c r="G84" s="5">
        <v>115.0</v>
      </c>
      <c r="H84" s="5">
        <v>17.0</v>
      </c>
      <c r="I84" s="5">
        <v>0.0</v>
      </c>
      <c r="J84" s="10">
        <v>15.0</v>
      </c>
      <c r="K84" s="4">
        <v>1.08</v>
      </c>
      <c r="L84" s="4">
        <v>1.0</v>
      </c>
      <c r="M84" s="10">
        <v>250.0</v>
      </c>
      <c r="N84" s="10">
        <v>115.0</v>
      </c>
      <c r="O84" s="10">
        <v>32.0</v>
      </c>
      <c r="Q84" s="4">
        <f>COUNTIF(liquid!B:B,B84)</f>
        <v>1</v>
      </c>
      <c r="R84" s="4"/>
      <c r="W84" s="4">
        <f>COUNTIF(laning!$U:$U,B84)</f>
        <v>1</v>
      </c>
    </row>
    <row r="85">
      <c r="A85" s="4">
        <f t="shared" si="1"/>
        <v>84</v>
      </c>
      <c r="B85" s="4" t="s">
        <v>95</v>
      </c>
      <c r="C85" s="5">
        <v>2599.0</v>
      </c>
      <c r="D85" s="5">
        <v>7.0</v>
      </c>
      <c r="E85" s="5">
        <v>443.0</v>
      </c>
      <c r="F85" s="5">
        <v>16.0</v>
      </c>
      <c r="G85" s="5">
        <v>118.0</v>
      </c>
      <c r="H85" s="5">
        <v>20.0</v>
      </c>
      <c r="I85" s="5">
        <v>0.0</v>
      </c>
      <c r="J85" s="10">
        <v>15.0</v>
      </c>
      <c r="K85" s="10">
        <v>1.08</v>
      </c>
      <c r="L85" s="10">
        <v>1.0</v>
      </c>
      <c r="M85" s="10">
        <v>260.0</v>
      </c>
      <c r="N85" s="10">
        <v>118.0</v>
      </c>
      <c r="O85" s="10">
        <v>35.0</v>
      </c>
      <c r="Q85" s="4">
        <f>COUNTIF(liquid!B:B,B85)</f>
        <v>1</v>
      </c>
      <c r="R85" s="4"/>
      <c r="W85" s="4">
        <f>COUNTIF(laning!$U:$U,B85)</f>
        <v>1</v>
      </c>
    </row>
    <row r="86">
      <c r="A86" s="4">
        <f t="shared" si="1"/>
        <v>85</v>
      </c>
      <c r="B86" s="4" t="str">
        <f t="array" ref="B86:O127">Raihan!D2:Q43</f>
        <v>Aamon</v>
      </c>
      <c r="C86" s="5">
        <v>2614.0</v>
      </c>
      <c r="D86" s="5">
        <v>8.0</v>
      </c>
      <c r="E86" s="5">
        <v>455.0</v>
      </c>
      <c r="F86" s="5">
        <v>4.2</v>
      </c>
      <c r="G86" s="5">
        <v>115.0</v>
      </c>
      <c r="H86" s="5">
        <v>19.0</v>
      </c>
      <c r="I86" s="5">
        <v>0.0</v>
      </c>
      <c r="J86" s="10">
        <v>15.0</v>
      </c>
      <c r="K86" s="10">
        <v>1.09</v>
      </c>
      <c r="L86" s="10">
        <v>1.0</v>
      </c>
      <c r="M86" s="10">
        <v>250.0</v>
      </c>
      <c r="N86" s="10">
        <v>115.0</v>
      </c>
      <c r="O86" s="10">
        <v>34.0</v>
      </c>
      <c r="Q86" s="4">
        <f>COUNTIF(liquid!B:B,B86)</f>
        <v>1</v>
      </c>
      <c r="R86" s="4"/>
      <c r="W86" s="4">
        <f>COUNTIF(laning!$U:$U,B86)</f>
        <v>1</v>
      </c>
    </row>
    <row r="87">
      <c r="A87" s="4">
        <f t="shared" si="1"/>
        <v>86</v>
      </c>
      <c r="B87" s="4" t="s">
        <v>97</v>
      </c>
      <c r="C87" s="5">
        <v>2668.0</v>
      </c>
      <c r="D87" s="5">
        <v>9.8</v>
      </c>
      <c r="E87" s="5">
        <v>405.0</v>
      </c>
      <c r="F87" s="5">
        <v>3.6</v>
      </c>
      <c r="G87" s="5">
        <v>129.0</v>
      </c>
      <c r="H87" s="5">
        <v>21.0</v>
      </c>
      <c r="I87" s="5">
        <v>0.0</v>
      </c>
      <c r="J87" s="4">
        <v>15.0</v>
      </c>
      <c r="K87" s="4">
        <v>1.04</v>
      </c>
      <c r="L87" s="4">
        <v>1.0</v>
      </c>
      <c r="M87" s="4">
        <v>260.0</v>
      </c>
      <c r="N87" s="10">
        <v>129.0</v>
      </c>
      <c r="O87" s="10">
        <v>36.0</v>
      </c>
      <c r="Q87" s="4">
        <f>COUNTIF(liquid!B:B,B87)</f>
        <v>1</v>
      </c>
      <c r="R87" s="4"/>
      <c r="W87" s="4">
        <f>COUNTIF(laning!$U:$U,B87)</f>
        <v>1</v>
      </c>
    </row>
    <row r="88">
      <c r="A88" s="4">
        <f t="shared" si="1"/>
        <v>87</v>
      </c>
      <c r="B88" s="4" t="s">
        <v>98</v>
      </c>
      <c r="C88" s="5">
        <v>2621.0</v>
      </c>
      <c r="D88" s="5">
        <v>7.8</v>
      </c>
      <c r="E88" s="5">
        <v>0.0</v>
      </c>
      <c r="F88" s="5">
        <v>0.0</v>
      </c>
      <c r="G88" s="5">
        <v>123.0</v>
      </c>
      <c r="H88" s="5">
        <v>21.0</v>
      </c>
      <c r="I88" s="5">
        <v>0.0</v>
      </c>
      <c r="J88" s="4">
        <v>15.0</v>
      </c>
      <c r="K88" s="4">
        <v>1.12</v>
      </c>
      <c r="L88" s="4">
        <v>1.0</v>
      </c>
      <c r="M88" s="4">
        <v>260.0</v>
      </c>
      <c r="N88" s="10">
        <v>123.0</v>
      </c>
      <c r="O88" s="10">
        <v>36.0</v>
      </c>
      <c r="Q88" s="4">
        <f>COUNTIF(liquid!B:B,B88)</f>
        <v>1</v>
      </c>
      <c r="R88" s="4"/>
      <c r="W88" s="4">
        <f>COUNTIF(laning!$U:$U,B88)</f>
        <v>1</v>
      </c>
    </row>
    <row r="89">
      <c r="A89" s="4">
        <f t="shared" si="1"/>
        <v>88</v>
      </c>
      <c r="B89" s="4" t="s">
        <v>99</v>
      </c>
      <c r="C89" s="5">
        <v>2628.0</v>
      </c>
      <c r="D89" s="5">
        <v>8.0</v>
      </c>
      <c r="E89" s="5">
        <v>0.0</v>
      </c>
      <c r="F89" s="5">
        <v>0.0</v>
      </c>
      <c r="G89" s="5">
        <v>111.0</v>
      </c>
      <c r="H89" s="5">
        <v>21.0</v>
      </c>
      <c r="I89" s="5">
        <v>0.0</v>
      </c>
      <c r="J89" s="4">
        <v>15.0</v>
      </c>
      <c r="K89" s="4">
        <v>1.09</v>
      </c>
      <c r="L89" s="4">
        <v>1.0</v>
      </c>
      <c r="M89" s="4">
        <v>260.0</v>
      </c>
      <c r="N89" s="10">
        <v>111.0</v>
      </c>
      <c r="O89" s="10">
        <v>36.0</v>
      </c>
      <c r="Q89" s="4">
        <f>COUNTIF(liquid!B:B,B89)</f>
        <v>1</v>
      </c>
      <c r="R89" s="4"/>
      <c r="W89" s="4">
        <f>COUNTIF(laning!$U:$U,B89)</f>
        <v>1</v>
      </c>
    </row>
    <row r="90">
      <c r="A90" s="4">
        <f t="shared" si="1"/>
        <v>89</v>
      </c>
      <c r="B90" s="4" t="s">
        <v>100</v>
      </c>
      <c r="C90" s="5">
        <v>2758.0</v>
      </c>
      <c r="D90" s="5">
        <v>10.2</v>
      </c>
      <c r="E90" s="5">
        <v>410.0</v>
      </c>
      <c r="F90" s="5">
        <v>3.4</v>
      </c>
      <c r="G90" s="5">
        <v>90.0</v>
      </c>
      <c r="H90" s="5">
        <v>24.0</v>
      </c>
      <c r="I90" s="5">
        <v>0.0</v>
      </c>
      <c r="J90" s="4">
        <v>15.0</v>
      </c>
      <c r="K90" s="4">
        <v>0.92</v>
      </c>
      <c r="L90" s="4">
        <v>1.0</v>
      </c>
      <c r="M90" s="4">
        <v>255.0</v>
      </c>
      <c r="N90" s="10">
        <v>90.0</v>
      </c>
      <c r="O90" s="10">
        <v>39.0</v>
      </c>
      <c r="Q90" s="4">
        <f>COUNTIF(liquid!B:B,B90)</f>
        <v>1</v>
      </c>
      <c r="R90" s="4"/>
      <c r="W90" s="4">
        <f>COUNTIF(laning!$U:$U,B90)</f>
        <v>1</v>
      </c>
    </row>
    <row r="91">
      <c r="A91" s="4">
        <f t="shared" si="1"/>
        <v>90</v>
      </c>
      <c r="B91" s="4" t="s">
        <v>101</v>
      </c>
      <c r="C91" s="5">
        <v>2708.0</v>
      </c>
      <c r="D91" s="5">
        <v>8.0</v>
      </c>
      <c r="E91" s="5">
        <v>0.0</v>
      </c>
      <c r="F91" s="5">
        <v>0.0</v>
      </c>
      <c r="G91" s="5">
        <v>111.0</v>
      </c>
      <c r="H91" s="5">
        <v>23.0</v>
      </c>
      <c r="I91" s="5">
        <v>0.0</v>
      </c>
      <c r="J91" s="4">
        <v>15.0</v>
      </c>
      <c r="K91" s="4">
        <v>1.13</v>
      </c>
      <c r="L91" s="4">
        <v>1.0</v>
      </c>
      <c r="M91" s="4">
        <v>255.0</v>
      </c>
      <c r="N91" s="10">
        <v>111.0</v>
      </c>
      <c r="O91" s="10">
        <v>38.0</v>
      </c>
      <c r="Q91" s="4">
        <f>COUNTIF(liquid!B:B,B91)</f>
        <v>1</v>
      </c>
      <c r="R91" s="4"/>
      <c r="W91" s="4">
        <f>COUNTIF(laning!$U:$U,B91)</f>
        <v>1</v>
      </c>
    </row>
    <row r="92">
      <c r="A92" s="4">
        <f t="shared" si="1"/>
        <v>91</v>
      </c>
      <c r="B92" s="4" t="s">
        <v>102</v>
      </c>
      <c r="C92" s="5">
        <v>2736.0</v>
      </c>
      <c r="D92" s="5">
        <v>9.4</v>
      </c>
      <c r="E92" s="5">
        <v>0.0</v>
      </c>
      <c r="F92" s="5">
        <v>0.0</v>
      </c>
      <c r="G92" s="5">
        <v>119.0</v>
      </c>
      <c r="H92" s="5">
        <v>25.0</v>
      </c>
      <c r="I92" s="5">
        <v>0.0</v>
      </c>
      <c r="J92" s="4">
        <v>15.0</v>
      </c>
      <c r="K92" s="4">
        <v>1.06</v>
      </c>
      <c r="L92" s="4">
        <v>1.0</v>
      </c>
      <c r="M92" s="4">
        <v>260.0</v>
      </c>
      <c r="N92" s="10">
        <v>119.0</v>
      </c>
      <c r="O92" s="10">
        <v>40.0</v>
      </c>
      <c r="Q92" s="4">
        <f>COUNTIF(liquid!B:B,B92)</f>
        <v>1</v>
      </c>
      <c r="R92" s="4"/>
      <c r="W92" s="4">
        <f>COUNTIF(laning!$U:$U,B92)</f>
        <v>1</v>
      </c>
    </row>
    <row r="93">
      <c r="A93" s="4">
        <f t="shared" si="1"/>
        <v>92</v>
      </c>
      <c r="B93" s="4" t="s">
        <v>103</v>
      </c>
      <c r="C93" s="5">
        <v>2769.0</v>
      </c>
      <c r="D93" s="5">
        <v>8.4</v>
      </c>
      <c r="E93" s="5">
        <v>422.0</v>
      </c>
      <c r="F93" s="5">
        <v>3.0</v>
      </c>
      <c r="G93" s="5">
        <v>125.0</v>
      </c>
      <c r="H93" s="5">
        <v>23.0</v>
      </c>
      <c r="I93" s="5">
        <v>0.0</v>
      </c>
      <c r="J93" s="4">
        <v>15.0</v>
      </c>
      <c r="K93" s="4">
        <v>1.0</v>
      </c>
      <c r="L93" s="4">
        <v>0.9</v>
      </c>
      <c r="M93" s="4">
        <v>240.0</v>
      </c>
      <c r="N93" s="10">
        <v>125.0</v>
      </c>
      <c r="O93" s="10">
        <v>38.0</v>
      </c>
      <c r="Q93" s="4">
        <f>COUNTIF(liquid!B:B,B93)</f>
        <v>1</v>
      </c>
      <c r="R93" s="4"/>
      <c r="W93" s="4">
        <f>COUNTIF(laning!$U:$U,B93)</f>
        <v>1</v>
      </c>
    </row>
    <row r="94">
      <c r="A94" s="4">
        <f t="shared" si="1"/>
        <v>93</v>
      </c>
      <c r="B94" s="4" t="s">
        <v>104</v>
      </c>
      <c r="C94" s="5">
        <v>2569.0</v>
      </c>
      <c r="D94" s="5">
        <v>8.4</v>
      </c>
      <c r="E94" s="5">
        <v>450.0</v>
      </c>
      <c r="F94" s="5">
        <v>2.4</v>
      </c>
      <c r="G94" s="5">
        <v>110.0</v>
      </c>
      <c r="H94" s="5">
        <v>15.0</v>
      </c>
      <c r="I94" s="5">
        <v>0.0</v>
      </c>
      <c r="J94" s="4">
        <v>15.0</v>
      </c>
      <c r="K94" s="4">
        <v>1.01</v>
      </c>
      <c r="L94" s="4">
        <v>1.0</v>
      </c>
      <c r="M94" s="4">
        <v>250.0</v>
      </c>
      <c r="N94" s="10">
        <v>110.0</v>
      </c>
      <c r="O94" s="10">
        <v>30.0</v>
      </c>
      <c r="Q94" s="4">
        <f>COUNTIF(liquid!B:B,B94)</f>
        <v>1</v>
      </c>
      <c r="R94" s="4"/>
      <c r="W94" s="4">
        <f>COUNTIF(laning!$U:$U,B94)</f>
        <v>1</v>
      </c>
    </row>
    <row r="95">
      <c r="A95" s="4">
        <f t="shared" si="1"/>
        <v>94</v>
      </c>
      <c r="B95" s="4" t="s">
        <v>105</v>
      </c>
      <c r="C95" s="5">
        <v>2301.0</v>
      </c>
      <c r="D95" s="5">
        <v>6.8</v>
      </c>
      <c r="E95" s="5">
        <v>505.0</v>
      </c>
      <c r="F95" s="5">
        <v>21.0</v>
      </c>
      <c r="G95" s="5">
        <v>115.0</v>
      </c>
      <c r="H95" s="5">
        <v>16.0</v>
      </c>
      <c r="I95" s="5">
        <v>0.0</v>
      </c>
      <c r="J95" s="4">
        <v>15.0</v>
      </c>
      <c r="K95" s="4">
        <v>1.01</v>
      </c>
      <c r="L95" s="4">
        <v>1.0</v>
      </c>
      <c r="M95" s="4">
        <v>240.0</v>
      </c>
      <c r="N95" s="10">
        <v>115.0</v>
      </c>
      <c r="O95" s="10">
        <v>31.0</v>
      </c>
      <c r="Q95" s="4">
        <f>COUNTIF(liquid!B:B,B95)</f>
        <v>1</v>
      </c>
      <c r="R95" s="4"/>
      <c r="W95" s="4">
        <f>COUNTIF(laning!$U:$U,B95)</f>
        <v>1</v>
      </c>
    </row>
    <row r="96">
      <c r="A96" s="4">
        <f t="shared" si="1"/>
        <v>95</v>
      </c>
      <c r="B96" s="4" t="s">
        <v>106</v>
      </c>
      <c r="C96" s="5">
        <v>2521.0</v>
      </c>
      <c r="D96" s="5">
        <v>7.6</v>
      </c>
      <c r="E96" s="5">
        <v>500.0</v>
      </c>
      <c r="F96" s="5">
        <v>20.0</v>
      </c>
      <c r="G96" s="5">
        <v>112.0</v>
      </c>
      <c r="H96" s="5">
        <v>18.0</v>
      </c>
      <c r="I96" s="5">
        <v>0.0</v>
      </c>
      <c r="J96" s="4">
        <v>15.0</v>
      </c>
      <c r="K96" s="4">
        <v>1.0</v>
      </c>
      <c r="L96" s="4">
        <v>1.0</v>
      </c>
      <c r="M96" s="4">
        <v>240.0</v>
      </c>
      <c r="N96" s="10">
        <v>112.0</v>
      </c>
      <c r="O96" s="10">
        <v>33.0</v>
      </c>
      <c r="Q96" s="4">
        <f>COUNTIF(liquid!B:B,B96)</f>
        <v>1</v>
      </c>
      <c r="R96" s="4"/>
      <c r="W96" s="4">
        <f>COUNTIF(laning!$U:$U,B96)</f>
        <v>1</v>
      </c>
    </row>
    <row r="97">
      <c r="A97" s="4">
        <f t="shared" si="1"/>
        <v>96</v>
      </c>
      <c r="B97" s="4" t="s">
        <v>107</v>
      </c>
      <c r="C97" s="5">
        <v>2468.0</v>
      </c>
      <c r="D97" s="5">
        <v>7.2</v>
      </c>
      <c r="E97" s="5">
        <v>490.0</v>
      </c>
      <c r="F97" s="5">
        <v>20.0</v>
      </c>
      <c r="G97" s="5">
        <v>115.0</v>
      </c>
      <c r="H97" s="5">
        <v>20.0</v>
      </c>
      <c r="I97" s="5">
        <v>0.0</v>
      </c>
      <c r="J97" s="4">
        <v>15.0</v>
      </c>
      <c r="K97" s="4">
        <v>1.0</v>
      </c>
      <c r="L97" s="4">
        <v>1.0</v>
      </c>
      <c r="M97" s="4">
        <v>250.0</v>
      </c>
      <c r="N97" s="10">
        <v>115.0</v>
      </c>
      <c r="O97" s="10">
        <v>35.0</v>
      </c>
      <c r="Q97" s="4">
        <f>COUNTIF(liquid!B:B,B97)</f>
        <v>1</v>
      </c>
      <c r="R97" s="4"/>
      <c r="W97" s="4">
        <f>COUNTIF(laning!$U:$U,B97)</f>
        <v>1</v>
      </c>
    </row>
    <row r="98">
      <c r="A98" s="4">
        <f t="shared" si="1"/>
        <v>97</v>
      </c>
      <c r="B98" s="4" t="s">
        <v>108</v>
      </c>
      <c r="C98" s="5">
        <v>2758.0</v>
      </c>
      <c r="D98" s="5">
        <v>8.2</v>
      </c>
      <c r="E98" s="5">
        <v>0.0</v>
      </c>
      <c r="F98" s="5">
        <v>0.0</v>
      </c>
      <c r="G98" s="5">
        <v>117.0</v>
      </c>
      <c r="H98" s="5">
        <v>22.0</v>
      </c>
      <c r="I98" s="5">
        <v>0.0</v>
      </c>
      <c r="J98" s="4">
        <v>15.0</v>
      </c>
      <c r="K98" s="4">
        <v>1.14</v>
      </c>
      <c r="L98" s="4">
        <v>1.0</v>
      </c>
      <c r="M98" s="4">
        <v>265.0</v>
      </c>
      <c r="N98" s="10">
        <v>117.0</v>
      </c>
      <c r="O98" s="10">
        <v>37.0</v>
      </c>
      <c r="Q98" s="4">
        <f>COUNTIF(liquid!B:B,B98)</f>
        <v>1</v>
      </c>
      <c r="R98" s="4"/>
      <c r="W98" s="4">
        <f>COUNTIF(laning!$U:$U,B98)</f>
        <v>1</v>
      </c>
    </row>
    <row r="99">
      <c r="A99" s="4">
        <f t="shared" si="1"/>
        <v>98</v>
      </c>
      <c r="B99" s="4" t="s">
        <v>109</v>
      </c>
      <c r="C99" s="5">
        <v>2573.0</v>
      </c>
      <c r="D99" s="5">
        <v>7.2</v>
      </c>
      <c r="E99" s="5">
        <v>502.0</v>
      </c>
      <c r="F99" s="5">
        <v>4.0</v>
      </c>
      <c r="G99" s="5">
        <v>114.0</v>
      </c>
      <c r="H99" s="5">
        <v>21.0</v>
      </c>
      <c r="I99" s="5">
        <v>0.0</v>
      </c>
      <c r="J99" s="4">
        <v>15.0</v>
      </c>
      <c r="K99" s="4">
        <v>1.0</v>
      </c>
      <c r="L99" s="4">
        <v>1.0</v>
      </c>
      <c r="M99" s="4">
        <v>240.0</v>
      </c>
      <c r="N99" s="10">
        <v>114.0</v>
      </c>
      <c r="O99" s="10">
        <v>36.0</v>
      </c>
      <c r="Q99" s="4">
        <f>COUNTIF(liquid!B:B,B99)</f>
        <v>1</v>
      </c>
      <c r="R99" s="4"/>
      <c r="W99" s="4">
        <f>COUNTIF(laning!$U:$U,B99)</f>
        <v>1</v>
      </c>
    </row>
    <row r="100">
      <c r="A100" s="4">
        <f t="shared" si="1"/>
        <v>99</v>
      </c>
      <c r="B100" s="4" t="s">
        <v>110</v>
      </c>
      <c r="C100" s="5">
        <v>2221.0</v>
      </c>
      <c r="D100" s="5">
        <v>7.2</v>
      </c>
      <c r="E100" s="5">
        <v>545.0</v>
      </c>
      <c r="F100" s="5">
        <v>18.0</v>
      </c>
      <c r="G100" s="5">
        <v>120.0</v>
      </c>
      <c r="H100" s="5">
        <v>13.0</v>
      </c>
      <c r="I100" s="5">
        <v>0.0</v>
      </c>
      <c r="J100" s="4">
        <v>15.0</v>
      </c>
      <c r="K100" s="4">
        <v>1.0</v>
      </c>
      <c r="L100" s="4">
        <v>1.0</v>
      </c>
      <c r="M100" s="4">
        <v>240.0</v>
      </c>
      <c r="N100" s="10">
        <v>120.0</v>
      </c>
      <c r="O100" s="10">
        <v>28.0</v>
      </c>
      <c r="Q100" s="4">
        <f>COUNTIF(liquid!B:B,B100)</f>
        <v>1</v>
      </c>
      <c r="R100" s="4"/>
      <c r="W100" s="4">
        <f>COUNTIF(laning!$U:$U,B100)</f>
        <v>1</v>
      </c>
    </row>
    <row r="101">
      <c r="A101" s="4">
        <f t="shared" si="1"/>
        <v>100</v>
      </c>
      <c r="B101" s="4" t="s">
        <v>111</v>
      </c>
      <c r="C101" s="5">
        <v>2524.0</v>
      </c>
      <c r="D101" s="5">
        <v>7.6</v>
      </c>
      <c r="E101" s="5">
        <v>468.0</v>
      </c>
      <c r="F101" s="5">
        <v>16.0</v>
      </c>
      <c r="G101" s="5">
        <v>112.0</v>
      </c>
      <c r="H101" s="5">
        <v>19.0</v>
      </c>
      <c r="I101" s="5">
        <v>0.0</v>
      </c>
      <c r="J101" s="4">
        <v>15.0</v>
      </c>
      <c r="K101" s="4">
        <v>1.0</v>
      </c>
      <c r="L101" s="4">
        <v>1.0</v>
      </c>
      <c r="M101" s="4">
        <v>250.0</v>
      </c>
      <c r="N101" s="10">
        <v>112.0</v>
      </c>
      <c r="O101" s="10">
        <v>34.0</v>
      </c>
      <c r="Q101" s="4">
        <f>COUNTIF(liquid!B:B,B101)</f>
        <v>1</v>
      </c>
      <c r="R101" s="4"/>
      <c r="W101" s="4">
        <f>COUNTIF(laning!$U:$U,B101)</f>
        <v>1</v>
      </c>
    </row>
    <row r="102">
      <c r="A102" s="4">
        <f t="shared" si="1"/>
        <v>101</v>
      </c>
      <c r="B102" s="4" t="s">
        <v>112</v>
      </c>
      <c r="C102" s="5">
        <v>2401.0</v>
      </c>
      <c r="D102" s="5">
        <v>7.6</v>
      </c>
      <c r="E102" s="5">
        <v>550.0</v>
      </c>
      <c r="F102" s="5">
        <v>22.0</v>
      </c>
      <c r="G102" s="5">
        <v>119.0</v>
      </c>
      <c r="H102" s="5">
        <v>12.0</v>
      </c>
      <c r="I102" s="5">
        <v>0.0</v>
      </c>
      <c r="J102" s="4">
        <v>15.0</v>
      </c>
      <c r="K102" s="4">
        <v>0.97</v>
      </c>
      <c r="L102" s="4">
        <v>1.0</v>
      </c>
      <c r="M102" s="4">
        <v>240.0</v>
      </c>
      <c r="N102" s="10">
        <v>119.0</v>
      </c>
      <c r="O102" s="10">
        <v>27.0</v>
      </c>
      <c r="Q102" s="4">
        <f>COUNTIF(liquid!B:B,B102)</f>
        <v>1</v>
      </c>
      <c r="R102" s="4"/>
      <c r="W102" s="4">
        <f>COUNTIF(laning!$U:$U,B102)</f>
        <v>1</v>
      </c>
    </row>
    <row r="103">
      <c r="A103" s="4">
        <f t="shared" si="1"/>
        <v>102</v>
      </c>
      <c r="B103" s="4" t="s">
        <v>113</v>
      </c>
      <c r="C103" s="5">
        <v>2801.0</v>
      </c>
      <c r="D103" s="5">
        <v>9.8</v>
      </c>
      <c r="E103" s="5">
        <v>0.0</v>
      </c>
      <c r="F103" s="5">
        <v>0.0</v>
      </c>
      <c r="G103" s="5">
        <v>109.0</v>
      </c>
      <c r="H103" s="5">
        <v>22.0</v>
      </c>
      <c r="I103" s="5">
        <v>0.0</v>
      </c>
      <c r="J103" s="4">
        <v>15.0</v>
      </c>
      <c r="K103" s="4">
        <v>1.04</v>
      </c>
      <c r="L103" s="4">
        <v>1.0</v>
      </c>
      <c r="M103" s="4">
        <v>260.0</v>
      </c>
      <c r="N103" s="10">
        <v>109.0</v>
      </c>
      <c r="O103" s="10">
        <v>37.0</v>
      </c>
      <c r="Q103" s="4">
        <f>COUNTIF(liquid!B:B,B103)</f>
        <v>1</v>
      </c>
      <c r="R103" s="4"/>
      <c r="W103" s="4">
        <f>COUNTIF(laning!$U:$U,B103)</f>
        <v>1</v>
      </c>
    </row>
    <row r="104">
      <c r="A104" s="4">
        <f t="shared" si="1"/>
        <v>103</v>
      </c>
      <c r="B104" s="4" t="s">
        <v>114</v>
      </c>
      <c r="C104" s="5">
        <v>2478.0</v>
      </c>
      <c r="D104" s="5">
        <v>6.4</v>
      </c>
      <c r="E104" s="5">
        <v>570.0</v>
      </c>
      <c r="F104" s="5">
        <v>25.0</v>
      </c>
      <c r="G104" s="5">
        <v>110.0</v>
      </c>
      <c r="H104" s="5">
        <v>13.0</v>
      </c>
      <c r="I104" s="5">
        <v>0.0</v>
      </c>
      <c r="J104" s="4">
        <v>15.0</v>
      </c>
      <c r="K104" s="4">
        <v>0.96</v>
      </c>
      <c r="L104" s="4">
        <v>1.0</v>
      </c>
      <c r="M104" s="4">
        <v>240.0</v>
      </c>
      <c r="N104" s="10">
        <v>110.0</v>
      </c>
      <c r="O104" s="10">
        <v>28.0</v>
      </c>
      <c r="Q104" s="4">
        <f>COUNTIF(liquid!B:B,B104)</f>
        <v>1</v>
      </c>
      <c r="R104" s="4"/>
      <c r="W104" s="4">
        <f>COUNTIF(laning!$U:$U,B104)</f>
        <v>1</v>
      </c>
    </row>
    <row r="105">
      <c r="A105" s="4">
        <f t="shared" si="1"/>
        <v>104</v>
      </c>
      <c r="B105" s="4" t="s">
        <v>115</v>
      </c>
      <c r="C105" s="5">
        <v>2260.0</v>
      </c>
      <c r="D105" s="5">
        <v>5.4</v>
      </c>
      <c r="E105" s="5">
        <v>0.0</v>
      </c>
      <c r="F105" s="5">
        <v>0.0</v>
      </c>
      <c r="G105" s="5">
        <v>116.0</v>
      </c>
      <c r="H105" s="5">
        <v>15.0</v>
      </c>
      <c r="I105" s="5">
        <v>0.0</v>
      </c>
      <c r="J105" s="4">
        <v>15.0</v>
      </c>
      <c r="K105" s="4">
        <v>1.02</v>
      </c>
      <c r="L105" s="4">
        <v>1.0</v>
      </c>
      <c r="M105" s="4">
        <v>240.0</v>
      </c>
      <c r="N105" s="10">
        <v>116.0</v>
      </c>
      <c r="O105" s="10">
        <v>30.0</v>
      </c>
      <c r="Q105" s="4">
        <f>COUNTIF(liquid!B:B,B105)</f>
        <v>1</v>
      </c>
      <c r="R105" s="4"/>
      <c r="W105" s="4">
        <f>COUNTIF(laning!$U:$U,B105)</f>
        <v>1</v>
      </c>
    </row>
    <row r="106">
      <c r="A106" s="4">
        <f t="shared" si="1"/>
        <v>105</v>
      </c>
      <c r="B106" s="4" t="s">
        <v>116</v>
      </c>
      <c r="C106" s="5">
        <v>2578.0</v>
      </c>
      <c r="D106" s="5">
        <v>7.8</v>
      </c>
      <c r="E106" s="5">
        <v>460.0</v>
      </c>
      <c r="F106" s="5">
        <v>16.0</v>
      </c>
      <c r="G106" s="5">
        <v>119.0</v>
      </c>
      <c r="H106" s="5">
        <v>18.0</v>
      </c>
      <c r="I106" s="5">
        <v>0.0</v>
      </c>
      <c r="J106" s="4">
        <v>15.0</v>
      </c>
      <c r="K106" s="4">
        <v>1.11</v>
      </c>
      <c r="L106" s="4">
        <v>1.0</v>
      </c>
      <c r="M106" s="4">
        <v>260.0</v>
      </c>
      <c r="N106" s="10">
        <v>119.0</v>
      </c>
      <c r="O106" s="10">
        <v>33.0</v>
      </c>
      <c r="Q106" s="4">
        <f>COUNTIF(liquid!B:B,B106)</f>
        <v>1</v>
      </c>
      <c r="R106" s="4"/>
      <c r="W106" s="4">
        <f>COUNTIF(laning!$U:$U,B106)</f>
        <v>1</v>
      </c>
    </row>
    <row r="107">
      <c r="A107" s="4">
        <f t="shared" si="1"/>
        <v>106</v>
      </c>
      <c r="B107" s="4" t="s">
        <v>117</v>
      </c>
      <c r="C107" s="5">
        <v>2594.0</v>
      </c>
      <c r="D107" s="5">
        <v>7.0</v>
      </c>
      <c r="E107" s="5">
        <v>0.0</v>
      </c>
      <c r="F107" s="5">
        <v>0.0</v>
      </c>
      <c r="G107" s="5">
        <v>108.0</v>
      </c>
      <c r="H107" s="5">
        <v>17.0</v>
      </c>
      <c r="I107" s="5">
        <v>0.0</v>
      </c>
      <c r="J107" s="4">
        <v>15.0</v>
      </c>
      <c r="K107" s="4">
        <v>1.08</v>
      </c>
      <c r="L107" s="4">
        <v>1.0</v>
      </c>
      <c r="M107" s="4">
        <v>260.0</v>
      </c>
      <c r="N107" s="10">
        <v>108.0</v>
      </c>
      <c r="O107" s="10">
        <v>32.0</v>
      </c>
      <c r="Q107" s="4">
        <f>COUNTIF(liquid!B:B,B107)</f>
        <v>1</v>
      </c>
      <c r="R107" s="4"/>
      <c r="W107" s="4">
        <f>COUNTIF(laning!$U:$U,B107)</f>
        <v>1</v>
      </c>
    </row>
    <row r="108">
      <c r="A108" s="4">
        <f t="shared" si="1"/>
        <v>107</v>
      </c>
      <c r="B108" s="4" t="s">
        <v>118</v>
      </c>
      <c r="C108" s="5">
        <v>2501.0</v>
      </c>
      <c r="D108" s="5">
        <v>7.2</v>
      </c>
      <c r="E108" s="5">
        <v>490.0</v>
      </c>
      <c r="F108" s="5">
        <v>18.0</v>
      </c>
      <c r="G108" s="5">
        <v>114.0</v>
      </c>
      <c r="H108" s="5">
        <v>19.0</v>
      </c>
      <c r="I108" s="5">
        <v>0.0</v>
      </c>
      <c r="J108" s="4">
        <v>15.0</v>
      </c>
      <c r="K108" s="4">
        <v>1.06</v>
      </c>
      <c r="L108" s="4">
        <v>1.0</v>
      </c>
      <c r="M108" s="4">
        <v>240.0</v>
      </c>
      <c r="N108" s="10">
        <v>114.0</v>
      </c>
      <c r="O108" s="10">
        <v>34.0</v>
      </c>
      <c r="Q108" s="4">
        <f>COUNTIF(liquid!B:B,B108)</f>
        <v>1</v>
      </c>
      <c r="R108" s="4"/>
      <c r="W108" s="4">
        <f>COUNTIF(laning!$U:$U,B108)</f>
        <v>1</v>
      </c>
    </row>
    <row r="109">
      <c r="A109" s="4">
        <f t="shared" si="1"/>
        <v>108</v>
      </c>
      <c r="B109" s="4" t="s">
        <v>119</v>
      </c>
      <c r="C109" s="5">
        <v>2809.0</v>
      </c>
      <c r="D109" s="5">
        <v>8.4</v>
      </c>
      <c r="E109" s="5">
        <v>0.0</v>
      </c>
      <c r="F109" s="5">
        <v>0.0</v>
      </c>
      <c r="G109" s="5">
        <v>120.0</v>
      </c>
      <c r="H109" s="5">
        <v>27.0</v>
      </c>
      <c r="I109" s="5">
        <v>0.0</v>
      </c>
      <c r="J109" s="4">
        <v>15.0</v>
      </c>
      <c r="K109" s="4">
        <v>1.03</v>
      </c>
      <c r="L109" s="4">
        <v>1.0</v>
      </c>
      <c r="M109" s="4">
        <v>255.0</v>
      </c>
      <c r="N109" s="10">
        <v>120.0</v>
      </c>
      <c r="O109" s="10">
        <v>42.0</v>
      </c>
      <c r="Q109" s="4">
        <f>COUNTIF(liquid!B:B,B109)</f>
        <v>1</v>
      </c>
      <c r="R109" s="4"/>
      <c r="W109" s="4">
        <f>COUNTIF(laning!$U:$U,B109)</f>
        <v>1</v>
      </c>
    </row>
    <row r="110">
      <c r="A110" s="4">
        <f t="shared" si="1"/>
        <v>109</v>
      </c>
      <c r="B110" s="4" t="s">
        <v>120</v>
      </c>
      <c r="C110" s="5">
        <v>2556.0</v>
      </c>
      <c r="D110" s="5">
        <v>7.0</v>
      </c>
      <c r="E110" s="5">
        <v>519.0</v>
      </c>
      <c r="F110" s="5">
        <v>21.0</v>
      </c>
      <c r="G110" s="5">
        <v>118.0</v>
      </c>
      <c r="H110" s="5">
        <v>19.0</v>
      </c>
      <c r="I110" s="5">
        <v>0.0</v>
      </c>
      <c r="J110" s="4">
        <v>10.0</v>
      </c>
      <c r="K110" s="4">
        <v>1.02</v>
      </c>
      <c r="L110" s="4">
        <v>1.0</v>
      </c>
      <c r="M110" s="4">
        <v>240.0</v>
      </c>
      <c r="N110" s="10">
        <v>118.0</v>
      </c>
      <c r="O110" s="10">
        <v>29.0</v>
      </c>
      <c r="Q110" s="4">
        <f>COUNTIF(liquid!B:B,B110)</f>
        <v>1</v>
      </c>
      <c r="R110" s="4"/>
      <c r="W110" s="4">
        <f>COUNTIF(laning!$U:$U,B110)</f>
        <v>1</v>
      </c>
    </row>
    <row r="111">
      <c r="A111" s="4">
        <f t="shared" si="1"/>
        <v>110</v>
      </c>
      <c r="B111" s="4" t="s">
        <v>121</v>
      </c>
      <c r="C111" s="5">
        <v>2633.0</v>
      </c>
      <c r="D111" s="5">
        <v>7.8</v>
      </c>
      <c r="E111" s="5">
        <v>431.0</v>
      </c>
      <c r="F111" s="5">
        <v>16.0</v>
      </c>
      <c r="G111" s="5">
        <v>121.0</v>
      </c>
      <c r="H111" s="5">
        <v>20.0</v>
      </c>
      <c r="I111" s="5">
        <v>0.0</v>
      </c>
      <c r="J111" s="4">
        <v>15.0</v>
      </c>
      <c r="K111" s="4">
        <v>1.12</v>
      </c>
      <c r="L111" s="4">
        <v>1.0</v>
      </c>
      <c r="M111" s="4">
        <v>260.0</v>
      </c>
      <c r="N111" s="10">
        <v>121.0</v>
      </c>
      <c r="O111" s="10">
        <v>35.0</v>
      </c>
      <c r="Q111" s="4">
        <f>COUNTIF(liquid!B:B,B111)</f>
        <v>1</v>
      </c>
      <c r="R111" s="4"/>
      <c r="W111" s="4">
        <f>COUNTIF(laning!$U:$U,B111)</f>
        <v>1</v>
      </c>
    </row>
    <row r="112">
      <c r="A112" s="4">
        <f t="shared" si="1"/>
        <v>111</v>
      </c>
      <c r="B112" s="4" t="s">
        <v>122</v>
      </c>
      <c r="C112" s="5">
        <v>2450.0</v>
      </c>
      <c r="D112" s="5">
        <v>8.0</v>
      </c>
      <c r="E112" s="5">
        <v>100.0</v>
      </c>
      <c r="F112" s="5">
        <v>5.0</v>
      </c>
      <c r="G112" s="5">
        <v>90.0</v>
      </c>
      <c r="H112" s="5">
        <v>22.0</v>
      </c>
      <c r="I112" s="5">
        <v>0.0</v>
      </c>
      <c r="J112" s="4">
        <v>15.0</v>
      </c>
      <c r="K112" s="4">
        <v>1.03</v>
      </c>
      <c r="L112" s="4">
        <v>1.0</v>
      </c>
      <c r="M112" s="4">
        <v>245.0</v>
      </c>
      <c r="N112" s="10">
        <v>90.0</v>
      </c>
      <c r="O112" s="10">
        <v>37.0</v>
      </c>
      <c r="Q112" s="4">
        <f>COUNTIF(liquid!B:B,B112)</f>
        <v>1</v>
      </c>
      <c r="R112" s="4"/>
      <c r="W112" s="4">
        <f>COUNTIF(laning!$U:$U,B112)</f>
        <v>1</v>
      </c>
    </row>
    <row r="113">
      <c r="A113" s="4">
        <f t="shared" si="1"/>
        <v>112</v>
      </c>
      <c r="B113" s="4" t="s">
        <v>123</v>
      </c>
      <c r="C113" s="5">
        <v>2628.0</v>
      </c>
      <c r="D113" s="5">
        <v>7.0</v>
      </c>
      <c r="E113" s="5">
        <v>0.0</v>
      </c>
      <c r="F113" s="5">
        <v>0.0</v>
      </c>
      <c r="G113" s="5">
        <v>119.0</v>
      </c>
      <c r="H113" s="5">
        <v>21.0</v>
      </c>
      <c r="I113" s="5">
        <v>0.0</v>
      </c>
      <c r="J113" s="4">
        <v>15.0</v>
      </c>
      <c r="K113" s="4">
        <v>1.12</v>
      </c>
      <c r="L113" s="4">
        <v>1.0</v>
      </c>
      <c r="M113" s="4">
        <v>260.0</v>
      </c>
      <c r="N113" s="10">
        <v>119.0</v>
      </c>
      <c r="O113" s="10">
        <v>36.0</v>
      </c>
      <c r="Q113" s="4">
        <f>COUNTIF(liquid!B:B,B113)</f>
        <v>1</v>
      </c>
      <c r="R113" s="4"/>
      <c r="W113" s="4">
        <f>COUNTIF(laning!$U:$U,B113)</f>
        <v>1</v>
      </c>
    </row>
    <row r="114">
      <c r="A114" s="4">
        <f t="shared" si="1"/>
        <v>113</v>
      </c>
      <c r="B114" s="4" t="s">
        <v>124</v>
      </c>
      <c r="C114" s="5">
        <v>2500.0</v>
      </c>
      <c r="D114" s="5">
        <v>5.4</v>
      </c>
      <c r="E114" s="5">
        <v>424.0</v>
      </c>
      <c r="F114" s="5">
        <v>14.0</v>
      </c>
      <c r="G114" s="5">
        <v>125.0</v>
      </c>
      <c r="H114" s="5">
        <v>15.0</v>
      </c>
      <c r="I114" s="5">
        <v>0.0</v>
      </c>
      <c r="J114" s="4">
        <v>15.0</v>
      </c>
      <c r="K114" s="4">
        <v>1.06</v>
      </c>
      <c r="L114" s="4">
        <v>1.0</v>
      </c>
      <c r="M114" s="4">
        <v>240.0</v>
      </c>
      <c r="N114" s="10">
        <v>125.0</v>
      </c>
      <c r="O114" s="10">
        <v>30.0</v>
      </c>
      <c r="Q114" s="4">
        <f>COUNTIF(liquid!B:B,B114)</f>
        <v>1</v>
      </c>
      <c r="R114" s="4"/>
      <c r="W114" s="4">
        <f>COUNTIF(laning!$U:$U,B114)</f>
        <v>1</v>
      </c>
    </row>
    <row r="115">
      <c r="A115" s="4">
        <f t="shared" si="1"/>
        <v>114</v>
      </c>
      <c r="B115" s="4" t="s">
        <v>125</v>
      </c>
      <c r="C115" s="5">
        <v>2738.0</v>
      </c>
      <c r="D115" s="5">
        <v>7.0</v>
      </c>
      <c r="E115" s="5">
        <v>0.0</v>
      </c>
      <c r="F115" s="5">
        <v>0.0</v>
      </c>
      <c r="G115" s="5">
        <v>126.0</v>
      </c>
      <c r="H115" s="5">
        <v>21.0</v>
      </c>
      <c r="I115" s="5">
        <v>0.0</v>
      </c>
      <c r="J115" s="4">
        <v>15.0</v>
      </c>
      <c r="K115" s="4">
        <v>1.05</v>
      </c>
      <c r="L115" s="4">
        <v>1.0</v>
      </c>
      <c r="M115" s="4">
        <v>240.0</v>
      </c>
      <c r="N115" s="10">
        <v>126.0</v>
      </c>
      <c r="O115" s="10">
        <v>36.0</v>
      </c>
      <c r="Q115" s="4">
        <f>COUNTIF(liquid!B:B,B115)</f>
        <v>1</v>
      </c>
      <c r="R115" s="4"/>
      <c r="W115" s="4">
        <f>COUNTIF(laning!$U:$U,B115)</f>
        <v>1</v>
      </c>
    </row>
    <row r="116">
      <c r="A116" s="4">
        <f t="shared" si="1"/>
        <v>115</v>
      </c>
      <c r="B116" s="4" t="s">
        <v>126</v>
      </c>
      <c r="C116" s="5">
        <v>2280.0</v>
      </c>
      <c r="D116" s="5">
        <v>7.2</v>
      </c>
      <c r="E116" s="5">
        <v>100.0</v>
      </c>
      <c r="F116" s="5">
        <v>3.0</v>
      </c>
      <c r="G116" s="5">
        <v>145.0</v>
      </c>
      <c r="H116" s="5">
        <v>14.0</v>
      </c>
      <c r="I116" s="5">
        <v>0.0</v>
      </c>
      <c r="J116" s="4">
        <v>15.0</v>
      </c>
      <c r="K116" s="4">
        <v>1.04</v>
      </c>
      <c r="L116" s="4">
        <v>0.8</v>
      </c>
      <c r="M116" s="4">
        <v>240.0</v>
      </c>
      <c r="N116" s="10">
        <v>145.0</v>
      </c>
      <c r="O116" s="10">
        <v>29.0</v>
      </c>
      <c r="Q116" s="4">
        <f>COUNTIF(liquid!B:B,B116)</f>
        <v>1</v>
      </c>
      <c r="R116" s="4"/>
      <c r="W116" s="4">
        <f>COUNTIF(laning!$U:$U,B116)</f>
        <v>1</v>
      </c>
    </row>
    <row r="117">
      <c r="A117" s="4">
        <f t="shared" si="1"/>
        <v>116</v>
      </c>
      <c r="B117" s="4" t="s">
        <v>127</v>
      </c>
      <c r="C117" s="5">
        <v>2524.0</v>
      </c>
      <c r="D117" s="5">
        <v>6.0</v>
      </c>
      <c r="E117" s="5">
        <v>445.0</v>
      </c>
      <c r="F117" s="5">
        <v>15.0</v>
      </c>
      <c r="G117" s="5">
        <v>100.0</v>
      </c>
      <c r="H117" s="5">
        <v>17.0</v>
      </c>
      <c r="I117" s="5">
        <v>0.0</v>
      </c>
      <c r="J117" s="4">
        <v>15.0</v>
      </c>
      <c r="K117" s="4">
        <v>1.06</v>
      </c>
      <c r="L117" s="4">
        <v>1.0</v>
      </c>
      <c r="M117" s="4">
        <v>240.0</v>
      </c>
      <c r="N117" s="10">
        <v>100.0</v>
      </c>
      <c r="O117" s="10">
        <v>32.0</v>
      </c>
      <c r="Q117" s="4">
        <f>COUNTIF(liquid!B:B,B117)</f>
        <v>1</v>
      </c>
      <c r="R117" s="4"/>
      <c r="W117" s="4">
        <f>COUNTIF(laning!$U:$U,B117)</f>
        <v>1</v>
      </c>
    </row>
    <row r="118">
      <c r="A118" s="4">
        <f t="shared" si="1"/>
        <v>117</v>
      </c>
      <c r="B118" s="4" t="s">
        <v>128</v>
      </c>
      <c r="C118" s="5">
        <v>2491.0</v>
      </c>
      <c r="D118" s="5">
        <v>6.8</v>
      </c>
      <c r="E118" s="5">
        <v>495.0</v>
      </c>
      <c r="F118" s="5">
        <v>23.0</v>
      </c>
      <c r="G118" s="5">
        <v>105.0</v>
      </c>
      <c r="H118" s="5">
        <v>18.0</v>
      </c>
      <c r="I118" s="5">
        <v>0.0</v>
      </c>
      <c r="J118" s="4">
        <v>15.0</v>
      </c>
      <c r="K118" s="4">
        <v>1.0</v>
      </c>
      <c r="L118" s="4">
        <v>1.0</v>
      </c>
      <c r="M118" s="4">
        <v>240.0</v>
      </c>
      <c r="N118" s="10">
        <v>105.0</v>
      </c>
      <c r="O118" s="10">
        <v>33.0</v>
      </c>
      <c r="Q118" s="4">
        <f>COUNTIF(liquid!B:B,B118)</f>
        <v>1</v>
      </c>
      <c r="R118" s="4"/>
      <c r="W118" s="4">
        <f>COUNTIF(laning!$U:$U,B118)</f>
        <v>1</v>
      </c>
    </row>
    <row r="119">
      <c r="A119" s="4">
        <f t="shared" si="1"/>
        <v>118</v>
      </c>
      <c r="B119" s="4" t="s">
        <v>129</v>
      </c>
      <c r="C119" s="5">
        <v>2425.0</v>
      </c>
      <c r="D119" s="5">
        <v>6.0</v>
      </c>
      <c r="E119" s="5">
        <v>445.0</v>
      </c>
      <c r="F119" s="5">
        <v>15.0</v>
      </c>
      <c r="G119" s="5">
        <v>95.0</v>
      </c>
      <c r="H119" s="5">
        <v>17.0</v>
      </c>
      <c r="I119" s="5">
        <v>0.0</v>
      </c>
      <c r="J119" s="4">
        <v>15.0</v>
      </c>
      <c r="K119" s="4">
        <v>1.0</v>
      </c>
      <c r="L119" s="4">
        <v>1.0</v>
      </c>
      <c r="M119" s="4">
        <v>250.0</v>
      </c>
      <c r="N119" s="10">
        <v>95.0</v>
      </c>
      <c r="O119" s="10">
        <v>32.0</v>
      </c>
      <c r="Q119" s="4">
        <f>COUNTIF(liquid!B:B,B119)</f>
        <v>1</v>
      </c>
      <c r="R119" s="4"/>
      <c r="W119" s="4">
        <f>COUNTIF(laning!$U:$U,B119)</f>
        <v>1</v>
      </c>
    </row>
    <row r="120">
      <c r="A120" s="4">
        <f t="shared" si="1"/>
        <v>119</v>
      </c>
      <c r="B120" s="4" t="s">
        <v>130</v>
      </c>
      <c r="C120" s="5">
        <v>2401.0</v>
      </c>
      <c r="D120" s="5">
        <v>6.8</v>
      </c>
      <c r="E120" s="5">
        <v>490.0</v>
      </c>
      <c r="F120" s="5">
        <v>18.0</v>
      </c>
      <c r="G120" s="5">
        <v>110.0</v>
      </c>
      <c r="H120" s="5">
        <v>15.0</v>
      </c>
      <c r="I120" s="5">
        <v>0.0</v>
      </c>
      <c r="J120" s="4">
        <v>15.0</v>
      </c>
      <c r="K120" s="4">
        <v>1.0</v>
      </c>
      <c r="L120" s="4">
        <v>1.0</v>
      </c>
      <c r="M120" s="4">
        <v>240.0</v>
      </c>
      <c r="N120" s="10">
        <v>110.0</v>
      </c>
      <c r="O120" s="10">
        <v>30.0</v>
      </c>
      <c r="Q120" s="4">
        <f>COUNTIF(liquid!B:B,B120)</f>
        <v>1</v>
      </c>
      <c r="R120" s="4"/>
      <c r="W120" s="4">
        <f>COUNTIF(laning!$U:$U,B120)</f>
        <v>1</v>
      </c>
    </row>
    <row r="121">
      <c r="A121" s="4">
        <f t="shared" si="1"/>
        <v>120</v>
      </c>
      <c r="B121" s="4" t="s">
        <v>131</v>
      </c>
      <c r="C121" s="5">
        <v>2868.0</v>
      </c>
      <c r="D121" s="5">
        <v>7.8</v>
      </c>
      <c r="E121" s="5">
        <v>430.0</v>
      </c>
      <c r="F121" s="5">
        <v>16.0</v>
      </c>
      <c r="G121" s="5">
        <v>126.0</v>
      </c>
      <c r="H121" s="5">
        <v>22.0</v>
      </c>
      <c r="I121" s="5">
        <v>0.0</v>
      </c>
      <c r="J121" s="4">
        <v>15.0</v>
      </c>
      <c r="K121" s="4">
        <v>1.14</v>
      </c>
      <c r="L121" s="4">
        <v>1.0</v>
      </c>
      <c r="M121" s="4">
        <v>255.0</v>
      </c>
      <c r="N121" s="10">
        <v>126.0</v>
      </c>
      <c r="O121" s="10">
        <v>37.0</v>
      </c>
      <c r="Q121" s="4">
        <f>COUNTIF(liquid!B:B,B121)</f>
        <v>1</v>
      </c>
      <c r="R121" s="4"/>
      <c r="W121" s="4">
        <f>COUNTIF(laning!$U:$U,B121)</f>
        <v>1</v>
      </c>
    </row>
    <row r="122">
      <c r="A122" s="4">
        <f t="shared" si="1"/>
        <v>121</v>
      </c>
      <c r="B122" s="4" t="s">
        <v>132</v>
      </c>
      <c r="C122" s="5">
        <v>2758.0</v>
      </c>
      <c r="D122" s="5">
        <v>8.2</v>
      </c>
      <c r="E122" s="5">
        <v>400.0</v>
      </c>
      <c r="F122" s="5">
        <v>16.0</v>
      </c>
      <c r="G122" s="5">
        <v>114.0</v>
      </c>
      <c r="H122" s="5">
        <v>23.0</v>
      </c>
      <c r="I122" s="5">
        <v>0.0</v>
      </c>
      <c r="J122" s="4">
        <v>15.0</v>
      </c>
      <c r="K122" s="4">
        <v>1.14</v>
      </c>
      <c r="L122" s="4">
        <v>1.0</v>
      </c>
      <c r="M122" s="4">
        <v>260.0</v>
      </c>
      <c r="N122" s="10">
        <v>114.0</v>
      </c>
      <c r="O122" s="10">
        <v>38.0</v>
      </c>
      <c r="Q122" s="4">
        <f>COUNTIF(liquid!B:B,B122)</f>
        <v>1</v>
      </c>
      <c r="R122" s="4"/>
      <c r="W122" s="4">
        <f>COUNTIF(laning!$U:$U,B122)</f>
        <v>1</v>
      </c>
    </row>
    <row r="123">
      <c r="A123" s="4">
        <f t="shared" si="1"/>
        <v>122</v>
      </c>
      <c r="B123" s="4" t="s">
        <v>133</v>
      </c>
      <c r="C123" s="5">
        <v>2401.0</v>
      </c>
      <c r="D123" s="5">
        <v>6.8</v>
      </c>
      <c r="E123" s="5">
        <v>490.0</v>
      </c>
      <c r="F123" s="5">
        <v>21.0</v>
      </c>
      <c r="G123" s="5">
        <v>115.0</v>
      </c>
      <c r="H123" s="5">
        <v>15.0</v>
      </c>
      <c r="I123" s="5">
        <v>0.0</v>
      </c>
      <c r="J123" s="4">
        <v>15.0</v>
      </c>
      <c r="K123" s="4">
        <v>1.0</v>
      </c>
      <c r="L123" s="4">
        <v>1.0</v>
      </c>
      <c r="M123" s="4">
        <v>250.0</v>
      </c>
      <c r="N123" s="10">
        <v>115.0</v>
      </c>
      <c r="O123" s="10">
        <v>30.0</v>
      </c>
      <c r="Q123" s="4">
        <f>COUNTIF(liquid!B:B,B123)</f>
        <v>1</v>
      </c>
      <c r="R123" s="4"/>
      <c r="W123" s="4">
        <f>COUNTIF(laning!$U:$U,B123)</f>
        <v>1</v>
      </c>
    </row>
    <row r="124">
      <c r="A124" s="4">
        <f t="shared" si="1"/>
        <v>123</v>
      </c>
      <c r="B124" s="4" t="s">
        <v>134</v>
      </c>
      <c r="C124" s="5">
        <v>2516.0</v>
      </c>
      <c r="D124" s="5">
        <v>6.8</v>
      </c>
      <c r="E124" s="5">
        <v>495.0</v>
      </c>
      <c r="F124" s="5">
        <v>18.0</v>
      </c>
      <c r="G124" s="5">
        <v>105.0</v>
      </c>
      <c r="H124" s="5">
        <v>20.0</v>
      </c>
      <c r="I124" s="5">
        <v>0.0</v>
      </c>
      <c r="J124" s="4">
        <v>15.0</v>
      </c>
      <c r="K124" s="4">
        <v>1.0</v>
      </c>
      <c r="L124" s="4">
        <v>1.0</v>
      </c>
      <c r="M124" s="4">
        <v>245.0</v>
      </c>
      <c r="N124" s="10">
        <v>105.0</v>
      </c>
      <c r="O124" s="10">
        <v>35.0</v>
      </c>
      <c r="Q124" s="4">
        <f>COUNTIF(liquid!B:B,B124)</f>
        <v>1</v>
      </c>
      <c r="R124" s="4"/>
      <c r="W124" s="4">
        <f>COUNTIF(laning!$U:$U,B124)</f>
        <v>1</v>
      </c>
    </row>
    <row r="125">
      <c r="A125" s="4">
        <f t="shared" si="1"/>
        <v>124</v>
      </c>
      <c r="B125" s="4" t="s">
        <v>135</v>
      </c>
      <c r="C125" s="5">
        <v>2616.0</v>
      </c>
      <c r="D125" s="5">
        <v>6.8</v>
      </c>
      <c r="E125" s="5">
        <v>670.0</v>
      </c>
      <c r="F125" s="5">
        <v>26.0</v>
      </c>
      <c r="G125" s="5">
        <v>111.0</v>
      </c>
      <c r="H125" s="5">
        <v>15.0</v>
      </c>
      <c r="I125" s="5">
        <v>0.0</v>
      </c>
      <c r="J125" s="4">
        <v>15.0</v>
      </c>
      <c r="K125" s="4">
        <v>1.0</v>
      </c>
      <c r="L125" s="4">
        <v>1.0</v>
      </c>
      <c r="M125" s="4">
        <v>250.0</v>
      </c>
      <c r="N125" s="10">
        <v>111.0</v>
      </c>
      <c r="O125" s="10">
        <v>30.0</v>
      </c>
      <c r="Q125" s="4">
        <f>COUNTIF(liquid!B:B,B125)</f>
        <v>1</v>
      </c>
      <c r="R125" s="4"/>
      <c r="W125" s="4">
        <f>COUNTIF(laning!$U:$U,B125)</f>
        <v>1</v>
      </c>
    </row>
    <row r="126">
      <c r="A126" s="4">
        <f t="shared" si="1"/>
        <v>125</v>
      </c>
      <c r="B126" s="4" t="s">
        <v>136</v>
      </c>
      <c r="C126" s="5">
        <v>2570.0</v>
      </c>
      <c r="D126" s="5">
        <v>7.2</v>
      </c>
      <c r="E126" s="5">
        <v>438.0</v>
      </c>
      <c r="F126" s="5">
        <v>15.0</v>
      </c>
      <c r="G126" s="5">
        <v>100.0</v>
      </c>
      <c r="H126" s="5">
        <v>22.0</v>
      </c>
      <c r="I126" s="5">
        <v>0.0</v>
      </c>
      <c r="J126" s="4">
        <v>15.0</v>
      </c>
      <c r="K126" s="4">
        <v>1.03</v>
      </c>
      <c r="L126" s="4">
        <v>0.8</v>
      </c>
      <c r="M126" s="4">
        <v>250.0</v>
      </c>
      <c r="N126" s="10">
        <v>100.0</v>
      </c>
      <c r="O126" s="10">
        <v>37.0</v>
      </c>
      <c r="Q126" s="4">
        <f>COUNTIF(liquid!B:B,B126)</f>
        <v>1</v>
      </c>
      <c r="R126" s="4"/>
      <c r="W126" s="4">
        <f>COUNTIF(laning!$U:$U,B126)</f>
        <v>1</v>
      </c>
    </row>
    <row r="127">
      <c r="A127" s="4">
        <f t="shared" si="1"/>
        <v>126</v>
      </c>
      <c r="B127" s="4" t="s">
        <v>137</v>
      </c>
      <c r="C127" s="5">
        <v>2689.0</v>
      </c>
      <c r="D127" s="5">
        <v>7.0</v>
      </c>
      <c r="E127" s="5">
        <v>405.0</v>
      </c>
      <c r="F127" s="5">
        <v>16.0</v>
      </c>
      <c r="G127" s="5">
        <v>123.0</v>
      </c>
      <c r="H127" s="5">
        <v>25.0</v>
      </c>
      <c r="I127" s="5">
        <v>0.0</v>
      </c>
      <c r="J127" s="4">
        <v>15.0</v>
      </c>
      <c r="K127" s="4">
        <v>1.2</v>
      </c>
      <c r="L127" s="4">
        <v>1.0</v>
      </c>
      <c r="M127" s="4">
        <v>265.0</v>
      </c>
      <c r="N127" s="10">
        <v>123.0</v>
      </c>
      <c r="O127" s="10">
        <v>40.0</v>
      </c>
      <c r="Q127" s="4">
        <f>COUNTIF(liquid!B:B,B127)</f>
        <v>1</v>
      </c>
      <c r="R127" s="4"/>
      <c r="W127" s="4">
        <f>COUNTIF(laning!$U:$U,B127)</f>
        <v>1</v>
      </c>
    </row>
    <row r="128">
      <c r="C128" s="5"/>
      <c r="D128" s="5"/>
      <c r="E128" s="5"/>
      <c r="F128" s="5"/>
      <c r="G128" s="5"/>
      <c r="H128" s="5"/>
      <c r="I128" s="5"/>
      <c r="R128" s="4"/>
    </row>
    <row r="129">
      <c r="C129" s="5"/>
      <c r="D129" s="5"/>
      <c r="E129" s="5"/>
      <c r="F129" s="5"/>
      <c r="G129" s="5"/>
      <c r="H129" s="5"/>
      <c r="I129" s="5"/>
      <c r="R129" s="4"/>
    </row>
    <row r="130">
      <c r="C130" s="5"/>
      <c r="D130" s="5"/>
      <c r="E130" s="5"/>
      <c r="F130" s="5"/>
      <c r="G130" s="5"/>
      <c r="H130" s="5"/>
      <c r="I130" s="5"/>
      <c r="R130" s="4"/>
    </row>
    <row r="131">
      <c r="C131" s="5"/>
      <c r="D131" s="5"/>
      <c r="E131" s="5"/>
      <c r="F131" s="5"/>
      <c r="G131" s="5"/>
      <c r="H131" s="5"/>
      <c r="I131" s="5"/>
      <c r="R131" s="4"/>
    </row>
    <row r="132">
      <c r="C132" s="5"/>
      <c r="D132" s="5"/>
      <c r="E132" s="5"/>
      <c r="F132" s="5"/>
      <c r="G132" s="5"/>
      <c r="H132" s="5"/>
      <c r="I132" s="5"/>
      <c r="R132" s="4"/>
    </row>
    <row r="133">
      <c r="C133" s="5"/>
      <c r="D133" s="5"/>
      <c r="E133" s="5"/>
      <c r="F133" s="5"/>
      <c r="G133" s="5"/>
      <c r="H133" s="5"/>
      <c r="I133" s="5"/>
      <c r="R133" s="4"/>
    </row>
    <row r="134">
      <c r="C134" s="5"/>
      <c r="D134" s="5"/>
      <c r="E134" s="5"/>
      <c r="F134" s="5"/>
      <c r="G134" s="5"/>
      <c r="H134" s="5"/>
      <c r="I134" s="5"/>
      <c r="R134" s="4"/>
    </row>
    <row r="135">
      <c r="C135" s="5"/>
      <c r="D135" s="5"/>
      <c r="E135" s="5"/>
      <c r="F135" s="5"/>
      <c r="G135" s="5"/>
      <c r="H135" s="5"/>
      <c r="I135" s="5"/>
      <c r="R135" s="4"/>
    </row>
    <row r="136">
      <c r="C136" s="5"/>
      <c r="D136" s="5"/>
      <c r="E136" s="5"/>
      <c r="F136" s="5"/>
      <c r="G136" s="5"/>
      <c r="H136" s="5"/>
      <c r="I136" s="5"/>
      <c r="R136" s="4"/>
    </row>
    <row r="137">
      <c r="C137" s="5"/>
      <c r="D137" s="5"/>
      <c r="E137" s="5"/>
      <c r="F137" s="5"/>
      <c r="G137" s="5"/>
      <c r="H137" s="5"/>
      <c r="I137" s="5"/>
      <c r="R137" s="4"/>
    </row>
    <row r="138">
      <c r="C138" s="5"/>
      <c r="D138" s="5"/>
      <c r="E138" s="5"/>
      <c r="F138" s="5"/>
      <c r="G138" s="5"/>
      <c r="H138" s="5"/>
      <c r="I138" s="5"/>
      <c r="R138" s="4"/>
    </row>
    <row r="139">
      <c r="C139" s="5"/>
      <c r="D139" s="5"/>
      <c r="E139" s="5"/>
      <c r="F139" s="5"/>
      <c r="G139" s="5"/>
      <c r="H139" s="5"/>
      <c r="I139" s="5"/>
      <c r="R139" s="4"/>
    </row>
    <row r="140">
      <c r="C140" s="5"/>
      <c r="D140" s="5"/>
      <c r="E140" s="5"/>
      <c r="F140" s="5"/>
      <c r="G140" s="5"/>
      <c r="H140" s="5"/>
      <c r="I140" s="5"/>
      <c r="R140" s="4"/>
    </row>
    <row r="141">
      <c r="C141" s="5"/>
      <c r="D141" s="5"/>
      <c r="E141" s="5"/>
      <c r="F141" s="5"/>
      <c r="G141" s="5"/>
      <c r="H141" s="5"/>
      <c r="I141" s="5"/>
      <c r="R141" s="4"/>
    </row>
    <row r="142">
      <c r="C142" s="5"/>
      <c r="D142" s="5"/>
      <c r="E142" s="5"/>
      <c r="F142" s="5"/>
      <c r="G142" s="5"/>
      <c r="H142" s="5"/>
      <c r="I142" s="5"/>
      <c r="R142" s="4"/>
    </row>
    <row r="143">
      <c r="C143" s="5"/>
      <c r="D143" s="5"/>
      <c r="E143" s="5"/>
      <c r="F143" s="5"/>
      <c r="G143" s="5"/>
      <c r="H143" s="5"/>
      <c r="I143" s="5"/>
      <c r="R143" s="4"/>
    </row>
    <row r="144">
      <c r="C144" s="5"/>
      <c r="D144" s="5"/>
      <c r="E144" s="5"/>
      <c r="F144" s="5"/>
      <c r="G144" s="5"/>
      <c r="H144" s="5"/>
      <c r="I144" s="5"/>
      <c r="R144" s="4"/>
    </row>
    <row r="145">
      <c r="C145" s="5"/>
      <c r="D145" s="5"/>
      <c r="E145" s="5"/>
      <c r="F145" s="5"/>
      <c r="G145" s="5"/>
      <c r="H145" s="5"/>
      <c r="I145" s="5"/>
      <c r="R145" s="4"/>
    </row>
    <row r="146">
      <c r="C146" s="5"/>
      <c r="D146" s="5"/>
      <c r="E146" s="5"/>
      <c r="F146" s="5"/>
      <c r="G146" s="5"/>
      <c r="H146" s="5"/>
      <c r="I146" s="5"/>
      <c r="R146" s="4"/>
    </row>
    <row r="147">
      <c r="C147" s="5"/>
      <c r="D147" s="5"/>
      <c r="E147" s="5"/>
      <c r="F147" s="5"/>
      <c r="G147" s="5"/>
      <c r="H147" s="5"/>
      <c r="I147" s="5"/>
      <c r="R147" s="4"/>
    </row>
    <row r="148">
      <c r="C148" s="5"/>
      <c r="D148" s="5"/>
      <c r="E148" s="5"/>
      <c r="F148" s="5"/>
      <c r="G148" s="5"/>
      <c r="H148" s="5"/>
      <c r="I148" s="5"/>
      <c r="R148" s="4"/>
    </row>
    <row r="149">
      <c r="C149" s="5"/>
      <c r="D149" s="5"/>
      <c r="E149" s="5"/>
      <c r="F149" s="5"/>
      <c r="G149" s="5"/>
      <c r="H149" s="5"/>
      <c r="I149" s="5"/>
      <c r="R149" s="4"/>
    </row>
    <row r="150">
      <c r="C150" s="5"/>
      <c r="D150" s="5"/>
      <c r="E150" s="5"/>
      <c r="F150" s="5"/>
      <c r="G150" s="5"/>
      <c r="H150" s="5"/>
      <c r="I150" s="5"/>
      <c r="R150" s="4"/>
    </row>
    <row r="151">
      <c r="C151" s="5"/>
      <c r="D151" s="5"/>
      <c r="E151" s="5"/>
      <c r="F151" s="5"/>
      <c r="G151" s="5"/>
      <c r="H151" s="5"/>
      <c r="I151" s="5"/>
      <c r="R151" s="4"/>
    </row>
    <row r="152">
      <c r="C152" s="5"/>
      <c r="D152" s="5"/>
      <c r="E152" s="5"/>
      <c r="F152" s="5"/>
      <c r="G152" s="5"/>
      <c r="H152" s="5"/>
      <c r="I152" s="5"/>
      <c r="R152" s="4"/>
    </row>
    <row r="153">
      <c r="C153" s="5"/>
      <c r="D153" s="5"/>
      <c r="E153" s="5"/>
      <c r="F153" s="5"/>
      <c r="G153" s="5"/>
      <c r="H153" s="5"/>
      <c r="I153" s="5"/>
      <c r="R153" s="4"/>
    </row>
    <row r="154">
      <c r="C154" s="5"/>
      <c r="D154" s="5"/>
      <c r="E154" s="5"/>
      <c r="F154" s="5"/>
      <c r="G154" s="5"/>
      <c r="H154" s="5"/>
      <c r="I154" s="5"/>
      <c r="R154" s="4"/>
    </row>
    <row r="155">
      <c r="C155" s="5"/>
      <c r="D155" s="5"/>
      <c r="E155" s="5"/>
      <c r="F155" s="5"/>
      <c r="G155" s="5"/>
      <c r="H155" s="5"/>
      <c r="I155" s="5"/>
      <c r="R155" s="4"/>
    </row>
    <row r="156">
      <c r="C156" s="5"/>
      <c r="D156" s="5"/>
      <c r="E156" s="5"/>
      <c r="F156" s="5"/>
      <c r="G156" s="5"/>
      <c r="H156" s="5"/>
      <c r="I156" s="5"/>
      <c r="R156" s="4"/>
    </row>
    <row r="157">
      <c r="C157" s="5"/>
      <c r="D157" s="5"/>
      <c r="E157" s="5"/>
      <c r="F157" s="5"/>
      <c r="G157" s="5"/>
      <c r="H157" s="5"/>
      <c r="I157" s="5"/>
      <c r="R157" s="4"/>
    </row>
    <row r="158">
      <c r="C158" s="5"/>
      <c r="D158" s="5"/>
      <c r="E158" s="5"/>
      <c r="F158" s="5"/>
      <c r="G158" s="5"/>
      <c r="H158" s="5"/>
      <c r="I158" s="5"/>
      <c r="R158" s="4"/>
    </row>
    <row r="159">
      <c r="C159" s="5"/>
      <c r="D159" s="5"/>
      <c r="E159" s="5"/>
      <c r="F159" s="5"/>
      <c r="G159" s="5"/>
      <c r="H159" s="5"/>
      <c r="I159" s="5"/>
      <c r="R159" s="4"/>
    </row>
    <row r="160">
      <c r="C160" s="5"/>
      <c r="D160" s="5"/>
      <c r="E160" s="5"/>
      <c r="F160" s="5"/>
      <c r="G160" s="5"/>
      <c r="H160" s="5"/>
      <c r="I160" s="5"/>
      <c r="R160" s="4"/>
    </row>
    <row r="161">
      <c r="C161" s="5"/>
      <c r="D161" s="5"/>
      <c r="E161" s="5"/>
      <c r="F161" s="5"/>
      <c r="G161" s="5"/>
      <c r="H161" s="5"/>
      <c r="I161" s="5"/>
      <c r="R161" s="4"/>
    </row>
    <row r="162">
      <c r="C162" s="5"/>
      <c r="D162" s="5"/>
      <c r="E162" s="5"/>
      <c r="F162" s="5"/>
      <c r="G162" s="5"/>
      <c r="H162" s="5"/>
      <c r="I162" s="5"/>
      <c r="R162" s="4"/>
    </row>
    <row r="163">
      <c r="C163" s="5"/>
      <c r="D163" s="5"/>
      <c r="E163" s="5"/>
      <c r="F163" s="5"/>
      <c r="G163" s="5"/>
      <c r="H163" s="5"/>
      <c r="I163" s="5"/>
      <c r="R163" s="4"/>
    </row>
    <row r="164">
      <c r="C164" s="5"/>
      <c r="D164" s="5"/>
      <c r="E164" s="5"/>
      <c r="F164" s="5"/>
      <c r="G164" s="5"/>
      <c r="H164" s="5"/>
      <c r="I164" s="5"/>
      <c r="R164" s="4"/>
    </row>
    <row r="165">
      <c r="C165" s="5"/>
      <c r="D165" s="5"/>
      <c r="E165" s="5"/>
      <c r="F165" s="5"/>
      <c r="G165" s="5"/>
      <c r="H165" s="5"/>
      <c r="I165" s="5"/>
      <c r="R165" s="4"/>
    </row>
    <row r="166">
      <c r="C166" s="5"/>
      <c r="D166" s="5"/>
      <c r="E166" s="5"/>
      <c r="F166" s="5"/>
      <c r="G166" s="5"/>
      <c r="H166" s="5"/>
      <c r="I166" s="5"/>
      <c r="R166" s="4"/>
    </row>
    <row r="167">
      <c r="C167" s="5"/>
      <c r="D167" s="5"/>
      <c r="E167" s="5"/>
      <c r="F167" s="5"/>
      <c r="G167" s="5"/>
      <c r="H167" s="5"/>
      <c r="I167" s="5"/>
      <c r="R167" s="4"/>
    </row>
    <row r="168">
      <c r="C168" s="5"/>
      <c r="D168" s="5"/>
      <c r="E168" s="5"/>
      <c r="F168" s="5"/>
      <c r="G168" s="5"/>
      <c r="H168" s="5"/>
      <c r="I168" s="5"/>
      <c r="R168" s="4"/>
    </row>
    <row r="169">
      <c r="C169" s="5"/>
      <c r="D169" s="5"/>
      <c r="E169" s="5"/>
      <c r="F169" s="5"/>
      <c r="G169" s="5"/>
      <c r="H169" s="5"/>
      <c r="I169" s="5"/>
      <c r="R169" s="4"/>
    </row>
    <row r="170">
      <c r="C170" s="5"/>
      <c r="D170" s="5"/>
      <c r="E170" s="5"/>
      <c r="F170" s="5"/>
      <c r="G170" s="5"/>
      <c r="H170" s="5"/>
      <c r="I170" s="5"/>
      <c r="R170" s="4"/>
    </row>
    <row r="171">
      <c r="C171" s="5"/>
      <c r="D171" s="5"/>
      <c r="E171" s="5"/>
      <c r="F171" s="5"/>
      <c r="G171" s="5"/>
      <c r="H171" s="5"/>
      <c r="I171" s="5"/>
      <c r="R171" s="4"/>
    </row>
    <row r="172">
      <c r="C172" s="5"/>
      <c r="D172" s="5"/>
      <c r="E172" s="5"/>
      <c r="F172" s="5"/>
      <c r="G172" s="5"/>
      <c r="H172" s="5"/>
      <c r="I172" s="5"/>
      <c r="R172" s="4"/>
    </row>
    <row r="173">
      <c r="C173" s="5"/>
      <c r="D173" s="5"/>
      <c r="E173" s="5"/>
      <c r="F173" s="5"/>
      <c r="G173" s="5"/>
      <c r="H173" s="5"/>
      <c r="I173" s="5"/>
      <c r="R173" s="4"/>
    </row>
    <row r="174">
      <c r="C174" s="5"/>
      <c r="D174" s="5"/>
      <c r="E174" s="5"/>
      <c r="F174" s="5"/>
      <c r="G174" s="5"/>
      <c r="H174" s="5"/>
      <c r="I174" s="5"/>
      <c r="R174" s="4"/>
    </row>
    <row r="175">
      <c r="C175" s="5"/>
      <c r="D175" s="5"/>
      <c r="E175" s="5"/>
      <c r="F175" s="5"/>
      <c r="G175" s="5"/>
      <c r="H175" s="5"/>
      <c r="I175" s="5"/>
      <c r="R175" s="4"/>
    </row>
    <row r="176">
      <c r="C176" s="5"/>
      <c r="D176" s="5"/>
      <c r="E176" s="5"/>
      <c r="F176" s="5"/>
      <c r="G176" s="5"/>
      <c r="H176" s="5"/>
      <c r="I176" s="5"/>
      <c r="R176" s="4"/>
    </row>
    <row r="177">
      <c r="C177" s="5"/>
      <c r="D177" s="5"/>
      <c r="E177" s="5"/>
      <c r="F177" s="5"/>
      <c r="G177" s="5"/>
      <c r="H177" s="5"/>
      <c r="I177" s="5"/>
      <c r="R177" s="4"/>
    </row>
    <row r="178">
      <c r="C178" s="5"/>
      <c r="D178" s="5"/>
      <c r="E178" s="5"/>
      <c r="F178" s="5"/>
      <c r="G178" s="5"/>
      <c r="H178" s="5"/>
      <c r="I178" s="5"/>
      <c r="R178" s="4"/>
    </row>
    <row r="179">
      <c r="C179" s="5"/>
      <c r="D179" s="5"/>
      <c r="E179" s="5"/>
      <c r="F179" s="5"/>
      <c r="G179" s="5"/>
      <c r="H179" s="5"/>
      <c r="I179" s="5"/>
      <c r="R179" s="4"/>
    </row>
    <row r="180">
      <c r="C180" s="5"/>
      <c r="D180" s="5"/>
      <c r="E180" s="5"/>
      <c r="F180" s="5"/>
      <c r="G180" s="5"/>
      <c r="H180" s="5"/>
      <c r="I180" s="5"/>
      <c r="R180" s="4"/>
    </row>
    <row r="181">
      <c r="C181" s="5"/>
      <c r="D181" s="5"/>
      <c r="E181" s="5"/>
      <c r="F181" s="5"/>
      <c r="G181" s="5"/>
      <c r="H181" s="5"/>
      <c r="I181" s="5"/>
      <c r="R181" s="4"/>
    </row>
    <row r="182">
      <c r="C182" s="5"/>
      <c r="D182" s="5"/>
      <c r="E182" s="5"/>
      <c r="F182" s="5"/>
      <c r="G182" s="5"/>
      <c r="H182" s="5"/>
      <c r="I182" s="5"/>
      <c r="R182" s="4"/>
    </row>
    <row r="183">
      <c r="C183" s="5"/>
      <c r="D183" s="5"/>
      <c r="E183" s="5"/>
      <c r="F183" s="5"/>
      <c r="G183" s="5"/>
      <c r="H183" s="5"/>
      <c r="I183" s="5"/>
      <c r="R183" s="4"/>
    </row>
    <row r="184">
      <c r="C184" s="5"/>
      <c r="D184" s="5"/>
      <c r="E184" s="5"/>
      <c r="F184" s="5"/>
      <c r="G184" s="5"/>
      <c r="H184" s="5"/>
      <c r="I184" s="5"/>
      <c r="R184" s="4"/>
    </row>
    <row r="185">
      <c r="C185" s="5"/>
      <c r="D185" s="5"/>
      <c r="E185" s="5"/>
      <c r="F185" s="5"/>
      <c r="G185" s="5"/>
      <c r="H185" s="5"/>
      <c r="I185" s="5"/>
      <c r="R185" s="4"/>
    </row>
    <row r="186">
      <c r="C186" s="5"/>
      <c r="D186" s="5"/>
      <c r="E186" s="5"/>
      <c r="F186" s="5"/>
      <c r="G186" s="5"/>
      <c r="H186" s="5"/>
      <c r="I186" s="5"/>
      <c r="R186" s="4"/>
    </row>
    <row r="187">
      <c r="C187" s="5"/>
      <c r="D187" s="5"/>
      <c r="E187" s="5"/>
      <c r="F187" s="5"/>
      <c r="G187" s="5"/>
      <c r="H187" s="5"/>
      <c r="I187" s="5"/>
      <c r="R187" s="4"/>
    </row>
    <row r="188">
      <c r="C188" s="5"/>
      <c r="D188" s="5"/>
      <c r="E188" s="5"/>
      <c r="F188" s="5"/>
      <c r="G188" s="5"/>
      <c r="H188" s="5"/>
      <c r="I188" s="5"/>
      <c r="R188" s="4"/>
    </row>
    <row r="189">
      <c r="C189" s="5"/>
      <c r="D189" s="5"/>
      <c r="E189" s="5"/>
      <c r="F189" s="5"/>
      <c r="G189" s="5"/>
      <c r="H189" s="5"/>
      <c r="I189" s="5"/>
      <c r="R189" s="4"/>
    </row>
    <row r="190">
      <c r="C190" s="5"/>
      <c r="D190" s="5"/>
      <c r="E190" s="5"/>
      <c r="F190" s="5"/>
      <c r="G190" s="5"/>
      <c r="H190" s="5"/>
      <c r="I190" s="5"/>
      <c r="R190" s="4"/>
    </row>
    <row r="191">
      <c r="C191" s="5"/>
      <c r="D191" s="5"/>
      <c r="E191" s="5"/>
      <c r="F191" s="5"/>
      <c r="G191" s="5"/>
      <c r="H191" s="5"/>
      <c r="I191" s="5"/>
      <c r="R191" s="4"/>
    </row>
    <row r="192">
      <c r="C192" s="5"/>
      <c r="D192" s="5"/>
      <c r="E192" s="5"/>
      <c r="F192" s="5"/>
      <c r="G192" s="5"/>
      <c r="H192" s="5"/>
      <c r="I192" s="5"/>
      <c r="R192" s="4"/>
    </row>
    <row r="193">
      <c r="C193" s="5"/>
      <c r="D193" s="5"/>
      <c r="E193" s="5"/>
      <c r="F193" s="5"/>
      <c r="G193" s="5"/>
      <c r="H193" s="5"/>
      <c r="I193" s="5"/>
      <c r="R193" s="4"/>
    </row>
    <row r="194">
      <c r="C194" s="5"/>
      <c r="D194" s="5"/>
      <c r="E194" s="5"/>
      <c r="F194" s="5"/>
      <c r="G194" s="5"/>
      <c r="H194" s="5"/>
      <c r="I194" s="5"/>
      <c r="R194" s="4"/>
    </row>
    <row r="195">
      <c r="C195" s="5"/>
      <c r="D195" s="5"/>
      <c r="E195" s="5"/>
      <c r="F195" s="5"/>
      <c r="G195" s="5"/>
      <c r="H195" s="5"/>
      <c r="I195" s="5"/>
      <c r="R195" s="4"/>
    </row>
    <row r="196">
      <c r="C196" s="5"/>
      <c r="D196" s="5"/>
      <c r="E196" s="5"/>
      <c r="F196" s="5"/>
      <c r="G196" s="5"/>
      <c r="H196" s="5"/>
      <c r="I196" s="5"/>
      <c r="R196" s="4"/>
    </row>
    <row r="197">
      <c r="C197" s="5"/>
      <c r="D197" s="5"/>
      <c r="E197" s="5"/>
      <c r="F197" s="5"/>
      <c r="G197" s="5"/>
      <c r="H197" s="5"/>
      <c r="I197" s="5"/>
      <c r="R197" s="4"/>
    </row>
    <row r="198">
      <c r="C198" s="5"/>
      <c r="D198" s="5"/>
      <c r="E198" s="5"/>
      <c r="F198" s="5"/>
      <c r="G198" s="5"/>
      <c r="H198" s="5"/>
      <c r="I198" s="5"/>
      <c r="R198" s="4"/>
    </row>
    <row r="199">
      <c r="C199" s="5"/>
      <c r="D199" s="5"/>
      <c r="E199" s="5"/>
      <c r="F199" s="5"/>
      <c r="G199" s="5"/>
      <c r="H199" s="5"/>
      <c r="I199" s="5"/>
      <c r="R199" s="4"/>
    </row>
    <row r="200">
      <c r="C200" s="5"/>
      <c r="D200" s="5"/>
      <c r="E200" s="5"/>
      <c r="F200" s="5"/>
      <c r="G200" s="5"/>
      <c r="H200" s="5"/>
      <c r="I200" s="5"/>
      <c r="R200" s="4"/>
    </row>
    <row r="201">
      <c r="C201" s="5"/>
      <c r="D201" s="5"/>
      <c r="E201" s="5"/>
      <c r="F201" s="5"/>
      <c r="G201" s="5"/>
      <c r="H201" s="5"/>
      <c r="I201" s="5"/>
      <c r="R201" s="4"/>
    </row>
    <row r="202">
      <c r="C202" s="5"/>
      <c r="D202" s="5"/>
      <c r="E202" s="5"/>
      <c r="F202" s="5"/>
      <c r="G202" s="5"/>
      <c r="H202" s="5"/>
      <c r="I202" s="5"/>
      <c r="R202" s="4"/>
    </row>
    <row r="203">
      <c r="C203" s="5"/>
      <c r="D203" s="5"/>
      <c r="E203" s="5"/>
      <c r="F203" s="5"/>
      <c r="G203" s="5"/>
      <c r="H203" s="5"/>
      <c r="I203" s="5"/>
      <c r="R203" s="4"/>
    </row>
    <row r="204">
      <c r="C204" s="5"/>
      <c r="D204" s="5"/>
      <c r="E204" s="5"/>
      <c r="F204" s="5"/>
      <c r="G204" s="5"/>
      <c r="H204" s="5"/>
      <c r="I204" s="5"/>
      <c r="R204" s="4"/>
    </row>
    <row r="205">
      <c r="C205" s="5"/>
      <c r="D205" s="5"/>
      <c r="E205" s="5"/>
      <c r="F205" s="5"/>
      <c r="G205" s="5"/>
      <c r="H205" s="5"/>
      <c r="I205" s="5"/>
      <c r="R205" s="4"/>
    </row>
    <row r="206">
      <c r="C206" s="5"/>
      <c r="D206" s="5"/>
      <c r="E206" s="5"/>
      <c r="F206" s="5"/>
      <c r="G206" s="5"/>
      <c r="H206" s="5"/>
      <c r="I206" s="5"/>
      <c r="R206" s="4"/>
    </row>
    <row r="207">
      <c r="C207" s="5"/>
      <c r="D207" s="5"/>
      <c r="E207" s="5"/>
      <c r="F207" s="5"/>
      <c r="G207" s="5"/>
      <c r="H207" s="5"/>
      <c r="I207" s="5"/>
      <c r="R207" s="4"/>
    </row>
    <row r="208">
      <c r="C208" s="5"/>
      <c r="D208" s="5"/>
      <c r="E208" s="5"/>
      <c r="F208" s="5"/>
      <c r="G208" s="5"/>
      <c r="H208" s="5"/>
      <c r="I208" s="5"/>
      <c r="R208" s="4"/>
    </row>
    <row r="209">
      <c r="C209" s="5"/>
      <c r="D209" s="5"/>
      <c r="E209" s="5"/>
      <c r="F209" s="5"/>
      <c r="G209" s="5"/>
      <c r="H209" s="5"/>
      <c r="I209" s="5"/>
      <c r="R209" s="4"/>
    </row>
    <row r="210">
      <c r="C210" s="5"/>
      <c r="D210" s="5"/>
      <c r="E210" s="5"/>
      <c r="F210" s="5"/>
      <c r="G210" s="5"/>
      <c r="H210" s="5"/>
      <c r="I210" s="5"/>
      <c r="R210" s="4"/>
    </row>
    <row r="211">
      <c r="C211" s="5"/>
      <c r="D211" s="5"/>
      <c r="E211" s="5"/>
      <c r="F211" s="5"/>
      <c r="G211" s="5"/>
      <c r="H211" s="5"/>
      <c r="I211" s="5"/>
      <c r="R211" s="4"/>
    </row>
    <row r="212">
      <c r="C212" s="5"/>
      <c r="D212" s="5"/>
      <c r="E212" s="5"/>
      <c r="F212" s="5"/>
      <c r="G212" s="5"/>
      <c r="H212" s="5"/>
      <c r="I212" s="5"/>
      <c r="R212" s="4"/>
    </row>
    <row r="213">
      <c r="C213" s="5"/>
      <c r="D213" s="5"/>
      <c r="E213" s="5"/>
      <c r="F213" s="5"/>
      <c r="G213" s="5"/>
      <c r="H213" s="5"/>
      <c r="I213" s="5"/>
      <c r="R213" s="4"/>
    </row>
    <row r="214">
      <c r="C214" s="5"/>
      <c r="D214" s="5"/>
      <c r="E214" s="5"/>
      <c r="F214" s="5"/>
      <c r="G214" s="5"/>
      <c r="H214" s="5"/>
      <c r="I214" s="5"/>
      <c r="R214" s="4"/>
    </row>
    <row r="215">
      <c r="C215" s="5"/>
      <c r="D215" s="5"/>
      <c r="E215" s="5"/>
      <c r="F215" s="5"/>
      <c r="G215" s="5"/>
      <c r="H215" s="5"/>
      <c r="I215" s="5"/>
      <c r="R215" s="4"/>
    </row>
    <row r="216">
      <c r="C216" s="5"/>
      <c r="D216" s="5"/>
      <c r="E216" s="5"/>
      <c r="F216" s="5"/>
      <c r="G216" s="5"/>
      <c r="H216" s="5"/>
      <c r="I216" s="5"/>
      <c r="R216" s="4"/>
    </row>
    <row r="217">
      <c r="C217" s="5"/>
      <c r="D217" s="5"/>
      <c r="E217" s="5"/>
      <c r="F217" s="5"/>
      <c r="G217" s="5"/>
      <c r="H217" s="5"/>
      <c r="I217" s="5"/>
      <c r="R217" s="4"/>
    </row>
    <row r="218">
      <c r="C218" s="5"/>
      <c r="D218" s="5"/>
      <c r="E218" s="5"/>
      <c r="F218" s="5"/>
      <c r="G218" s="5"/>
      <c r="H218" s="5"/>
      <c r="I218" s="5"/>
      <c r="R218" s="4"/>
    </row>
    <row r="219">
      <c r="C219" s="5"/>
      <c r="D219" s="5"/>
      <c r="E219" s="5"/>
      <c r="F219" s="5"/>
      <c r="G219" s="5"/>
      <c r="H219" s="5"/>
      <c r="I219" s="5"/>
      <c r="R219" s="4"/>
    </row>
    <row r="220">
      <c r="C220" s="5"/>
      <c r="D220" s="5"/>
      <c r="E220" s="5"/>
      <c r="F220" s="5"/>
      <c r="G220" s="5"/>
      <c r="H220" s="5"/>
      <c r="I220" s="5"/>
      <c r="R220" s="4"/>
    </row>
    <row r="221">
      <c r="C221" s="5"/>
      <c r="D221" s="5"/>
      <c r="E221" s="5"/>
      <c r="F221" s="5"/>
      <c r="G221" s="5"/>
      <c r="H221" s="5"/>
      <c r="I221" s="5"/>
      <c r="R221" s="4"/>
    </row>
    <row r="222">
      <c r="C222" s="5"/>
      <c r="D222" s="5"/>
      <c r="E222" s="5"/>
      <c r="F222" s="5"/>
      <c r="G222" s="5"/>
      <c r="H222" s="5"/>
      <c r="I222" s="5"/>
      <c r="R222" s="4"/>
    </row>
    <row r="223">
      <c r="C223" s="5"/>
      <c r="D223" s="5"/>
      <c r="E223" s="5"/>
      <c r="F223" s="5"/>
      <c r="G223" s="5"/>
      <c r="H223" s="5"/>
      <c r="I223" s="5"/>
      <c r="R223" s="4"/>
    </row>
    <row r="224">
      <c r="C224" s="5"/>
      <c r="D224" s="5"/>
      <c r="E224" s="5"/>
      <c r="F224" s="5"/>
      <c r="G224" s="5"/>
      <c r="H224" s="5"/>
      <c r="I224" s="5"/>
      <c r="R224" s="4"/>
    </row>
    <row r="225">
      <c r="C225" s="5"/>
      <c r="D225" s="5"/>
      <c r="E225" s="5"/>
      <c r="F225" s="5"/>
      <c r="G225" s="5"/>
      <c r="H225" s="5"/>
      <c r="I225" s="5"/>
      <c r="R225" s="4"/>
    </row>
    <row r="226">
      <c r="C226" s="5"/>
      <c r="D226" s="5"/>
      <c r="E226" s="5"/>
      <c r="F226" s="5"/>
      <c r="G226" s="5"/>
      <c r="H226" s="5"/>
      <c r="I226" s="5"/>
      <c r="R226" s="4"/>
    </row>
    <row r="227">
      <c r="C227" s="5"/>
      <c r="D227" s="5"/>
      <c r="E227" s="5"/>
      <c r="F227" s="5"/>
      <c r="G227" s="5"/>
      <c r="H227" s="5"/>
      <c r="I227" s="5"/>
      <c r="R227" s="4"/>
    </row>
    <row r="228">
      <c r="C228" s="5"/>
      <c r="D228" s="5"/>
      <c r="E228" s="5"/>
      <c r="F228" s="5"/>
      <c r="G228" s="5"/>
      <c r="H228" s="5"/>
      <c r="I228" s="5"/>
      <c r="R228" s="4"/>
    </row>
    <row r="229">
      <c r="C229" s="5"/>
      <c r="D229" s="5"/>
      <c r="E229" s="5"/>
      <c r="F229" s="5"/>
      <c r="G229" s="5"/>
      <c r="H229" s="5"/>
      <c r="I229" s="5"/>
      <c r="R229" s="4"/>
    </row>
    <row r="230">
      <c r="C230" s="5"/>
      <c r="D230" s="5"/>
      <c r="E230" s="5"/>
      <c r="F230" s="5"/>
      <c r="G230" s="5"/>
      <c r="H230" s="5"/>
      <c r="I230" s="5"/>
      <c r="R230" s="4"/>
    </row>
    <row r="231">
      <c r="C231" s="5"/>
      <c r="D231" s="5"/>
      <c r="E231" s="5"/>
      <c r="F231" s="5"/>
      <c r="G231" s="5"/>
      <c r="H231" s="5"/>
      <c r="I231" s="5"/>
      <c r="R231" s="4"/>
    </row>
    <row r="232">
      <c r="C232" s="5"/>
      <c r="D232" s="5"/>
      <c r="E232" s="5"/>
      <c r="F232" s="5"/>
      <c r="G232" s="5"/>
      <c r="H232" s="5"/>
      <c r="I232" s="5"/>
      <c r="R232" s="4"/>
    </row>
    <row r="233">
      <c r="C233" s="5"/>
      <c r="D233" s="5"/>
      <c r="E233" s="5"/>
      <c r="F233" s="5"/>
      <c r="G233" s="5"/>
      <c r="H233" s="5"/>
      <c r="I233" s="5"/>
      <c r="R233" s="4"/>
    </row>
    <row r="234">
      <c r="C234" s="5"/>
      <c r="D234" s="5"/>
      <c r="E234" s="5"/>
      <c r="F234" s="5"/>
      <c r="G234" s="5"/>
      <c r="H234" s="5"/>
      <c r="I234" s="5"/>
      <c r="R234" s="4"/>
    </row>
    <row r="235">
      <c r="C235" s="5"/>
      <c r="D235" s="5"/>
      <c r="E235" s="5"/>
      <c r="F235" s="5"/>
      <c r="G235" s="5"/>
      <c r="H235" s="5"/>
      <c r="I235" s="5"/>
      <c r="R235" s="4"/>
    </row>
    <row r="236">
      <c r="C236" s="5"/>
      <c r="D236" s="5"/>
      <c r="E236" s="5"/>
      <c r="F236" s="5"/>
      <c r="G236" s="5"/>
      <c r="H236" s="5"/>
      <c r="I236" s="5"/>
      <c r="R236" s="4"/>
    </row>
    <row r="237">
      <c r="C237" s="5"/>
      <c r="D237" s="5"/>
      <c r="E237" s="5"/>
      <c r="F237" s="5"/>
      <c r="G237" s="5"/>
      <c r="H237" s="5"/>
      <c r="I237" s="5"/>
      <c r="R237" s="4"/>
    </row>
    <row r="238">
      <c r="C238" s="5"/>
      <c r="D238" s="5"/>
      <c r="E238" s="5"/>
      <c r="F238" s="5"/>
      <c r="G238" s="5"/>
      <c r="H238" s="5"/>
      <c r="I238" s="5"/>
      <c r="R238" s="4"/>
    </row>
    <row r="239">
      <c r="C239" s="5"/>
      <c r="D239" s="5"/>
      <c r="E239" s="5"/>
      <c r="F239" s="5"/>
      <c r="G239" s="5"/>
      <c r="H239" s="5"/>
      <c r="I239" s="5"/>
      <c r="R239" s="4"/>
    </row>
    <row r="240">
      <c r="C240" s="5"/>
      <c r="D240" s="5"/>
      <c r="E240" s="5"/>
      <c r="F240" s="5"/>
      <c r="G240" s="5"/>
      <c r="H240" s="5"/>
      <c r="I240" s="5"/>
      <c r="R240" s="4"/>
    </row>
    <row r="241">
      <c r="C241" s="5"/>
      <c r="D241" s="5"/>
      <c r="E241" s="5"/>
      <c r="F241" s="5"/>
      <c r="G241" s="5"/>
      <c r="H241" s="5"/>
      <c r="I241" s="5"/>
      <c r="R241" s="4"/>
    </row>
    <row r="242">
      <c r="C242" s="5"/>
      <c r="D242" s="5"/>
      <c r="E242" s="5"/>
      <c r="F242" s="5"/>
      <c r="G242" s="5"/>
      <c r="H242" s="5"/>
      <c r="I242" s="5"/>
      <c r="R242" s="4"/>
    </row>
    <row r="243">
      <c r="C243" s="5"/>
      <c r="D243" s="5"/>
      <c r="E243" s="5"/>
      <c r="F243" s="5"/>
      <c r="G243" s="5"/>
      <c r="H243" s="5"/>
      <c r="I243" s="5"/>
      <c r="R243" s="4"/>
    </row>
    <row r="244">
      <c r="C244" s="5"/>
      <c r="D244" s="5"/>
      <c r="E244" s="5"/>
      <c r="F244" s="5"/>
      <c r="G244" s="5"/>
      <c r="H244" s="5"/>
      <c r="I244" s="5"/>
      <c r="R244" s="4"/>
    </row>
    <row r="245">
      <c r="C245" s="5"/>
      <c r="D245" s="5"/>
      <c r="E245" s="5"/>
      <c r="F245" s="5"/>
      <c r="G245" s="5"/>
      <c r="H245" s="5"/>
      <c r="I245" s="5"/>
      <c r="R245" s="4"/>
    </row>
    <row r="246">
      <c r="C246" s="5"/>
      <c r="D246" s="5"/>
      <c r="E246" s="5"/>
      <c r="F246" s="5"/>
      <c r="G246" s="5"/>
      <c r="H246" s="5"/>
      <c r="I246" s="5"/>
      <c r="R246" s="4"/>
    </row>
    <row r="247">
      <c r="C247" s="5"/>
      <c r="D247" s="5"/>
      <c r="E247" s="5"/>
      <c r="F247" s="5"/>
      <c r="G247" s="5"/>
      <c r="H247" s="5"/>
      <c r="I247" s="5"/>
      <c r="R247" s="4"/>
    </row>
    <row r="248">
      <c r="C248" s="5"/>
      <c r="D248" s="5"/>
      <c r="E248" s="5"/>
      <c r="F248" s="5"/>
      <c r="G248" s="5"/>
      <c r="H248" s="5"/>
      <c r="I248" s="5"/>
      <c r="R248" s="4"/>
    </row>
    <row r="249">
      <c r="C249" s="5"/>
      <c r="D249" s="5"/>
      <c r="E249" s="5"/>
      <c r="F249" s="5"/>
      <c r="G249" s="5"/>
      <c r="H249" s="5"/>
      <c r="I249" s="5"/>
      <c r="R249" s="4"/>
    </row>
    <row r="250">
      <c r="C250" s="5"/>
      <c r="D250" s="5"/>
      <c r="E250" s="5"/>
      <c r="F250" s="5"/>
      <c r="G250" s="5"/>
      <c r="H250" s="5"/>
      <c r="I250" s="5"/>
      <c r="R250" s="4"/>
    </row>
    <row r="251">
      <c r="C251" s="5"/>
      <c r="D251" s="5"/>
      <c r="E251" s="5"/>
      <c r="F251" s="5"/>
      <c r="G251" s="5"/>
      <c r="H251" s="5"/>
      <c r="I251" s="5"/>
      <c r="R251" s="4"/>
    </row>
    <row r="252">
      <c r="C252" s="5"/>
      <c r="D252" s="5"/>
      <c r="E252" s="5"/>
      <c r="F252" s="5"/>
      <c r="G252" s="5"/>
      <c r="H252" s="5"/>
      <c r="I252" s="5"/>
      <c r="R252" s="4"/>
    </row>
    <row r="253">
      <c r="C253" s="5"/>
      <c r="D253" s="5"/>
      <c r="E253" s="5"/>
      <c r="F253" s="5"/>
      <c r="G253" s="5"/>
      <c r="H253" s="5"/>
      <c r="I253" s="5"/>
      <c r="R253" s="4"/>
    </row>
    <row r="254">
      <c r="C254" s="5"/>
      <c r="D254" s="5"/>
      <c r="E254" s="5"/>
      <c r="F254" s="5"/>
      <c r="G254" s="5"/>
      <c r="H254" s="5"/>
      <c r="I254" s="5"/>
      <c r="R254" s="4"/>
    </row>
    <row r="255">
      <c r="C255" s="5"/>
      <c r="D255" s="5"/>
      <c r="E255" s="5"/>
      <c r="F255" s="5"/>
      <c r="G255" s="5"/>
      <c r="H255" s="5"/>
      <c r="I255" s="5"/>
      <c r="R255" s="4"/>
    </row>
    <row r="256">
      <c r="C256" s="5"/>
      <c r="D256" s="5"/>
      <c r="E256" s="5"/>
      <c r="F256" s="5"/>
      <c r="G256" s="5"/>
      <c r="H256" s="5"/>
      <c r="I256" s="5"/>
      <c r="R256" s="4"/>
    </row>
    <row r="257">
      <c r="C257" s="5"/>
      <c r="D257" s="5"/>
      <c r="E257" s="5"/>
      <c r="F257" s="5"/>
      <c r="G257" s="5"/>
      <c r="H257" s="5"/>
      <c r="I257" s="5"/>
      <c r="R257" s="4"/>
    </row>
    <row r="258">
      <c r="C258" s="5"/>
      <c r="D258" s="5"/>
      <c r="E258" s="5"/>
      <c r="F258" s="5"/>
      <c r="G258" s="5"/>
      <c r="H258" s="5"/>
      <c r="I258" s="5"/>
      <c r="R258" s="4"/>
    </row>
    <row r="259">
      <c r="C259" s="5"/>
      <c r="D259" s="5"/>
      <c r="E259" s="5"/>
      <c r="F259" s="5"/>
      <c r="G259" s="5"/>
      <c r="H259" s="5"/>
      <c r="I259" s="5"/>
      <c r="R259" s="4"/>
    </row>
    <row r="260">
      <c r="C260" s="5"/>
      <c r="D260" s="5"/>
      <c r="E260" s="5"/>
      <c r="F260" s="5"/>
      <c r="G260" s="5"/>
      <c r="H260" s="5"/>
      <c r="I260" s="5"/>
      <c r="R260" s="4"/>
    </row>
    <row r="261">
      <c r="C261" s="5"/>
      <c r="D261" s="5"/>
      <c r="E261" s="5"/>
      <c r="F261" s="5"/>
      <c r="G261" s="5"/>
      <c r="H261" s="5"/>
      <c r="I261" s="5"/>
      <c r="R261" s="4"/>
    </row>
    <row r="262">
      <c r="C262" s="5"/>
      <c r="D262" s="5"/>
      <c r="E262" s="5"/>
      <c r="F262" s="5"/>
      <c r="G262" s="5"/>
      <c r="H262" s="5"/>
      <c r="I262" s="5"/>
      <c r="R262" s="4"/>
    </row>
    <row r="263">
      <c r="C263" s="5"/>
      <c r="D263" s="5"/>
      <c r="E263" s="5"/>
      <c r="F263" s="5"/>
      <c r="G263" s="5"/>
      <c r="H263" s="5"/>
      <c r="I263" s="5"/>
      <c r="R263" s="4"/>
    </row>
    <row r="264">
      <c r="C264" s="5"/>
      <c r="D264" s="5"/>
      <c r="E264" s="5"/>
      <c r="F264" s="5"/>
      <c r="G264" s="5"/>
      <c r="H264" s="5"/>
      <c r="I264" s="5"/>
      <c r="R264" s="4"/>
    </row>
    <row r="265">
      <c r="C265" s="5"/>
      <c r="D265" s="5"/>
      <c r="E265" s="5"/>
      <c r="F265" s="5"/>
      <c r="G265" s="5"/>
      <c r="H265" s="5"/>
      <c r="I265" s="5"/>
      <c r="R265" s="4"/>
    </row>
    <row r="266">
      <c r="C266" s="5"/>
      <c r="D266" s="5"/>
      <c r="E266" s="5"/>
      <c r="F266" s="5"/>
      <c r="G266" s="5"/>
      <c r="H266" s="5"/>
      <c r="I266" s="5"/>
      <c r="R266" s="4"/>
    </row>
    <row r="267">
      <c r="C267" s="5"/>
      <c r="D267" s="5"/>
      <c r="E267" s="5"/>
      <c r="F267" s="5"/>
      <c r="G267" s="5"/>
      <c r="H267" s="5"/>
      <c r="I267" s="5"/>
      <c r="R267" s="4"/>
    </row>
    <row r="268">
      <c r="C268" s="5"/>
      <c r="D268" s="5"/>
      <c r="E268" s="5"/>
      <c r="F268" s="5"/>
      <c r="G268" s="5"/>
      <c r="H268" s="5"/>
      <c r="I268" s="5"/>
      <c r="R268" s="4"/>
    </row>
    <row r="269">
      <c r="C269" s="5"/>
      <c r="D269" s="5"/>
      <c r="E269" s="5"/>
      <c r="F269" s="5"/>
      <c r="G269" s="5"/>
      <c r="H269" s="5"/>
      <c r="I269" s="5"/>
      <c r="R269" s="4"/>
    </row>
    <row r="270">
      <c r="C270" s="5"/>
      <c r="D270" s="5"/>
      <c r="E270" s="5"/>
      <c r="F270" s="5"/>
      <c r="G270" s="5"/>
      <c r="H270" s="5"/>
      <c r="I270" s="5"/>
      <c r="R270" s="4"/>
    </row>
    <row r="271">
      <c r="C271" s="5"/>
      <c r="D271" s="5"/>
      <c r="E271" s="5"/>
      <c r="F271" s="5"/>
      <c r="G271" s="5"/>
      <c r="H271" s="5"/>
      <c r="I271" s="5"/>
      <c r="R271" s="4"/>
    </row>
    <row r="272">
      <c r="C272" s="5"/>
      <c r="D272" s="5"/>
      <c r="E272" s="5"/>
      <c r="F272" s="5"/>
      <c r="G272" s="5"/>
      <c r="H272" s="5"/>
      <c r="I272" s="5"/>
      <c r="R272" s="4"/>
    </row>
    <row r="273">
      <c r="C273" s="5"/>
      <c r="D273" s="5"/>
      <c r="E273" s="5"/>
      <c r="F273" s="5"/>
      <c r="G273" s="5"/>
      <c r="H273" s="5"/>
      <c r="I273" s="5"/>
      <c r="R273" s="4"/>
    </row>
    <row r="274">
      <c r="C274" s="5"/>
      <c r="D274" s="5"/>
      <c r="E274" s="5"/>
      <c r="F274" s="5"/>
      <c r="G274" s="5"/>
      <c r="H274" s="5"/>
      <c r="I274" s="5"/>
      <c r="R274" s="4"/>
    </row>
    <row r="275">
      <c r="C275" s="5"/>
      <c r="D275" s="5"/>
      <c r="E275" s="5"/>
      <c r="F275" s="5"/>
      <c r="G275" s="5"/>
      <c r="H275" s="5"/>
      <c r="I275" s="5"/>
      <c r="R275" s="4"/>
    </row>
    <row r="276">
      <c r="C276" s="5"/>
      <c r="D276" s="5"/>
      <c r="E276" s="5"/>
      <c r="F276" s="5"/>
      <c r="G276" s="5"/>
      <c r="H276" s="5"/>
      <c r="I276" s="5"/>
      <c r="R276" s="4"/>
    </row>
    <row r="277">
      <c r="C277" s="5"/>
      <c r="D277" s="5"/>
      <c r="E277" s="5"/>
      <c r="F277" s="5"/>
      <c r="G277" s="5"/>
      <c r="H277" s="5"/>
      <c r="I277" s="5"/>
      <c r="R277" s="4"/>
    </row>
    <row r="278">
      <c r="C278" s="5"/>
      <c r="D278" s="5"/>
      <c r="E278" s="5"/>
      <c r="F278" s="5"/>
      <c r="G278" s="5"/>
      <c r="H278" s="5"/>
      <c r="I278" s="5"/>
      <c r="R278" s="4"/>
    </row>
    <row r="279">
      <c r="C279" s="5"/>
      <c r="D279" s="5"/>
      <c r="E279" s="5"/>
      <c r="F279" s="5"/>
      <c r="G279" s="5"/>
      <c r="H279" s="5"/>
      <c r="I279" s="5"/>
      <c r="R279" s="4"/>
    </row>
    <row r="280">
      <c r="C280" s="5"/>
      <c r="D280" s="5"/>
      <c r="E280" s="5"/>
      <c r="F280" s="5"/>
      <c r="G280" s="5"/>
      <c r="H280" s="5"/>
      <c r="I280" s="5"/>
      <c r="R280" s="4"/>
    </row>
    <row r="281">
      <c r="C281" s="5"/>
      <c r="D281" s="5"/>
      <c r="E281" s="5"/>
      <c r="F281" s="5"/>
      <c r="G281" s="5"/>
      <c r="H281" s="5"/>
      <c r="I281" s="5"/>
      <c r="R281" s="4"/>
    </row>
    <row r="282">
      <c r="C282" s="5"/>
      <c r="D282" s="5"/>
      <c r="E282" s="5"/>
      <c r="F282" s="5"/>
      <c r="G282" s="5"/>
      <c r="H282" s="5"/>
      <c r="I282" s="5"/>
      <c r="R282" s="4"/>
    </row>
    <row r="283">
      <c r="C283" s="5"/>
      <c r="D283" s="5"/>
      <c r="E283" s="5"/>
      <c r="F283" s="5"/>
      <c r="G283" s="5"/>
      <c r="H283" s="5"/>
      <c r="I283" s="5"/>
      <c r="R283" s="4"/>
    </row>
    <row r="284">
      <c r="C284" s="5"/>
      <c r="D284" s="5"/>
      <c r="E284" s="5"/>
      <c r="F284" s="5"/>
      <c r="G284" s="5"/>
      <c r="H284" s="5"/>
      <c r="I284" s="5"/>
      <c r="R284" s="4"/>
    </row>
    <row r="285">
      <c r="C285" s="5"/>
      <c r="D285" s="5"/>
      <c r="E285" s="5"/>
      <c r="F285" s="5"/>
      <c r="G285" s="5"/>
      <c r="H285" s="5"/>
      <c r="I285" s="5"/>
      <c r="R285" s="4"/>
    </row>
    <row r="286">
      <c r="C286" s="5"/>
      <c r="D286" s="5"/>
      <c r="E286" s="5"/>
      <c r="F286" s="5"/>
      <c r="G286" s="5"/>
      <c r="H286" s="5"/>
      <c r="I286" s="5"/>
      <c r="R286" s="4"/>
    </row>
    <row r="287">
      <c r="C287" s="5"/>
      <c r="D287" s="5"/>
      <c r="E287" s="5"/>
      <c r="F287" s="5"/>
      <c r="G287" s="5"/>
      <c r="H287" s="5"/>
      <c r="I287" s="5"/>
      <c r="R287" s="4"/>
    </row>
    <row r="288">
      <c r="C288" s="5"/>
      <c r="D288" s="5"/>
      <c r="E288" s="5"/>
      <c r="F288" s="5"/>
      <c r="G288" s="5"/>
      <c r="H288" s="5"/>
      <c r="I288" s="5"/>
      <c r="R288" s="4"/>
    </row>
    <row r="289">
      <c r="C289" s="5"/>
      <c r="D289" s="5"/>
      <c r="E289" s="5"/>
      <c r="F289" s="5"/>
      <c r="G289" s="5"/>
      <c r="H289" s="5"/>
      <c r="I289" s="5"/>
      <c r="R289" s="4"/>
    </row>
    <row r="290">
      <c r="C290" s="5"/>
      <c r="D290" s="5"/>
      <c r="E290" s="5"/>
      <c r="F290" s="5"/>
      <c r="G290" s="5"/>
      <c r="H290" s="5"/>
      <c r="I290" s="5"/>
      <c r="R290" s="4"/>
    </row>
    <row r="291">
      <c r="C291" s="5"/>
      <c r="D291" s="5"/>
      <c r="E291" s="5"/>
      <c r="F291" s="5"/>
      <c r="G291" s="5"/>
      <c r="H291" s="5"/>
      <c r="I291" s="5"/>
      <c r="R291" s="4"/>
    </row>
    <row r="292">
      <c r="C292" s="5"/>
      <c r="D292" s="5"/>
      <c r="E292" s="5"/>
      <c r="F292" s="5"/>
      <c r="G292" s="5"/>
      <c r="H292" s="5"/>
      <c r="I292" s="5"/>
      <c r="R292" s="4"/>
    </row>
    <row r="293">
      <c r="C293" s="5"/>
      <c r="D293" s="5"/>
      <c r="E293" s="5"/>
      <c r="F293" s="5"/>
      <c r="G293" s="5"/>
      <c r="H293" s="5"/>
      <c r="I293" s="5"/>
      <c r="R293" s="4"/>
    </row>
    <row r="294">
      <c r="C294" s="5"/>
      <c r="D294" s="5"/>
      <c r="E294" s="5"/>
      <c r="F294" s="5"/>
      <c r="G294" s="5"/>
      <c r="H294" s="5"/>
      <c r="I294" s="5"/>
      <c r="R294" s="4"/>
    </row>
    <row r="295">
      <c r="C295" s="5"/>
      <c r="D295" s="5"/>
      <c r="E295" s="5"/>
      <c r="F295" s="5"/>
      <c r="G295" s="5"/>
      <c r="H295" s="5"/>
      <c r="I295" s="5"/>
      <c r="R295" s="4"/>
    </row>
    <row r="296">
      <c r="C296" s="5"/>
      <c r="D296" s="5"/>
      <c r="E296" s="5"/>
      <c r="F296" s="5"/>
      <c r="G296" s="5"/>
      <c r="H296" s="5"/>
      <c r="I296" s="5"/>
      <c r="R296" s="4"/>
    </row>
    <row r="297">
      <c r="C297" s="5"/>
      <c r="D297" s="5"/>
      <c r="E297" s="5"/>
      <c r="F297" s="5"/>
      <c r="G297" s="5"/>
      <c r="H297" s="5"/>
      <c r="I297" s="5"/>
      <c r="R297" s="4"/>
    </row>
    <row r="298">
      <c r="C298" s="5"/>
      <c r="D298" s="5"/>
      <c r="E298" s="5"/>
      <c r="F298" s="5"/>
      <c r="G298" s="5"/>
      <c r="H298" s="5"/>
      <c r="I298" s="5"/>
      <c r="R298" s="4"/>
    </row>
    <row r="299">
      <c r="C299" s="5"/>
      <c r="D299" s="5"/>
      <c r="E299" s="5"/>
      <c r="F299" s="5"/>
      <c r="G299" s="5"/>
      <c r="H299" s="5"/>
      <c r="I299" s="5"/>
      <c r="R299" s="4"/>
    </row>
    <row r="300">
      <c r="C300" s="5"/>
      <c r="D300" s="5"/>
      <c r="E300" s="5"/>
      <c r="F300" s="5"/>
      <c r="G300" s="5"/>
      <c r="H300" s="5"/>
      <c r="I300" s="5"/>
      <c r="R300" s="4"/>
    </row>
    <row r="301">
      <c r="C301" s="5"/>
      <c r="D301" s="5"/>
      <c r="E301" s="5"/>
      <c r="F301" s="5"/>
      <c r="G301" s="5"/>
      <c r="H301" s="5"/>
      <c r="I301" s="5"/>
      <c r="R301" s="4"/>
    </row>
    <row r="302">
      <c r="C302" s="5"/>
      <c r="D302" s="5"/>
      <c r="E302" s="5"/>
      <c r="F302" s="5"/>
      <c r="G302" s="5"/>
      <c r="H302" s="5"/>
      <c r="I302" s="5"/>
      <c r="R302" s="4"/>
    </row>
    <row r="303">
      <c r="C303" s="5"/>
      <c r="D303" s="5"/>
      <c r="E303" s="5"/>
      <c r="F303" s="5"/>
      <c r="G303" s="5"/>
      <c r="H303" s="5"/>
      <c r="I303" s="5"/>
      <c r="R303" s="4"/>
    </row>
    <row r="304">
      <c r="C304" s="5"/>
      <c r="D304" s="5"/>
      <c r="E304" s="5"/>
      <c r="F304" s="5"/>
      <c r="G304" s="5"/>
      <c r="H304" s="5"/>
      <c r="I304" s="5"/>
      <c r="R304" s="4"/>
    </row>
    <row r="305">
      <c r="C305" s="5"/>
      <c r="D305" s="5"/>
      <c r="E305" s="5"/>
      <c r="F305" s="5"/>
      <c r="G305" s="5"/>
      <c r="H305" s="5"/>
      <c r="I305" s="5"/>
      <c r="R305" s="4"/>
    </row>
    <row r="306">
      <c r="C306" s="5"/>
      <c r="D306" s="5"/>
      <c r="E306" s="5"/>
      <c r="F306" s="5"/>
      <c r="G306" s="5"/>
      <c r="H306" s="5"/>
      <c r="I306" s="5"/>
      <c r="R306" s="4"/>
    </row>
    <row r="307">
      <c r="C307" s="5"/>
      <c r="D307" s="5"/>
      <c r="E307" s="5"/>
      <c r="F307" s="5"/>
      <c r="G307" s="5"/>
      <c r="H307" s="5"/>
      <c r="I307" s="5"/>
      <c r="R307" s="4"/>
    </row>
    <row r="308">
      <c r="C308" s="5"/>
      <c r="D308" s="5"/>
      <c r="E308" s="5"/>
      <c r="F308" s="5"/>
      <c r="G308" s="5"/>
      <c r="H308" s="5"/>
      <c r="I308" s="5"/>
      <c r="R308" s="4"/>
    </row>
    <row r="309">
      <c r="C309" s="5"/>
      <c r="D309" s="5"/>
      <c r="E309" s="5"/>
      <c r="F309" s="5"/>
      <c r="G309" s="5"/>
      <c r="H309" s="5"/>
      <c r="I309" s="5"/>
      <c r="R309" s="4"/>
    </row>
    <row r="310">
      <c r="C310" s="5"/>
      <c r="D310" s="5"/>
      <c r="E310" s="5"/>
      <c r="F310" s="5"/>
      <c r="G310" s="5"/>
      <c r="H310" s="5"/>
      <c r="I310" s="5"/>
      <c r="R310" s="4"/>
    </row>
    <row r="311">
      <c r="C311" s="5"/>
      <c r="D311" s="5"/>
      <c r="E311" s="5"/>
      <c r="F311" s="5"/>
      <c r="G311" s="5"/>
      <c r="H311" s="5"/>
      <c r="I311" s="5"/>
      <c r="R311" s="4"/>
    </row>
    <row r="312">
      <c r="C312" s="5"/>
      <c r="D312" s="5"/>
      <c r="E312" s="5"/>
      <c r="F312" s="5"/>
      <c r="G312" s="5"/>
      <c r="H312" s="5"/>
      <c r="I312" s="5"/>
      <c r="R312" s="4"/>
    </row>
    <row r="313">
      <c r="C313" s="5"/>
      <c r="D313" s="5"/>
      <c r="E313" s="5"/>
      <c r="F313" s="5"/>
      <c r="G313" s="5"/>
      <c r="H313" s="5"/>
      <c r="I313" s="5"/>
      <c r="R313" s="4"/>
    </row>
    <row r="314">
      <c r="C314" s="5"/>
      <c r="D314" s="5"/>
      <c r="E314" s="5"/>
      <c r="F314" s="5"/>
      <c r="G314" s="5"/>
      <c r="H314" s="5"/>
      <c r="I314" s="5"/>
      <c r="R314" s="4"/>
    </row>
    <row r="315">
      <c r="C315" s="5"/>
      <c r="D315" s="5"/>
      <c r="E315" s="5"/>
      <c r="F315" s="5"/>
      <c r="G315" s="5"/>
      <c r="H315" s="5"/>
      <c r="I315" s="5"/>
      <c r="R315" s="4"/>
    </row>
    <row r="316">
      <c r="C316" s="5"/>
      <c r="D316" s="5"/>
      <c r="E316" s="5"/>
      <c r="F316" s="5"/>
      <c r="G316" s="5"/>
      <c r="H316" s="5"/>
      <c r="I316" s="5"/>
      <c r="R316" s="4"/>
    </row>
    <row r="317">
      <c r="C317" s="5"/>
      <c r="D317" s="5"/>
      <c r="E317" s="5"/>
      <c r="F317" s="5"/>
      <c r="G317" s="5"/>
      <c r="H317" s="5"/>
      <c r="I317" s="5"/>
      <c r="R317" s="4"/>
    </row>
    <row r="318">
      <c r="C318" s="5"/>
      <c r="D318" s="5"/>
      <c r="E318" s="5"/>
      <c r="F318" s="5"/>
      <c r="G318" s="5"/>
      <c r="H318" s="5"/>
      <c r="I318" s="5"/>
      <c r="R318" s="4"/>
    </row>
    <row r="319">
      <c r="C319" s="5"/>
      <c r="D319" s="5"/>
      <c r="E319" s="5"/>
      <c r="F319" s="5"/>
      <c r="G319" s="5"/>
      <c r="H319" s="5"/>
      <c r="I319" s="5"/>
      <c r="R319" s="4"/>
    </row>
    <row r="320">
      <c r="C320" s="5"/>
      <c r="D320" s="5"/>
      <c r="E320" s="5"/>
      <c r="F320" s="5"/>
      <c r="G320" s="5"/>
      <c r="H320" s="5"/>
      <c r="I320" s="5"/>
      <c r="R320" s="4"/>
    </row>
    <row r="321">
      <c r="C321" s="5"/>
      <c r="D321" s="5"/>
      <c r="E321" s="5"/>
      <c r="F321" s="5"/>
      <c r="G321" s="5"/>
      <c r="H321" s="5"/>
      <c r="I321" s="5"/>
      <c r="R321" s="4"/>
    </row>
    <row r="322">
      <c r="C322" s="5"/>
      <c r="D322" s="5"/>
      <c r="E322" s="5"/>
      <c r="F322" s="5"/>
      <c r="G322" s="5"/>
      <c r="H322" s="5"/>
      <c r="I322" s="5"/>
      <c r="R322" s="4"/>
    </row>
    <row r="323">
      <c r="C323" s="5"/>
      <c r="D323" s="5"/>
      <c r="E323" s="5"/>
      <c r="F323" s="5"/>
      <c r="G323" s="5"/>
      <c r="H323" s="5"/>
      <c r="I323" s="5"/>
      <c r="R323" s="4"/>
    </row>
    <row r="324">
      <c r="C324" s="5"/>
      <c r="D324" s="5"/>
      <c r="E324" s="5"/>
      <c r="F324" s="5"/>
      <c r="G324" s="5"/>
      <c r="H324" s="5"/>
      <c r="I324" s="5"/>
      <c r="R324" s="4"/>
    </row>
    <row r="325">
      <c r="C325" s="5"/>
      <c r="D325" s="5"/>
      <c r="E325" s="5"/>
      <c r="F325" s="5"/>
      <c r="G325" s="5"/>
      <c r="H325" s="5"/>
      <c r="I325" s="5"/>
      <c r="R325" s="4"/>
    </row>
    <row r="326">
      <c r="C326" s="5"/>
      <c r="D326" s="5"/>
      <c r="E326" s="5"/>
      <c r="F326" s="5"/>
      <c r="G326" s="5"/>
      <c r="H326" s="5"/>
      <c r="I326" s="5"/>
      <c r="R326" s="4"/>
    </row>
    <row r="327">
      <c r="C327" s="5"/>
      <c r="D327" s="5"/>
      <c r="E327" s="5"/>
      <c r="F327" s="5"/>
      <c r="G327" s="5"/>
      <c r="H327" s="5"/>
      <c r="I327" s="5"/>
      <c r="R327" s="4"/>
    </row>
    <row r="328">
      <c r="C328" s="5"/>
      <c r="D328" s="5"/>
      <c r="E328" s="5"/>
      <c r="F328" s="5"/>
      <c r="G328" s="5"/>
      <c r="H328" s="5"/>
      <c r="I328" s="5"/>
      <c r="R328" s="4"/>
    </row>
    <row r="329">
      <c r="C329" s="5"/>
      <c r="D329" s="5"/>
      <c r="E329" s="5"/>
      <c r="F329" s="5"/>
      <c r="G329" s="5"/>
      <c r="H329" s="5"/>
      <c r="I329" s="5"/>
      <c r="R329" s="4"/>
    </row>
    <row r="330">
      <c r="C330" s="5"/>
      <c r="D330" s="5"/>
      <c r="E330" s="5"/>
      <c r="F330" s="5"/>
      <c r="G330" s="5"/>
      <c r="H330" s="5"/>
      <c r="I330" s="5"/>
      <c r="R330" s="4"/>
    </row>
    <row r="331">
      <c r="C331" s="5"/>
      <c r="D331" s="5"/>
      <c r="E331" s="5"/>
      <c r="F331" s="5"/>
      <c r="G331" s="5"/>
      <c r="H331" s="5"/>
      <c r="I331" s="5"/>
      <c r="R331" s="4"/>
    </row>
    <row r="332">
      <c r="C332" s="5"/>
      <c r="D332" s="5"/>
      <c r="E332" s="5"/>
      <c r="F332" s="5"/>
      <c r="G332" s="5"/>
      <c r="H332" s="5"/>
      <c r="I332" s="5"/>
      <c r="R332" s="4"/>
    </row>
    <row r="333">
      <c r="C333" s="5"/>
      <c r="D333" s="5"/>
      <c r="E333" s="5"/>
      <c r="F333" s="5"/>
      <c r="G333" s="5"/>
      <c r="H333" s="5"/>
      <c r="I333" s="5"/>
      <c r="R333" s="4"/>
    </row>
    <row r="334">
      <c r="C334" s="5"/>
      <c r="D334" s="5"/>
      <c r="E334" s="5"/>
      <c r="F334" s="5"/>
      <c r="G334" s="5"/>
      <c r="H334" s="5"/>
      <c r="I334" s="5"/>
      <c r="R334" s="4"/>
    </row>
    <row r="335">
      <c r="C335" s="5"/>
      <c r="D335" s="5"/>
      <c r="E335" s="5"/>
      <c r="F335" s="5"/>
      <c r="G335" s="5"/>
      <c r="H335" s="5"/>
      <c r="I335" s="5"/>
      <c r="R335" s="4"/>
    </row>
    <row r="336">
      <c r="C336" s="5"/>
      <c r="D336" s="5"/>
      <c r="E336" s="5"/>
      <c r="F336" s="5"/>
      <c r="G336" s="5"/>
      <c r="H336" s="5"/>
      <c r="I336" s="5"/>
      <c r="R336" s="4"/>
    </row>
    <row r="337">
      <c r="C337" s="5"/>
      <c r="D337" s="5"/>
      <c r="E337" s="5"/>
      <c r="F337" s="5"/>
      <c r="G337" s="5"/>
      <c r="H337" s="5"/>
      <c r="I337" s="5"/>
      <c r="R337" s="4"/>
    </row>
    <row r="338">
      <c r="C338" s="5"/>
      <c r="D338" s="5"/>
      <c r="E338" s="5"/>
      <c r="F338" s="5"/>
      <c r="G338" s="5"/>
      <c r="H338" s="5"/>
      <c r="I338" s="5"/>
      <c r="R338" s="4"/>
    </row>
    <row r="339">
      <c r="C339" s="5"/>
      <c r="D339" s="5"/>
      <c r="E339" s="5"/>
      <c r="F339" s="5"/>
      <c r="G339" s="5"/>
      <c r="H339" s="5"/>
      <c r="I339" s="5"/>
      <c r="R339" s="4"/>
    </row>
    <row r="340">
      <c r="C340" s="5"/>
      <c r="D340" s="5"/>
      <c r="E340" s="5"/>
      <c r="F340" s="5"/>
      <c r="G340" s="5"/>
      <c r="H340" s="5"/>
      <c r="I340" s="5"/>
      <c r="R340" s="4"/>
    </row>
    <row r="341">
      <c r="C341" s="5"/>
      <c r="D341" s="5"/>
      <c r="E341" s="5"/>
      <c r="F341" s="5"/>
      <c r="G341" s="5"/>
      <c r="H341" s="5"/>
      <c r="I341" s="5"/>
      <c r="R341" s="4"/>
    </row>
    <row r="342">
      <c r="C342" s="5"/>
      <c r="D342" s="5"/>
      <c r="E342" s="5"/>
      <c r="F342" s="5"/>
      <c r="G342" s="5"/>
      <c r="H342" s="5"/>
      <c r="I342" s="5"/>
      <c r="R342" s="4"/>
    </row>
    <row r="343">
      <c r="C343" s="5"/>
      <c r="D343" s="5"/>
      <c r="E343" s="5"/>
      <c r="F343" s="5"/>
      <c r="G343" s="5"/>
      <c r="H343" s="5"/>
      <c r="I343" s="5"/>
      <c r="R343" s="4"/>
    </row>
    <row r="344">
      <c r="C344" s="5"/>
      <c r="D344" s="5"/>
      <c r="E344" s="5"/>
      <c r="F344" s="5"/>
      <c r="G344" s="5"/>
      <c r="H344" s="5"/>
      <c r="I344" s="5"/>
      <c r="R344" s="4"/>
    </row>
    <row r="345">
      <c r="C345" s="5"/>
      <c r="D345" s="5"/>
      <c r="E345" s="5"/>
      <c r="F345" s="5"/>
      <c r="G345" s="5"/>
      <c r="H345" s="5"/>
      <c r="I345" s="5"/>
      <c r="R345" s="4"/>
    </row>
    <row r="346">
      <c r="C346" s="5"/>
      <c r="D346" s="5"/>
      <c r="E346" s="5"/>
      <c r="F346" s="5"/>
      <c r="G346" s="5"/>
      <c r="H346" s="5"/>
      <c r="I346" s="5"/>
      <c r="R346" s="4"/>
    </row>
    <row r="347">
      <c r="C347" s="5"/>
      <c r="D347" s="5"/>
      <c r="E347" s="5"/>
      <c r="F347" s="5"/>
      <c r="G347" s="5"/>
      <c r="H347" s="5"/>
      <c r="I347" s="5"/>
      <c r="R347" s="4"/>
    </row>
    <row r="348">
      <c r="C348" s="5"/>
      <c r="D348" s="5"/>
      <c r="E348" s="5"/>
      <c r="F348" s="5"/>
      <c r="G348" s="5"/>
      <c r="H348" s="5"/>
      <c r="I348" s="5"/>
      <c r="R348" s="4"/>
    </row>
    <row r="349">
      <c r="C349" s="5"/>
      <c r="D349" s="5"/>
      <c r="E349" s="5"/>
      <c r="F349" s="5"/>
      <c r="G349" s="5"/>
      <c r="H349" s="5"/>
      <c r="I349" s="5"/>
      <c r="R349" s="4"/>
    </row>
    <row r="350">
      <c r="C350" s="5"/>
      <c r="D350" s="5"/>
      <c r="E350" s="5"/>
      <c r="F350" s="5"/>
      <c r="G350" s="5"/>
      <c r="H350" s="5"/>
      <c r="I350" s="5"/>
      <c r="R350" s="4"/>
    </row>
    <row r="351">
      <c r="C351" s="5"/>
      <c r="D351" s="5"/>
      <c r="E351" s="5"/>
      <c r="F351" s="5"/>
      <c r="G351" s="5"/>
      <c r="H351" s="5"/>
      <c r="I351" s="5"/>
      <c r="R351" s="4"/>
    </row>
    <row r="352">
      <c r="C352" s="5"/>
      <c r="D352" s="5"/>
      <c r="E352" s="5"/>
      <c r="F352" s="5"/>
      <c r="G352" s="5"/>
      <c r="H352" s="5"/>
      <c r="I352" s="5"/>
      <c r="R352" s="4"/>
    </row>
    <row r="353">
      <c r="C353" s="5"/>
      <c r="D353" s="5"/>
      <c r="E353" s="5"/>
      <c r="F353" s="5"/>
      <c r="G353" s="5"/>
      <c r="H353" s="5"/>
      <c r="I353" s="5"/>
      <c r="R353" s="4"/>
    </row>
    <row r="354">
      <c r="C354" s="5"/>
      <c r="D354" s="5"/>
      <c r="E354" s="5"/>
      <c r="F354" s="5"/>
      <c r="G354" s="5"/>
      <c r="H354" s="5"/>
      <c r="I354" s="5"/>
      <c r="R354" s="4"/>
    </row>
    <row r="355">
      <c r="C355" s="5"/>
      <c r="D355" s="5"/>
      <c r="E355" s="5"/>
      <c r="F355" s="5"/>
      <c r="G355" s="5"/>
      <c r="H355" s="5"/>
      <c r="I355" s="5"/>
      <c r="R355" s="4"/>
    </row>
    <row r="356">
      <c r="C356" s="5"/>
      <c r="D356" s="5"/>
      <c r="E356" s="5"/>
      <c r="F356" s="5"/>
      <c r="G356" s="5"/>
      <c r="H356" s="5"/>
      <c r="I356" s="5"/>
      <c r="R356" s="4"/>
    </row>
    <row r="357">
      <c r="C357" s="5"/>
      <c r="D357" s="5"/>
      <c r="E357" s="5"/>
      <c r="F357" s="5"/>
      <c r="G357" s="5"/>
      <c r="H357" s="5"/>
      <c r="I357" s="5"/>
      <c r="R357" s="4"/>
    </row>
    <row r="358">
      <c r="C358" s="5"/>
      <c r="D358" s="5"/>
      <c r="E358" s="5"/>
      <c r="F358" s="5"/>
      <c r="G358" s="5"/>
      <c r="H358" s="5"/>
      <c r="I358" s="5"/>
      <c r="R358" s="4"/>
    </row>
    <row r="359">
      <c r="C359" s="5"/>
      <c r="D359" s="5"/>
      <c r="E359" s="5"/>
      <c r="F359" s="5"/>
      <c r="G359" s="5"/>
      <c r="H359" s="5"/>
      <c r="I359" s="5"/>
      <c r="R359" s="4"/>
    </row>
    <row r="360">
      <c r="C360" s="5"/>
      <c r="D360" s="5"/>
      <c r="E360" s="5"/>
      <c r="F360" s="5"/>
      <c r="G360" s="5"/>
      <c r="H360" s="5"/>
      <c r="I360" s="5"/>
      <c r="R360" s="4"/>
    </row>
    <row r="361">
      <c r="C361" s="5"/>
      <c r="D361" s="5"/>
      <c r="E361" s="5"/>
      <c r="F361" s="5"/>
      <c r="G361" s="5"/>
      <c r="H361" s="5"/>
      <c r="I361" s="5"/>
      <c r="R361" s="4"/>
    </row>
    <row r="362">
      <c r="C362" s="5"/>
      <c r="D362" s="5"/>
      <c r="E362" s="5"/>
      <c r="F362" s="5"/>
      <c r="G362" s="5"/>
      <c r="H362" s="5"/>
      <c r="I362" s="5"/>
      <c r="R362" s="4"/>
    </row>
    <row r="363">
      <c r="C363" s="5"/>
      <c r="D363" s="5"/>
      <c r="E363" s="5"/>
      <c r="F363" s="5"/>
      <c r="G363" s="5"/>
      <c r="H363" s="5"/>
      <c r="I363" s="5"/>
      <c r="R363" s="4"/>
    </row>
    <row r="364">
      <c r="C364" s="5"/>
      <c r="D364" s="5"/>
      <c r="E364" s="5"/>
      <c r="F364" s="5"/>
      <c r="G364" s="5"/>
      <c r="H364" s="5"/>
      <c r="I364" s="5"/>
      <c r="R364" s="4"/>
    </row>
    <row r="365">
      <c r="C365" s="5"/>
      <c r="D365" s="5"/>
      <c r="E365" s="5"/>
      <c r="F365" s="5"/>
      <c r="G365" s="5"/>
      <c r="H365" s="5"/>
      <c r="I365" s="5"/>
      <c r="R365" s="4"/>
    </row>
    <row r="366">
      <c r="C366" s="5"/>
      <c r="D366" s="5"/>
      <c r="E366" s="5"/>
      <c r="F366" s="5"/>
      <c r="G366" s="5"/>
      <c r="H366" s="5"/>
      <c r="I366" s="5"/>
      <c r="R366" s="4"/>
    </row>
    <row r="367">
      <c r="C367" s="5"/>
      <c r="D367" s="5"/>
      <c r="E367" s="5"/>
      <c r="F367" s="5"/>
      <c r="G367" s="5"/>
      <c r="H367" s="5"/>
      <c r="I367" s="5"/>
      <c r="R367" s="4"/>
    </row>
    <row r="368">
      <c r="C368" s="5"/>
      <c r="D368" s="5"/>
      <c r="E368" s="5"/>
      <c r="F368" s="5"/>
      <c r="G368" s="5"/>
      <c r="H368" s="5"/>
      <c r="I368" s="5"/>
      <c r="R368" s="4"/>
    </row>
    <row r="369">
      <c r="C369" s="5"/>
      <c r="D369" s="5"/>
      <c r="E369" s="5"/>
      <c r="F369" s="5"/>
      <c r="G369" s="5"/>
      <c r="H369" s="5"/>
      <c r="I369" s="5"/>
      <c r="R369" s="4"/>
    </row>
    <row r="370">
      <c r="C370" s="5"/>
      <c r="D370" s="5"/>
      <c r="E370" s="5"/>
      <c r="F370" s="5"/>
      <c r="G370" s="5"/>
      <c r="H370" s="5"/>
      <c r="I370" s="5"/>
      <c r="R370" s="4"/>
    </row>
    <row r="371">
      <c r="C371" s="5"/>
      <c r="D371" s="5"/>
      <c r="E371" s="5"/>
      <c r="F371" s="5"/>
      <c r="G371" s="5"/>
      <c r="H371" s="5"/>
      <c r="I371" s="5"/>
      <c r="R371" s="4"/>
    </row>
    <row r="372">
      <c r="C372" s="5"/>
      <c r="D372" s="5"/>
      <c r="E372" s="5"/>
      <c r="F372" s="5"/>
      <c r="G372" s="5"/>
      <c r="H372" s="5"/>
      <c r="I372" s="5"/>
      <c r="R372" s="4"/>
    </row>
    <row r="373">
      <c r="C373" s="5"/>
      <c r="D373" s="5"/>
      <c r="E373" s="5"/>
      <c r="F373" s="5"/>
      <c r="G373" s="5"/>
      <c r="H373" s="5"/>
      <c r="I373" s="5"/>
      <c r="R373" s="4"/>
    </row>
    <row r="374">
      <c r="C374" s="5"/>
      <c r="D374" s="5"/>
      <c r="E374" s="5"/>
      <c r="F374" s="5"/>
      <c r="G374" s="5"/>
      <c r="H374" s="5"/>
      <c r="I374" s="5"/>
      <c r="R374" s="4"/>
    </row>
    <row r="375">
      <c r="C375" s="5"/>
      <c r="D375" s="5"/>
      <c r="E375" s="5"/>
      <c r="F375" s="5"/>
      <c r="G375" s="5"/>
      <c r="H375" s="5"/>
      <c r="I375" s="5"/>
      <c r="R375" s="4"/>
    </row>
    <row r="376">
      <c r="C376" s="5"/>
      <c r="D376" s="5"/>
      <c r="E376" s="5"/>
      <c r="F376" s="5"/>
      <c r="G376" s="5"/>
      <c r="H376" s="5"/>
      <c r="I376" s="5"/>
      <c r="R376" s="4"/>
    </row>
    <row r="377">
      <c r="C377" s="5"/>
      <c r="D377" s="5"/>
      <c r="E377" s="5"/>
      <c r="F377" s="5"/>
      <c r="G377" s="5"/>
      <c r="H377" s="5"/>
      <c r="I377" s="5"/>
      <c r="R377" s="4"/>
    </row>
    <row r="378">
      <c r="C378" s="5"/>
      <c r="D378" s="5"/>
      <c r="E378" s="5"/>
      <c r="F378" s="5"/>
      <c r="G378" s="5"/>
      <c r="H378" s="5"/>
      <c r="I378" s="5"/>
      <c r="R378" s="4"/>
    </row>
    <row r="379">
      <c r="C379" s="5"/>
      <c r="D379" s="5"/>
      <c r="E379" s="5"/>
      <c r="F379" s="5"/>
      <c r="G379" s="5"/>
      <c r="H379" s="5"/>
      <c r="I379" s="5"/>
      <c r="R379" s="4"/>
    </row>
    <row r="380">
      <c r="C380" s="5"/>
      <c r="D380" s="5"/>
      <c r="E380" s="5"/>
      <c r="F380" s="5"/>
      <c r="G380" s="5"/>
      <c r="H380" s="5"/>
      <c r="I380" s="5"/>
      <c r="R380" s="4"/>
    </row>
    <row r="381">
      <c r="C381" s="5"/>
      <c r="D381" s="5"/>
      <c r="E381" s="5"/>
      <c r="F381" s="5"/>
      <c r="G381" s="5"/>
      <c r="H381" s="5"/>
      <c r="I381" s="5"/>
      <c r="R381" s="4"/>
    </row>
    <row r="382">
      <c r="C382" s="5"/>
      <c r="D382" s="5"/>
      <c r="E382" s="5"/>
      <c r="F382" s="5"/>
      <c r="G382" s="5"/>
      <c r="H382" s="5"/>
      <c r="I382" s="5"/>
      <c r="R382" s="4"/>
    </row>
    <row r="383">
      <c r="C383" s="5"/>
      <c r="D383" s="5"/>
      <c r="E383" s="5"/>
      <c r="F383" s="5"/>
      <c r="G383" s="5"/>
      <c r="H383" s="5"/>
      <c r="I383" s="5"/>
      <c r="R383" s="4"/>
    </row>
    <row r="384">
      <c r="C384" s="5"/>
      <c r="D384" s="5"/>
      <c r="E384" s="5"/>
      <c r="F384" s="5"/>
      <c r="G384" s="5"/>
      <c r="H384" s="5"/>
      <c r="I384" s="5"/>
      <c r="R384" s="4"/>
    </row>
    <row r="385">
      <c r="C385" s="5"/>
      <c r="D385" s="5"/>
      <c r="E385" s="5"/>
      <c r="F385" s="5"/>
      <c r="G385" s="5"/>
      <c r="H385" s="5"/>
      <c r="I385" s="5"/>
      <c r="R385" s="4"/>
    </row>
    <row r="386">
      <c r="C386" s="5"/>
      <c r="D386" s="5"/>
      <c r="E386" s="5"/>
      <c r="F386" s="5"/>
      <c r="G386" s="5"/>
      <c r="H386" s="5"/>
      <c r="I386" s="5"/>
      <c r="R386" s="4"/>
    </row>
    <row r="387">
      <c r="C387" s="5"/>
      <c r="D387" s="5"/>
      <c r="E387" s="5"/>
      <c r="F387" s="5"/>
      <c r="G387" s="5"/>
      <c r="H387" s="5"/>
      <c r="I387" s="5"/>
      <c r="R387" s="4"/>
    </row>
    <row r="388">
      <c r="C388" s="5"/>
      <c r="D388" s="5"/>
      <c r="E388" s="5"/>
      <c r="F388" s="5"/>
      <c r="G388" s="5"/>
      <c r="H388" s="5"/>
      <c r="I388" s="5"/>
      <c r="R388" s="4"/>
    </row>
    <row r="389">
      <c r="C389" s="5"/>
      <c r="D389" s="5"/>
      <c r="E389" s="5"/>
      <c r="F389" s="5"/>
      <c r="G389" s="5"/>
      <c r="H389" s="5"/>
      <c r="I389" s="5"/>
      <c r="R389" s="4"/>
    </row>
    <row r="390">
      <c r="C390" s="5"/>
      <c r="D390" s="5"/>
      <c r="E390" s="5"/>
      <c r="F390" s="5"/>
      <c r="G390" s="5"/>
      <c r="H390" s="5"/>
      <c r="I390" s="5"/>
      <c r="R390" s="4"/>
    </row>
    <row r="391">
      <c r="C391" s="5"/>
      <c r="D391" s="5"/>
      <c r="E391" s="5"/>
      <c r="F391" s="5"/>
      <c r="G391" s="5"/>
      <c r="H391" s="5"/>
      <c r="I391" s="5"/>
      <c r="R391" s="4"/>
    </row>
    <row r="392">
      <c r="C392" s="5"/>
      <c r="D392" s="5"/>
      <c r="E392" s="5"/>
      <c r="F392" s="5"/>
      <c r="G392" s="5"/>
      <c r="H392" s="5"/>
      <c r="I392" s="5"/>
      <c r="R392" s="4"/>
    </row>
    <row r="393">
      <c r="C393" s="5"/>
      <c r="D393" s="5"/>
      <c r="E393" s="5"/>
      <c r="F393" s="5"/>
      <c r="G393" s="5"/>
      <c r="H393" s="5"/>
      <c r="I393" s="5"/>
      <c r="R393" s="4"/>
    </row>
    <row r="394">
      <c r="C394" s="5"/>
      <c r="D394" s="5"/>
      <c r="E394" s="5"/>
      <c r="F394" s="5"/>
      <c r="G394" s="5"/>
      <c r="H394" s="5"/>
      <c r="I394" s="5"/>
      <c r="R394" s="4"/>
    </row>
    <row r="395">
      <c r="C395" s="5"/>
      <c r="D395" s="5"/>
      <c r="E395" s="5"/>
      <c r="F395" s="5"/>
      <c r="G395" s="5"/>
      <c r="H395" s="5"/>
      <c r="I395" s="5"/>
      <c r="R395" s="4"/>
    </row>
    <row r="396">
      <c r="C396" s="5"/>
      <c r="D396" s="5"/>
      <c r="E396" s="5"/>
      <c r="F396" s="5"/>
      <c r="G396" s="5"/>
      <c r="H396" s="5"/>
      <c r="I396" s="5"/>
      <c r="R396" s="4"/>
    </row>
    <row r="397">
      <c r="C397" s="5"/>
      <c r="D397" s="5"/>
      <c r="E397" s="5"/>
      <c r="F397" s="5"/>
      <c r="G397" s="5"/>
      <c r="H397" s="5"/>
      <c r="I397" s="5"/>
      <c r="R397" s="4"/>
    </row>
    <row r="398">
      <c r="C398" s="5"/>
      <c r="D398" s="5"/>
      <c r="E398" s="5"/>
      <c r="F398" s="5"/>
      <c r="G398" s="5"/>
      <c r="H398" s="5"/>
      <c r="I398" s="5"/>
      <c r="R398" s="4"/>
    </row>
    <row r="399">
      <c r="C399" s="5"/>
      <c r="D399" s="5"/>
      <c r="E399" s="5"/>
      <c r="F399" s="5"/>
      <c r="G399" s="5"/>
      <c r="H399" s="5"/>
      <c r="I399" s="5"/>
      <c r="R399" s="4"/>
    </row>
    <row r="400">
      <c r="C400" s="5"/>
      <c r="D400" s="5"/>
      <c r="E400" s="5"/>
      <c r="F400" s="5"/>
      <c r="G400" s="5"/>
      <c r="H400" s="5"/>
      <c r="I400" s="5"/>
      <c r="R400" s="4"/>
    </row>
    <row r="401">
      <c r="C401" s="5"/>
      <c r="D401" s="5"/>
      <c r="E401" s="5"/>
      <c r="F401" s="5"/>
      <c r="G401" s="5"/>
      <c r="H401" s="5"/>
      <c r="I401" s="5"/>
      <c r="R401" s="4"/>
    </row>
    <row r="402">
      <c r="C402" s="5"/>
      <c r="D402" s="5"/>
      <c r="E402" s="5"/>
      <c r="F402" s="5"/>
      <c r="G402" s="5"/>
      <c r="H402" s="5"/>
      <c r="I402" s="5"/>
      <c r="R402" s="4"/>
    </row>
    <row r="403">
      <c r="C403" s="5"/>
      <c r="D403" s="5"/>
      <c r="E403" s="5"/>
      <c r="F403" s="5"/>
      <c r="G403" s="5"/>
      <c r="H403" s="5"/>
      <c r="I403" s="5"/>
      <c r="R403" s="4"/>
    </row>
    <row r="404">
      <c r="C404" s="5"/>
      <c r="D404" s="5"/>
      <c r="E404" s="5"/>
      <c r="F404" s="5"/>
      <c r="G404" s="5"/>
      <c r="H404" s="5"/>
      <c r="I404" s="5"/>
      <c r="R404" s="4"/>
    </row>
    <row r="405">
      <c r="C405" s="5"/>
      <c r="D405" s="5"/>
      <c r="E405" s="5"/>
      <c r="F405" s="5"/>
      <c r="G405" s="5"/>
      <c r="H405" s="5"/>
      <c r="I405" s="5"/>
      <c r="R405" s="4"/>
    </row>
    <row r="406">
      <c r="C406" s="5"/>
      <c r="D406" s="5"/>
      <c r="E406" s="5"/>
      <c r="F406" s="5"/>
      <c r="G406" s="5"/>
      <c r="H406" s="5"/>
      <c r="I406" s="5"/>
      <c r="R406" s="4"/>
    </row>
    <row r="407">
      <c r="C407" s="5"/>
      <c r="D407" s="5"/>
      <c r="E407" s="5"/>
      <c r="F407" s="5"/>
      <c r="G407" s="5"/>
      <c r="H407" s="5"/>
      <c r="I407" s="5"/>
      <c r="R407" s="4"/>
    </row>
    <row r="408">
      <c r="C408" s="5"/>
      <c r="D408" s="5"/>
      <c r="E408" s="5"/>
      <c r="F408" s="5"/>
      <c r="G408" s="5"/>
      <c r="H408" s="5"/>
      <c r="I408" s="5"/>
      <c r="R408" s="4"/>
    </row>
    <row r="409">
      <c r="C409" s="5"/>
      <c r="D409" s="5"/>
      <c r="E409" s="5"/>
      <c r="F409" s="5"/>
      <c r="G409" s="5"/>
      <c r="H409" s="5"/>
      <c r="I409" s="5"/>
      <c r="R409" s="4"/>
    </row>
    <row r="410">
      <c r="C410" s="5"/>
      <c r="D410" s="5"/>
      <c r="E410" s="5"/>
      <c r="F410" s="5"/>
      <c r="G410" s="5"/>
      <c r="H410" s="5"/>
      <c r="I410" s="5"/>
      <c r="R410" s="4"/>
    </row>
    <row r="411">
      <c r="C411" s="5"/>
      <c r="D411" s="5"/>
      <c r="E411" s="5"/>
      <c r="F411" s="5"/>
      <c r="G411" s="5"/>
      <c r="H411" s="5"/>
      <c r="I411" s="5"/>
      <c r="R411" s="4"/>
    </row>
    <row r="412">
      <c r="C412" s="5"/>
      <c r="D412" s="5"/>
      <c r="E412" s="5"/>
      <c r="F412" s="5"/>
      <c r="G412" s="5"/>
      <c r="H412" s="5"/>
      <c r="I412" s="5"/>
      <c r="R412" s="4"/>
    </row>
    <row r="413">
      <c r="C413" s="5"/>
      <c r="D413" s="5"/>
      <c r="E413" s="5"/>
      <c r="F413" s="5"/>
      <c r="G413" s="5"/>
      <c r="H413" s="5"/>
      <c r="I413" s="5"/>
      <c r="R413" s="4"/>
    </row>
    <row r="414">
      <c r="C414" s="5"/>
      <c r="D414" s="5"/>
      <c r="E414" s="5"/>
      <c r="F414" s="5"/>
      <c r="G414" s="5"/>
      <c r="H414" s="5"/>
      <c r="I414" s="5"/>
      <c r="R414" s="4"/>
    </row>
    <row r="415">
      <c r="C415" s="5"/>
      <c r="D415" s="5"/>
      <c r="E415" s="5"/>
      <c r="F415" s="5"/>
      <c r="G415" s="5"/>
      <c r="H415" s="5"/>
      <c r="I415" s="5"/>
      <c r="R415" s="4"/>
    </row>
    <row r="416">
      <c r="C416" s="5"/>
      <c r="D416" s="5"/>
      <c r="E416" s="5"/>
      <c r="F416" s="5"/>
      <c r="G416" s="5"/>
      <c r="H416" s="5"/>
      <c r="I416" s="5"/>
      <c r="R416" s="4"/>
    </row>
    <row r="417">
      <c r="C417" s="5"/>
      <c r="D417" s="5"/>
      <c r="E417" s="5"/>
      <c r="F417" s="5"/>
      <c r="G417" s="5"/>
      <c r="H417" s="5"/>
      <c r="I417" s="5"/>
      <c r="R417" s="4"/>
    </row>
    <row r="418">
      <c r="C418" s="5"/>
      <c r="D418" s="5"/>
      <c r="E418" s="5"/>
      <c r="F418" s="5"/>
      <c r="G418" s="5"/>
      <c r="H418" s="5"/>
      <c r="I418" s="5"/>
      <c r="R418" s="4"/>
    </row>
    <row r="419">
      <c r="C419" s="5"/>
      <c r="D419" s="5"/>
      <c r="E419" s="5"/>
      <c r="F419" s="5"/>
      <c r="G419" s="5"/>
      <c r="H419" s="5"/>
      <c r="I419" s="5"/>
      <c r="R419" s="4"/>
    </row>
    <row r="420">
      <c r="C420" s="5"/>
      <c r="D420" s="5"/>
      <c r="E420" s="5"/>
      <c r="F420" s="5"/>
      <c r="G420" s="5"/>
      <c r="H420" s="5"/>
      <c r="I420" s="5"/>
      <c r="R420" s="4"/>
    </row>
    <row r="421">
      <c r="C421" s="5"/>
      <c r="D421" s="5"/>
      <c r="E421" s="5"/>
      <c r="F421" s="5"/>
      <c r="G421" s="5"/>
      <c r="H421" s="5"/>
      <c r="I421" s="5"/>
      <c r="R421" s="4"/>
    </row>
    <row r="422">
      <c r="C422" s="5"/>
      <c r="D422" s="5"/>
      <c r="E422" s="5"/>
      <c r="F422" s="5"/>
      <c r="G422" s="5"/>
      <c r="H422" s="5"/>
      <c r="I422" s="5"/>
      <c r="R422" s="4"/>
    </row>
    <row r="423">
      <c r="C423" s="5"/>
      <c r="D423" s="5"/>
      <c r="E423" s="5"/>
      <c r="F423" s="5"/>
      <c r="G423" s="5"/>
      <c r="H423" s="5"/>
      <c r="I423" s="5"/>
      <c r="R423" s="4"/>
    </row>
    <row r="424">
      <c r="C424" s="5"/>
      <c r="D424" s="5"/>
      <c r="E424" s="5"/>
      <c r="F424" s="5"/>
      <c r="G424" s="5"/>
      <c r="H424" s="5"/>
      <c r="I424" s="5"/>
      <c r="R424" s="4"/>
    </row>
    <row r="425">
      <c r="C425" s="5"/>
      <c r="D425" s="5"/>
      <c r="E425" s="5"/>
      <c r="F425" s="5"/>
      <c r="G425" s="5"/>
      <c r="H425" s="5"/>
      <c r="I425" s="5"/>
      <c r="R425" s="4"/>
    </row>
    <row r="426">
      <c r="C426" s="5"/>
      <c r="D426" s="5"/>
      <c r="E426" s="5"/>
      <c r="F426" s="5"/>
      <c r="G426" s="5"/>
      <c r="H426" s="5"/>
      <c r="I426" s="5"/>
      <c r="R426" s="4"/>
    </row>
    <row r="427">
      <c r="C427" s="5"/>
      <c r="D427" s="5"/>
      <c r="E427" s="5"/>
      <c r="F427" s="5"/>
      <c r="G427" s="5"/>
      <c r="H427" s="5"/>
      <c r="I427" s="5"/>
      <c r="R427" s="4"/>
    </row>
    <row r="428">
      <c r="C428" s="5"/>
      <c r="D428" s="5"/>
      <c r="E428" s="5"/>
      <c r="F428" s="5"/>
      <c r="G428" s="5"/>
      <c r="H428" s="5"/>
      <c r="I428" s="5"/>
      <c r="R428" s="4"/>
    </row>
    <row r="429">
      <c r="C429" s="5"/>
      <c r="D429" s="5"/>
      <c r="E429" s="5"/>
      <c r="F429" s="5"/>
      <c r="G429" s="5"/>
      <c r="H429" s="5"/>
      <c r="I429" s="5"/>
      <c r="R429" s="4"/>
    </row>
    <row r="430">
      <c r="C430" s="5"/>
      <c r="D430" s="5"/>
      <c r="E430" s="5"/>
      <c r="F430" s="5"/>
      <c r="G430" s="5"/>
      <c r="H430" s="5"/>
      <c r="I430" s="5"/>
      <c r="R430" s="4"/>
    </row>
    <row r="431">
      <c r="C431" s="5"/>
      <c r="D431" s="5"/>
      <c r="E431" s="5"/>
      <c r="F431" s="5"/>
      <c r="G431" s="5"/>
      <c r="H431" s="5"/>
      <c r="I431" s="5"/>
      <c r="R431" s="4"/>
    </row>
    <row r="432">
      <c r="C432" s="5"/>
      <c r="D432" s="5"/>
      <c r="E432" s="5"/>
      <c r="F432" s="5"/>
      <c r="G432" s="5"/>
      <c r="H432" s="5"/>
      <c r="I432" s="5"/>
      <c r="R432" s="4"/>
    </row>
    <row r="433">
      <c r="C433" s="5"/>
      <c r="D433" s="5"/>
      <c r="E433" s="5"/>
      <c r="F433" s="5"/>
      <c r="G433" s="5"/>
      <c r="H433" s="5"/>
      <c r="I433" s="5"/>
      <c r="R433" s="4"/>
    </row>
    <row r="434">
      <c r="C434" s="5"/>
      <c r="D434" s="5"/>
      <c r="E434" s="5"/>
      <c r="F434" s="5"/>
      <c r="G434" s="5"/>
      <c r="H434" s="5"/>
      <c r="I434" s="5"/>
      <c r="R434" s="4"/>
    </row>
    <row r="435">
      <c r="C435" s="5"/>
      <c r="D435" s="5"/>
      <c r="E435" s="5"/>
      <c r="F435" s="5"/>
      <c r="G435" s="5"/>
      <c r="H435" s="5"/>
      <c r="I435" s="5"/>
      <c r="R435" s="4"/>
    </row>
    <row r="436">
      <c r="C436" s="5"/>
      <c r="D436" s="5"/>
      <c r="E436" s="5"/>
      <c r="F436" s="5"/>
      <c r="G436" s="5"/>
      <c r="H436" s="5"/>
      <c r="I436" s="5"/>
      <c r="R436" s="4"/>
    </row>
    <row r="437">
      <c r="C437" s="5"/>
      <c r="D437" s="5"/>
      <c r="E437" s="5"/>
      <c r="F437" s="5"/>
      <c r="G437" s="5"/>
      <c r="H437" s="5"/>
      <c r="I437" s="5"/>
      <c r="R437" s="4"/>
    </row>
    <row r="438">
      <c r="C438" s="5"/>
      <c r="D438" s="5"/>
      <c r="E438" s="5"/>
      <c r="F438" s="5"/>
      <c r="G438" s="5"/>
      <c r="H438" s="5"/>
      <c r="I438" s="5"/>
      <c r="R438" s="4"/>
    </row>
    <row r="439">
      <c r="C439" s="5"/>
      <c r="D439" s="5"/>
      <c r="E439" s="5"/>
      <c r="F439" s="5"/>
      <c r="G439" s="5"/>
      <c r="H439" s="5"/>
      <c r="I439" s="5"/>
      <c r="R439" s="4"/>
    </row>
    <row r="440">
      <c r="C440" s="5"/>
      <c r="D440" s="5"/>
      <c r="E440" s="5"/>
      <c r="F440" s="5"/>
      <c r="G440" s="5"/>
      <c r="H440" s="5"/>
      <c r="I440" s="5"/>
      <c r="R440" s="4"/>
    </row>
    <row r="441">
      <c r="C441" s="5"/>
      <c r="D441" s="5"/>
      <c r="E441" s="5"/>
      <c r="F441" s="5"/>
      <c r="G441" s="5"/>
      <c r="H441" s="5"/>
      <c r="I441" s="5"/>
      <c r="R441" s="4"/>
    </row>
    <row r="442">
      <c r="C442" s="5"/>
      <c r="D442" s="5"/>
      <c r="E442" s="5"/>
      <c r="F442" s="5"/>
      <c r="G442" s="5"/>
      <c r="H442" s="5"/>
      <c r="I442" s="5"/>
      <c r="R442" s="4"/>
    </row>
    <row r="443">
      <c r="C443" s="5"/>
      <c r="D443" s="5"/>
      <c r="E443" s="5"/>
      <c r="F443" s="5"/>
      <c r="G443" s="5"/>
      <c r="H443" s="5"/>
      <c r="I443" s="5"/>
      <c r="R443" s="4"/>
    </row>
    <row r="444">
      <c r="C444" s="5"/>
      <c r="D444" s="5"/>
      <c r="E444" s="5"/>
      <c r="F444" s="5"/>
      <c r="G444" s="5"/>
      <c r="H444" s="5"/>
      <c r="I444" s="5"/>
      <c r="R444" s="4"/>
    </row>
    <row r="445">
      <c r="C445" s="5"/>
      <c r="D445" s="5"/>
      <c r="E445" s="5"/>
      <c r="F445" s="5"/>
      <c r="G445" s="5"/>
      <c r="H445" s="5"/>
      <c r="I445" s="5"/>
      <c r="R445" s="4"/>
    </row>
    <row r="446">
      <c r="C446" s="5"/>
      <c r="D446" s="5"/>
      <c r="E446" s="5"/>
      <c r="F446" s="5"/>
      <c r="G446" s="5"/>
      <c r="H446" s="5"/>
      <c r="I446" s="5"/>
      <c r="R446" s="4"/>
    </row>
    <row r="447">
      <c r="C447" s="5"/>
      <c r="D447" s="5"/>
      <c r="E447" s="5"/>
      <c r="F447" s="5"/>
      <c r="G447" s="5"/>
      <c r="H447" s="5"/>
      <c r="I447" s="5"/>
      <c r="R447" s="4"/>
    </row>
    <row r="448">
      <c r="C448" s="5"/>
      <c r="D448" s="5"/>
      <c r="E448" s="5"/>
      <c r="F448" s="5"/>
      <c r="G448" s="5"/>
      <c r="H448" s="5"/>
      <c r="I448" s="5"/>
      <c r="R448" s="4"/>
    </row>
    <row r="449">
      <c r="C449" s="5"/>
      <c r="D449" s="5"/>
      <c r="E449" s="5"/>
      <c r="F449" s="5"/>
      <c r="G449" s="5"/>
      <c r="H449" s="5"/>
      <c r="I449" s="5"/>
      <c r="R449" s="4"/>
    </row>
    <row r="450">
      <c r="C450" s="5"/>
      <c r="D450" s="5"/>
      <c r="E450" s="5"/>
      <c r="F450" s="5"/>
      <c r="G450" s="5"/>
      <c r="H450" s="5"/>
      <c r="I450" s="5"/>
      <c r="R450" s="4"/>
    </row>
    <row r="451">
      <c r="C451" s="5"/>
      <c r="D451" s="5"/>
      <c r="E451" s="5"/>
      <c r="F451" s="5"/>
      <c r="G451" s="5"/>
      <c r="H451" s="5"/>
      <c r="I451" s="5"/>
      <c r="R451" s="4"/>
    </row>
    <row r="452">
      <c r="C452" s="5"/>
      <c r="D452" s="5"/>
      <c r="E452" s="5"/>
      <c r="F452" s="5"/>
      <c r="G452" s="5"/>
      <c r="H452" s="5"/>
      <c r="I452" s="5"/>
      <c r="R452" s="4"/>
    </row>
    <row r="453">
      <c r="C453" s="5"/>
      <c r="D453" s="5"/>
      <c r="E453" s="5"/>
      <c r="F453" s="5"/>
      <c r="G453" s="5"/>
      <c r="H453" s="5"/>
      <c r="I453" s="5"/>
      <c r="R453" s="4"/>
    </row>
    <row r="454">
      <c r="C454" s="5"/>
      <c r="D454" s="5"/>
      <c r="E454" s="5"/>
      <c r="F454" s="5"/>
      <c r="G454" s="5"/>
      <c r="H454" s="5"/>
      <c r="I454" s="5"/>
      <c r="R454" s="4"/>
    </row>
    <row r="455">
      <c r="C455" s="5"/>
      <c r="D455" s="5"/>
      <c r="E455" s="5"/>
      <c r="F455" s="5"/>
      <c r="G455" s="5"/>
      <c r="H455" s="5"/>
      <c r="I455" s="5"/>
      <c r="R455" s="4"/>
    </row>
    <row r="456">
      <c r="C456" s="5"/>
      <c r="D456" s="5"/>
      <c r="E456" s="5"/>
      <c r="F456" s="5"/>
      <c r="G456" s="5"/>
      <c r="H456" s="5"/>
      <c r="I456" s="5"/>
      <c r="R456" s="4"/>
    </row>
    <row r="457">
      <c r="C457" s="5"/>
      <c r="D457" s="5"/>
      <c r="E457" s="5"/>
      <c r="F457" s="5"/>
      <c r="G457" s="5"/>
      <c r="H457" s="5"/>
      <c r="I457" s="5"/>
      <c r="R457" s="4"/>
    </row>
    <row r="458">
      <c r="C458" s="5"/>
      <c r="D458" s="5"/>
      <c r="E458" s="5"/>
      <c r="F458" s="5"/>
      <c r="G458" s="5"/>
      <c r="H458" s="5"/>
      <c r="I458" s="5"/>
      <c r="R458" s="4"/>
    </row>
    <row r="459">
      <c r="C459" s="5"/>
      <c r="D459" s="5"/>
      <c r="E459" s="5"/>
      <c r="F459" s="5"/>
      <c r="G459" s="5"/>
      <c r="H459" s="5"/>
      <c r="I459" s="5"/>
      <c r="R459" s="4"/>
    </row>
    <row r="460">
      <c r="C460" s="5"/>
      <c r="D460" s="5"/>
      <c r="E460" s="5"/>
      <c r="F460" s="5"/>
      <c r="G460" s="5"/>
      <c r="H460" s="5"/>
      <c r="I460" s="5"/>
      <c r="R460" s="4"/>
    </row>
    <row r="461">
      <c r="C461" s="5"/>
      <c r="D461" s="5"/>
      <c r="E461" s="5"/>
      <c r="F461" s="5"/>
      <c r="G461" s="5"/>
      <c r="H461" s="5"/>
      <c r="I461" s="5"/>
      <c r="R461" s="4"/>
    </row>
    <row r="462">
      <c r="C462" s="5"/>
      <c r="D462" s="5"/>
      <c r="E462" s="5"/>
      <c r="F462" s="5"/>
      <c r="G462" s="5"/>
      <c r="H462" s="5"/>
      <c r="I462" s="5"/>
      <c r="R462" s="4"/>
    </row>
    <row r="463">
      <c r="C463" s="5"/>
      <c r="D463" s="5"/>
      <c r="E463" s="5"/>
      <c r="F463" s="5"/>
      <c r="G463" s="5"/>
      <c r="H463" s="5"/>
      <c r="I463" s="5"/>
      <c r="R463" s="4"/>
    </row>
    <row r="464">
      <c r="C464" s="5"/>
      <c r="D464" s="5"/>
      <c r="E464" s="5"/>
      <c r="F464" s="5"/>
      <c r="G464" s="5"/>
      <c r="H464" s="5"/>
      <c r="I464" s="5"/>
      <c r="R464" s="4"/>
    </row>
    <row r="465">
      <c r="C465" s="5"/>
      <c r="D465" s="5"/>
      <c r="E465" s="5"/>
      <c r="F465" s="5"/>
      <c r="G465" s="5"/>
      <c r="H465" s="5"/>
      <c r="I465" s="5"/>
      <c r="R465" s="4"/>
    </row>
    <row r="466">
      <c r="C466" s="5"/>
      <c r="D466" s="5"/>
      <c r="E466" s="5"/>
      <c r="F466" s="5"/>
      <c r="G466" s="5"/>
      <c r="H466" s="5"/>
      <c r="I466" s="5"/>
      <c r="R466" s="4"/>
    </row>
    <row r="467">
      <c r="C467" s="5"/>
      <c r="D467" s="5"/>
      <c r="E467" s="5"/>
      <c r="F467" s="5"/>
      <c r="G467" s="5"/>
      <c r="H467" s="5"/>
      <c r="I467" s="5"/>
      <c r="R467" s="4"/>
    </row>
    <row r="468">
      <c r="C468" s="5"/>
      <c r="D468" s="5"/>
      <c r="E468" s="5"/>
      <c r="F468" s="5"/>
      <c r="G468" s="5"/>
      <c r="H468" s="5"/>
      <c r="I468" s="5"/>
      <c r="R468" s="4"/>
    </row>
    <row r="469">
      <c r="C469" s="5"/>
      <c r="D469" s="5"/>
      <c r="E469" s="5"/>
      <c r="F469" s="5"/>
      <c r="G469" s="5"/>
      <c r="H469" s="5"/>
      <c r="I469" s="5"/>
      <c r="R469" s="4"/>
    </row>
    <row r="470">
      <c r="C470" s="5"/>
      <c r="D470" s="5"/>
      <c r="E470" s="5"/>
      <c r="F470" s="5"/>
      <c r="G470" s="5"/>
      <c r="H470" s="5"/>
      <c r="I470" s="5"/>
      <c r="R470" s="4"/>
    </row>
    <row r="471">
      <c r="C471" s="5"/>
      <c r="D471" s="5"/>
      <c r="E471" s="5"/>
      <c r="F471" s="5"/>
      <c r="G471" s="5"/>
      <c r="H471" s="5"/>
      <c r="I471" s="5"/>
      <c r="R471" s="4"/>
    </row>
    <row r="472">
      <c r="C472" s="5"/>
      <c r="D472" s="5"/>
      <c r="E472" s="5"/>
      <c r="F472" s="5"/>
      <c r="G472" s="5"/>
      <c r="H472" s="5"/>
      <c r="I472" s="5"/>
      <c r="R472" s="4"/>
    </row>
    <row r="473">
      <c r="C473" s="5"/>
      <c r="D473" s="5"/>
      <c r="E473" s="5"/>
      <c r="F473" s="5"/>
      <c r="G473" s="5"/>
      <c r="H473" s="5"/>
      <c r="I473" s="5"/>
      <c r="R473" s="4"/>
    </row>
    <row r="474">
      <c r="C474" s="5"/>
      <c r="D474" s="5"/>
      <c r="E474" s="5"/>
      <c r="F474" s="5"/>
      <c r="G474" s="5"/>
      <c r="H474" s="5"/>
      <c r="I474" s="5"/>
      <c r="R474" s="4"/>
    </row>
    <row r="475">
      <c r="C475" s="5"/>
      <c r="D475" s="5"/>
      <c r="E475" s="5"/>
      <c r="F475" s="5"/>
      <c r="G475" s="5"/>
      <c r="H475" s="5"/>
      <c r="I475" s="5"/>
      <c r="R475" s="4"/>
    </row>
    <row r="476">
      <c r="C476" s="5"/>
      <c r="D476" s="5"/>
      <c r="E476" s="5"/>
      <c r="F476" s="5"/>
      <c r="G476" s="5"/>
      <c r="H476" s="5"/>
      <c r="I476" s="5"/>
      <c r="R476" s="4"/>
    </row>
    <row r="477">
      <c r="C477" s="5"/>
      <c r="D477" s="5"/>
      <c r="E477" s="5"/>
      <c r="F477" s="5"/>
      <c r="G477" s="5"/>
      <c r="H477" s="5"/>
      <c r="I477" s="5"/>
      <c r="R477" s="4"/>
    </row>
    <row r="478">
      <c r="C478" s="5"/>
      <c r="D478" s="5"/>
      <c r="E478" s="5"/>
      <c r="F478" s="5"/>
      <c r="G478" s="5"/>
      <c r="H478" s="5"/>
      <c r="I478" s="5"/>
      <c r="R478" s="4"/>
    </row>
    <row r="479">
      <c r="C479" s="5"/>
      <c r="D479" s="5"/>
      <c r="E479" s="5"/>
      <c r="F479" s="5"/>
      <c r="G479" s="5"/>
      <c r="H479" s="5"/>
      <c r="I479" s="5"/>
      <c r="R479" s="4"/>
    </row>
    <row r="480">
      <c r="C480" s="5"/>
      <c r="D480" s="5"/>
      <c r="E480" s="5"/>
      <c r="F480" s="5"/>
      <c r="G480" s="5"/>
      <c r="H480" s="5"/>
      <c r="I480" s="5"/>
      <c r="R480" s="4"/>
    </row>
    <row r="481">
      <c r="C481" s="5"/>
      <c r="D481" s="5"/>
      <c r="E481" s="5"/>
      <c r="F481" s="5"/>
      <c r="G481" s="5"/>
      <c r="H481" s="5"/>
      <c r="I481" s="5"/>
      <c r="R481" s="4"/>
    </row>
    <row r="482">
      <c r="C482" s="5"/>
      <c r="D482" s="5"/>
      <c r="E482" s="5"/>
      <c r="F482" s="5"/>
      <c r="G482" s="5"/>
      <c r="H482" s="5"/>
      <c r="I482" s="5"/>
      <c r="R482" s="4"/>
    </row>
    <row r="483">
      <c r="C483" s="5"/>
      <c r="D483" s="5"/>
      <c r="E483" s="5"/>
      <c r="F483" s="5"/>
      <c r="G483" s="5"/>
      <c r="H483" s="5"/>
      <c r="I483" s="5"/>
      <c r="R483" s="4"/>
    </row>
    <row r="484">
      <c r="C484" s="5"/>
      <c r="D484" s="5"/>
      <c r="E484" s="5"/>
      <c r="F484" s="5"/>
      <c r="G484" s="5"/>
      <c r="H484" s="5"/>
      <c r="I484" s="5"/>
      <c r="R484" s="4"/>
    </row>
    <row r="485">
      <c r="C485" s="5"/>
      <c r="D485" s="5"/>
      <c r="E485" s="5"/>
      <c r="F485" s="5"/>
      <c r="G485" s="5"/>
      <c r="H485" s="5"/>
      <c r="I485" s="5"/>
      <c r="R485" s="4"/>
    </row>
    <row r="486">
      <c r="C486" s="5"/>
      <c r="D486" s="5"/>
      <c r="E486" s="5"/>
      <c r="F486" s="5"/>
      <c r="G486" s="5"/>
      <c r="H486" s="5"/>
      <c r="I486" s="5"/>
      <c r="R486" s="4"/>
    </row>
    <row r="487">
      <c r="C487" s="5"/>
      <c r="D487" s="5"/>
      <c r="E487" s="5"/>
      <c r="F487" s="5"/>
      <c r="G487" s="5"/>
      <c r="H487" s="5"/>
      <c r="I487" s="5"/>
      <c r="R487" s="4"/>
    </row>
    <row r="488">
      <c r="C488" s="5"/>
      <c r="D488" s="5"/>
      <c r="E488" s="5"/>
      <c r="F488" s="5"/>
      <c r="G488" s="5"/>
      <c r="H488" s="5"/>
      <c r="I488" s="5"/>
      <c r="R488" s="4"/>
    </row>
    <row r="489">
      <c r="C489" s="5"/>
      <c r="D489" s="5"/>
      <c r="E489" s="5"/>
      <c r="F489" s="5"/>
      <c r="G489" s="5"/>
      <c r="H489" s="5"/>
      <c r="I489" s="5"/>
      <c r="R489" s="4"/>
    </row>
    <row r="490">
      <c r="C490" s="5"/>
      <c r="D490" s="5"/>
      <c r="E490" s="5"/>
      <c r="F490" s="5"/>
      <c r="G490" s="5"/>
      <c r="H490" s="5"/>
      <c r="I490" s="5"/>
      <c r="R490" s="4"/>
    </row>
    <row r="491">
      <c r="C491" s="5"/>
      <c r="D491" s="5"/>
      <c r="E491" s="5"/>
      <c r="F491" s="5"/>
      <c r="G491" s="5"/>
      <c r="H491" s="5"/>
      <c r="I491" s="5"/>
      <c r="R491" s="4"/>
    </row>
    <row r="492">
      <c r="C492" s="5"/>
      <c r="D492" s="5"/>
      <c r="E492" s="5"/>
      <c r="F492" s="5"/>
      <c r="G492" s="5"/>
      <c r="H492" s="5"/>
      <c r="I492" s="5"/>
      <c r="R492" s="4"/>
    </row>
    <row r="493">
      <c r="C493" s="5"/>
      <c r="D493" s="5"/>
      <c r="E493" s="5"/>
      <c r="F493" s="5"/>
      <c r="G493" s="5"/>
      <c r="H493" s="5"/>
      <c r="I493" s="5"/>
      <c r="R493" s="4"/>
    </row>
    <row r="494">
      <c r="C494" s="5"/>
      <c r="D494" s="5"/>
      <c r="E494" s="5"/>
      <c r="F494" s="5"/>
      <c r="G494" s="5"/>
      <c r="H494" s="5"/>
      <c r="I494" s="5"/>
      <c r="R494" s="4"/>
    </row>
    <row r="495">
      <c r="C495" s="5"/>
      <c r="D495" s="5"/>
      <c r="E495" s="5"/>
      <c r="F495" s="5"/>
      <c r="G495" s="5"/>
      <c r="H495" s="5"/>
      <c r="I495" s="5"/>
      <c r="R495" s="4"/>
    </row>
    <row r="496">
      <c r="C496" s="5"/>
      <c r="D496" s="5"/>
      <c r="E496" s="5"/>
      <c r="F496" s="5"/>
      <c r="G496" s="5"/>
      <c r="H496" s="5"/>
      <c r="I496" s="5"/>
      <c r="R496" s="4"/>
    </row>
    <row r="497">
      <c r="C497" s="5"/>
      <c r="D497" s="5"/>
      <c r="E497" s="5"/>
      <c r="F497" s="5"/>
      <c r="G497" s="5"/>
      <c r="H497" s="5"/>
      <c r="I497" s="5"/>
      <c r="R497" s="4"/>
    </row>
    <row r="498">
      <c r="C498" s="5"/>
      <c r="D498" s="5"/>
      <c r="E498" s="5"/>
      <c r="F498" s="5"/>
      <c r="G498" s="5"/>
      <c r="H498" s="5"/>
      <c r="I498" s="5"/>
      <c r="R498" s="4"/>
    </row>
    <row r="499">
      <c r="C499" s="5"/>
      <c r="D499" s="5"/>
      <c r="E499" s="5"/>
      <c r="F499" s="5"/>
      <c r="G499" s="5"/>
      <c r="H499" s="5"/>
      <c r="I499" s="5"/>
      <c r="R499" s="4"/>
    </row>
    <row r="500">
      <c r="C500" s="5"/>
      <c r="D500" s="5"/>
      <c r="E500" s="5"/>
      <c r="F500" s="5"/>
      <c r="G500" s="5"/>
      <c r="H500" s="5"/>
      <c r="I500" s="5"/>
      <c r="R500" s="4"/>
    </row>
    <row r="501">
      <c r="C501" s="5"/>
      <c r="D501" s="5"/>
      <c r="E501" s="5"/>
      <c r="F501" s="5"/>
      <c r="G501" s="5"/>
      <c r="H501" s="5"/>
      <c r="I501" s="5"/>
      <c r="R501" s="4"/>
    </row>
    <row r="502">
      <c r="C502" s="5"/>
      <c r="D502" s="5"/>
      <c r="E502" s="5"/>
      <c r="F502" s="5"/>
      <c r="G502" s="5"/>
      <c r="H502" s="5"/>
      <c r="I502" s="5"/>
      <c r="R502" s="4"/>
    </row>
    <row r="503">
      <c r="C503" s="5"/>
      <c r="D503" s="5"/>
      <c r="E503" s="5"/>
      <c r="F503" s="5"/>
      <c r="G503" s="5"/>
      <c r="H503" s="5"/>
      <c r="I503" s="5"/>
      <c r="R503" s="4"/>
    </row>
    <row r="504">
      <c r="C504" s="5"/>
      <c r="D504" s="5"/>
      <c r="E504" s="5"/>
      <c r="F504" s="5"/>
      <c r="G504" s="5"/>
      <c r="H504" s="5"/>
      <c r="I504" s="5"/>
      <c r="R504" s="4"/>
    </row>
    <row r="505">
      <c r="C505" s="5"/>
      <c r="D505" s="5"/>
      <c r="E505" s="5"/>
      <c r="F505" s="5"/>
      <c r="G505" s="5"/>
      <c r="H505" s="5"/>
      <c r="I505" s="5"/>
      <c r="R505" s="4"/>
    </row>
    <row r="506">
      <c r="C506" s="5"/>
      <c r="D506" s="5"/>
      <c r="E506" s="5"/>
      <c r="F506" s="5"/>
      <c r="G506" s="5"/>
      <c r="H506" s="5"/>
      <c r="I506" s="5"/>
      <c r="R506" s="4"/>
    </row>
    <row r="507">
      <c r="C507" s="5"/>
      <c r="D507" s="5"/>
      <c r="E507" s="5"/>
      <c r="F507" s="5"/>
      <c r="G507" s="5"/>
      <c r="H507" s="5"/>
      <c r="I507" s="5"/>
      <c r="R507" s="4"/>
    </row>
    <row r="508">
      <c r="C508" s="5"/>
      <c r="D508" s="5"/>
      <c r="E508" s="5"/>
      <c r="F508" s="5"/>
      <c r="G508" s="5"/>
      <c r="H508" s="5"/>
      <c r="I508" s="5"/>
      <c r="R508" s="4"/>
    </row>
    <row r="509">
      <c r="C509" s="5"/>
      <c r="D509" s="5"/>
      <c r="E509" s="5"/>
      <c r="F509" s="5"/>
      <c r="G509" s="5"/>
      <c r="H509" s="5"/>
      <c r="I509" s="5"/>
      <c r="R509" s="4"/>
    </row>
    <row r="510">
      <c r="C510" s="5"/>
      <c r="D510" s="5"/>
      <c r="E510" s="5"/>
      <c r="F510" s="5"/>
      <c r="G510" s="5"/>
      <c r="H510" s="5"/>
      <c r="I510" s="5"/>
      <c r="R510" s="4"/>
    </row>
    <row r="511">
      <c r="C511" s="5"/>
      <c r="D511" s="5"/>
      <c r="E511" s="5"/>
      <c r="F511" s="5"/>
      <c r="G511" s="5"/>
      <c r="H511" s="5"/>
      <c r="I511" s="5"/>
      <c r="R511" s="4"/>
    </row>
    <row r="512">
      <c r="C512" s="5"/>
      <c r="D512" s="5"/>
      <c r="E512" s="5"/>
      <c r="F512" s="5"/>
      <c r="G512" s="5"/>
      <c r="H512" s="5"/>
      <c r="I512" s="5"/>
      <c r="R512" s="4"/>
    </row>
    <row r="513">
      <c r="C513" s="5"/>
      <c r="D513" s="5"/>
      <c r="E513" s="5"/>
      <c r="F513" s="5"/>
      <c r="G513" s="5"/>
      <c r="H513" s="5"/>
      <c r="I513" s="5"/>
      <c r="R513" s="4"/>
    </row>
    <row r="514">
      <c r="C514" s="5"/>
      <c r="D514" s="5"/>
      <c r="E514" s="5"/>
      <c r="F514" s="5"/>
      <c r="G514" s="5"/>
      <c r="H514" s="5"/>
      <c r="I514" s="5"/>
      <c r="R514" s="4"/>
    </row>
    <row r="515">
      <c r="C515" s="5"/>
      <c r="D515" s="5"/>
      <c r="E515" s="5"/>
      <c r="F515" s="5"/>
      <c r="G515" s="5"/>
      <c r="H515" s="5"/>
      <c r="I515" s="5"/>
      <c r="R515" s="4"/>
    </row>
    <row r="516">
      <c r="C516" s="5"/>
      <c r="D516" s="5"/>
      <c r="E516" s="5"/>
      <c r="F516" s="5"/>
      <c r="G516" s="5"/>
      <c r="H516" s="5"/>
      <c r="I516" s="5"/>
      <c r="R516" s="4"/>
    </row>
    <row r="517">
      <c r="C517" s="5"/>
      <c r="D517" s="5"/>
      <c r="E517" s="5"/>
      <c r="F517" s="5"/>
      <c r="G517" s="5"/>
      <c r="H517" s="5"/>
      <c r="I517" s="5"/>
      <c r="R517" s="4"/>
    </row>
    <row r="518">
      <c r="C518" s="5"/>
      <c r="D518" s="5"/>
      <c r="E518" s="5"/>
      <c r="F518" s="5"/>
      <c r="G518" s="5"/>
      <c r="H518" s="5"/>
      <c r="I518" s="5"/>
      <c r="R518" s="4"/>
    </row>
    <row r="519">
      <c r="C519" s="5"/>
      <c r="D519" s="5"/>
      <c r="E519" s="5"/>
      <c r="F519" s="5"/>
      <c r="G519" s="5"/>
      <c r="H519" s="5"/>
      <c r="I519" s="5"/>
      <c r="R519" s="4"/>
    </row>
    <row r="520">
      <c r="C520" s="5"/>
      <c r="D520" s="5"/>
      <c r="E520" s="5"/>
      <c r="F520" s="5"/>
      <c r="G520" s="5"/>
      <c r="H520" s="5"/>
      <c r="I520" s="5"/>
      <c r="R520" s="4"/>
    </row>
    <row r="521">
      <c r="C521" s="5"/>
      <c r="D521" s="5"/>
      <c r="E521" s="5"/>
      <c r="F521" s="5"/>
      <c r="G521" s="5"/>
      <c r="H521" s="5"/>
      <c r="I521" s="5"/>
      <c r="R521" s="4"/>
    </row>
    <row r="522">
      <c r="C522" s="5"/>
      <c r="D522" s="5"/>
      <c r="E522" s="5"/>
      <c r="F522" s="5"/>
      <c r="G522" s="5"/>
      <c r="H522" s="5"/>
      <c r="I522" s="5"/>
      <c r="R522" s="4"/>
    </row>
    <row r="523">
      <c r="C523" s="5"/>
      <c r="D523" s="5"/>
      <c r="E523" s="5"/>
      <c r="F523" s="5"/>
      <c r="G523" s="5"/>
      <c r="H523" s="5"/>
      <c r="I523" s="5"/>
      <c r="R523" s="4"/>
    </row>
    <row r="524">
      <c r="C524" s="5"/>
      <c r="D524" s="5"/>
      <c r="E524" s="5"/>
      <c r="F524" s="5"/>
      <c r="G524" s="5"/>
      <c r="H524" s="5"/>
      <c r="I524" s="5"/>
      <c r="R524" s="4"/>
    </row>
    <row r="525">
      <c r="C525" s="5"/>
      <c r="D525" s="5"/>
      <c r="E525" s="5"/>
      <c r="F525" s="5"/>
      <c r="G525" s="5"/>
      <c r="H525" s="5"/>
      <c r="I525" s="5"/>
      <c r="R525" s="4"/>
    </row>
    <row r="526">
      <c r="C526" s="5"/>
      <c r="D526" s="5"/>
      <c r="E526" s="5"/>
      <c r="F526" s="5"/>
      <c r="G526" s="5"/>
      <c r="H526" s="5"/>
      <c r="I526" s="5"/>
      <c r="R526" s="4"/>
    </row>
    <row r="527">
      <c r="C527" s="5"/>
      <c r="D527" s="5"/>
      <c r="E527" s="5"/>
      <c r="F527" s="5"/>
      <c r="G527" s="5"/>
      <c r="H527" s="5"/>
      <c r="I527" s="5"/>
      <c r="R527" s="4"/>
    </row>
    <row r="528">
      <c r="C528" s="5"/>
      <c r="D528" s="5"/>
      <c r="E528" s="5"/>
      <c r="F528" s="5"/>
      <c r="G528" s="5"/>
      <c r="H528" s="5"/>
      <c r="I528" s="5"/>
      <c r="R528" s="4"/>
    </row>
    <row r="529">
      <c r="C529" s="5"/>
      <c r="D529" s="5"/>
      <c r="E529" s="5"/>
      <c r="F529" s="5"/>
      <c r="G529" s="5"/>
      <c r="H529" s="5"/>
      <c r="I529" s="5"/>
      <c r="R529" s="4"/>
    </row>
    <row r="530">
      <c r="C530" s="5"/>
      <c r="D530" s="5"/>
      <c r="E530" s="5"/>
      <c r="F530" s="5"/>
      <c r="G530" s="5"/>
      <c r="H530" s="5"/>
      <c r="I530" s="5"/>
      <c r="R530" s="4"/>
    </row>
    <row r="531">
      <c r="C531" s="5"/>
      <c r="D531" s="5"/>
      <c r="E531" s="5"/>
      <c r="F531" s="5"/>
      <c r="G531" s="5"/>
      <c r="H531" s="5"/>
      <c r="I531" s="5"/>
      <c r="R531" s="4"/>
    </row>
    <row r="532">
      <c r="C532" s="5"/>
      <c r="D532" s="5"/>
      <c r="E532" s="5"/>
      <c r="F532" s="5"/>
      <c r="G532" s="5"/>
      <c r="H532" s="5"/>
      <c r="I532" s="5"/>
      <c r="R532" s="4"/>
    </row>
    <row r="533">
      <c r="C533" s="5"/>
      <c r="D533" s="5"/>
      <c r="E533" s="5"/>
      <c r="F533" s="5"/>
      <c r="G533" s="5"/>
      <c r="H533" s="5"/>
      <c r="I533" s="5"/>
      <c r="R533" s="4"/>
    </row>
    <row r="534">
      <c r="C534" s="5"/>
      <c r="D534" s="5"/>
      <c r="E534" s="5"/>
      <c r="F534" s="5"/>
      <c r="G534" s="5"/>
      <c r="H534" s="5"/>
      <c r="I534" s="5"/>
      <c r="R534" s="4"/>
    </row>
    <row r="535">
      <c r="C535" s="5"/>
      <c r="D535" s="5"/>
      <c r="E535" s="5"/>
      <c r="F535" s="5"/>
      <c r="G535" s="5"/>
      <c r="H535" s="5"/>
      <c r="I535" s="5"/>
      <c r="R535" s="4"/>
    </row>
    <row r="536">
      <c r="C536" s="5"/>
      <c r="D536" s="5"/>
      <c r="E536" s="5"/>
      <c r="F536" s="5"/>
      <c r="G536" s="5"/>
      <c r="H536" s="5"/>
      <c r="I536" s="5"/>
      <c r="R536" s="4"/>
    </row>
    <row r="537">
      <c r="C537" s="5"/>
      <c r="D537" s="5"/>
      <c r="E537" s="5"/>
      <c r="F537" s="5"/>
      <c r="G537" s="5"/>
      <c r="H537" s="5"/>
      <c r="I537" s="5"/>
      <c r="R537" s="4"/>
    </row>
    <row r="538">
      <c r="C538" s="5"/>
      <c r="D538" s="5"/>
      <c r="E538" s="5"/>
      <c r="F538" s="5"/>
      <c r="G538" s="5"/>
      <c r="H538" s="5"/>
      <c r="I538" s="5"/>
      <c r="R538" s="4"/>
    </row>
    <row r="539">
      <c r="C539" s="5"/>
      <c r="D539" s="5"/>
      <c r="E539" s="5"/>
      <c r="F539" s="5"/>
      <c r="G539" s="5"/>
      <c r="H539" s="5"/>
      <c r="I539" s="5"/>
      <c r="R539" s="4"/>
    </row>
    <row r="540">
      <c r="C540" s="5"/>
      <c r="D540" s="5"/>
      <c r="E540" s="5"/>
      <c r="F540" s="5"/>
      <c r="G540" s="5"/>
      <c r="H540" s="5"/>
      <c r="I540" s="5"/>
      <c r="R540" s="4"/>
    </row>
    <row r="541">
      <c r="C541" s="5"/>
      <c r="D541" s="5"/>
      <c r="E541" s="5"/>
      <c r="F541" s="5"/>
      <c r="G541" s="5"/>
      <c r="H541" s="5"/>
      <c r="I541" s="5"/>
      <c r="R541" s="4"/>
    </row>
    <row r="542">
      <c r="C542" s="5"/>
      <c r="D542" s="5"/>
      <c r="E542" s="5"/>
      <c r="F542" s="5"/>
      <c r="G542" s="5"/>
      <c r="H542" s="5"/>
      <c r="I542" s="5"/>
      <c r="R542" s="4"/>
    </row>
    <row r="543">
      <c r="C543" s="5"/>
      <c r="D543" s="5"/>
      <c r="E543" s="5"/>
      <c r="F543" s="5"/>
      <c r="G543" s="5"/>
      <c r="H543" s="5"/>
      <c r="I543" s="5"/>
      <c r="R543" s="4"/>
    </row>
    <row r="544">
      <c r="C544" s="5"/>
      <c r="D544" s="5"/>
      <c r="E544" s="5"/>
      <c r="F544" s="5"/>
      <c r="G544" s="5"/>
      <c r="H544" s="5"/>
      <c r="I544" s="5"/>
      <c r="R544" s="4"/>
    </row>
    <row r="545">
      <c r="C545" s="5"/>
      <c r="D545" s="5"/>
      <c r="E545" s="5"/>
      <c r="F545" s="5"/>
      <c r="G545" s="5"/>
      <c r="H545" s="5"/>
      <c r="I545" s="5"/>
      <c r="R545" s="4"/>
    </row>
    <row r="546">
      <c r="C546" s="5"/>
      <c r="D546" s="5"/>
      <c r="E546" s="5"/>
      <c r="F546" s="5"/>
      <c r="G546" s="5"/>
      <c r="H546" s="5"/>
      <c r="I546" s="5"/>
      <c r="R546" s="4"/>
    </row>
    <row r="547">
      <c r="C547" s="5"/>
      <c r="D547" s="5"/>
      <c r="E547" s="5"/>
      <c r="F547" s="5"/>
      <c r="G547" s="5"/>
      <c r="H547" s="5"/>
      <c r="I547" s="5"/>
      <c r="R547" s="4"/>
    </row>
    <row r="548">
      <c r="C548" s="5"/>
      <c r="D548" s="5"/>
      <c r="E548" s="5"/>
      <c r="F548" s="5"/>
      <c r="G548" s="5"/>
      <c r="H548" s="5"/>
      <c r="I548" s="5"/>
      <c r="R548" s="4"/>
    </row>
    <row r="549">
      <c r="C549" s="5"/>
      <c r="D549" s="5"/>
      <c r="E549" s="5"/>
      <c r="F549" s="5"/>
      <c r="G549" s="5"/>
      <c r="H549" s="5"/>
      <c r="I549" s="5"/>
      <c r="R549" s="4"/>
    </row>
    <row r="550">
      <c r="C550" s="5"/>
      <c r="D550" s="5"/>
      <c r="E550" s="5"/>
      <c r="F550" s="5"/>
      <c r="G550" s="5"/>
      <c r="H550" s="5"/>
      <c r="I550" s="5"/>
      <c r="R550" s="4"/>
    </row>
    <row r="551">
      <c r="C551" s="5"/>
      <c r="D551" s="5"/>
      <c r="E551" s="5"/>
      <c r="F551" s="5"/>
      <c r="G551" s="5"/>
      <c r="H551" s="5"/>
      <c r="I551" s="5"/>
      <c r="R551" s="4"/>
    </row>
    <row r="552">
      <c r="C552" s="5"/>
      <c r="D552" s="5"/>
      <c r="E552" s="5"/>
      <c r="F552" s="5"/>
      <c r="G552" s="5"/>
      <c r="H552" s="5"/>
      <c r="I552" s="5"/>
      <c r="R552" s="4"/>
    </row>
    <row r="553">
      <c r="C553" s="5"/>
      <c r="D553" s="5"/>
      <c r="E553" s="5"/>
      <c r="F553" s="5"/>
      <c r="G553" s="5"/>
      <c r="H553" s="5"/>
      <c r="I553" s="5"/>
      <c r="R553" s="4"/>
    </row>
    <row r="554">
      <c r="C554" s="5"/>
      <c r="D554" s="5"/>
      <c r="E554" s="5"/>
      <c r="F554" s="5"/>
      <c r="G554" s="5"/>
      <c r="H554" s="5"/>
      <c r="I554" s="5"/>
      <c r="R554" s="4"/>
    </row>
    <row r="555">
      <c r="C555" s="5"/>
      <c r="D555" s="5"/>
      <c r="E555" s="5"/>
      <c r="F555" s="5"/>
      <c r="G555" s="5"/>
      <c r="H555" s="5"/>
      <c r="I555" s="5"/>
      <c r="R555" s="4"/>
    </row>
    <row r="556">
      <c r="C556" s="5"/>
      <c r="D556" s="5"/>
      <c r="E556" s="5"/>
      <c r="F556" s="5"/>
      <c r="G556" s="5"/>
      <c r="H556" s="5"/>
      <c r="I556" s="5"/>
      <c r="R556" s="4"/>
    </row>
    <row r="557">
      <c r="C557" s="5"/>
      <c r="D557" s="5"/>
      <c r="E557" s="5"/>
      <c r="F557" s="5"/>
      <c r="G557" s="5"/>
      <c r="H557" s="5"/>
      <c r="I557" s="5"/>
      <c r="R557" s="4"/>
    </row>
    <row r="558">
      <c r="C558" s="5"/>
      <c r="D558" s="5"/>
      <c r="E558" s="5"/>
      <c r="F558" s="5"/>
      <c r="G558" s="5"/>
      <c r="H558" s="5"/>
      <c r="I558" s="5"/>
      <c r="R558" s="4"/>
    </row>
    <row r="559">
      <c r="C559" s="5"/>
      <c r="D559" s="5"/>
      <c r="E559" s="5"/>
      <c r="F559" s="5"/>
      <c r="G559" s="5"/>
      <c r="H559" s="5"/>
      <c r="I559" s="5"/>
      <c r="R559" s="4"/>
    </row>
    <row r="560">
      <c r="C560" s="5"/>
      <c r="D560" s="5"/>
      <c r="E560" s="5"/>
      <c r="F560" s="5"/>
      <c r="G560" s="5"/>
      <c r="H560" s="5"/>
      <c r="I560" s="5"/>
      <c r="R560" s="4"/>
    </row>
    <row r="561">
      <c r="C561" s="5"/>
      <c r="D561" s="5"/>
      <c r="E561" s="5"/>
      <c r="F561" s="5"/>
      <c r="G561" s="5"/>
      <c r="H561" s="5"/>
      <c r="I561" s="5"/>
      <c r="R561" s="4"/>
    </row>
    <row r="562">
      <c r="C562" s="5"/>
      <c r="D562" s="5"/>
      <c r="E562" s="5"/>
      <c r="F562" s="5"/>
      <c r="G562" s="5"/>
      <c r="H562" s="5"/>
      <c r="I562" s="5"/>
      <c r="R562" s="4"/>
    </row>
    <row r="563">
      <c r="C563" s="5"/>
      <c r="D563" s="5"/>
      <c r="E563" s="5"/>
      <c r="F563" s="5"/>
      <c r="G563" s="5"/>
      <c r="H563" s="5"/>
      <c r="I563" s="5"/>
      <c r="R563" s="4"/>
    </row>
    <row r="564">
      <c r="C564" s="5"/>
      <c r="D564" s="5"/>
      <c r="E564" s="5"/>
      <c r="F564" s="5"/>
      <c r="G564" s="5"/>
      <c r="H564" s="5"/>
      <c r="I564" s="5"/>
      <c r="R564" s="4"/>
    </row>
    <row r="565">
      <c r="C565" s="5"/>
      <c r="D565" s="5"/>
      <c r="E565" s="5"/>
      <c r="F565" s="5"/>
      <c r="G565" s="5"/>
      <c r="H565" s="5"/>
      <c r="I565" s="5"/>
      <c r="R565" s="4"/>
    </row>
    <row r="566">
      <c r="C566" s="5"/>
      <c r="D566" s="5"/>
      <c r="E566" s="5"/>
      <c r="F566" s="5"/>
      <c r="G566" s="5"/>
      <c r="H566" s="5"/>
      <c r="I566" s="5"/>
      <c r="R566" s="4"/>
    </row>
    <row r="567">
      <c r="C567" s="5"/>
      <c r="D567" s="5"/>
      <c r="E567" s="5"/>
      <c r="F567" s="5"/>
      <c r="G567" s="5"/>
      <c r="H567" s="5"/>
      <c r="I567" s="5"/>
      <c r="R567" s="4"/>
    </row>
    <row r="568">
      <c r="C568" s="5"/>
      <c r="D568" s="5"/>
      <c r="E568" s="5"/>
      <c r="F568" s="5"/>
      <c r="G568" s="5"/>
      <c r="H568" s="5"/>
      <c r="I568" s="5"/>
      <c r="R568" s="4"/>
    </row>
    <row r="569">
      <c r="C569" s="5"/>
      <c r="D569" s="5"/>
      <c r="E569" s="5"/>
      <c r="F569" s="5"/>
      <c r="G569" s="5"/>
      <c r="H569" s="5"/>
      <c r="I569" s="5"/>
      <c r="R569" s="4"/>
    </row>
    <row r="570">
      <c r="C570" s="5"/>
      <c r="D570" s="5"/>
      <c r="E570" s="5"/>
      <c r="F570" s="5"/>
      <c r="G570" s="5"/>
      <c r="H570" s="5"/>
      <c r="I570" s="5"/>
      <c r="R570" s="4"/>
    </row>
    <row r="571">
      <c r="C571" s="5"/>
      <c r="D571" s="5"/>
      <c r="E571" s="5"/>
      <c r="F571" s="5"/>
      <c r="G571" s="5"/>
      <c r="H571" s="5"/>
      <c r="I571" s="5"/>
      <c r="R571" s="4"/>
    </row>
    <row r="572">
      <c r="C572" s="5"/>
      <c r="D572" s="5"/>
      <c r="E572" s="5"/>
      <c r="F572" s="5"/>
      <c r="G572" s="5"/>
      <c r="H572" s="5"/>
      <c r="I572" s="5"/>
      <c r="R572" s="4"/>
    </row>
    <row r="573">
      <c r="C573" s="5"/>
      <c r="D573" s="5"/>
      <c r="E573" s="5"/>
      <c r="F573" s="5"/>
      <c r="G573" s="5"/>
      <c r="H573" s="5"/>
      <c r="I573" s="5"/>
      <c r="R573" s="4"/>
    </row>
    <row r="574">
      <c r="C574" s="5"/>
      <c r="D574" s="5"/>
      <c r="E574" s="5"/>
      <c r="F574" s="5"/>
      <c r="G574" s="5"/>
      <c r="H574" s="5"/>
      <c r="I574" s="5"/>
      <c r="R574" s="4"/>
    </row>
    <row r="575">
      <c r="C575" s="5"/>
      <c r="D575" s="5"/>
      <c r="E575" s="5"/>
      <c r="F575" s="5"/>
      <c r="G575" s="5"/>
      <c r="H575" s="5"/>
      <c r="I575" s="5"/>
      <c r="R575" s="4"/>
    </row>
    <row r="576">
      <c r="C576" s="5"/>
      <c r="D576" s="5"/>
      <c r="E576" s="5"/>
      <c r="F576" s="5"/>
      <c r="G576" s="5"/>
      <c r="H576" s="5"/>
      <c r="I576" s="5"/>
      <c r="R576" s="4"/>
    </row>
    <row r="577">
      <c r="C577" s="5"/>
      <c r="D577" s="5"/>
      <c r="E577" s="5"/>
      <c r="F577" s="5"/>
      <c r="G577" s="5"/>
      <c r="H577" s="5"/>
      <c r="I577" s="5"/>
      <c r="R577" s="4"/>
    </row>
    <row r="578">
      <c r="C578" s="5"/>
      <c r="D578" s="5"/>
      <c r="E578" s="5"/>
      <c r="F578" s="5"/>
      <c r="G578" s="5"/>
      <c r="H578" s="5"/>
      <c r="I578" s="5"/>
      <c r="R578" s="4"/>
    </row>
    <row r="579">
      <c r="C579" s="5"/>
      <c r="D579" s="5"/>
      <c r="E579" s="5"/>
      <c r="F579" s="5"/>
      <c r="G579" s="5"/>
      <c r="H579" s="5"/>
      <c r="I579" s="5"/>
      <c r="R579" s="4"/>
    </row>
    <row r="580">
      <c r="C580" s="5"/>
      <c r="D580" s="5"/>
      <c r="E580" s="5"/>
      <c r="F580" s="5"/>
      <c r="G580" s="5"/>
      <c r="H580" s="5"/>
      <c r="I580" s="5"/>
      <c r="R580" s="4"/>
    </row>
    <row r="581">
      <c r="C581" s="5"/>
      <c r="D581" s="5"/>
      <c r="E581" s="5"/>
      <c r="F581" s="5"/>
      <c r="G581" s="5"/>
      <c r="H581" s="5"/>
      <c r="I581" s="5"/>
      <c r="R581" s="4"/>
    </row>
    <row r="582">
      <c r="C582" s="5"/>
      <c r="D582" s="5"/>
      <c r="E582" s="5"/>
      <c r="F582" s="5"/>
      <c r="G582" s="5"/>
      <c r="H582" s="5"/>
      <c r="I582" s="5"/>
      <c r="R582" s="4"/>
    </row>
    <row r="583">
      <c r="C583" s="5"/>
      <c r="D583" s="5"/>
      <c r="E583" s="5"/>
      <c r="F583" s="5"/>
      <c r="G583" s="5"/>
      <c r="H583" s="5"/>
      <c r="I583" s="5"/>
      <c r="R583" s="4"/>
    </row>
    <row r="584">
      <c r="C584" s="5"/>
      <c r="D584" s="5"/>
      <c r="E584" s="5"/>
      <c r="F584" s="5"/>
      <c r="G584" s="5"/>
      <c r="H584" s="5"/>
      <c r="I584" s="5"/>
      <c r="R584" s="4"/>
    </row>
    <row r="585">
      <c r="C585" s="5"/>
      <c r="D585" s="5"/>
      <c r="E585" s="5"/>
      <c r="F585" s="5"/>
      <c r="G585" s="5"/>
      <c r="H585" s="5"/>
      <c r="I585" s="5"/>
      <c r="R585" s="4"/>
    </row>
    <row r="586">
      <c r="C586" s="5"/>
      <c r="D586" s="5"/>
      <c r="E586" s="5"/>
      <c r="F586" s="5"/>
      <c r="G586" s="5"/>
      <c r="H586" s="5"/>
      <c r="I586" s="5"/>
      <c r="R586" s="4"/>
    </row>
    <row r="587">
      <c r="C587" s="5"/>
      <c r="D587" s="5"/>
      <c r="E587" s="5"/>
      <c r="F587" s="5"/>
      <c r="G587" s="5"/>
      <c r="H587" s="5"/>
      <c r="I587" s="5"/>
      <c r="R587" s="4"/>
    </row>
    <row r="588">
      <c r="C588" s="5"/>
      <c r="D588" s="5"/>
      <c r="E588" s="5"/>
      <c r="F588" s="5"/>
      <c r="G588" s="5"/>
      <c r="H588" s="5"/>
      <c r="I588" s="5"/>
      <c r="R588" s="4"/>
    </row>
    <row r="589">
      <c r="C589" s="5"/>
      <c r="D589" s="5"/>
      <c r="E589" s="5"/>
      <c r="F589" s="5"/>
      <c r="G589" s="5"/>
      <c r="H589" s="5"/>
      <c r="I589" s="5"/>
      <c r="R589" s="4"/>
    </row>
    <row r="590">
      <c r="C590" s="5"/>
      <c r="D590" s="5"/>
      <c r="E590" s="5"/>
      <c r="F590" s="5"/>
      <c r="G590" s="5"/>
      <c r="H590" s="5"/>
      <c r="I590" s="5"/>
      <c r="R590" s="4"/>
    </row>
    <row r="591">
      <c r="C591" s="5"/>
      <c r="D591" s="5"/>
      <c r="E591" s="5"/>
      <c r="F591" s="5"/>
      <c r="G591" s="5"/>
      <c r="H591" s="5"/>
      <c r="I591" s="5"/>
      <c r="R591" s="4"/>
    </row>
    <row r="592">
      <c r="C592" s="5"/>
      <c r="D592" s="5"/>
      <c r="E592" s="5"/>
      <c r="F592" s="5"/>
      <c r="G592" s="5"/>
      <c r="H592" s="5"/>
      <c r="I592" s="5"/>
      <c r="R592" s="4"/>
    </row>
    <row r="593">
      <c r="C593" s="5"/>
      <c r="D593" s="5"/>
      <c r="E593" s="5"/>
      <c r="F593" s="5"/>
      <c r="G593" s="5"/>
      <c r="H593" s="5"/>
      <c r="I593" s="5"/>
      <c r="R593" s="4"/>
    </row>
    <row r="594">
      <c r="C594" s="5"/>
      <c r="D594" s="5"/>
      <c r="E594" s="5"/>
      <c r="F594" s="5"/>
      <c r="G594" s="5"/>
      <c r="H594" s="5"/>
      <c r="I594" s="5"/>
      <c r="R594" s="4"/>
    </row>
    <row r="595">
      <c r="C595" s="5"/>
      <c r="D595" s="5"/>
      <c r="E595" s="5"/>
      <c r="F595" s="5"/>
      <c r="G595" s="5"/>
      <c r="H595" s="5"/>
      <c r="I595" s="5"/>
      <c r="R595" s="4"/>
    </row>
    <row r="596">
      <c r="C596" s="5"/>
      <c r="D596" s="5"/>
      <c r="E596" s="5"/>
      <c r="F596" s="5"/>
      <c r="G596" s="5"/>
      <c r="H596" s="5"/>
      <c r="I596" s="5"/>
      <c r="R596" s="4"/>
    </row>
    <row r="597">
      <c r="C597" s="5"/>
      <c r="D597" s="5"/>
      <c r="E597" s="5"/>
      <c r="F597" s="5"/>
      <c r="G597" s="5"/>
      <c r="H597" s="5"/>
      <c r="I597" s="5"/>
      <c r="R597" s="4"/>
    </row>
    <row r="598">
      <c r="C598" s="5"/>
      <c r="D598" s="5"/>
      <c r="E598" s="5"/>
      <c r="F598" s="5"/>
      <c r="G598" s="5"/>
      <c r="H598" s="5"/>
      <c r="I598" s="5"/>
      <c r="R598" s="4"/>
    </row>
    <row r="599">
      <c r="C599" s="5"/>
      <c r="D599" s="5"/>
      <c r="E599" s="5"/>
      <c r="F599" s="5"/>
      <c r="G599" s="5"/>
      <c r="H599" s="5"/>
      <c r="I599" s="5"/>
      <c r="R599" s="4"/>
    </row>
    <row r="600">
      <c r="C600" s="5"/>
      <c r="D600" s="5"/>
      <c r="E600" s="5"/>
      <c r="F600" s="5"/>
      <c r="G600" s="5"/>
      <c r="H600" s="5"/>
      <c r="I600" s="5"/>
      <c r="R600" s="4"/>
    </row>
    <row r="601">
      <c r="C601" s="5"/>
      <c r="D601" s="5"/>
      <c r="E601" s="5"/>
      <c r="F601" s="5"/>
      <c r="G601" s="5"/>
      <c r="H601" s="5"/>
      <c r="I601" s="5"/>
      <c r="R601" s="4"/>
    </row>
    <row r="602">
      <c r="C602" s="5"/>
      <c r="D602" s="5"/>
      <c r="E602" s="5"/>
      <c r="F602" s="5"/>
      <c r="G602" s="5"/>
      <c r="H602" s="5"/>
      <c r="I602" s="5"/>
      <c r="R602" s="4"/>
    </row>
    <row r="603">
      <c r="C603" s="5"/>
      <c r="D603" s="5"/>
      <c r="E603" s="5"/>
      <c r="F603" s="5"/>
      <c r="G603" s="5"/>
      <c r="H603" s="5"/>
      <c r="I603" s="5"/>
      <c r="R603" s="4"/>
    </row>
    <row r="604">
      <c r="C604" s="5"/>
      <c r="D604" s="5"/>
      <c r="E604" s="5"/>
      <c r="F604" s="5"/>
      <c r="G604" s="5"/>
      <c r="H604" s="5"/>
      <c r="I604" s="5"/>
      <c r="R604" s="4"/>
    </row>
    <row r="605">
      <c r="C605" s="5"/>
      <c r="D605" s="5"/>
      <c r="E605" s="5"/>
      <c r="F605" s="5"/>
      <c r="G605" s="5"/>
      <c r="H605" s="5"/>
      <c r="I605" s="5"/>
      <c r="R605" s="4"/>
    </row>
    <row r="606">
      <c r="C606" s="5"/>
      <c r="D606" s="5"/>
      <c r="E606" s="5"/>
      <c r="F606" s="5"/>
      <c r="G606" s="5"/>
      <c r="H606" s="5"/>
      <c r="I606" s="5"/>
      <c r="R606" s="4"/>
    </row>
    <row r="607">
      <c r="C607" s="5"/>
      <c r="D607" s="5"/>
      <c r="E607" s="5"/>
      <c r="F607" s="5"/>
      <c r="G607" s="5"/>
      <c r="H607" s="5"/>
      <c r="I607" s="5"/>
      <c r="R607" s="4"/>
    </row>
    <row r="608">
      <c r="C608" s="5"/>
      <c r="D608" s="5"/>
      <c r="E608" s="5"/>
      <c r="F608" s="5"/>
      <c r="G608" s="5"/>
      <c r="H608" s="5"/>
      <c r="I608" s="5"/>
      <c r="R608" s="4"/>
    </row>
    <row r="609">
      <c r="C609" s="5"/>
      <c r="D609" s="5"/>
      <c r="E609" s="5"/>
      <c r="F609" s="5"/>
      <c r="G609" s="5"/>
      <c r="H609" s="5"/>
      <c r="I609" s="5"/>
      <c r="R609" s="4"/>
    </row>
    <row r="610">
      <c r="C610" s="5"/>
      <c r="D610" s="5"/>
      <c r="E610" s="5"/>
      <c r="F610" s="5"/>
      <c r="G610" s="5"/>
      <c r="H610" s="5"/>
      <c r="I610" s="5"/>
      <c r="R610" s="4"/>
    </row>
    <row r="611">
      <c r="C611" s="5"/>
      <c r="D611" s="5"/>
      <c r="E611" s="5"/>
      <c r="F611" s="5"/>
      <c r="G611" s="5"/>
      <c r="H611" s="5"/>
      <c r="I611" s="5"/>
      <c r="R611" s="4"/>
    </row>
    <row r="612">
      <c r="C612" s="5"/>
      <c r="D612" s="5"/>
      <c r="E612" s="5"/>
      <c r="F612" s="5"/>
      <c r="G612" s="5"/>
      <c r="H612" s="5"/>
      <c r="I612" s="5"/>
      <c r="R612" s="4"/>
    </row>
    <row r="613">
      <c r="C613" s="5"/>
      <c r="D613" s="5"/>
      <c r="E613" s="5"/>
      <c r="F613" s="5"/>
      <c r="G613" s="5"/>
      <c r="H613" s="5"/>
      <c r="I613" s="5"/>
      <c r="R613" s="4"/>
    </row>
    <row r="614">
      <c r="C614" s="5"/>
      <c r="D614" s="5"/>
      <c r="E614" s="5"/>
      <c r="F614" s="5"/>
      <c r="G614" s="5"/>
      <c r="H614" s="5"/>
      <c r="I614" s="5"/>
      <c r="R614" s="4"/>
    </row>
    <row r="615">
      <c r="C615" s="5"/>
      <c r="D615" s="5"/>
      <c r="E615" s="5"/>
      <c r="F615" s="5"/>
      <c r="G615" s="5"/>
      <c r="H615" s="5"/>
      <c r="I615" s="5"/>
      <c r="R615" s="4"/>
    </row>
    <row r="616">
      <c r="C616" s="5"/>
      <c r="D616" s="5"/>
      <c r="E616" s="5"/>
      <c r="F616" s="5"/>
      <c r="G616" s="5"/>
      <c r="H616" s="5"/>
      <c r="I616" s="5"/>
      <c r="R616" s="4"/>
    </row>
    <row r="617">
      <c r="C617" s="5"/>
      <c r="D617" s="5"/>
      <c r="E617" s="5"/>
      <c r="F617" s="5"/>
      <c r="G617" s="5"/>
      <c r="H617" s="5"/>
      <c r="I617" s="5"/>
      <c r="R617" s="4"/>
    </row>
    <row r="618">
      <c r="C618" s="5"/>
      <c r="D618" s="5"/>
      <c r="E618" s="5"/>
      <c r="F618" s="5"/>
      <c r="G618" s="5"/>
      <c r="H618" s="5"/>
      <c r="I618" s="5"/>
      <c r="R618" s="4"/>
    </row>
    <row r="619">
      <c r="C619" s="5"/>
      <c r="D619" s="5"/>
      <c r="E619" s="5"/>
      <c r="F619" s="5"/>
      <c r="G619" s="5"/>
      <c r="H619" s="5"/>
      <c r="I619" s="5"/>
      <c r="R619" s="4"/>
    </row>
    <row r="620">
      <c r="C620" s="5"/>
      <c r="D620" s="5"/>
      <c r="E620" s="5"/>
      <c r="F620" s="5"/>
      <c r="G620" s="5"/>
      <c r="H620" s="5"/>
      <c r="I620" s="5"/>
      <c r="R620" s="4"/>
    </row>
    <row r="621">
      <c r="C621" s="5"/>
      <c r="D621" s="5"/>
      <c r="E621" s="5"/>
      <c r="F621" s="5"/>
      <c r="G621" s="5"/>
      <c r="H621" s="5"/>
      <c r="I621" s="5"/>
      <c r="R621" s="4"/>
    </row>
    <row r="622">
      <c r="C622" s="5"/>
      <c r="D622" s="5"/>
      <c r="E622" s="5"/>
      <c r="F622" s="5"/>
      <c r="G622" s="5"/>
      <c r="H622" s="5"/>
      <c r="I622" s="5"/>
      <c r="R622" s="4"/>
    </row>
    <row r="623">
      <c r="C623" s="5"/>
      <c r="D623" s="5"/>
      <c r="E623" s="5"/>
      <c r="F623" s="5"/>
      <c r="G623" s="5"/>
      <c r="H623" s="5"/>
      <c r="I623" s="5"/>
      <c r="R623" s="4"/>
    </row>
    <row r="624">
      <c r="C624" s="5"/>
      <c r="D624" s="5"/>
      <c r="E624" s="5"/>
      <c r="F624" s="5"/>
      <c r="G624" s="5"/>
      <c r="H624" s="5"/>
      <c r="I624" s="5"/>
      <c r="R624" s="4"/>
    </row>
    <row r="625">
      <c r="C625" s="5"/>
      <c r="D625" s="5"/>
      <c r="E625" s="5"/>
      <c r="F625" s="5"/>
      <c r="G625" s="5"/>
      <c r="H625" s="5"/>
      <c r="I625" s="5"/>
      <c r="R625" s="4"/>
    </row>
    <row r="626">
      <c r="C626" s="5"/>
      <c r="D626" s="5"/>
      <c r="E626" s="5"/>
      <c r="F626" s="5"/>
      <c r="G626" s="5"/>
      <c r="H626" s="5"/>
      <c r="I626" s="5"/>
      <c r="R626" s="4"/>
    </row>
    <row r="627">
      <c r="C627" s="5"/>
      <c r="D627" s="5"/>
      <c r="E627" s="5"/>
      <c r="F627" s="5"/>
      <c r="G627" s="5"/>
      <c r="H627" s="5"/>
      <c r="I627" s="5"/>
      <c r="R627" s="4"/>
    </row>
    <row r="628">
      <c r="C628" s="5"/>
      <c r="D628" s="5"/>
      <c r="E628" s="5"/>
      <c r="F628" s="5"/>
      <c r="G628" s="5"/>
      <c r="H628" s="5"/>
      <c r="I628" s="5"/>
      <c r="R628" s="4"/>
    </row>
    <row r="629">
      <c r="C629" s="5"/>
      <c r="D629" s="5"/>
      <c r="E629" s="5"/>
      <c r="F629" s="5"/>
      <c r="G629" s="5"/>
      <c r="H629" s="5"/>
      <c r="I629" s="5"/>
      <c r="R629" s="4"/>
    </row>
    <row r="630">
      <c r="C630" s="5"/>
      <c r="D630" s="5"/>
      <c r="E630" s="5"/>
      <c r="F630" s="5"/>
      <c r="G630" s="5"/>
      <c r="H630" s="5"/>
      <c r="I630" s="5"/>
      <c r="R630" s="4"/>
    </row>
    <row r="631">
      <c r="C631" s="5"/>
      <c r="D631" s="5"/>
      <c r="E631" s="5"/>
      <c r="F631" s="5"/>
      <c r="G631" s="5"/>
      <c r="H631" s="5"/>
      <c r="I631" s="5"/>
      <c r="R631" s="4"/>
    </row>
    <row r="632">
      <c r="C632" s="5"/>
      <c r="D632" s="5"/>
      <c r="E632" s="5"/>
      <c r="F632" s="5"/>
      <c r="G632" s="5"/>
      <c r="H632" s="5"/>
      <c r="I632" s="5"/>
      <c r="R632" s="4"/>
    </row>
    <row r="633">
      <c r="C633" s="5"/>
      <c r="D633" s="5"/>
      <c r="E633" s="5"/>
      <c r="F633" s="5"/>
      <c r="G633" s="5"/>
      <c r="H633" s="5"/>
      <c r="I633" s="5"/>
      <c r="R633" s="4"/>
    </row>
    <row r="634">
      <c r="C634" s="5"/>
      <c r="D634" s="5"/>
      <c r="E634" s="5"/>
      <c r="F634" s="5"/>
      <c r="G634" s="5"/>
      <c r="H634" s="5"/>
      <c r="I634" s="5"/>
      <c r="R634" s="4"/>
    </row>
    <row r="635">
      <c r="C635" s="5"/>
      <c r="D635" s="5"/>
      <c r="E635" s="5"/>
      <c r="F635" s="5"/>
      <c r="G635" s="5"/>
      <c r="H635" s="5"/>
      <c r="I635" s="5"/>
      <c r="R635" s="4"/>
    </row>
    <row r="636">
      <c r="C636" s="5"/>
      <c r="D636" s="5"/>
      <c r="E636" s="5"/>
      <c r="F636" s="5"/>
      <c r="G636" s="5"/>
      <c r="H636" s="5"/>
      <c r="I636" s="5"/>
      <c r="R636" s="4"/>
    </row>
    <row r="637">
      <c r="C637" s="5"/>
      <c r="D637" s="5"/>
      <c r="E637" s="5"/>
      <c r="F637" s="5"/>
      <c r="G637" s="5"/>
      <c r="H637" s="5"/>
      <c r="I637" s="5"/>
      <c r="R637" s="4"/>
    </row>
    <row r="638">
      <c r="C638" s="5"/>
      <c r="D638" s="5"/>
      <c r="E638" s="5"/>
      <c r="F638" s="5"/>
      <c r="G638" s="5"/>
      <c r="H638" s="5"/>
      <c r="I638" s="5"/>
      <c r="R638" s="4"/>
    </row>
    <row r="639">
      <c r="C639" s="5"/>
      <c r="D639" s="5"/>
      <c r="E639" s="5"/>
      <c r="F639" s="5"/>
      <c r="G639" s="5"/>
      <c r="H639" s="5"/>
      <c r="I639" s="5"/>
      <c r="R639" s="4"/>
    </row>
    <row r="640">
      <c r="C640" s="5"/>
      <c r="D640" s="5"/>
      <c r="E640" s="5"/>
      <c r="F640" s="5"/>
      <c r="G640" s="5"/>
      <c r="H640" s="5"/>
      <c r="I640" s="5"/>
      <c r="R640" s="4"/>
    </row>
    <row r="641">
      <c r="C641" s="5"/>
      <c r="D641" s="5"/>
      <c r="E641" s="5"/>
      <c r="F641" s="5"/>
      <c r="G641" s="5"/>
      <c r="H641" s="5"/>
      <c r="I641" s="5"/>
      <c r="R641" s="4"/>
    </row>
    <row r="642">
      <c r="C642" s="5"/>
      <c r="D642" s="5"/>
      <c r="E642" s="5"/>
      <c r="F642" s="5"/>
      <c r="G642" s="5"/>
      <c r="H642" s="5"/>
      <c r="I642" s="5"/>
      <c r="R642" s="4"/>
    </row>
    <row r="643">
      <c r="C643" s="5"/>
      <c r="D643" s="5"/>
      <c r="E643" s="5"/>
      <c r="F643" s="5"/>
      <c r="G643" s="5"/>
      <c r="H643" s="5"/>
      <c r="I643" s="5"/>
      <c r="R643" s="4"/>
    </row>
    <row r="644">
      <c r="C644" s="5"/>
      <c r="D644" s="5"/>
      <c r="E644" s="5"/>
      <c r="F644" s="5"/>
      <c r="G644" s="5"/>
      <c r="H644" s="5"/>
      <c r="I644" s="5"/>
      <c r="R644" s="4"/>
    </row>
    <row r="645">
      <c r="C645" s="5"/>
      <c r="D645" s="5"/>
      <c r="E645" s="5"/>
      <c r="F645" s="5"/>
      <c r="G645" s="5"/>
      <c r="H645" s="5"/>
      <c r="I645" s="5"/>
      <c r="R645" s="4"/>
    </row>
    <row r="646">
      <c r="C646" s="5"/>
      <c r="D646" s="5"/>
      <c r="E646" s="5"/>
      <c r="F646" s="5"/>
      <c r="G646" s="5"/>
      <c r="H646" s="5"/>
      <c r="I646" s="5"/>
      <c r="R646" s="4"/>
    </row>
    <row r="647">
      <c r="C647" s="5"/>
      <c r="D647" s="5"/>
      <c r="E647" s="5"/>
      <c r="F647" s="5"/>
      <c r="G647" s="5"/>
      <c r="H647" s="5"/>
      <c r="I647" s="5"/>
      <c r="R647" s="4"/>
    </row>
    <row r="648">
      <c r="C648" s="5"/>
      <c r="D648" s="5"/>
      <c r="E648" s="5"/>
      <c r="F648" s="5"/>
      <c r="G648" s="5"/>
      <c r="H648" s="5"/>
      <c r="I648" s="5"/>
      <c r="R648" s="4"/>
    </row>
    <row r="649">
      <c r="C649" s="5"/>
      <c r="D649" s="5"/>
      <c r="E649" s="5"/>
      <c r="F649" s="5"/>
      <c r="G649" s="5"/>
      <c r="H649" s="5"/>
      <c r="I649" s="5"/>
      <c r="R649" s="4"/>
    </row>
    <row r="650">
      <c r="C650" s="5"/>
      <c r="D650" s="5"/>
      <c r="E650" s="5"/>
      <c r="F650" s="5"/>
      <c r="G650" s="5"/>
      <c r="H650" s="5"/>
      <c r="I650" s="5"/>
      <c r="R650" s="4"/>
    </row>
    <row r="651">
      <c r="C651" s="5"/>
      <c r="D651" s="5"/>
      <c r="E651" s="5"/>
      <c r="F651" s="5"/>
      <c r="G651" s="5"/>
      <c r="H651" s="5"/>
      <c r="I651" s="5"/>
      <c r="R651" s="4"/>
    </row>
    <row r="652">
      <c r="C652" s="5"/>
      <c r="D652" s="5"/>
      <c r="E652" s="5"/>
      <c r="F652" s="5"/>
      <c r="G652" s="5"/>
      <c r="H652" s="5"/>
      <c r="I652" s="5"/>
      <c r="R652" s="4"/>
    </row>
    <row r="653">
      <c r="C653" s="5"/>
      <c r="D653" s="5"/>
      <c r="E653" s="5"/>
      <c r="F653" s="5"/>
      <c r="G653" s="5"/>
      <c r="H653" s="5"/>
      <c r="I653" s="5"/>
      <c r="R653" s="4"/>
    </row>
    <row r="654">
      <c r="C654" s="5"/>
      <c r="D654" s="5"/>
      <c r="E654" s="5"/>
      <c r="F654" s="5"/>
      <c r="G654" s="5"/>
      <c r="H654" s="5"/>
      <c r="I654" s="5"/>
      <c r="R654" s="4"/>
    </row>
    <row r="655">
      <c r="C655" s="5"/>
      <c r="D655" s="5"/>
      <c r="E655" s="5"/>
      <c r="F655" s="5"/>
      <c r="G655" s="5"/>
      <c r="H655" s="5"/>
      <c r="I655" s="5"/>
      <c r="R655" s="4"/>
    </row>
    <row r="656">
      <c r="C656" s="5"/>
      <c r="D656" s="5"/>
      <c r="E656" s="5"/>
      <c r="F656" s="5"/>
      <c r="G656" s="5"/>
      <c r="H656" s="5"/>
      <c r="I656" s="5"/>
      <c r="R656" s="4"/>
    </row>
    <row r="657">
      <c r="C657" s="5"/>
      <c r="D657" s="5"/>
      <c r="E657" s="5"/>
      <c r="F657" s="5"/>
      <c r="G657" s="5"/>
      <c r="H657" s="5"/>
      <c r="I657" s="5"/>
      <c r="R657" s="4"/>
    </row>
    <row r="658">
      <c r="C658" s="5"/>
      <c r="D658" s="5"/>
      <c r="E658" s="5"/>
      <c r="F658" s="5"/>
      <c r="G658" s="5"/>
      <c r="H658" s="5"/>
      <c r="I658" s="5"/>
      <c r="R658" s="4"/>
    </row>
    <row r="659">
      <c r="C659" s="5"/>
      <c r="D659" s="5"/>
      <c r="E659" s="5"/>
      <c r="F659" s="5"/>
      <c r="G659" s="5"/>
      <c r="H659" s="5"/>
      <c r="I659" s="5"/>
      <c r="R659" s="4"/>
    </row>
    <row r="660">
      <c r="C660" s="5"/>
      <c r="D660" s="5"/>
      <c r="E660" s="5"/>
      <c r="F660" s="5"/>
      <c r="G660" s="5"/>
      <c r="H660" s="5"/>
      <c r="I660" s="5"/>
      <c r="R660" s="4"/>
    </row>
    <row r="661">
      <c r="C661" s="5"/>
      <c r="D661" s="5"/>
      <c r="E661" s="5"/>
      <c r="F661" s="5"/>
      <c r="G661" s="5"/>
      <c r="H661" s="5"/>
      <c r="I661" s="5"/>
      <c r="R661" s="4"/>
    </row>
    <row r="662">
      <c r="C662" s="5"/>
      <c r="D662" s="5"/>
      <c r="E662" s="5"/>
      <c r="F662" s="5"/>
      <c r="G662" s="5"/>
      <c r="H662" s="5"/>
      <c r="I662" s="5"/>
      <c r="R662" s="4"/>
    </row>
    <row r="663">
      <c r="C663" s="5"/>
      <c r="D663" s="5"/>
      <c r="E663" s="5"/>
      <c r="F663" s="5"/>
      <c r="G663" s="5"/>
      <c r="H663" s="5"/>
      <c r="I663" s="5"/>
      <c r="R663" s="4"/>
    </row>
    <row r="664">
      <c r="C664" s="5"/>
      <c r="D664" s="5"/>
      <c r="E664" s="5"/>
      <c r="F664" s="5"/>
      <c r="G664" s="5"/>
      <c r="H664" s="5"/>
      <c r="I664" s="5"/>
      <c r="R664" s="4"/>
    </row>
    <row r="665">
      <c r="C665" s="5"/>
      <c r="D665" s="5"/>
      <c r="E665" s="5"/>
      <c r="F665" s="5"/>
      <c r="G665" s="5"/>
      <c r="H665" s="5"/>
      <c r="I665" s="5"/>
      <c r="R665" s="4"/>
    </row>
    <row r="666">
      <c r="C666" s="5"/>
      <c r="D666" s="5"/>
      <c r="E666" s="5"/>
      <c r="F666" s="5"/>
      <c r="G666" s="5"/>
      <c r="H666" s="5"/>
      <c r="I666" s="5"/>
      <c r="R666" s="4"/>
    </row>
    <row r="667">
      <c r="C667" s="5"/>
      <c r="D667" s="5"/>
      <c r="E667" s="5"/>
      <c r="F667" s="5"/>
      <c r="G667" s="5"/>
      <c r="H667" s="5"/>
      <c r="I667" s="5"/>
      <c r="R667" s="4"/>
    </row>
    <row r="668">
      <c r="C668" s="5"/>
      <c r="D668" s="5"/>
      <c r="E668" s="5"/>
      <c r="F668" s="5"/>
      <c r="G668" s="5"/>
      <c r="H668" s="5"/>
      <c r="I668" s="5"/>
      <c r="R668" s="4"/>
    </row>
    <row r="669">
      <c r="C669" s="5"/>
      <c r="D669" s="5"/>
      <c r="E669" s="5"/>
      <c r="F669" s="5"/>
      <c r="G669" s="5"/>
      <c r="H669" s="5"/>
      <c r="I669" s="5"/>
      <c r="R669" s="4"/>
    </row>
    <row r="670">
      <c r="C670" s="5"/>
      <c r="D670" s="5"/>
      <c r="E670" s="5"/>
      <c r="F670" s="5"/>
      <c r="G670" s="5"/>
      <c r="H670" s="5"/>
      <c r="I670" s="5"/>
      <c r="R670" s="4"/>
    </row>
    <row r="671">
      <c r="C671" s="5"/>
      <c r="D671" s="5"/>
      <c r="E671" s="5"/>
      <c r="F671" s="5"/>
      <c r="G671" s="5"/>
      <c r="H671" s="5"/>
      <c r="I671" s="5"/>
      <c r="R671" s="4"/>
    </row>
    <row r="672">
      <c r="C672" s="5"/>
      <c r="D672" s="5"/>
      <c r="E672" s="5"/>
      <c r="F672" s="5"/>
      <c r="G672" s="5"/>
      <c r="H672" s="5"/>
      <c r="I672" s="5"/>
      <c r="R672" s="4"/>
    </row>
    <row r="673">
      <c r="C673" s="5"/>
      <c r="D673" s="5"/>
      <c r="E673" s="5"/>
      <c r="F673" s="5"/>
      <c r="G673" s="5"/>
      <c r="H673" s="5"/>
      <c r="I673" s="5"/>
      <c r="R673" s="4"/>
    </row>
    <row r="674">
      <c r="C674" s="5"/>
      <c r="D674" s="5"/>
      <c r="E674" s="5"/>
      <c r="F674" s="5"/>
      <c r="G674" s="5"/>
      <c r="H674" s="5"/>
      <c r="I674" s="5"/>
      <c r="R674" s="4"/>
    </row>
    <row r="675">
      <c r="C675" s="5"/>
      <c r="D675" s="5"/>
      <c r="E675" s="5"/>
      <c r="F675" s="5"/>
      <c r="G675" s="5"/>
      <c r="H675" s="5"/>
      <c r="I675" s="5"/>
      <c r="R675" s="4"/>
    </row>
    <row r="676">
      <c r="C676" s="5"/>
      <c r="D676" s="5"/>
      <c r="E676" s="5"/>
      <c r="F676" s="5"/>
      <c r="G676" s="5"/>
      <c r="H676" s="5"/>
      <c r="I676" s="5"/>
      <c r="R676" s="4"/>
    </row>
    <row r="677">
      <c r="C677" s="5"/>
      <c r="D677" s="5"/>
      <c r="E677" s="5"/>
      <c r="F677" s="5"/>
      <c r="G677" s="5"/>
      <c r="H677" s="5"/>
      <c r="I677" s="5"/>
      <c r="R677" s="4"/>
    </row>
    <row r="678">
      <c r="C678" s="5"/>
      <c r="D678" s="5"/>
      <c r="E678" s="5"/>
      <c r="F678" s="5"/>
      <c r="G678" s="5"/>
      <c r="H678" s="5"/>
      <c r="I678" s="5"/>
      <c r="R678" s="4"/>
    </row>
    <row r="679">
      <c r="C679" s="5"/>
      <c r="D679" s="5"/>
      <c r="E679" s="5"/>
      <c r="F679" s="5"/>
      <c r="G679" s="5"/>
      <c r="H679" s="5"/>
      <c r="I679" s="5"/>
      <c r="R679" s="4"/>
    </row>
    <row r="680">
      <c r="C680" s="5"/>
      <c r="D680" s="5"/>
      <c r="E680" s="5"/>
      <c r="F680" s="5"/>
      <c r="G680" s="5"/>
      <c r="H680" s="5"/>
      <c r="I680" s="5"/>
      <c r="R680" s="4"/>
    </row>
    <row r="681">
      <c r="C681" s="5"/>
      <c r="D681" s="5"/>
      <c r="E681" s="5"/>
      <c r="F681" s="5"/>
      <c r="G681" s="5"/>
      <c r="H681" s="5"/>
      <c r="I681" s="5"/>
      <c r="R681" s="4"/>
    </row>
    <row r="682">
      <c r="C682" s="5"/>
      <c r="D682" s="5"/>
      <c r="E682" s="5"/>
      <c r="F682" s="5"/>
      <c r="G682" s="5"/>
      <c r="H682" s="5"/>
      <c r="I682" s="5"/>
      <c r="R682" s="4"/>
    </row>
    <row r="683">
      <c r="C683" s="5"/>
      <c r="D683" s="5"/>
      <c r="E683" s="5"/>
      <c r="F683" s="5"/>
      <c r="G683" s="5"/>
      <c r="H683" s="5"/>
      <c r="I683" s="5"/>
      <c r="R683" s="4"/>
    </row>
    <row r="684">
      <c r="C684" s="5"/>
      <c r="D684" s="5"/>
      <c r="E684" s="5"/>
      <c r="F684" s="5"/>
      <c r="G684" s="5"/>
      <c r="H684" s="5"/>
      <c r="I684" s="5"/>
      <c r="R684" s="4"/>
    </row>
    <row r="685">
      <c r="C685" s="5"/>
      <c r="D685" s="5"/>
      <c r="E685" s="5"/>
      <c r="F685" s="5"/>
      <c r="G685" s="5"/>
      <c r="H685" s="5"/>
      <c r="I685" s="5"/>
      <c r="R685" s="4"/>
    </row>
    <row r="686">
      <c r="C686" s="5"/>
      <c r="D686" s="5"/>
      <c r="E686" s="5"/>
      <c r="F686" s="5"/>
      <c r="G686" s="5"/>
      <c r="H686" s="5"/>
      <c r="I686" s="5"/>
      <c r="R686" s="4"/>
    </row>
    <row r="687">
      <c r="C687" s="5"/>
      <c r="D687" s="5"/>
      <c r="E687" s="5"/>
      <c r="F687" s="5"/>
      <c r="G687" s="5"/>
      <c r="H687" s="5"/>
      <c r="I687" s="5"/>
      <c r="R687" s="4"/>
    </row>
    <row r="688">
      <c r="C688" s="5"/>
      <c r="D688" s="5"/>
      <c r="E688" s="5"/>
      <c r="F688" s="5"/>
      <c r="G688" s="5"/>
      <c r="H688" s="5"/>
      <c r="I688" s="5"/>
      <c r="R688" s="4"/>
    </row>
    <row r="689">
      <c r="C689" s="5"/>
      <c r="D689" s="5"/>
      <c r="E689" s="5"/>
      <c r="F689" s="5"/>
      <c r="G689" s="5"/>
      <c r="H689" s="5"/>
      <c r="I689" s="5"/>
      <c r="R689" s="4"/>
    </row>
    <row r="690">
      <c r="C690" s="5"/>
      <c r="D690" s="5"/>
      <c r="E690" s="5"/>
      <c r="F690" s="5"/>
      <c r="G690" s="5"/>
      <c r="H690" s="5"/>
      <c r="I690" s="5"/>
      <c r="R690" s="4"/>
    </row>
    <row r="691">
      <c r="C691" s="5"/>
      <c r="D691" s="5"/>
      <c r="E691" s="5"/>
      <c r="F691" s="5"/>
      <c r="G691" s="5"/>
      <c r="H691" s="5"/>
      <c r="I691" s="5"/>
      <c r="R691" s="4"/>
    </row>
    <row r="692">
      <c r="C692" s="5"/>
      <c r="D692" s="5"/>
      <c r="E692" s="5"/>
      <c r="F692" s="5"/>
      <c r="G692" s="5"/>
      <c r="H692" s="5"/>
      <c r="I692" s="5"/>
      <c r="R692" s="4"/>
    </row>
    <row r="693">
      <c r="C693" s="5"/>
      <c r="D693" s="5"/>
      <c r="E693" s="5"/>
      <c r="F693" s="5"/>
      <c r="G693" s="5"/>
      <c r="H693" s="5"/>
      <c r="I693" s="5"/>
      <c r="R693" s="4"/>
    </row>
    <row r="694">
      <c r="C694" s="5"/>
      <c r="D694" s="5"/>
      <c r="E694" s="5"/>
      <c r="F694" s="5"/>
      <c r="G694" s="5"/>
      <c r="H694" s="5"/>
      <c r="I694" s="5"/>
      <c r="R694" s="4"/>
    </row>
    <row r="695">
      <c r="C695" s="5"/>
      <c r="D695" s="5"/>
      <c r="E695" s="5"/>
      <c r="F695" s="5"/>
      <c r="G695" s="5"/>
      <c r="H695" s="5"/>
      <c r="I695" s="5"/>
      <c r="R695" s="4"/>
    </row>
    <row r="696">
      <c r="C696" s="5"/>
      <c r="D696" s="5"/>
      <c r="E696" s="5"/>
      <c r="F696" s="5"/>
      <c r="G696" s="5"/>
      <c r="H696" s="5"/>
      <c r="I696" s="5"/>
      <c r="R696" s="4"/>
    </row>
    <row r="697">
      <c r="C697" s="5"/>
      <c r="D697" s="5"/>
      <c r="E697" s="5"/>
      <c r="F697" s="5"/>
      <c r="G697" s="5"/>
      <c r="H697" s="5"/>
      <c r="I697" s="5"/>
      <c r="R697" s="4"/>
    </row>
    <row r="698">
      <c r="C698" s="5"/>
      <c r="D698" s="5"/>
      <c r="E698" s="5"/>
      <c r="F698" s="5"/>
      <c r="G698" s="5"/>
      <c r="H698" s="5"/>
      <c r="I698" s="5"/>
      <c r="R698" s="4"/>
    </row>
    <row r="699">
      <c r="C699" s="5"/>
      <c r="D699" s="5"/>
      <c r="E699" s="5"/>
      <c r="F699" s="5"/>
      <c r="G699" s="5"/>
      <c r="H699" s="5"/>
      <c r="I699" s="5"/>
      <c r="R699" s="4"/>
    </row>
    <row r="700">
      <c r="C700" s="5"/>
      <c r="D700" s="5"/>
      <c r="E700" s="5"/>
      <c r="F700" s="5"/>
      <c r="G700" s="5"/>
      <c r="H700" s="5"/>
      <c r="I700" s="5"/>
      <c r="R700" s="4"/>
    </row>
    <row r="701">
      <c r="C701" s="5"/>
      <c r="D701" s="5"/>
      <c r="E701" s="5"/>
      <c r="F701" s="5"/>
      <c r="G701" s="5"/>
      <c r="H701" s="5"/>
      <c r="I701" s="5"/>
      <c r="R701" s="4"/>
    </row>
    <row r="702">
      <c r="C702" s="5"/>
      <c r="D702" s="5"/>
      <c r="E702" s="5"/>
      <c r="F702" s="5"/>
      <c r="G702" s="5"/>
      <c r="H702" s="5"/>
      <c r="I702" s="5"/>
      <c r="R702" s="4"/>
    </row>
    <row r="703">
      <c r="C703" s="5"/>
      <c r="D703" s="5"/>
      <c r="E703" s="5"/>
      <c r="F703" s="5"/>
      <c r="G703" s="5"/>
      <c r="H703" s="5"/>
      <c r="I703" s="5"/>
      <c r="R703" s="4"/>
    </row>
    <row r="704">
      <c r="C704" s="5"/>
      <c r="D704" s="5"/>
      <c r="E704" s="5"/>
      <c r="F704" s="5"/>
      <c r="G704" s="5"/>
      <c r="H704" s="5"/>
      <c r="I704" s="5"/>
      <c r="R704" s="4"/>
    </row>
    <row r="705">
      <c r="C705" s="5"/>
      <c r="D705" s="5"/>
      <c r="E705" s="5"/>
      <c r="F705" s="5"/>
      <c r="G705" s="5"/>
      <c r="H705" s="5"/>
      <c r="I705" s="5"/>
      <c r="R705" s="4"/>
    </row>
    <row r="706">
      <c r="C706" s="5"/>
      <c r="D706" s="5"/>
      <c r="E706" s="5"/>
      <c r="F706" s="5"/>
      <c r="G706" s="5"/>
      <c r="H706" s="5"/>
      <c r="I706" s="5"/>
      <c r="R706" s="4"/>
    </row>
    <row r="707">
      <c r="C707" s="5"/>
      <c r="D707" s="5"/>
      <c r="E707" s="5"/>
      <c r="F707" s="5"/>
      <c r="G707" s="5"/>
      <c r="H707" s="5"/>
      <c r="I707" s="5"/>
      <c r="R707" s="4"/>
    </row>
    <row r="708">
      <c r="C708" s="5"/>
      <c r="D708" s="5"/>
      <c r="E708" s="5"/>
      <c r="F708" s="5"/>
      <c r="G708" s="5"/>
      <c r="H708" s="5"/>
      <c r="I708" s="5"/>
      <c r="R708" s="4"/>
    </row>
    <row r="709">
      <c r="C709" s="5"/>
      <c r="D709" s="5"/>
      <c r="E709" s="5"/>
      <c r="F709" s="5"/>
      <c r="G709" s="5"/>
      <c r="H709" s="5"/>
      <c r="I709" s="5"/>
      <c r="R709" s="4"/>
    </row>
    <row r="710">
      <c r="C710" s="5"/>
      <c r="D710" s="5"/>
      <c r="E710" s="5"/>
      <c r="F710" s="5"/>
      <c r="G710" s="5"/>
      <c r="H710" s="5"/>
      <c r="I710" s="5"/>
      <c r="R710" s="4"/>
    </row>
    <row r="711">
      <c r="C711" s="5"/>
      <c r="D711" s="5"/>
      <c r="E711" s="5"/>
      <c r="F711" s="5"/>
      <c r="G711" s="5"/>
      <c r="H711" s="5"/>
      <c r="I711" s="5"/>
      <c r="R711" s="4"/>
    </row>
    <row r="712">
      <c r="C712" s="5"/>
      <c r="D712" s="5"/>
      <c r="E712" s="5"/>
      <c r="F712" s="5"/>
      <c r="G712" s="5"/>
      <c r="H712" s="5"/>
      <c r="I712" s="5"/>
      <c r="R712" s="4"/>
    </row>
    <row r="713">
      <c r="C713" s="5"/>
      <c r="D713" s="5"/>
      <c r="E713" s="5"/>
      <c r="F713" s="5"/>
      <c r="G713" s="5"/>
      <c r="H713" s="5"/>
      <c r="I713" s="5"/>
      <c r="R713" s="4"/>
    </row>
    <row r="714">
      <c r="C714" s="5"/>
      <c r="D714" s="5"/>
      <c r="E714" s="5"/>
      <c r="F714" s="5"/>
      <c r="G714" s="5"/>
      <c r="H714" s="5"/>
      <c r="I714" s="5"/>
      <c r="R714" s="4"/>
    </row>
    <row r="715">
      <c r="C715" s="5"/>
      <c r="D715" s="5"/>
      <c r="E715" s="5"/>
      <c r="F715" s="5"/>
      <c r="G715" s="5"/>
      <c r="H715" s="5"/>
      <c r="I715" s="5"/>
      <c r="R715" s="4"/>
    </row>
    <row r="716">
      <c r="C716" s="5"/>
      <c r="D716" s="5"/>
      <c r="E716" s="5"/>
      <c r="F716" s="5"/>
      <c r="G716" s="5"/>
      <c r="H716" s="5"/>
      <c r="I716" s="5"/>
      <c r="R716" s="4"/>
    </row>
    <row r="717">
      <c r="C717" s="5"/>
      <c r="D717" s="5"/>
      <c r="E717" s="5"/>
      <c r="F717" s="5"/>
      <c r="G717" s="5"/>
      <c r="H717" s="5"/>
      <c r="I717" s="5"/>
      <c r="R717" s="4"/>
    </row>
    <row r="718">
      <c r="C718" s="5"/>
      <c r="D718" s="5"/>
      <c r="E718" s="5"/>
      <c r="F718" s="5"/>
      <c r="G718" s="5"/>
      <c r="H718" s="5"/>
      <c r="I718" s="5"/>
      <c r="R718" s="4"/>
    </row>
    <row r="719">
      <c r="C719" s="5"/>
      <c r="D719" s="5"/>
      <c r="E719" s="5"/>
      <c r="F719" s="5"/>
      <c r="G719" s="5"/>
      <c r="H719" s="5"/>
      <c r="I719" s="5"/>
      <c r="R719" s="4"/>
    </row>
    <row r="720">
      <c r="C720" s="5"/>
      <c r="D720" s="5"/>
      <c r="E720" s="5"/>
      <c r="F720" s="5"/>
      <c r="G720" s="5"/>
      <c r="H720" s="5"/>
      <c r="I720" s="5"/>
      <c r="R720" s="4"/>
    </row>
    <row r="721">
      <c r="C721" s="5"/>
      <c r="D721" s="5"/>
      <c r="E721" s="5"/>
      <c r="F721" s="5"/>
      <c r="G721" s="5"/>
      <c r="H721" s="5"/>
      <c r="I721" s="5"/>
      <c r="R721" s="4"/>
    </row>
    <row r="722">
      <c r="C722" s="5"/>
      <c r="D722" s="5"/>
      <c r="E722" s="5"/>
      <c r="F722" s="5"/>
      <c r="G722" s="5"/>
      <c r="H722" s="5"/>
      <c r="I722" s="5"/>
      <c r="R722" s="4"/>
    </row>
    <row r="723">
      <c r="C723" s="5"/>
      <c r="D723" s="5"/>
      <c r="E723" s="5"/>
      <c r="F723" s="5"/>
      <c r="G723" s="5"/>
      <c r="H723" s="5"/>
      <c r="I723" s="5"/>
      <c r="R723" s="4"/>
    </row>
    <row r="724">
      <c r="C724" s="5"/>
      <c r="D724" s="5"/>
      <c r="E724" s="5"/>
      <c r="F724" s="5"/>
      <c r="G724" s="5"/>
      <c r="H724" s="5"/>
      <c r="I724" s="5"/>
      <c r="R724" s="4"/>
    </row>
    <row r="725">
      <c r="C725" s="5"/>
      <c r="D725" s="5"/>
      <c r="E725" s="5"/>
      <c r="F725" s="5"/>
      <c r="G725" s="5"/>
      <c r="H725" s="5"/>
      <c r="I725" s="5"/>
      <c r="R725" s="4"/>
    </row>
    <row r="726">
      <c r="C726" s="5"/>
      <c r="D726" s="5"/>
      <c r="E726" s="5"/>
      <c r="F726" s="5"/>
      <c r="G726" s="5"/>
      <c r="H726" s="5"/>
      <c r="I726" s="5"/>
      <c r="R726" s="4"/>
    </row>
    <row r="727">
      <c r="C727" s="5"/>
      <c r="D727" s="5"/>
      <c r="E727" s="5"/>
      <c r="F727" s="5"/>
      <c r="G727" s="5"/>
      <c r="H727" s="5"/>
      <c r="I727" s="5"/>
      <c r="R727" s="4"/>
    </row>
    <row r="728">
      <c r="C728" s="5"/>
      <c r="D728" s="5"/>
      <c r="E728" s="5"/>
      <c r="F728" s="5"/>
      <c r="G728" s="5"/>
      <c r="H728" s="5"/>
      <c r="I728" s="5"/>
      <c r="R728" s="4"/>
    </row>
    <row r="729">
      <c r="C729" s="5"/>
      <c r="D729" s="5"/>
      <c r="E729" s="5"/>
      <c r="F729" s="5"/>
      <c r="G729" s="5"/>
      <c r="H729" s="5"/>
      <c r="I729" s="5"/>
      <c r="R729" s="4"/>
    </row>
    <row r="730">
      <c r="C730" s="5"/>
      <c r="D730" s="5"/>
      <c r="E730" s="5"/>
      <c r="F730" s="5"/>
      <c r="G730" s="5"/>
      <c r="H730" s="5"/>
      <c r="I730" s="5"/>
      <c r="R730" s="4"/>
    </row>
    <row r="731">
      <c r="C731" s="5"/>
      <c r="D731" s="5"/>
      <c r="E731" s="5"/>
      <c r="F731" s="5"/>
      <c r="G731" s="5"/>
      <c r="H731" s="5"/>
      <c r="I731" s="5"/>
      <c r="R731" s="4"/>
    </row>
    <row r="732">
      <c r="C732" s="5"/>
      <c r="D732" s="5"/>
      <c r="E732" s="5"/>
      <c r="F732" s="5"/>
      <c r="G732" s="5"/>
      <c r="H732" s="5"/>
      <c r="I732" s="5"/>
      <c r="R732" s="4"/>
    </row>
    <row r="733">
      <c r="C733" s="5"/>
      <c r="D733" s="5"/>
      <c r="E733" s="5"/>
      <c r="F733" s="5"/>
      <c r="G733" s="5"/>
      <c r="H733" s="5"/>
      <c r="I733" s="5"/>
      <c r="R733" s="4"/>
    </row>
    <row r="734">
      <c r="C734" s="5"/>
      <c r="D734" s="5"/>
      <c r="E734" s="5"/>
      <c r="F734" s="5"/>
      <c r="G734" s="5"/>
      <c r="H734" s="5"/>
      <c r="I734" s="5"/>
      <c r="R734" s="4"/>
    </row>
    <row r="735">
      <c r="C735" s="5"/>
      <c r="D735" s="5"/>
      <c r="E735" s="5"/>
      <c r="F735" s="5"/>
      <c r="G735" s="5"/>
      <c r="H735" s="5"/>
      <c r="I735" s="5"/>
      <c r="R735" s="4"/>
    </row>
    <row r="736">
      <c r="C736" s="5"/>
      <c r="D736" s="5"/>
      <c r="E736" s="5"/>
      <c r="F736" s="5"/>
      <c r="G736" s="5"/>
      <c r="H736" s="5"/>
      <c r="I736" s="5"/>
      <c r="R736" s="4"/>
    </row>
    <row r="737">
      <c r="C737" s="5"/>
      <c r="D737" s="5"/>
      <c r="E737" s="5"/>
      <c r="F737" s="5"/>
      <c r="G737" s="5"/>
      <c r="H737" s="5"/>
      <c r="I737" s="5"/>
      <c r="R737" s="4"/>
    </row>
    <row r="738">
      <c r="C738" s="5"/>
      <c r="D738" s="5"/>
      <c r="E738" s="5"/>
      <c r="F738" s="5"/>
      <c r="G738" s="5"/>
      <c r="H738" s="5"/>
      <c r="I738" s="5"/>
      <c r="R738" s="4"/>
    </row>
    <row r="739">
      <c r="C739" s="5"/>
      <c r="D739" s="5"/>
      <c r="E739" s="5"/>
      <c r="F739" s="5"/>
      <c r="G739" s="5"/>
      <c r="H739" s="5"/>
      <c r="I739" s="5"/>
      <c r="R739" s="4"/>
    </row>
    <row r="740">
      <c r="C740" s="5"/>
      <c r="D740" s="5"/>
      <c r="E740" s="5"/>
      <c r="F740" s="5"/>
      <c r="G740" s="5"/>
      <c r="H740" s="5"/>
      <c r="I740" s="5"/>
      <c r="R740" s="4"/>
    </row>
    <row r="741">
      <c r="C741" s="5"/>
      <c r="D741" s="5"/>
      <c r="E741" s="5"/>
      <c r="F741" s="5"/>
      <c r="G741" s="5"/>
      <c r="H741" s="5"/>
      <c r="I741" s="5"/>
      <c r="R741" s="4"/>
    </row>
    <row r="742">
      <c r="C742" s="5"/>
      <c r="D742" s="5"/>
      <c r="E742" s="5"/>
      <c r="F742" s="5"/>
      <c r="G742" s="5"/>
      <c r="H742" s="5"/>
      <c r="I742" s="5"/>
      <c r="R742" s="4"/>
    </row>
    <row r="743">
      <c r="C743" s="5"/>
      <c r="D743" s="5"/>
      <c r="E743" s="5"/>
      <c r="F743" s="5"/>
      <c r="G743" s="5"/>
      <c r="H743" s="5"/>
      <c r="I743" s="5"/>
      <c r="R743" s="4"/>
    </row>
    <row r="744">
      <c r="C744" s="5"/>
      <c r="D744" s="5"/>
      <c r="E744" s="5"/>
      <c r="F744" s="5"/>
      <c r="G744" s="5"/>
      <c r="H744" s="5"/>
      <c r="I744" s="5"/>
      <c r="R744" s="4"/>
    </row>
    <row r="745">
      <c r="C745" s="5"/>
      <c r="D745" s="5"/>
      <c r="E745" s="5"/>
      <c r="F745" s="5"/>
      <c r="G745" s="5"/>
      <c r="H745" s="5"/>
      <c r="I745" s="5"/>
      <c r="R745" s="4"/>
    </row>
    <row r="746">
      <c r="C746" s="5"/>
      <c r="D746" s="5"/>
      <c r="E746" s="5"/>
      <c r="F746" s="5"/>
      <c r="G746" s="5"/>
      <c r="H746" s="5"/>
      <c r="I746" s="5"/>
      <c r="R746" s="4"/>
    </row>
    <row r="747">
      <c r="C747" s="5"/>
      <c r="D747" s="5"/>
      <c r="E747" s="5"/>
      <c r="F747" s="5"/>
      <c r="G747" s="5"/>
      <c r="H747" s="5"/>
      <c r="I747" s="5"/>
      <c r="R747" s="4"/>
    </row>
    <row r="748">
      <c r="C748" s="5"/>
      <c r="D748" s="5"/>
      <c r="E748" s="5"/>
      <c r="F748" s="5"/>
      <c r="G748" s="5"/>
      <c r="H748" s="5"/>
      <c r="I748" s="5"/>
      <c r="R748" s="4"/>
    </row>
    <row r="749">
      <c r="C749" s="5"/>
      <c r="D749" s="5"/>
      <c r="E749" s="5"/>
      <c r="F749" s="5"/>
      <c r="G749" s="5"/>
      <c r="H749" s="5"/>
      <c r="I749" s="5"/>
      <c r="R749" s="4"/>
    </row>
    <row r="750">
      <c r="C750" s="5"/>
      <c r="D750" s="5"/>
      <c r="E750" s="5"/>
      <c r="F750" s="5"/>
      <c r="G750" s="5"/>
      <c r="H750" s="5"/>
      <c r="I750" s="5"/>
      <c r="R750" s="4"/>
    </row>
    <row r="751">
      <c r="C751" s="5"/>
      <c r="D751" s="5"/>
      <c r="E751" s="5"/>
      <c r="F751" s="5"/>
      <c r="G751" s="5"/>
      <c r="H751" s="5"/>
      <c r="I751" s="5"/>
      <c r="R751" s="4"/>
    </row>
    <row r="752">
      <c r="C752" s="5"/>
      <c r="D752" s="5"/>
      <c r="E752" s="5"/>
      <c r="F752" s="5"/>
      <c r="G752" s="5"/>
      <c r="H752" s="5"/>
      <c r="I752" s="5"/>
      <c r="R752" s="4"/>
    </row>
    <row r="753">
      <c r="C753" s="5"/>
      <c r="D753" s="5"/>
      <c r="E753" s="5"/>
      <c r="F753" s="5"/>
      <c r="G753" s="5"/>
      <c r="H753" s="5"/>
      <c r="I753" s="5"/>
      <c r="R753" s="4"/>
    </row>
    <row r="754">
      <c r="C754" s="5"/>
      <c r="D754" s="5"/>
      <c r="E754" s="5"/>
      <c r="F754" s="5"/>
      <c r="G754" s="5"/>
      <c r="H754" s="5"/>
      <c r="I754" s="5"/>
      <c r="R754" s="4"/>
    </row>
    <row r="755">
      <c r="C755" s="5"/>
      <c r="D755" s="5"/>
      <c r="E755" s="5"/>
      <c r="F755" s="5"/>
      <c r="G755" s="5"/>
      <c r="H755" s="5"/>
      <c r="I755" s="5"/>
      <c r="R755" s="4"/>
    </row>
    <row r="756">
      <c r="C756" s="5"/>
      <c r="D756" s="5"/>
      <c r="E756" s="5"/>
      <c r="F756" s="5"/>
      <c r="G756" s="5"/>
      <c r="H756" s="5"/>
      <c r="I756" s="5"/>
      <c r="R756" s="4"/>
    </row>
    <row r="757">
      <c r="C757" s="5"/>
      <c r="D757" s="5"/>
      <c r="E757" s="5"/>
      <c r="F757" s="5"/>
      <c r="G757" s="5"/>
      <c r="H757" s="5"/>
      <c r="I757" s="5"/>
      <c r="R757" s="4"/>
    </row>
    <row r="758">
      <c r="C758" s="5"/>
      <c r="D758" s="5"/>
      <c r="E758" s="5"/>
      <c r="F758" s="5"/>
      <c r="G758" s="5"/>
      <c r="H758" s="5"/>
      <c r="I758" s="5"/>
      <c r="R758" s="4"/>
    </row>
    <row r="759">
      <c r="C759" s="5"/>
      <c r="D759" s="5"/>
      <c r="E759" s="5"/>
      <c r="F759" s="5"/>
      <c r="G759" s="5"/>
      <c r="H759" s="5"/>
      <c r="I759" s="5"/>
      <c r="R759" s="4"/>
    </row>
    <row r="760">
      <c r="C760" s="5"/>
      <c r="D760" s="5"/>
      <c r="E760" s="5"/>
      <c r="F760" s="5"/>
      <c r="G760" s="5"/>
      <c r="H760" s="5"/>
      <c r="I760" s="5"/>
      <c r="R760" s="4"/>
    </row>
    <row r="761">
      <c r="C761" s="5"/>
      <c r="D761" s="5"/>
      <c r="E761" s="5"/>
      <c r="F761" s="5"/>
      <c r="G761" s="5"/>
      <c r="H761" s="5"/>
      <c r="I761" s="5"/>
      <c r="R761" s="4"/>
    </row>
    <row r="762">
      <c r="C762" s="5"/>
      <c r="D762" s="5"/>
      <c r="E762" s="5"/>
      <c r="F762" s="5"/>
      <c r="G762" s="5"/>
      <c r="H762" s="5"/>
      <c r="I762" s="5"/>
      <c r="R762" s="4"/>
    </row>
    <row r="763">
      <c r="C763" s="5"/>
      <c r="D763" s="5"/>
      <c r="E763" s="5"/>
      <c r="F763" s="5"/>
      <c r="G763" s="5"/>
      <c r="H763" s="5"/>
      <c r="I763" s="5"/>
      <c r="R763" s="4"/>
    </row>
    <row r="764">
      <c r="C764" s="5"/>
      <c r="D764" s="5"/>
      <c r="E764" s="5"/>
      <c r="F764" s="5"/>
      <c r="G764" s="5"/>
      <c r="H764" s="5"/>
      <c r="I764" s="5"/>
      <c r="R764" s="4"/>
    </row>
    <row r="765">
      <c r="C765" s="5"/>
      <c r="D765" s="5"/>
      <c r="E765" s="5"/>
      <c r="F765" s="5"/>
      <c r="G765" s="5"/>
      <c r="H765" s="5"/>
      <c r="I765" s="5"/>
      <c r="R765" s="4"/>
    </row>
    <row r="766">
      <c r="C766" s="5"/>
      <c r="D766" s="5"/>
      <c r="E766" s="5"/>
      <c r="F766" s="5"/>
      <c r="G766" s="5"/>
      <c r="H766" s="5"/>
      <c r="I766" s="5"/>
      <c r="R766" s="4"/>
    </row>
    <row r="767">
      <c r="C767" s="5"/>
      <c r="D767" s="5"/>
      <c r="E767" s="5"/>
      <c r="F767" s="5"/>
      <c r="G767" s="5"/>
      <c r="H767" s="5"/>
      <c r="I767" s="5"/>
      <c r="R767" s="4"/>
    </row>
    <row r="768">
      <c r="C768" s="5"/>
      <c r="D768" s="5"/>
      <c r="E768" s="5"/>
      <c r="F768" s="5"/>
      <c r="G768" s="5"/>
      <c r="H768" s="5"/>
      <c r="I768" s="5"/>
      <c r="R768" s="4"/>
    </row>
    <row r="769">
      <c r="C769" s="5"/>
      <c r="D769" s="5"/>
      <c r="E769" s="5"/>
      <c r="F769" s="5"/>
      <c r="G769" s="5"/>
      <c r="H769" s="5"/>
      <c r="I769" s="5"/>
      <c r="R769" s="4"/>
    </row>
    <row r="770">
      <c r="C770" s="5"/>
      <c r="D770" s="5"/>
      <c r="E770" s="5"/>
      <c r="F770" s="5"/>
      <c r="G770" s="5"/>
      <c r="H770" s="5"/>
      <c r="I770" s="5"/>
      <c r="R770" s="4"/>
    </row>
    <row r="771">
      <c r="C771" s="5"/>
      <c r="D771" s="5"/>
      <c r="E771" s="5"/>
      <c r="F771" s="5"/>
      <c r="G771" s="5"/>
      <c r="H771" s="5"/>
      <c r="I771" s="5"/>
      <c r="R771" s="4"/>
    </row>
    <row r="772">
      <c r="C772" s="5"/>
      <c r="D772" s="5"/>
      <c r="E772" s="5"/>
      <c r="F772" s="5"/>
      <c r="G772" s="5"/>
      <c r="H772" s="5"/>
      <c r="I772" s="5"/>
      <c r="R772" s="4"/>
    </row>
    <row r="773">
      <c r="C773" s="5"/>
      <c r="D773" s="5"/>
      <c r="E773" s="5"/>
      <c r="F773" s="5"/>
      <c r="G773" s="5"/>
      <c r="H773" s="5"/>
      <c r="I773" s="5"/>
      <c r="R773" s="4"/>
    </row>
    <row r="774">
      <c r="C774" s="5"/>
      <c r="D774" s="5"/>
      <c r="E774" s="5"/>
      <c r="F774" s="5"/>
      <c r="G774" s="5"/>
      <c r="H774" s="5"/>
      <c r="I774" s="5"/>
      <c r="R774" s="4"/>
    </row>
    <row r="775">
      <c r="C775" s="5"/>
      <c r="D775" s="5"/>
      <c r="E775" s="5"/>
      <c r="F775" s="5"/>
      <c r="G775" s="5"/>
      <c r="H775" s="5"/>
      <c r="I775" s="5"/>
      <c r="R775" s="4"/>
    </row>
    <row r="776">
      <c r="C776" s="5"/>
      <c r="D776" s="5"/>
      <c r="E776" s="5"/>
      <c r="F776" s="5"/>
      <c r="G776" s="5"/>
      <c r="H776" s="5"/>
      <c r="I776" s="5"/>
      <c r="R776" s="4"/>
    </row>
    <row r="777">
      <c r="C777" s="5"/>
      <c r="D777" s="5"/>
      <c r="E777" s="5"/>
      <c r="F777" s="5"/>
      <c r="G777" s="5"/>
      <c r="H777" s="5"/>
      <c r="I777" s="5"/>
      <c r="R777" s="4"/>
    </row>
    <row r="778">
      <c r="C778" s="5"/>
      <c r="D778" s="5"/>
      <c r="E778" s="5"/>
      <c r="F778" s="5"/>
      <c r="G778" s="5"/>
      <c r="H778" s="5"/>
      <c r="I778" s="5"/>
      <c r="R778" s="4"/>
    </row>
    <row r="779">
      <c r="C779" s="5"/>
      <c r="D779" s="5"/>
      <c r="E779" s="5"/>
      <c r="F779" s="5"/>
      <c r="G779" s="5"/>
      <c r="H779" s="5"/>
      <c r="I779" s="5"/>
      <c r="R779" s="4"/>
    </row>
    <row r="780">
      <c r="C780" s="5"/>
      <c r="D780" s="5"/>
      <c r="E780" s="5"/>
      <c r="F780" s="5"/>
      <c r="G780" s="5"/>
      <c r="H780" s="5"/>
      <c r="I780" s="5"/>
      <c r="R780" s="4"/>
    </row>
    <row r="781">
      <c r="C781" s="5"/>
      <c r="D781" s="5"/>
      <c r="E781" s="5"/>
      <c r="F781" s="5"/>
      <c r="G781" s="5"/>
      <c r="H781" s="5"/>
      <c r="I781" s="5"/>
      <c r="R781" s="4"/>
    </row>
    <row r="782">
      <c r="C782" s="5"/>
      <c r="D782" s="5"/>
      <c r="E782" s="5"/>
      <c r="F782" s="5"/>
      <c r="G782" s="5"/>
      <c r="H782" s="5"/>
      <c r="I782" s="5"/>
      <c r="R782" s="4"/>
    </row>
    <row r="783">
      <c r="C783" s="5"/>
      <c r="D783" s="5"/>
      <c r="E783" s="5"/>
      <c r="F783" s="5"/>
      <c r="G783" s="5"/>
      <c r="H783" s="5"/>
      <c r="I783" s="5"/>
      <c r="R783" s="4"/>
    </row>
    <row r="784">
      <c r="C784" s="5"/>
      <c r="D784" s="5"/>
      <c r="E784" s="5"/>
      <c r="F784" s="5"/>
      <c r="G784" s="5"/>
      <c r="H784" s="5"/>
      <c r="I784" s="5"/>
      <c r="R784" s="4"/>
    </row>
    <row r="785">
      <c r="C785" s="5"/>
      <c r="D785" s="5"/>
      <c r="E785" s="5"/>
      <c r="F785" s="5"/>
      <c r="G785" s="5"/>
      <c r="H785" s="5"/>
      <c r="I785" s="5"/>
      <c r="R785" s="4"/>
    </row>
    <row r="786">
      <c r="C786" s="5"/>
      <c r="D786" s="5"/>
      <c r="E786" s="5"/>
      <c r="F786" s="5"/>
      <c r="G786" s="5"/>
      <c r="H786" s="5"/>
      <c r="I786" s="5"/>
      <c r="R786" s="4"/>
    </row>
    <row r="787">
      <c r="C787" s="5"/>
      <c r="D787" s="5"/>
      <c r="E787" s="5"/>
      <c r="F787" s="5"/>
      <c r="G787" s="5"/>
      <c r="H787" s="5"/>
      <c r="I787" s="5"/>
      <c r="R787" s="4"/>
    </row>
    <row r="788">
      <c r="C788" s="5"/>
      <c r="D788" s="5"/>
      <c r="E788" s="5"/>
      <c r="F788" s="5"/>
      <c r="G788" s="5"/>
      <c r="H788" s="5"/>
      <c r="I788" s="5"/>
      <c r="R788" s="4"/>
    </row>
    <row r="789">
      <c r="C789" s="5"/>
      <c r="D789" s="5"/>
      <c r="E789" s="5"/>
      <c r="F789" s="5"/>
      <c r="G789" s="5"/>
      <c r="H789" s="5"/>
      <c r="I789" s="5"/>
      <c r="R789" s="4"/>
    </row>
    <row r="790">
      <c r="C790" s="5"/>
      <c r="D790" s="5"/>
      <c r="E790" s="5"/>
      <c r="F790" s="5"/>
      <c r="G790" s="5"/>
      <c r="H790" s="5"/>
      <c r="I790" s="5"/>
      <c r="R790" s="4"/>
    </row>
    <row r="791">
      <c r="C791" s="5"/>
      <c r="D791" s="5"/>
      <c r="E791" s="5"/>
      <c r="F791" s="5"/>
      <c r="G791" s="5"/>
      <c r="H791" s="5"/>
      <c r="I791" s="5"/>
      <c r="R791" s="4"/>
    </row>
    <row r="792">
      <c r="C792" s="5"/>
      <c r="D792" s="5"/>
      <c r="E792" s="5"/>
      <c r="F792" s="5"/>
      <c r="G792" s="5"/>
      <c r="H792" s="5"/>
      <c r="I792" s="5"/>
      <c r="R792" s="4"/>
    </row>
    <row r="793">
      <c r="C793" s="5"/>
      <c r="D793" s="5"/>
      <c r="E793" s="5"/>
      <c r="F793" s="5"/>
      <c r="G793" s="5"/>
      <c r="H793" s="5"/>
      <c r="I793" s="5"/>
      <c r="R793" s="4"/>
    </row>
    <row r="794">
      <c r="C794" s="5"/>
      <c r="D794" s="5"/>
      <c r="E794" s="5"/>
      <c r="F794" s="5"/>
      <c r="G794" s="5"/>
      <c r="H794" s="5"/>
      <c r="I794" s="5"/>
      <c r="R794" s="4"/>
    </row>
    <row r="795">
      <c r="C795" s="5"/>
      <c r="D795" s="5"/>
      <c r="E795" s="5"/>
      <c r="F795" s="5"/>
      <c r="G795" s="5"/>
      <c r="H795" s="5"/>
      <c r="I795" s="5"/>
      <c r="R795" s="4"/>
    </row>
    <row r="796">
      <c r="C796" s="5"/>
      <c r="D796" s="5"/>
      <c r="E796" s="5"/>
      <c r="F796" s="5"/>
      <c r="G796" s="5"/>
      <c r="H796" s="5"/>
      <c r="I796" s="5"/>
      <c r="R796" s="4"/>
    </row>
    <row r="797">
      <c r="C797" s="5"/>
      <c r="D797" s="5"/>
      <c r="E797" s="5"/>
      <c r="F797" s="5"/>
      <c r="G797" s="5"/>
      <c r="H797" s="5"/>
      <c r="I797" s="5"/>
      <c r="R797" s="4"/>
    </row>
    <row r="798">
      <c r="C798" s="5"/>
      <c r="D798" s="5"/>
      <c r="E798" s="5"/>
      <c r="F798" s="5"/>
      <c r="G798" s="5"/>
      <c r="H798" s="5"/>
      <c r="I798" s="5"/>
      <c r="R798" s="4"/>
    </row>
    <row r="799">
      <c r="C799" s="5"/>
      <c r="D799" s="5"/>
      <c r="E799" s="5"/>
      <c r="F799" s="5"/>
      <c r="G799" s="5"/>
      <c r="H799" s="5"/>
      <c r="I799" s="5"/>
      <c r="R799" s="4"/>
    </row>
    <row r="800">
      <c r="C800" s="5"/>
      <c r="D800" s="5"/>
      <c r="E800" s="5"/>
      <c r="F800" s="5"/>
      <c r="G800" s="5"/>
      <c r="H800" s="5"/>
      <c r="I800" s="5"/>
      <c r="R800" s="4"/>
    </row>
    <row r="801">
      <c r="C801" s="5"/>
      <c r="D801" s="5"/>
      <c r="E801" s="5"/>
      <c r="F801" s="5"/>
      <c r="G801" s="5"/>
      <c r="H801" s="5"/>
      <c r="I801" s="5"/>
      <c r="R801" s="4"/>
    </row>
    <row r="802">
      <c r="C802" s="5"/>
      <c r="D802" s="5"/>
      <c r="E802" s="5"/>
      <c r="F802" s="5"/>
      <c r="G802" s="5"/>
      <c r="H802" s="5"/>
      <c r="I802" s="5"/>
      <c r="R802" s="4"/>
    </row>
    <row r="803">
      <c r="C803" s="5"/>
      <c r="D803" s="5"/>
      <c r="E803" s="5"/>
      <c r="F803" s="5"/>
      <c r="G803" s="5"/>
      <c r="H803" s="5"/>
      <c r="I803" s="5"/>
      <c r="R803" s="4"/>
    </row>
    <row r="804">
      <c r="C804" s="5"/>
      <c r="D804" s="5"/>
      <c r="E804" s="5"/>
      <c r="F804" s="5"/>
      <c r="G804" s="5"/>
      <c r="H804" s="5"/>
      <c r="I804" s="5"/>
      <c r="R804" s="4"/>
    </row>
    <row r="805">
      <c r="C805" s="5"/>
      <c r="D805" s="5"/>
      <c r="E805" s="5"/>
      <c r="F805" s="5"/>
      <c r="G805" s="5"/>
      <c r="H805" s="5"/>
      <c r="I805" s="5"/>
      <c r="R805" s="4"/>
    </row>
    <row r="806">
      <c r="C806" s="5"/>
      <c r="D806" s="5"/>
      <c r="E806" s="5"/>
      <c r="F806" s="5"/>
      <c r="G806" s="5"/>
      <c r="H806" s="5"/>
      <c r="I806" s="5"/>
      <c r="R806" s="4"/>
    </row>
    <row r="807">
      <c r="C807" s="5"/>
      <c r="D807" s="5"/>
      <c r="E807" s="5"/>
      <c r="F807" s="5"/>
      <c r="G807" s="5"/>
      <c r="H807" s="5"/>
      <c r="I807" s="5"/>
      <c r="R807" s="4"/>
    </row>
    <row r="808">
      <c r="C808" s="5"/>
      <c r="D808" s="5"/>
      <c r="E808" s="5"/>
      <c r="F808" s="5"/>
      <c r="G808" s="5"/>
      <c r="H808" s="5"/>
      <c r="I808" s="5"/>
      <c r="R808" s="4"/>
    </row>
    <row r="809">
      <c r="C809" s="5"/>
      <c r="D809" s="5"/>
      <c r="E809" s="5"/>
      <c r="F809" s="5"/>
      <c r="G809" s="5"/>
      <c r="H809" s="5"/>
      <c r="I809" s="5"/>
      <c r="R809" s="4"/>
    </row>
    <row r="810">
      <c r="C810" s="5"/>
      <c r="D810" s="5"/>
      <c r="E810" s="5"/>
      <c r="F810" s="5"/>
      <c r="G810" s="5"/>
      <c r="H810" s="5"/>
      <c r="I810" s="5"/>
      <c r="R810" s="4"/>
    </row>
    <row r="811">
      <c r="C811" s="5"/>
      <c r="D811" s="5"/>
      <c r="E811" s="5"/>
      <c r="F811" s="5"/>
      <c r="G811" s="5"/>
      <c r="H811" s="5"/>
      <c r="I811" s="5"/>
      <c r="R811" s="4"/>
    </row>
    <row r="812">
      <c r="C812" s="5"/>
      <c r="D812" s="5"/>
      <c r="E812" s="5"/>
      <c r="F812" s="5"/>
      <c r="G812" s="5"/>
      <c r="H812" s="5"/>
      <c r="I812" s="5"/>
      <c r="R812" s="4"/>
    </row>
    <row r="813">
      <c r="C813" s="5"/>
      <c r="D813" s="5"/>
      <c r="E813" s="5"/>
      <c r="F813" s="5"/>
      <c r="G813" s="5"/>
      <c r="H813" s="5"/>
      <c r="I813" s="5"/>
      <c r="R813" s="4"/>
    </row>
    <row r="814">
      <c r="C814" s="5"/>
      <c r="D814" s="5"/>
      <c r="E814" s="5"/>
      <c r="F814" s="5"/>
      <c r="G814" s="5"/>
      <c r="H814" s="5"/>
      <c r="I814" s="5"/>
      <c r="R814" s="4"/>
    </row>
    <row r="815">
      <c r="C815" s="5"/>
      <c r="D815" s="5"/>
      <c r="E815" s="5"/>
      <c r="F815" s="5"/>
      <c r="G815" s="5"/>
      <c r="H815" s="5"/>
      <c r="I815" s="5"/>
      <c r="R815" s="4"/>
    </row>
    <row r="816">
      <c r="C816" s="5"/>
      <c r="D816" s="5"/>
      <c r="E816" s="5"/>
      <c r="F816" s="5"/>
      <c r="G816" s="5"/>
      <c r="H816" s="5"/>
      <c r="I816" s="5"/>
      <c r="R816" s="4"/>
    </row>
    <row r="817">
      <c r="C817" s="5"/>
      <c r="D817" s="5"/>
      <c r="E817" s="5"/>
      <c r="F817" s="5"/>
      <c r="G817" s="5"/>
      <c r="H817" s="5"/>
      <c r="I817" s="5"/>
      <c r="R817" s="4"/>
    </row>
    <row r="818">
      <c r="C818" s="5"/>
      <c r="D818" s="5"/>
      <c r="E818" s="5"/>
      <c r="F818" s="5"/>
      <c r="G818" s="5"/>
      <c r="H818" s="5"/>
      <c r="I818" s="5"/>
      <c r="R818" s="4"/>
    </row>
    <row r="819">
      <c r="C819" s="5"/>
      <c r="D819" s="5"/>
      <c r="E819" s="5"/>
      <c r="F819" s="5"/>
      <c r="G819" s="5"/>
      <c r="H819" s="5"/>
      <c r="I819" s="5"/>
      <c r="R819" s="4"/>
    </row>
    <row r="820">
      <c r="C820" s="5"/>
      <c r="D820" s="5"/>
      <c r="E820" s="5"/>
      <c r="F820" s="5"/>
      <c r="G820" s="5"/>
      <c r="H820" s="5"/>
      <c r="I820" s="5"/>
      <c r="R820" s="4"/>
    </row>
    <row r="821">
      <c r="C821" s="5"/>
      <c r="D821" s="5"/>
      <c r="E821" s="5"/>
      <c r="F821" s="5"/>
      <c r="G821" s="5"/>
      <c r="H821" s="5"/>
      <c r="I821" s="5"/>
      <c r="R821" s="4"/>
    </row>
    <row r="822">
      <c r="C822" s="5"/>
      <c r="D822" s="5"/>
      <c r="E822" s="5"/>
      <c r="F822" s="5"/>
      <c r="G822" s="5"/>
      <c r="H822" s="5"/>
      <c r="I822" s="5"/>
      <c r="R822" s="4"/>
    </row>
    <row r="823">
      <c r="C823" s="5"/>
      <c r="D823" s="5"/>
      <c r="E823" s="5"/>
      <c r="F823" s="5"/>
      <c r="G823" s="5"/>
      <c r="H823" s="5"/>
      <c r="I823" s="5"/>
      <c r="R823" s="4"/>
    </row>
    <row r="824">
      <c r="C824" s="5"/>
      <c r="D824" s="5"/>
      <c r="E824" s="5"/>
      <c r="F824" s="5"/>
      <c r="G824" s="5"/>
      <c r="H824" s="5"/>
      <c r="I824" s="5"/>
      <c r="R824" s="4"/>
    </row>
    <row r="825">
      <c r="C825" s="5"/>
      <c r="D825" s="5"/>
      <c r="E825" s="5"/>
      <c r="F825" s="5"/>
      <c r="G825" s="5"/>
      <c r="H825" s="5"/>
      <c r="I825" s="5"/>
      <c r="R825" s="4"/>
    </row>
    <row r="826">
      <c r="C826" s="5"/>
      <c r="D826" s="5"/>
      <c r="E826" s="5"/>
      <c r="F826" s="5"/>
      <c r="G826" s="5"/>
      <c r="H826" s="5"/>
      <c r="I826" s="5"/>
      <c r="R826" s="4"/>
    </row>
    <row r="827">
      <c r="C827" s="5"/>
      <c r="D827" s="5"/>
      <c r="E827" s="5"/>
      <c r="F827" s="5"/>
      <c r="G827" s="5"/>
      <c r="H827" s="5"/>
      <c r="I827" s="5"/>
      <c r="R827" s="4"/>
    </row>
    <row r="828">
      <c r="C828" s="5"/>
      <c r="D828" s="5"/>
      <c r="E828" s="5"/>
      <c r="F828" s="5"/>
      <c r="G828" s="5"/>
      <c r="H828" s="5"/>
      <c r="I828" s="5"/>
      <c r="R828" s="4"/>
    </row>
    <row r="829">
      <c r="C829" s="5"/>
      <c r="D829" s="5"/>
      <c r="E829" s="5"/>
      <c r="F829" s="5"/>
      <c r="G829" s="5"/>
      <c r="H829" s="5"/>
      <c r="I829" s="5"/>
      <c r="R829" s="4"/>
    </row>
    <row r="830">
      <c r="C830" s="5"/>
      <c r="D830" s="5"/>
      <c r="E830" s="5"/>
      <c r="F830" s="5"/>
      <c r="G830" s="5"/>
      <c r="H830" s="5"/>
      <c r="I830" s="5"/>
      <c r="R830" s="4"/>
    </row>
    <row r="831">
      <c r="C831" s="5"/>
      <c r="D831" s="5"/>
      <c r="E831" s="5"/>
      <c r="F831" s="5"/>
      <c r="G831" s="5"/>
      <c r="H831" s="5"/>
      <c r="I831" s="5"/>
      <c r="R831" s="4"/>
    </row>
    <row r="832">
      <c r="C832" s="5"/>
      <c r="D832" s="5"/>
      <c r="E832" s="5"/>
      <c r="F832" s="5"/>
      <c r="G832" s="5"/>
      <c r="H832" s="5"/>
      <c r="I832" s="5"/>
      <c r="R832" s="4"/>
    </row>
    <row r="833">
      <c r="C833" s="5"/>
      <c r="D833" s="5"/>
      <c r="E833" s="5"/>
      <c r="F833" s="5"/>
      <c r="G833" s="5"/>
      <c r="H833" s="5"/>
      <c r="I833" s="5"/>
      <c r="R833" s="4"/>
    </row>
    <row r="834">
      <c r="C834" s="5"/>
      <c r="D834" s="5"/>
      <c r="E834" s="5"/>
      <c r="F834" s="5"/>
      <c r="G834" s="5"/>
      <c r="H834" s="5"/>
      <c r="I834" s="5"/>
      <c r="R834" s="4"/>
    </row>
    <row r="835">
      <c r="C835" s="5"/>
      <c r="D835" s="5"/>
      <c r="E835" s="5"/>
      <c r="F835" s="5"/>
      <c r="G835" s="5"/>
      <c r="H835" s="5"/>
      <c r="I835" s="5"/>
      <c r="R835" s="4"/>
    </row>
    <row r="836">
      <c r="C836" s="5"/>
      <c r="D836" s="5"/>
      <c r="E836" s="5"/>
      <c r="F836" s="5"/>
      <c r="G836" s="5"/>
      <c r="H836" s="5"/>
      <c r="I836" s="5"/>
      <c r="R836" s="4"/>
    </row>
    <row r="837">
      <c r="C837" s="5"/>
      <c r="D837" s="5"/>
      <c r="E837" s="5"/>
      <c r="F837" s="5"/>
      <c r="G837" s="5"/>
      <c r="H837" s="5"/>
      <c r="I837" s="5"/>
      <c r="R837" s="4"/>
    </row>
    <row r="838">
      <c r="C838" s="5"/>
      <c r="D838" s="5"/>
      <c r="E838" s="5"/>
      <c r="F838" s="5"/>
      <c r="G838" s="5"/>
      <c r="H838" s="5"/>
      <c r="I838" s="5"/>
      <c r="R838" s="4"/>
    </row>
    <row r="839">
      <c r="C839" s="5"/>
      <c r="D839" s="5"/>
      <c r="E839" s="5"/>
      <c r="F839" s="5"/>
      <c r="G839" s="5"/>
      <c r="H839" s="5"/>
      <c r="I839" s="5"/>
      <c r="R839" s="4"/>
    </row>
    <row r="840">
      <c r="C840" s="5"/>
      <c r="D840" s="5"/>
      <c r="E840" s="5"/>
      <c r="F840" s="5"/>
      <c r="G840" s="5"/>
      <c r="H840" s="5"/>
      <c r="I840" s="5"/>
      <c r="R840" s="4"/>
    </row>
    <row r="841">
      <c r="C841" s="5"/>
      <c r="D841" s="5"/>
      <c r="E841" s="5"/>
      <c r="F841" s="5"/>
      <c r="G841" s="5"/>
      <c r="H841" s="5"/>
      <c r="I841" s="5"/>
      <c r="R841" s="4"/>
    </row>
    <row r="842">
      <c r="C842" s="5"/>
      <c r="D842" s="5"/>
      <c r="E842" s="5"/>
      <c r="F842" s="5"/>
      <c r="G842" s="5"/>
      <c r="H842" s="5"/>
      <c r="I842" s="5"/>
      <c r="R842" s="4"/>
    </row>
    <row r="843">
      <c r="C843" s="5"/>
      <c r="D843" s="5"/>
      <c r="E843" s="5"/>
      <c r="F843" s="5"/>
      <c r="G843" s="5"/>
      <c r="H843" s="5"/>
      <c r="I843" s="5"/>
      <c r="R843" s="4"/>
    </row>
    <row r="844">
      <c r="C844" s="5"/>
      <c r="D844" s="5"/>
      <c r="E844" s="5"/>
      <c r="F844" s="5"/>
      <c r="G844" s="5"/>
      <c r="H844" s="5"/>
      <c r="I844" s="5"/>
      <c r="R844" s="4"/>
    </row>
    <row r="845">
      <c r="C845" s="5"/>
      <c r="D845" s="5"/>
      <c r="E845" s="5"/>
      <c r="F845" s="5"/>
      <c r="G845" s="5"/>
      <c r="H845" s="5"/>
      <c r="I845" s="5"/>
      <c r="R845" s="4"/>
    </row>
    <row r="846">
      <c r="C846" s="5"/>
      <c r="D846" s="5"/>
      <c r="E846" s="5"/>
      <c r="F846" s="5"/>
      <c r="G846" s="5"/>
      <c r="H846" s="5"/>
      <c r="I846" s="5"/>
      <c r="R846" s="4"/>
    </row>
    <row r="847">
      <c r="C847" s="5"/>
      <c r="D847" s="5"/>
      <c r="E847" s="5"/>
      <c r="F847" s="5"/>
      <c r="G847" s="5"/>
      <c r="H847" s="5"/>
      <c r="I847" s="5"/>
      <c r="R847" s="4"/>
    </row>
    <row r="848">
      <c r="C848" s="5"/>
      <c r="D848" s="5"/>
      <c r="E848" s="5"/>
      <c r="F848" s="5"/>
      <c r="G848" s="5"/>
      <c r="H848" s="5"/>
      <c r="I848" s="5"/>
      <c r="R848" s="4"/>
    </row>
    <row r="849">
      <c r="C849" s="5"/>
      <c r="D849" s="5"/>
      <c r="E849" s="5"/>
      <c r="F849" s="5"/>
      <c r="G849" s="5"/>
      <c r="H849" s="5"/>
      <c r="I849" s="5"/>
      <c r="R849" s="4"/>
    </row>
    <row r="850">
      <c r="C850" s="5"/>
      <c r="D850" s="5"/>
      <c r="E850" s="5"/>
      <c r="F850" s="5"/>
      <c r="G850" s="5"/>
      <c r="H850" s="5"/>
      <c r="I850" s="5"/>
      <c r="R850" s="4"/>
    </row>
    <row r="851">
      <c r="C851" s="5"/>
      <c r="D851" s="5"/>
      <c r="E851" s="5"/>
      <c r="F851" s="5"/>
      <c r="G851" s="5"/>
      <c r="H851" s="5"/>
      <c r="I851" s="5"/>
      <c r="R851" s="4"/>
    </row>
    <row r="852">
      <c r="C852" s="5"/>
      <c r="D852" s="5"/>
      <c r="E852" s="5"/>
      <c r="F852" s="5"/>
      <c r="G852" s="5"/>
      <c r="H852" s="5"/>
      <c r="I852" s="5"/>
      <c r="R852" s="4"/>
    </row>
    <row r="853">
      <c r="C853" s="5"/>
      <c r="D853" s="5"/>
      <c r="E853" s="5"/>
      <c r="F853" s="5"/>
      <c r="G853" s="5"/>
      <c r="H853" s="5"/>
      <c r="I853" s="5"/>
      <c r="R853" s="4"/>
    </row>
    <row r="854">
      <c r="C854" s="5"/>
      <c r="D854" s="5"/>
      <c r="E854" s="5"/>
      <c r="F854" s="5"/>
      <c r="G854" s="5"/>
      <c r="H854" s="5"/>
      <c r="I854" s="5"/>
      <c r="R854" s="4"/>
    </row>
    <row r="855">
      <c r="C855" s="5"/>
      <c r="D855" s="5"/>
      <c r="E855" s="5"/>
      <c r="F855" s="5"/>
      <c r="G855" s="5"/>
      <c r="H855" s="5"/>
      <c r="I855" s="5"/>
      <c r="R855" s="4"/>
    </row>
    <row r="856">
      <c r="C856" s="5"/>
      <c r="D856" s="5"/>
      <c r="E856" s="5"/>
      <c r="F856" s="5"/>
      <c r="G856" s="5"/>
      <c r="H856" s="5"/>
      <c r="I856" s="5"/>
      <c r="R856" s="4"/>
    </row>
    <row r="857">
      <c r="C857" s="5"/>
      <c r="D857" s="5"/>
      <c r="E857" s="5"/>
      <c r="F857" s="5"/>
      <c r="G857" s="5"/>
      <c r="H857" s="5"/>
      <c r="I857" s="5"/>
      <c r="R857" s="4"/>
    </row>
    <row r="858">
      <c r="C858" s="5"/>
      <c r="D858" s="5"/>
      <c r="E858" s="5"/>
      <c r="F858" s="5"/>
      <c r="G858" s="5"/>
      <c r="H858" s="5"/>
      <c r="I858" s="5"/>
      <c r="R858" s="4"/>
    </row>
    <row r="859">
      <c r="C859" s="5"/>
      <c r="D859" s="5"/>
      <c r="E859" s="5"/>
      <c r="F859" s="5"/>
      <c r="G859" s="5"/>
      <c r="H859" s="5"/>
      <c r="I859" s="5"/>
      <c r="R859" s="4"/>
    </row>
    <row r="860">
      <c r="C860" s="5"/>
      <c r="D860" s="5"/>
      <c r="E860" s="5"/>
      <c r="F860" s="5"/>
      <c r="G860" s="5"/>
      <c r="H860" s="5"/>
      <c r="I860" s="5"/>
      <c r="R860" s="4"/>
    </row>
    <row r="861">
      <c r="C861" s="5"/>
      <c r="D861" s="5"/>
      <c r="E861" s="5"/>
      <c r="F861" s="5"/>
      <c r="G861" s="5"/>
      <c r="H861" s="5"/>
      <c r="I861" s="5"/>
      <c r="R861" s="4"/>
    </row>
    <row r="862">
      <c r="C862" s="5"/>
      <c r="D862" s="5"/>
      <c r="E862" s="5"/>
      <c r="F862" s="5"/>
      <c r="G862" s="5"/>
      <c r="H862" s="5"/>
      <c r="I862" s="5"/>
      <c r="R862" s="4"/>
    </row>
    <row r="863">
      <c r="C863" s="5"/>
      <c r="D863" s="5"/>
      <c r="E863" s="5"/>
      <c r="F863" s="5"/>
      <c r="G863" s="5"/>
      <c r="H863" s="5"/>
      <c r="I863" s="5"/>
      <c r="R863" s="4"/>
    </row>
    <row r="864">
      <c r="C864" s="5"/>
      <c r="D864" s="5"/>
      <c r="E864" s="5"/>
      <c r="F864" s="5"/>
      <c r="G864" s="5"/>
      <c r="H864" s="5"/>
      <c r="I864" s="5"/>
      <c r="R864" s="4"/>
    </row>
    <row r="865">
      <c r="C865" s="5"/>
      <c r="D865" s="5"/>
      <c r="E865" s="5"/>
      <c r="F865" s="5"/>
      <c r="G865" s="5"/>
      <c r="H865" s="5"/>
      <c r="I865" s="5"/>
      <c r="R865" s="4"/>
    </row>
    <row r="866">
      <c r="C866" s="5"/>
      <c r="D866" s="5"/>
      <c r="E866" s="5"/>
      <c r="F866" s="5"/>
      <c r="G866" s="5"/>
      <c r="H866" s="5"/>
      <c r="I866" s="5"/>
      <c r="R866" s="4"/>
    </row>
    <row r="867">
      <c r="C867" s="5"/>
      <c r="D867" s="5"/>
      <c r="E867" s="5"/>
      <c r="F867" s="5"/>
      <c r="G867" s="5"/>
      <c r="H867" s="5"/>
      <c r="I867" s="5"/>
      <c r="R867" s="4"/>
    </row>
    <row r="868">
      <c r="C868" s="5"/>
      <c r="D868" s="5"/>
      <c r="E868" s="5"/>
      <c r="F868" s="5"/>
      <c r="G868" s="5"/>
      <c r="H868" s="5"/>
      <c r="I868" s="5"/>
      <c r="R868" s="4"/>
    </row>
    <row r="869">
      <c r="C869" s="5"/>
      <c r="D869" s="5"/>
      <c r="E869" s="5"/>
      <c r="F869" s="5"/>
      <c r="G869" s="5"/>
      <c r="H869" s="5"/>
      <c r="I869" s="5"/>
      <c r="R869" s="4"/>
    </row>
    <row r="870">
      <c r="C870" s="5"/>
      <c r="D870" s="5"/>
      <c r="E870" s="5"/>
      <c r="F870" s="5"/>
      <c r="G870" s="5"/>
      <c r="H870" s="5"/>
      <c r="I870" s="5"/>
      <c r="R870" s="4"/>
    </row>
    <row r="871">
      <c r="C871" s="5"/>
      <c r="D871" s="5"/>
      <c r="E871" s="5"/>
      <c r="F871" s="5"/>
      <c r="G871" s="5"/>
      <c r="H871" s="5"/>
      <c r="I871" s="5"/>
      <c r="R871" s="4"/>
    </row>
    <row r="872">
      <c r="C872" s="5"/>
      <c r="D872" s="5"/>
      <c r="E872" s="5"/>
      <c r="F872" s="5"/>
      <c r="G872" s="5"/>
      <c r="H872" s="5"/>
      <c r="I872" s="5"/>
      <c r="R872" s="4"/>
    </row>
    <row r="873">
      <c r="C873" s="5"/>
      <c r="D873" s="5"/>
      <c r="E873" s="5"/>
      <c r="F873" s="5"/>
      <c r="G873" s="5"/>
      <c r="H873" s="5"/>
      <c r="I873" s="5"/>
      <c r="R873" s="4"/>
    </row>
    <row r="874">
      <c r="C874" s="5"/>
      <c r="D874" s="5"/>
      <c r="E874" s="5"/>
      <c r="F874" s="5"/>
      <c r="G874" s="5"/>
      <c r="H874" s="5"/>
      <c r="I874" s="5"/>
      <c r="R874" s="4"/>
    </row>
    <row r="875">
      <c r="C875" s="5"/>
      <c r="D875" s="5"/>
      <c r="E875" s="5"/>
      <c r="F875" s="5"/>
      <c r="G875" s="5"/>
      <c r="H875" s="5"/>
      <c r="I875" s="5"/>
    </row>
    <row r="876">
      <c r="C876" s="5"/>
      <c r="D876" s="5"/>
      <c r="E876" s="5"/>
      <c r="F876" s="5"/>
      <c r="G876" s="5"/>
      <c r="H876" s="5"/>
      <c r="I876" s="5"/>
    </row>
    <row r="877">
      <c r="C877" s="5"/>
      <c r="D877" s="5"/>
      <c r="E877" s="5"/>
      <c r="F877" s="5"/>
      <c r="G877" s="5"/>
      <c r="H877" s="5"/>
      <c r="I877" s="5"/>
    </row>
    <row r="878">
      <c r="C878" s="5"/>
      <c r="D878" s="5"/>
      <c r="E878" s="5"/>
      <c r="F878" s="5"/>
      <c r="G878" s="5"/>
      <c r="H878" s="5"/>
      <c r="I878" s="5"/>
    </row>
    <row r="879">
      <c r="C879" s="5"/>
      <c r="D879" s="5"/>
      <c r="E879" s="5"/>
      <c r="F879" s="5"/>
      <c r="G879" s="5"/>
      <c r="H879" s="5"/>
      <c r="I879" s="5"/>
    </row>
    <row r="880">
      <c r="C880" s="5"/>
      <c r="D880" s="5"/>
      <c r="E880" s="5"/>
      <c r="F880" s="5"/>
      <c r="G880" s="5"/>
      <c r="H880" s="5"/>
      <c r="I880" s="5"/>
    </row>
    <row r="881">
      <c r="C881" s="5"/>
      <c r="D881" s="5"/>
      <c r="E881" s="5"/>
      <c r="F881" s="5"/>
      <c r="G881" s="5"/>
      <c r="H881" s="5"/>
      <c r="I881" s="5"/>
    </row>
    <row r="882">
      <c r="C882" s="5"/>
      <c r="D882" s="5"/>
      <c r="E882" s="5"/>
      <c r="F882" s="5"/>
      <c r="G882" s="5"/>
      <c r="H882" s="5"/>
      <c r="I882" s="5"/>
    </row>
    <row r="883">
      <c r="C883" s="5"/>
      <c r="D883" s="5"/>
      <c r="E883" s="5"/>
      <c r="F883" s="5"/>
      <c r="G883" s="5"/>
      <c r="H883" s="5"/>
      <c r="I883" s="5"/>
    </row>
    <row r="884">
      <c r="C884" s="5"/>
      <c r="D884" s="5"/>
      <c r="E884" s="5"/>
      <c r="F884" s="5"/>
      <c r="G884" s="5"/>
      <c r="H884" s="5"/>
      <c r="I884" s="5"/>
    </row>
    <row r="885">
      <c r="C885" s="5"/>
      <c r="D885" s="5"/>
      <c r="E885" s="5"/>
      <c r="F885" s="5"/>
      <c r="G885" s="5"/>
      <c r="H885" s="5"/>
      <c r="I885" s="5"/>
    </row>
    <row r="886">
      <c r="C886" s="5"/>
      <c r="D886" s="5"/>
      <c r="E886" s="5"/>
      <c r="F886" s="5"/>
      <c r="G886" s="5"/>
      <c r="H886" s="5"/>
      <c r="I886" s="5"/>
    </row>
    <row r="887">
      <c r="C887" s="5"/>
      <c r="D887" s="5"/>
      <c r="E887" s="5"/>
      <c r="F887" s="5"/>
      <c r="G887" s="5"/>
      <c r="H887" s="5"/>
      <c r="I887" s="5"/>
    </row>
    <row r="888">
      <c r="C888" s="5"/>
      <c r="D888" s="5"/>
      <c r="E888" s="5"/>
      <c r="F888" s="5"/>
      <c r="G888" s="5"/>
      <c r="H888" s="5"/>
      <c r="I888" s="5"/>
    </row>
    <row r="889">
      <c r="C889" s="5"/>
      <c r="D889" s="5"/>
      <c r="E889" s="5"/>
      <c r="F889" s="5"/>
      <c r="G889" s="5"/>
      <c r="H889" s="5"/>
      <c r="I889" s="5"/>
    </row>
    <row r="890">
      <c r="C890" s="5"/>
      <c r="D890" s="5"/>
      <c r="E890" s="5"/>
      <c r="F890" s="5"/>
      <c r="G890" s="5"/>
      <c r="H890" s="5"/>
      <c r="I890" s="5"/>
    </row>
    <row r="891">
      <c r="C891" s="5"/>
      <c r="D891" s="5"/>
      <c r="E891" s="5"/>
      <c r="F891" s="5"/>
      <c r="G891" s="5"/>
      <c r="H891" s="5"/>
      <c r="I891" s="5"/>
    </row>
    <row r="892">
      <c r="C892" s="5"/>
      <c r="D892" s="5"/>
      <c r="E892" s="5"/>
      <c r="F892" s="5"/>
      <c r="G892" s="5"/>
      <c r="H892" s="5"/>
      <c r="I892" s="5"/>
    </row>
    <row r="893">
      <c r="C893" s="5"/>
      <c r="D893" s="5"/>
      <c r="E893" s="5"/>
      <c r="F893" s="5"/>
      <c r="G893" s="5"/>
      <c r="H893" s="5"/>
      <c r="I893" s="5"/>
    </row>
    <row r="894">
      <c r="C894" s="5"/>
      <c r="D894" s="5"/>
      <c r="E894" s="5"/>
      <c r="F894" s="5"/>
      <c r="G894" s="5"/>
      <c r="H894" s="5"/>
      <c r="I894" s="5"/>
    </row>
    <row r="895">
      <c r="C895" s="5"/>
      <c r="D895" s="5"/>
      <c r="E895" s="5"/>
      <c r="F895" s="5"/>
      <c r="G895" s="5"/>
      <c r="H895" s="5"/>
      <c r="I895" s="5"/>
    </row>
    <row r="896">
      <c r="C896" s="5"/>
      <c r="D896" s="5"/>
      <c r="E896" s="5"/>
      <c r="F896" s="5"/>
      <c r="G896" s="5"/>
      <c r="H896" s="5"/>
      <c r="I896" s="5"/>
    </row>
    <row r="897">
      <c r="C897" s="5"/>
      <c r="D897" s="5"/>
      <c r="E897" s="5"/>
      <c r="F897" s="5"/>
      <c r="G897" s="5"/>
      <c r="H897" s="5"/>
      <c r="I897" s="5"/>
    </row>
    <row r="898">
      <c r="C898" s="5"/>
      <c r="D898" s="5"/>
      <c r="E898" s="5"/>
      <c r="F898" s="5"/>
      <c r="G898" s="5"/>
      <c r="H898" s="5"/>
      <c r="I898" s="5"/>
    </row>
    <row r="899">
      <c r="C899" s="5"/>
      <c r="D899" s="5"/>
      <c r="E899" s="5"/>
      <c r="F899" s="5"/>
      <c r="G899" s="5"/>
      <c r="H899" s="5"/>
      <c r="I899" s="5"/>
    </row>
    <row r="900">
      <c r="C900" s="5"/>
      <c r="D900" s="5"/>
      <c r="E900" s="5"/>
      <c r="F900" s="5"/>
      <c r="G900" s="5"/>
      <c r="H900" s="5"/>
      <c r="I900" s="5"/>
    </row>
    <row r="901">
      <c r="C901" s="5"/>
      <c r="D901" s="5"/>
      <c r="E901" s="5"/>
      <c r="F901" s="5"/>
      <c r="G901" s="5"/>
      <c r="H901" s="5"/>
      <c r="I901" s="5"/>
    </row>
    <row r="902">
      <c r="C902" s="5"/>
      <c r="D902" s="5"/>
      <c r="E902" s="5"/>
      <c r="F902" s="5"/>
      <c r="G902" s="5"/>
      <c r="H902" s="5"/>
      <c r="I902" s="5"/>
    </row>
    <row r="903">
      <c r="C903" s="5"/>
      <c r="D903" s="5"/>
      <c r="E903" s="5"/>
      <c r="F903" s="5"/>
      <c r="G903" s="5"/>
      <c r="H903" s="5"/>
      <c r="I903" s="5"/>
    </row>
    <row r="904">
      <c r="C904" s="5"/>
      <c r="D904" s="5"/>
      <c r="E904" s="5"/>
      <c r="F904" s="5"/>
      <c r="G904" s="5"/>
      <c r="H904" s="5"/>
      <c r="I904" s="5"/>
    </row>
    <row r="905">
      <c r="C905" s="5"/>
      <c r="D905" s="5"/>
      <c r="E905" s="5"/>
      <c r="F905" s="5"/>
      <c r="G905" s="5"/>
      <c r="H905" s="5"/>
      <c r="I905" s="5"/>
    </row>
    <row r="906">
      <c r="C906" s="5"/>
      <c r="D906" s="5"/>
      <c r="E906" s="5"/>
      <c r="F906" s="5"/>
      <c r="G906" s="5"/>
      <c r="H906" s="5"/>
      <c r="I906" s="5"/>
    </row>
    <row r="907">
      <c r="C907" s="5"/>
      <c r="D907" s="5"/>
      <c r="E907" s="5"/>
      <c r="F907" s="5"/>
      <c r="G907" s="5"/>
      <c r="H907" s="5"/>
      <c r="I907" s="5"/>
    </row>
    <row r="908">
      <c r="C908" s="5"/>
      <c r="D908" s="5"/>
      <c r="E908" s="5"/>
      <c r="F908" s="5"/>
      <c r="G908" s="5"/>
      <c r="H908" s="5"/>
      <c r="I908" s="5"/>
    </row>
    <row r="909">
      <c r="C909" s="5"/>
      <c r="D909" s="5"/>
      <c r="E909" s="5"/>
      <c r="F909" s="5"/>
      <c r="G909" s="5"/>
      <c r="H909" s="5"/>
      <c r="I909" s="5"/>
    </row>
    <row r="910">
      <c r="C910" s="5"/>
      <c r="D910" s="5"/>
      <c r="E910" s="5"/>
      <c r="F910" s="5"/>
      <c r="G910" s="5"/>
      <c r="H910" s="5"/>
      <c r="I910" s="5"/>
    </row>
    <row r="911">
      <c r="C911" s="5"/>
      <c r="D911" s="5"/>
      <c r="E911" s="5"/>
      <c r="F911" s="5"/>
      <c r="G911" s="5"/>
      <c r="H911" s="5"/>
      <c r="I911" s="5"/>
    </row>
    <row r="912">
      <c r="C912" s="5"/>
      <c r="D912" s="5"/>
      <c r="E912" s="5"/>
      <c r="F912" s="5"/>
      <c r="G912" s="5"/>
      <c r="H912" s="5"/>
      <c r="I912" s="5"/>
    </row>
    <row r="913">
      <c r="C913" s="5"/>
      <c r="D913" s="5"/>
      <c r="E913" s="5"/>
      <c r="F913" s="5"/>
      <c r="G913" s="5"/>
      <c r="H913" s="5"/>
      <c r="I913" s="5"/>
    </row>
    <row r="914">
      <c r="C914" s="5"/>
      <c r="D914" s="5"/>
      <c r="E914" s="5"/>
      <c r="F914" s="5"/>
      <c r="G914" s="5"/>
      <c r="H914" s="5"/>
      <c r="I914" s="5"/>
    </row>
    <row r="915">
      <c r="C915" s="5"/>
      <c r="D915" s="5"/>
      <c r="E915" s="5"/>
      <c r="F915" s="5"/>
      <c r="G915" s="5"/>
      <c r="H915" s="5"/>
      <c r="I915" s="5"/>
    </row>
    <row r="916">
      <c r="C916" s="5"/>
      <c r="D916" s="5"/>
      <c r="E916" s="5"/>
      <c r="F916" s="5"/>
      <c r="G916" s="5"/>
      <c r="H916" s="5"/>
      <c r="I916" s="5"/>
    </row>
    <row r="917">
      <c r="C917" s="5"/>
      <c r="D917" s="5"/>
      <c r="E917" s="5"/>
      <c r="F917" s="5"/>
      <c r="G917" s="5"/>
      <c r="H917" s="5"/>
      <c r="I917" s="5"/>
    </row>
    <row r="918">
      <c r="C918" s="5"/>
      <c r="D918" s="5"/>
      <c r="E918" s="5"/>
      <c r="F918" s="5"/>
      <c r="G918" s="5"/>
      <c r="H918" s="5"/>
      <c r="I918" s="5"/>
    </row>
    <row r="919">
      <c r="C919" s="5"/>
      <c r="D919" s="5"/>
      <c r="E919" s="5"/>
      <c r="F919" s="5"/>
      <c r="G919" s="5"/>
      <c r="H919" s="5"/>
      <c r="I919" s="5"/>
    </row>
    <row r="920">
      <c r="C920" s="5"/>
      <c r="D920" s="5"/>
      <c r="E920" s="5"/>
      <c r="F920" s="5"/>
      <c r="G920" s="5"/>
      <c r="H920" s="5"/>
      <c r="I920" s="5"/>
    </row>
    <row r="921">
      <c r="C921" s="5"/>
      <c r="D921" s="5"/>
      <c r="E921" s="5"/>
      <c r="F921" s="5"/>
      <c r="G921" s="5"/>
      <c r="H921" s="5"/>
      <c r="I921" s="5"/>
    </row>
    <row r="922">
      <c r="C922" s="5"/>
      <c r="D922" s="5"/>
      <c r="E922" s="5"/>
      <c r="F922" s="5"/>
      <c r="G922" s="5"/>
      <c r="H922" s="5"/>
      <c r="I922" s="5"/>
    </row>
    <row r="923">
      <c r="C923" s="5"/>
      <c r="D923" s="5"/>
      <c r="E923" s="5"/>
      <c r="F923" s="5"/>
      <c r="G923" s="5"/>
      <c r="H923" s="5"/>
      <c r="I923" s="5"/>
    </row>
    <row r="924">
      <c r="C924" s="5"/>
      <c r="D924" s="5"/>
      <c r="E924" s="5"/>
      <c r="F924" s="5"/>
      <c r="G924" s="5"/>
      <c r="H924" s="5"/>
      <c r="I924" s="5"/>
    </row>
    <row r="925">
      <c r="C925" s="5"/>
      <c r="D925" s="5"/>
      <c r="E925" s="5"/>
      <c r="F925" s="5"/>
      <c r="G925" s="5"/>
      <c r="H925" s="5"/>
      <c r="I925" s="5"/>
    </row>
    <row r="926">
      <c r="C926" s="5"/>
      <c r="D926" s="5"/>
      <c r="E926" s="5"/>
      <c r="F926" s="5"/>
      <c r="G926" s="5"/>
      <c r="H926" s="5"/>
      <c r="I926" s="5"/>
    </row>
    <row r="927">
      <c r="C927" s="5"/>
      <c r="D927" s="5"/>
      <c r="E927" s="5"/>
      <c r="F927" s="5"/>
      <c r="G927" s="5"/>
      <c r="H927" s="5"/>
      <c r="I927" s="5"/>
    </row>
    <row r="928">
      <c r="C928" s="5"/>
      <c r="D928" s="5"/>
      <c r="E928" s="5"/>
      <c r="F928" s="5"/>
      <c r="G928" s="5"/>
      <c r="H928" s="5"/>
      <c r="I928" s="5"/>
    </row>
    <row r="929">
      <c r="C929" s="5"/>
      <c r="D929" s="5"/>
      <c r="E929" s="5"/>
      <c r="F929" s="5"/>
      <c r="G929" s="5"/>
      <c r="H929" s="5"/>
      <c r="I929" s="5"/>
    </row>
    <row r="930">
      <c r="C930" s="5"/>
      <c r="D930" s="5"/>
      <c r="E930" s="5"/>
      <c r="F930" s="5"/>
      <c r="G930" s="5"/>
      <c r="H930" s="5"/>
      <c r="I930" s="5"/>
    </row>
    <row r="931">
      <c r="C931" s="5"/>
      <c r="D931" s="5"/>
      <c r="E931" s="5"/>
      <c r="F931" s="5"/>
      <c r="G931" s="5"/>
      <c r="H931" s="5"/>
      <c r="I931" s="5"/>
    </row>
    <row r="932">
      <c r="C932" s="5"/>
      <c r="D932" s="5"/>
      <c r="E932" s="5"/>
      <c r="F932" s="5"/>
      <c r="G932" s="5"/>
      <c r="H932" s="5"/>
      <c r="I932" s="5"/>
    </row>
    <row r="933">
      <c r="C933" s="5"/>
      <c r="D933" s="5"/>
      <c r="E933" s="5"/>
      <c r="F933" s="5"/>
      <c r="G933" s="5"/>
      <c r="H933" s="5"/>
      <c r="I933" s="5"/>
    </row>
    <row r="934">
      <c r="C934" s="5"/>
      <c r="D934" s="5"/>
      <c r="E934" s="5"/>
      <c r="F934" s="5"/>
      <c r="G934" s="5"/>
      <c r="H934" s="5"/>
      <c r="I934" s="5"/>
    </row>
    <row r="935">
      <c r="C935" s="5"/>
      <c r="D935" s="5"/>
      <c r="E935" s="5"/>
      <c r="F935" s="5"/>
      <c r="G935" s="5"/>
      <c r="H935" s="5"/>
      <c r="I935" s="5"/>
    </row>
    <row r="936">
      <c r="C936" s="5"/>
      <c r="D936" s="5"/>
      <c r="E936" s="5"/>
      <c r="F936" s="5"/>
      <c r="G936" s="5"/>
      <c r="H936" s="5"/>
      <c r="I936" s="5"/>
    </row>
    <row r="937">
      <c r="C937" s="5"/>
      <c r="D937" s="5"/>
      <c r="E937" s="5"/>
      <c r="F937" s="5"/>
      <c r="G937" s="5"/>
      <c r="H937" s="5"/>
      <c r="I937" s="5"/>
    </row>
    <row r="938">
      <c r="C938" s="5"/>
      <c r="D938" s="5"/>
      <c r="E938" s="5"/>
      <c r="F938" s="5"/>
      <c r="G938" s="5"/>
      <c r="H938" s="5"/>
      <c r="I938" s="5"/>
    </row>
    <row r="939">
      <c r="C939" s="5"/>
      <c r="D939" s="5"/>
      <c r="E939" s="5"/>
      <c r="F939" s="5"/>
      <c r="G939" s="5"/>
      <c r="H939" s="5"/>
      <c r="I939" s="5"/>
    </row>
    <row r="940">
      <c r="C940" s="5"/>
      <c r="D940" s="5"/>
      <c r="E940" s="5"/>
      <c r="F940" s="5"/>
      <c r="G940" s="5"/>
      <c r="H940" s="5"/>
      <c r="I940" s="5"/>
    </row>
    <row r="941">
      <c r="C941" s="5"/>
      <c r="D941" s="5"/>
      <c r="E941" s="5"/>
      <c r="F941" s="5"/>
      <c r="G941" s="5"/>
      <c r="H941" s="5"/>
      <c r="I941" s="5"/>
    </row>
    <row r="942">
      <c r="C942" s="5"/>
      <c r="D942" s="5"/>
      <c r="E942" s="5"/>
      <c r="F942" s="5"/>
      <c r="G942" s="5"/>
      <c r="H942" s="5"/>
      <c r="I942" s="5"/>
    </row>
    <row r="943">
      <c r="C943" s="5"/>
      <c r="D943" s="5"/>
      <c r="E943" s="5"/>
      <c r="F943" s="5"/>
      <c r="G943" s="5"/>
      <c r="H943" s="5"/>
      <c r="I943" s="5"/>
    </row>
    <row r="944">
      <c r="C944" s="5"/>
      <c r="D944" s="5"/>
      <c r="E944" s="5"/>
      <c r="F944" s="5"/>
      <c r="G944" s="5"/>
      <c r="H944" s="5"/>
      <c r="I944" s="5"/>
    </row>
    <row r="945">
      <c r="C945" s="5"/>
      <c r="D945" s="5"/>
      <c r="E945" s="5"/>
      <c r="F945" s="5"/>
      <c r="G945" s="5"/>
      <c r="H945" s="5"/>
      <c r="I945" s="5"/>
    </row>
    <row r="946">
      <c r="C946" s="5"/>
      <c r="D946" s="5"/>
      <c r="E946" s="5"/>
      <c r="F946" s="5"/>
      <c r="G946" s="5"/>
      <c r="H946" s="5"/>
      <c r="I946" s="5"/>
    </row>
    <row r="947">
      <c r="C947" s="5"/>
      <c r="D947" s="5"/>
      <c r="E947" s="5"/>
      <c r="F947" s="5"/>
      <c r="G947" s="5"/>
      <c r="H947" s="5"/>
      <c r="I947" s="5"/>
    </row>
    <row r="948">
      <c r="C948" s="5"/>
      <c r="D948" s="5"/>
      <c r="E948" s="5"/>
      <c r="F948" s="5"/>
      <c r="G948" s="5"/>
      <c r="H948" s="5"/>
      <c r="I948" s="5"/>
    </row>
    <row r="949">
      <c r="C949" s="5"/>
      <c r="D949" s="5"/>
      <c r="E949" s="5"/>
      <c r="F949" s="5"/>
      <c r="G949" s="5"/>
      <c r="H949" s="5"/>
      <c r="I949" s="5"/>
    </row>
    <row r="950">
      <c r="C950" s="5"/>
      <c r="D950" s="5"/>
      <c r="E950" s="5"/>
      <c r="F950" s="5"/>
      <c r="G950" s="5"/>
      <c r="H950" s="5"/>
      <c r="I950" s="5"/>
    </row>
    <row r="951">
      <c r="C951" s="5"/>
      <c r="D951" s="5"/>
      <c r="E951" s="5"/>
      <c r="F951" s="5"/>
      <c r="G951" s="5"/>
      <c r="H951" s="5"/>
      <c r="I951" s="5"/>
    </row>
    <row r="952">
      <c r="C952" s="5"/>
      <c r="D952" s="5"/>
      <c r="E952" s="5"/>
      <c r="F952" s="5"/>
      <c r="G952" s="5"/>
      <c r="H952" s="5"/>
      <c r="I952" s="5"/>
    </row>
    <row r="953">
      <c r="C953" s="5"/>
      <c r="D953" s="5"/>
      <c r="E953" s="5"/>
      <c r="F953" s="5"/>
      <c r="G953" s="5"/>
      <c r="H953" s="5"/>
      <c r="I953" s="5"/>
    </row>
    <row r="954">
      <c r="C954" s="5"/>
      <c r="D954" s="5"/>
      <c r="E954" s="5"/>
      <c r="F954" s="5"/>
      <c r="G954" s="5"/>
      <c r="H954" s="5"/>
      <c r="I954" s="5"/>
    </row>
    <row r="955">
      <c r="C955" s="5"/>
      <c r="D955" s="5"/>
      <c r="E955" s="5"/>
      <c r="F955" s="5"/>
      <c r="G955" s="5"/>
      <c r="H955" s="5"/>
      <c r="I955" s="5"/>
    </row>
    <row r="956">
      <c r="C956" s="5"/>
      <c r="D956" s="5"/>
      <c r="E956" s="5"/>
      <c r="F956" s="5"/>
      <c r="G956" s="5"/>
      <c r="H956" s="5"/>
      <c r="I956" s="5"/>
    </row>
    <row r="957">
      <c r="C957" s="5"/>
      <c r="D957" s="5"/>
      <c r="E957" s="5"/>
      <c r="F957" s="5"/>
      <c r="G957" s="5"/>
      <c r="H957" s="5"/>
      <c r="I957" s="5"/>
    </row>
    <row r="958">
      <c r="C958" s="5"/>
      <c r="D958" s="5"/>
      <c r="E958" s="5"/>
      <c r="F958" s="5"/>
      <c r="G958" s="5"/>
      <c r="H958" s="5"/>
      <c r="I958" s="5"/>
    </row>
    <row r="959">
      <c r="C959" s="5"/>
      <c r="D959" s="5"/>
      <c r="E959" s="5"/>
      <c r="F959" s="5"/>
      <c r="G959" s="5"/>
      <c r="H959" s="5"/>
      <c r="I959" s="5"/>
    </row>
    <row r="960">
      <c r="C960" s="5"/>
      <c r="D960" s="5"/>
      <c r="E960" s="5"/>
      <c r="F960" s="5"/>
      <c r="G960" s="5"/>
      <c r="H960" s="5"/>
      <c r="I960" s="5"/>
    </row>
    <row r="961">
      <c r="C961" s="5"/>
      <c r="D961" s="5"/>
      <c r="E961" s="5"/>
      <c r="F961" s="5"/>
      <c r="G961" s="5"/>
      <c r="H961" s="5"/>
      <c r="I961" s="5"/>
    </row>
    <row r="962">
      <c r="C962" s="5"/>
      <c r="D962" s="5"/>
      <c r="E962" s="5"/>
      <c r="F962" s="5"/>
      <c r="G962" s="5"/>
      <c r="H962" s="5"/>
      <c r="I962" s="5"/>
    </row>
    <row r="963">
      <c r="C963" s="5"/>
      <c r="D963" s="5"/>
      <c r="E963" s="5"/>
      <c r="F963" s="5"/>
      <c r="G963" s="5"/>
      <c r="H963" s="5"/>
      <c r="I963" s="5"/>
    </row>
    <row r="964">
      <c r="C964" s="5"/>
      <c r="D964" s="5"/>
      <c r="E964" s="5"/>
      <c r="F964" s="5"/>
      <c r="G964" s="5"/>
      <c r="H964" s="5"/>
      <c r="I964" s="5"/>
    </row>
    <row r="965">
      <c r="C965" s="5"/>
      <c r="D965" s="5"/>
      <c r="E965" s="5"/>
      <c r="F965" s="5"/>
      <c r="G965" s="5"/>
      <c r="H965" s="5"/>
      <c r="I965" s="5"/>
    </row>
    <row r="966">
      <c r="C966" s="5"/>
      <c r="D966" s="5"/>
      <c r="E966" s="5"/>
      <c r="F966" s="5"/>
      <c r="G966" s="5"/>
      <c r="H966" s="5"/>
      <c r="I966" s="5"/>
    </row>
    <row r="967">
      <c r="C967" s="5"/>
      <c r="D967" s="5"/>
      <c r="E967" s="5"/>
      <c r="F967" s="5"/>
      <c r="G967" s="5"/>
      <c r="H967" s="5"/>
      <c r="I967" s="5"/>
    </row>
    <row r="968">
      <c r="C968" s="5"/>
      <c r="D968" s="5"/>
      <c r="E968" s="5"/>
      <c r="F968" s="5"/>
      <c r="G968" s="5"/>
      <c r="H968" s="5"/>
      <c r="I968" s="5"/>
    </row>
    <row r="969">
      <c r="C969" s="5"/>
      <c r="D969" s="5"/>
      <c r="E969" s="5"/>
      <c r="F969" s="5"/>
      <c r="G969" s="5"/>
      <c r="H969" s="5"/>
      <c r="I969" s="5"/>
    </row>
    <row r="970">
      <c r="C970" s="5"/>
      <c r="D970" s="5"/>
      <c r="E970" s="5"/>
      <c r="F970" s="5"/>
      <c r="G970" s="5"/>
      <c r="H970" s="5"/>
      <c r="I970" s="5"/>
    </row>
    <row r="971">
      <c r="C971" s="5"/>
      <c r="D971" s="5"/>
      <c r="E971" s="5"/>
      <c r="F971" s="5"/>
      <c r="G971" s="5"/>
      <c r="H971" s="5"/>
      <c r="I971" s="5"/>
    </row>
    <row r="972">
      <c r="C972" s="5"/>
      <c r="D972" s="5"/>
      <c r="E972" s="5"/>
      <c r="F972" s="5"/>
      <c r="G972" s="5"/>
      <c r="H972" s="5"/>
      <c r="I972" s="5"/>
    </row>
    <row r="973">
      <c r="C973" s="5"/>
      <c r="D973" s="5"/>
      <c r="E973" s="5"/>
      <c r="F973" s="5"/>
      <c r="G973" s="5"/>
      <c r="H973" s="5"/>
      <c r="I973" s="5"/>
    </row>
    <row r="974">
      <c r="C974" s="5"/>
      <c r="D974" s="5"/>
      <c r="E974" s="5"/>
      <c r="F974" s="5"/>
      <c r="G974" s="5"/>
      <c r="H974" s="5"/>
      <c r="I974" s="5"/>
    </row>
    <row r="975">
      <c r="C975" s="5"/>
      <c r="D975" s="5"/>
      <c r="E975" s="5"/>
      <c r="F975" s="5"/>
      <c r="G975" s="5"/>
      <c r="H975" s="5"/>
      <c r="I975" s="5"/>
    </row>
    <row r="976">
      <c r="C976" s="5"/>
      <c r="D976" s="5"/>
      <c r="E976" s="5"/>
      <c r="F976" s="5"/>
      <c r="G976" s="5"/>
      <c r="H976" s="5"/>
      <c r="I976" s="5"/>
    </row>
    <row r="977">
      <c r="C977" s="5"/>
      <c r="D977" s="5"/>
      <c r="E977" s="5"/>
      <c r="F977" s="5"/>
      <c r="G977" s="5"/>
      <c r="H977" s="5"/>
      <c r="I977" s="5"/>
    </row>
    <row r="978">
      <c r="C978" s="5"/>
      <c r="D978" s="5"/>
      <c r="E978" s="5"/>
      <c r="F978" s="5"/>
      <c r="G978" s="5"/>
      <c r="H978" s="5"/>
      <c r="I978" s="5"/>
    </row>
    <row r="979">
      <c r="C979" s="5"/>
      <c r="D979" s="5"/>
      <c r="E979" s="5"/>
      <c r="F979" s="5"/>
      <c r="G979" s="5"/>
      <c r="H979" s="5"/>
      <c r="I979" s="5"/>
    </row>
    <row r="980">
      <c r="C980" s="5"/>
      <c r="D980" s="5"/>
      <c r="E980" s="5"/>
      <c r="F980" s="5"/>
      <c r="G980" s="5"/>
      <c r="H980" s="5"/>
      <c r="I980" s="5"/>
    </row>
    <row r="981">
      <c r="C981" s="5"/>
      <c r="D981" s="5"/>
      <c r="E981" s="5"/>
      <c r="F981" s="5"/>
      <c r="G981" s="5"/>
      <c r="H981" s="5"/>
      <c r="I981" s="5"/>
    </row>
    <row r="982">
      <c r="C982" s="5"/>
      <c r="D982" s="5"/>
      <c r="E982" s="5"/>
      <c r="F982" s="5"/>
      <c r="G982" s="5"/>
      <c r="H982" s="5"/>
      <c r="I982" s="5"/>
    </row>
    <row r="983">
      <c r="C983" s="5"/>
      <c r="D983" s="5"/>
      <c r="E983" s="5"/>
      <c r="F983" s="5"/>
      <c r="G983" s="5"/>
      <c r="H983" s="5"/>
      <c r="I983" s="5"/>
    </row>
    <row r="984">
      <c r="C984" s="5"/>
      <c r="D984" s="5"/>
      <c r="E984" s="5"/>
      <c r="F984" s="5"/>
      <c r="G984" s="5"/>
      <c r="H984" s="5"/>
      <c r="I984" s="5"/>
    </row>
    <row r="985">
      <c r="C985" s="5"/>
      <c r="D985" s="5"/>
      <c r="E985" s="5"/>
      <c r="F985" s="5"/>
      <c r="G985" s="5"/>
      <c r="H985" s="5"/>
      <c r="I985" s="5"/>
    </row>
    <row r="986">
      <c r="C986" s="5"/>
      <c r="D986" s="5"/>
      <c r="E986" s="5"/>
      <c r="F986" s="5"/>
      <c r="G986" s="5"/>
      <c r="H986" s="5"/>
      <c r="I986" s="5"/>
    </row>
    <row r="987">
      <c r="C987" s="5"/>
      <c r="D987" s="5"/>
      <c r="E987" s="5"/>
      <c r="F987" s="5"/>
      <c r="G987" s="5"/>
      <c r="H987" s="5"/>
      <c r="I987" s="5"/>
    </row>
    <row r="988">
      <c r="C988" s="5"/>
      <c r="D988" s="5"/>
      <c r="E988" s="5"/>
      <c r="F988" s="5"/>
      <c r="G988" s="5"/>
      <c r="H988" s="5"/>
      <c r="I988" s="5"/>
    </row>
    <row r="989">
      <c r="C989" s="5"/>
      <c r="D989" s="5"/>
      <c r="E989" s="5"/>
      <c r="F989" s="5"/>
      <c r="G989" s="5"/>
      <c r="H989" s="5"/>
      <c r="I989" s="5"/>
    </row>
    <row r="990">
      <c r="C990" s="5"/>
      <c r="D990" s="5"/>
      <c r="E990" s="5"/>
      <c r="F990" s="5"/>
      <c r="G990" s="5"/>
      <c r="H990" s="5"/>
      <c r="I990" s="5"/>
    </row>
    <row r="991">
      <c r="C991" s="5"/>
      <c r="D991" s="5"/>
      <c r="E991" s="5"/>
      <c r="F991" s="5"/>
      <c r="G991" s="5"/>
      <c r="H991" s="5"/>
      <c r="I991" s="5"/>
    </row>
    <row r="992">
      <c r="C992" s="5"/>
      <c r="D992" s="5"/>
      <c r="E992" s="5"/>
      <c r="F992" s="5"/>
      <c r="G992" s="5"/>
      <c r="H992" s="5"/>
      <c r="I992" s="5"/>
    </row>
    <row r="993">
      <c r="C993" s="5"/>
      <c r="D993" s="5"/>
      <c r="E993" s="5"/>
      <c r="F993" s="5"/>
      <c r="G993" s="5"/>
      <c r="H993" s="5"/>
      <c r="I993" s="5"/>
    </row>
    <row r="994">
      <c r="C994" s="5"/>
      <c r="D994" s="5"/>
      <c r="E994" s="5"/>
      <c r="F994" s="5"/>
      <c r="G994" s="5"/>
      <c r="H994" s="5"/>
      <c r="I994" s="5"/>
    </row>
    <row r="995">
      <c r="C995" s="5"/>
      <c r="D995" s="5"/>
      <c r="E995" s="5"/>
      <c r="F995" s="5"/>
      <c r="G995" s="5"/>
      <c r="H995" s="5"/>
      <c r="I995" s="5"/>
    </row>
    <row r="996">
      <c r="C996" s="5"/>
      <c r="D996" s="5"/>
      <c r="E996" s="5"/>
      <c r="F996" s="5"/>
      <c r="G996" s="5"/>
      <c r="H996" s="5"/>
      <c r="I996" s="5"/>
    </row>
    <row r="997">
      <c r="C997" s="5"/>
      <c r="D997" s="5"/>
      <c r="E997" s="5"/>
      <c r="F997" s="5"/>
      <c r="G997" s="5"/>
      <c r="H997" s="5"/>
      <c r="I997" s="5"/>
    </row>
    <row r="998">
      <c r="C998" s="5"/>
      <c r="D998" s="5"/>
      <c r="E998" s="5"/>
      <c r="F998" s="5"/>
      <c r="G998" s="5"/>
      <c r="H998" s="5"/>
      <c r="I998" s="5"/>
    </row>
    <row r="999">
      <c r="C999" s="5"/>
      <c r="D999" s="5"/>
      <c r="E999" s="5"/>
      <c r="F999" s="5"/>
      <c r="G999" s="5"/>
      <c r="H999" s="5"/>
      <c r="I999" s="5"/>
    </row>
    <row r="1000">
      <c r="C1000" s="5"/>
      <c r="D1000" s="5"/>
      <c r="E1000" s="5"/>
      <c r="F1000" s="5"/>
      <c r="G1000" s="5"/>
      <c r="H1000" s="5"/>
      <c r="I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163</v>
      </c>
      <c r="L1" s="12"/>
      <c r="M1" s="11" t="s">
        <v>164</v>
      </c>
      <c r="N1" s="11" t="s">
        <v>165</v>
      </c>
      <c r="O1" s="11" t="s">
        <v>166</v>
      </c>
      <c r="P1" s="11" t="s">
        <v>167</v>
      </c>
    </row>
    <row r="2">
      <c r="A2" s="13">
        <v>1.0</v>
      </c>
      <c r="B2" s="12" t="s">
        <v>12</v>
      </c>
      <c r="C2" s="13">
        <v>98.0</v>
      </c>
      <c r="D2" s="13">
        <v>47.0</v>
      </c>
      <c r="E2" s="13">
        <v>51.0</v>
      </c>
      <c r="F2" s="13">
        <v>47.0</v>
      </c>
      <c r="G2" s="13">
        <v>0.4622641509433962</v>
      </c>
      <c r="H2" s="13">
        <v>0.4796</v>
      </c>
      <c r="I2" s="13">
        <v>0.5204081632653061</v>
      </c>
      <c r="J2" s="13">
        <v>0.2216981132075472</v>
      </c>
      <c r="K2" s="12" t="s">
        <v>164</v>
      </c>
      <c r="L2" s="12"/>
      <c r="M2" s="12" t="str">
        <f>IFERROR(__xludf.DUMMYFUNCTION("FILTER($B:$B,$K:$K=M1)"),"Edith")</f>
        <v>Edith</v>
      </c>
      <c r="N2" s="12" t="str">
        <f>IFERROR(__xludf.DUMMYFUNCTION("FILTER($B:$B,$K:$K=N1)"),"Joy")</f>
        <v>Joy</v>
      </c>
      <c r="O2" s="12" t="str">
        <f>IFERROR(__xludf.DUMMYFUNCTION("FILTER($B:$B,$K:$K=O1)"),"Suyou")</f>
        <v>Suyou</v>
      </c>
      <c r="P2" s="12" t="str">
        <f>IFERROR(__xludf.DUMMYFUNCTION("FILTER($B:$B,$K:$K=P1)"),"Saber")</f>
        <v>Saber</v>
      </c>
    </row>
    <row r="3">
      <c r="A3" s="13">
        <v>2.0</v>
      </c>
      <c r="B3" s="12" t="s">
        <v>13</v>
      </c>
      <c r="C3" s="13">
        <v>78.0</v>
      </c>
      <c r="D3" s="13">
        <v>33.0</v>
      </c>
      <c r="E3" s="13">
        <v>45.0</v>
      </c>
      <c r="F3" s="13">
        <v>39.0</v>
      </c>
      <c r="G3" s="13">
        <v>0.3679245283018868</v>
      </c>
      <c r="H3" s="13">
        <v>0.4231</v>
      </c>
      <c r="I3" s="13">
        <v>0.5769230769230769</v>
      </c>
      <c r="J3" s="13">
        <v>0.1839622641509434</v>
      </c>
      <c r="K3" s="12" t="s">
        <v>164</v>
      </c>
      <c r="L3" s="12"/>
      <c r="M3" s="12" t="str">
        <f>IFERROR(__xludf.DUMMYFUNCTION("""COMPUTED_VALUE"""),"Valentina")</f>
        <v>Valentina</v>
      </c>
      <c r="N3" s="12" t="str">
        <f>IFERROR(__xludf.DUMMYFUNCTION("""COMPUTED_VALUE"""),"Hanabi")</f>
        <v>Hanabi</v>
      </c>
      <c r="O3" s="12" t="str">
        <f>IFERROR(__xludf.DUMMYFUNCTION("""COMPUTED_VALUE"""),"Carmilla")</f>
        <v>Carmilla</v>
      </c>
      <c r="P3" s="12" t="str">
        <f>IFERROR(__xludf.DUMMYFUNCTION("""COMPUTED_VALUE"""),"Aamon")</f>
        <v>Aamon</v>
      </c>
    </row>
    <row r="4">
      <c r="A4" s="13">
        <v>3.0</v>
      </c>
      <c r="B4" s="12" t="s">
        <v>14</v>
      </c>
      <c r="C4" s="13">
        <v>77.0</v>
      </c>
      <c r="D4" s="13">
        <v>44.0</v>
      </c>
      <c r="E4" s="13">
        <v>33.0</v>
      </c>
      <c r="F4" s="13">
        <v>94.0</v>
      </c>
      <c r="G4" s="13">
        <v>0.3632075471698113</v>
      </c>
      <c r="H4" s="13">
        <v>0.5714</v>
      </c>
      <c r="I4" s="13">
        <v>0.4285714285714285</v>
      </c>
      <c r="J4" s="13">
        <v>0.4433962264150944</v>
      </c>
      <c r="K4" s="12" t="s">
        <v>164</v>
      </c>
      <c r="L4" s="12"/>
      <c r="M4" s="12" t="str">
        <f>IFERROR(__xludf.DUMMYFUNCTION("""COMPUTED_VALUE"""),"Harith")</f>
        <v>Harith</v>
      </c>
      <c r="N4" s="12" t="str">
        <f>IFERROR(__xludf.DUMMYFUNCTION("""COMPUTED_VALUE"""),"Melissa")</f>
        <v>Melissa</v>
      </c>
      <c r="O4" s="12" t="str">
        <f>IFERROR(__xludf.DUMMYFUNCTION("""COMPUTED_VALUE"""),"Irithel")</f>
        <v>Irithel</v>
      </c>
      <c r="P4" s="12" t="str">
        <f>IFERROR(__xludf.DUMMYFUNCTION("""COMPUTED_VALUE"""),"Aldous")</f>
        <v>Aldous</v>
      </c>
    </row>
    <row r="5">
      <c r="A5" s="13">
        <v>4.0</v>
      </c>
      <c r="B5" s="12" t="s">
        <v>15</v>
      </c>
      <c r="C5" s="13">
        <v>76.0</v>
      </c>
      <c r="D5" s="13">
        <v>43.0</v>
      </c>
      <c r="E5" s="13">
        <v>33.0</v>
      </c>
      <c r="F5" s="13">
        <v>79.0</v>
      </c>
      <c r="G5" s="13">
        <v>0.3584905660377358</v>
      </c>
      <c r="H5" s="13">
        <v>0.5658</v>
      </c>
      <c r="I5" s="13">
        <v>0.4342105263157895</v>
      </c>
      <c r="J5" s="13">
        <v>0.3726415094339622</v>
      </c>
      <c r="K5" s="12" t="s">
        <v>164</v>
      </c>
      <c r="L5" s="12"/>
      <c r="M5" s="12" t="str">
        <f>IFERROR(__xludf.DUMMYFUNCTION("""COMPUTED_VALUE"""),"Hylos")</f>
        <v>Hylos</v>
      </c>
      <c r="N5" s="12" t="str">
        <f>IFERROR(__xludf.DUMMYFUNCTION("""COMPUTED_VALUE"""),"Novaria")</f>
        <v>Novaria</v>
      </c>
      <c r="O5" s="12" t="str">
        <f>IFERROR(__xludf.DUMMYFUNCTION("""COMPUTED_VALUE"""),"Hilda")</f>
        <v>Hilda</v>
      </c>
      <c r="P5" s="12" t="str">
        <f>IFERROR(__xludf.DUMMYFUNCTION("""COMPUTED_VALUE"""),"Alucard")</f>
        <v>Alucard</v>
      </c>
    </row>
    <row r="6">
      <c r="A6" s="13">
        <v>5.0</v>
      </c>
      <c r="B6" s="12" t="s">
        <v>16</v>
      </c>
      <c r="C6" s="13">
        <v>76.0</v>
      </c>
      <c r="D6" s="13">
        <v>38.0</v>
      </c>
      <c r="E6" s="13">
        <v>38.0</v>
      </c>
      <c r="F6" s="13">
        <v>44.0</v>
      </c>
      <c r="G6" s="13">
        <v>0.3584905660377358</v>
      </c>
      <c r="H6" s="13">
        <v>0.5</v>
      </c>
      <c r="I6" s="13">
        <v>0.5</v>
      </c>
      <c r="J6" s="13">
        <v>0.2075471698113208</v>
      </c>
      <c r="K6" s="12" t="s">
        <v>164</v>
      </c>
      <c r="L6" s="12"/>
      <c r="M6" s="12" t="str">
        <f>IFERROR(__xludf.DUMMYFUNCTION("""COMPUTED_VALUE"""),"Roger")</f>
        <v>Roger</v>
      </c>
      <c r="N6" s="12" t="str">
        <f>IFERROR(__xludf.DUMMYFUNCTION("""COMPUTED_VALUE"""),"Cici")</f>
        <v>Cici</v>
      </c>
      <c r="O6" s="12" t="str">
        <f>IFERROR(__xludf.DUMMYFUNCTION("""COMPUTED_VALUE"""),"Fredrinn")</f>
        <v>Fredrinn</v>
      </c>
      <c r="P6" s="12" t="str">
        <f>IFERROR(__xludf.DUMMYFUNCTION("""COMPUTED_VALUE"""),"Argus")</f>
        <v>Argus</v>
      </c>
    </row>
    <row r="7">
      <c r="A7" s="13">
        <v>6.0</v>
      </c>
      <c r="B7" s="12" t="s">
        <v>17</v>
      </c>
      <c r="C7" s="13">
        <v>74.0</v>
      </c>
      <c r="D7" s="13">
        <v>35.0</v>
      </c>
      <c r="E7" s="13">
        <v>39.0</v>
      </c>
      <c r="F7" s="13">
        <v>39.0</v>
      </c>
      <c r="G7" s="13">
        <v>0.3490566037735849</v>
      </c>
      <c r="H7" s="13">
        <v>0.473</v>
      </c>
      <c r="I7" s="13">
        <v>0.527027027027027</v>
      </c>
      <c r="J7" s="13">
        <v>0.1839622641509434</v>
      </c>
      <c r="K7" s="12" t="s">
        <v>164</v>
      </c>
      <c r="L7" s="12"/>
      <c r="M7" s="12" t="str">
        <f>IFERROR(__xludf.DUMMYFUNCTION("""COMPUTED_VALUE"""),"Nolan")</f>
        <v>Nolan</v>
      </c>
      <c r="N7" s="12" t="str">
        <f>IFERROR(__xludf.DUMMYFUNCTION("""COMPUTED_VALUE"""),"Kadita")</f>
        <v>Kadita</v>
      </c>
      <c r="O7" s="12" t="str">
        <f>IFERROR(__xludf.DUMMYFUNCTION("""COMPUTED_VALUE"""),"Atlas")</f>
        <v>Atlas</v>
      </c>
      <c r="P7" s="12" t="str">
        <f>IFERROR(__xludf.DUMMYFUNCTION("""COMPUTED_VALUE"""),"Aulus")</f>
        <v>Aulus</v>
      </c>
    </row>
    <row r="8">
      <c r="A8" s="13">
        <v>7.0</v>
      </c>
      <c r="B8" s="12" t="s">
        <v>18</v>
      </c>
      <c r="C8" s="13">
        <v>71.0</v>
      </c>
      <c r="D8" s="13">
        <v>39.0</v>
      </c>
      <c r="E8" s="13">
        <v>32.0</v>
      </c>
      <c r="F8" s="13">
        <v>43.0</v>
      </c>
      <c r="G8" s="13">
        <v>0.3349056603773585</v>
      </c>
      <c r="H8" s="13">
        <v>0.5493</v>
      </c>
      <c r="I8" s="13">
        <v>0.4507042253521127</v>
      </c>
      <c r="J8" s="13">
        <v>0.2028301886792453</v>
      </c>
      <c r="K8" s="12" t="s">
        <v>164</v>
      </c>
      <c r="L8" s="12"/>
      <c r="M8" s="12" t="str">
        <f>IFERROR(__xludf.DUMMYFUNCTION("""COMPUTED_VALUE"""),"Alpha")</f>
        <v>Alpha</v>
      </c>
      <c r="N8" s="12" t="str">
        <f>IFERROR(__xludf.DUMMYFUNCTION("""COMPUTED_VALUE"""),"Martis")</f>
        <v>Martis</v>
      </c>
      <c r="O8" s="12" t="str">
        <f>IFERROR(__xludf.DUMMYFUNCTION("""COMPUTED_VALUE"""),"Cecilion")</f>
        <v>Cecilion</v>
      </c>
      <c r="P8" s="12" t="str">
        <f>IFERROR(__xludf.DUMMYFUNCTION("""COMPUTED_VALUE"""),"Badang")</f>
        <v>Badang</v>
      </c>
    </row>
    <row r="9">
      <c r="A9" s="13">
        <v>8.0</v>
      </c>
      <c r="B9" s="12" t="s">
        <v>19</v>
      </c>
      <c r="C9" s="13">
        <v>70.0</v>
      </c>
      <c r="D9" s="13">
        <v>30.0</v>
      </c>
      <c r="E9" s="13">
        <v>40.0</v>
      </c>
      <c r="F9" s="13">
        <v>48.0</v>
      </c>
      <c r="G9" s="13">
        <v>0.330188679245283</v>
      </c>
      <c r="H9" s="13">
        <v>0.4286</v>
      </c>
      <c r="I9" s="13">
        <v>0.5714285714285714</v>
      </c>
      <c r="J9" s="13">
        <v>0.2264150943396226</v>
      </c>
      <c r="K9" s="12" t="s">
        <v>164</v>
      </c>
      <c r="L9" s="12"/>
      <c r="M9" s="12" t="str">
        <f>IFERROR(__xludf.DUMMYFUNCTION("""COMPUTED_VALUE"""),"Moskov")</f>
        <v>Moskov</v>
      </c>
      <c r="N9" s="12" t="str">
        <f>IFERROR(__xludf.DUMMYFUNCTION("""COMPUTED_VALUE"""),"Masha")</f>
        <v>Masha</v>
      </c>
      <c r="O9" s="12" t="str">
        <f>IFERROR(__xludf.DUMMYFUNCTION("""COMPUTED_VALUE"""),"Natalia")</f>
        <v>Natalia</v>
      </c>
      <c r="P9" s="12" t="str">
        <f>IFERROR(__xludf.DUMMYFUNCTION("""COMPUTED_VALUE"""),"Balmond")</f>
        <v>Balmond</v>
      </c>
    </row>
    <row r="10">
      <c r="A10" s="13">
        <v>9.0</v>
      </c>
      <c r="B10" s="12" t="s">
        <v>20</v>
      </c>
      <c r="C10" s="13">
        <v>66.0</v>
      </c>
      <c r="D10" s="13">
        <v>34.0</v>
      </c>
      <c r="E10" s="13">
        <v>32.0</v>
      </c>
      <c r="F10" s="13">
        <v>46.0</v>
      </c>
      <c r="G10" s="13">
        <v>0.3113207547169811</v>
      </c>
      <c r="H10" s="13">
        <v>0.5152</v>
      </c>
      <c r="I10" s="13">
        <v>0.4848484848484849</v>
      </c>
      <c r="J10" s="13">
        <v>0.2169811320754717</v>
      </c>
      <c r="K10" s="12" t="s">
        <v>164</v>
      </c>
      <c r="L10" s="12"/>
      <c r="M10" s="12" t="str">
        <f>IFERROR(__xludf.DUMMYFUNCTION("""COMPUTED_VALUE"""),"Ruby")</f>
        <v>Ruby</v>
      </c>
      <c r="N10" s="12" t="str">
        <f>IFERROR(__xludf.DUMMYFUNCTION("""COMPUTED_VALUE"""),"Minsitthar")</f>
        <v>Minsitthar</v>
      </c>
      <c r="O10" s="12" t="str">
        <f>IFERROR(__xludf.DUMMYFUNCTION("""COMPUTED_VALUE"""),"Paquito")</f>
        <v>Paquito</v>
      </c>
      <c r="P10" s="12" t="str">
        <f>IFERROR(__xludf.DUMMYFUNCTION("""COMPUTED_VALUE"""),"Baxia")</f>
        <v>Baxia</v>
      </c>
    </row>
    <row r="11">
      <c r="A11" s="13">
        <v>10.0</v>
      </c>
      <c r="B11" s="12" t="s">
        <v>21</v>
      </c>
      <c r="C11" s="13">
        <v>64.0</v>
      </c>
      <c r="D11" s="13">
        <v>38.0</v>
      </c>
      <c r="E11" s="13">
        <v>26.0</v>
      </c>
      <c r="F11" s="13">
        <v>92.0</v>
      </c>
      <c r="G11" s="13">
        <v>0.3018867924528302</v>
      </c>
      <c r="H11" s="13">
        <v>0.5938</v>
      </c>
      <c r="I11" s="13">
        <v>0.40625</v>
      </c>
      <c r="J11" s="13">
        <v>0.4339622641509434</v>
      </c>
      <c r="K11" s="12" t="s">
        <v>164</v>
      </c>
      <c r="L11" s="12"/>
      <c r="M11" s="12" t="str">
        <f>IFERROR(__xludf.DUMMYFUNCTION("""COMPUTED_VALUE"""),"Phoveus")</f>
        <v>Phoveus</v>
      </c>
      <c r="N11" s="12" t="str">
        <f>IFERROR(__xludf.DUMMYFUNCTION("""COMPUTED_VALUE"""),"Nana")</f>
        <v>Nana</v>
      </c>
      <c r="O11" s="12" t="str">
        <f>IFERROR(__xludf.DUMMYFUNCTION("""COMPUTED_VALUE"""),"Pharsa")</f>
        <v>Pharsa</v>
      </c>
      <c r="P11" s="12" t="str">
        <f>IFERROR(__xludf.DUMMYFUNCTION("""COMPUTED_VALUE"""),"Belerick")</f>
        <v>Belerick</v>
      </c>
    </row>
    <row r="12">
      <c r="A12" s="13">
        <v>11.0</v>
      </c>
      <c r="B12" s="12" t="s">
        <v>22</v>
      </c>
      <c r="C12" s="13">
        <v>61.0</v>
      </c>
      <c r="D12" s="13">
        <v>28.0</v>
      </c>
      <c r="E12" s="13">
        <v>33.0</v>
      </c>
      <c r="F12" s="13">
        <v>28.0</v>
      </c>
      <c r="G12" s="13">
        <v>0.2877358490566038</v>
      </c>
      <c r="H12" s="13">
        <v>0.459</v>
      </c>
      <c r="I12" s="13">
        <v>0.5409836065573771</v>
      </c>
      <c r="J12" s="13">
        <v>0.1320754716981132</v>
      </c>
      <c r="K12" s="12" t="s">
        <v>164</v>
      </c>
      <c r="L12" s="12"/>
      <c r="M12" s="12" t="str">
        <f>IFERROR(__xludf.DUMMYFUNCTION("""COMPUTED_VALUE"""),"Terizla")</f>
        <v>Terizla</v>
      </c>
      <c r="N12" s="12"/>
      <c r="O12" s="12" t="str">
        <f>IFERROR(__xludf.DUMMYFUNCTION("""COMPUTED_VALUE"""),"Uranus")</f>
        <v>Uranus</v>
      </c>
      <c r="P12" s="12" t="str">
        <f>IFERROR(__xludf.DUMMYFUNCTION("""COMPUTED_VALUE"""),"Chang'e")</f>
        <v>Chang'e</v>
      </c>
    </row>
    <row r="13">
      <c r="A13" s="13">
        <v>12.0</v>
      </c>
      <c r="B13" s="12" t="s">
        <v>23</v>
      </c>
      <c r="C13" s="13">
        <v>60.0</v>
      </c>
      <c r="D13" s="13">
        <v>25.0</v>
      </c>
      <c r="E13" s="13">
        <v>35.0</v>
      </c>
      <c r="F13" s="13">
        <v>30.0</v>
      </c>
      <c r="G13" s="13">
        <v>0.2830188679245283</v>
      </c>
      <c r="H13" s="13">
        <v>0.4167</v>
      </c>
      <c r="I13" s="13">
        <v>0.5833333333333334</v>
      </c>
      <c r="J13" s="13">
        <v>0.1415094339622641</v>
      </c>
      <c r="K13" s="12" t="s">
        <v>164</v>
      </c>
      <c r="L13" s="12"/>
      <c r="M13" s="12" t="str">
        <f>IFERROR(__xludf.DUMMYFUNCTION("""COMPUTED_VALUE"""),"Zhask")</f>
        <v>Zhask</v>
      </c>
      <c r="N13" s="12"/>
      <c r="O13" s="12" t="str">
        <f>IFERROR(__xludf.DUMMYFUNCTION("""COMPUTED_VALUE"""),"Yin")</f>
        <v>Yin</v>
      </c>
      <c r="P13" s="12" t="str">
        <f>IFERROR(__xludf.DUMMYFUNCTION("""COMPUTED_VALUE"""),"Cyclops")</f>
        <v>Cyclops</v>
      </c>
    </row>
    <row r="14">
      <c r="A14" s="13">
        <v>13.0</v>
      </c>
      <c r="B14" s="12" t="s">
        <v>24</v>
      </c>
      <c r="C14" s="13">
        <v>58.0</v>
      </c>
      <c r="D14" s="13">
        <v>29.0</v>
      </c>
      <c r="E14" s="13">
        <v>29.0</v>
      </c>
      <c r="F14" s="13">
        <v>31.0</v>
      </c>
      <c r="G14" s="13">
        <v>0.2735849056603774</v>
      </c>
      <c r="H14" s="13">
        <v>0.5</v>
      </c>
      <c r="I14" s="13">
        <v>0.5</v>
      </c>
      <c r="J14" s="13">
        <v>0.1462264150943396</v>
      </c>
      <c r="K14" s="12" t="s">
        <v>164</v>
      </c>
      <c r="L14" s="12"/>
      <c r="M14" s="12" t="str">
        <f>IFERROR(__xludf.DUMMYFUNCTION("""COMPUTED_VALUE"""),"Arlott")</f>
        <v>Arlott</v>
      </c>
      <c r="N14" s="12"/>
      <c r="O14" s="12"/>
      <c r="P14" s="12" t="str">
        <f>IFERROR(__xludf.DUMMYFUNCTION("""COMPUTED_VALUE"""),"Diggie")</f>
        <v>Diggie</v>
      </c>
    </row>
    <row r="15">
      <c r="A15" s="13">
        <v>14.0</v>
      </c>
      <c r="B15" s="12" t="s">
        <v>25</v>
      </c>
      <c r="C15" s="13">
        <v>54.0</v>
      </c>
      <c r="D15" s="13">
        <v>33.0</v>
      </c>
      <c r="E15" s="13">
        <v>21.0</v>
      </c>
      <c r="F15" s="13">
        <v>28.0</v>
      </c>
      <c r="G15" s="13">
        <v>0.2547169811320755</v>
      </c>
      <c r="H15" s="13">
        <v>0.6111</v>
      </c>
      <c r="I15" s="13">
        <v>0.3888888888888889</v>
      </c>
      <c r="J15" s="13">
        <v>0.1320754716981132</v>
      </c>
      <c r="K15" s="12" t="s">
        <v>164</v>
      </c>
      <c r="L15" s="12"/>
      <c r="M15" s="12" t="str">
        <f>IFERROR(__xludf.DUMMYFUNCTION("""COMPUTED_VALUE"""),"Yve")</f>
        <v>Yve</v>
      </c>
      <c r="N15" s="12"/>
      <c r="O15" s="12"/>
      <c r="P15" s="12" t="str">
        <f>IFERROR(__xludf.DUMMYFUNCTION("""COMPUTED_VALUE"""),"Dyrroth")</f>
        <v>Dyrroth</v>
      </c>
    </row>
    <row r="16">
      <c r="A16" s="13">
        <v>15.0</v>
      </c>
      <c r="B16" s="12" t="s">
        <v>26</v>
      </c>
      <c r="C16" s="13">
        <v>50.0</v>
      </c>
      <c r="D16" s="13">
        <v>33.0</v>
      </c>
      <c r="E16" s="13">
        <v>17.0</v>
      </c>
      <c r="F16" s="13">
        <v>39.0</v>
      </c>
      <c r="G16" s="13">
        <v>0.2358490566037736</v>
      </c>
      <c r="H16" s="13">
        <v>0.66</v>
      </c>
      <c r="I16" s="13">
        <v>0.34</v>
      </c>
      <c r="J16" s="13">
        <v>0.1839622641509434</v>
      </c>
      <c r="K16" s="12" t="s">
        <v>164</v>
      </c>
      <c r="L16" s="12"/>
      <c r="M16" s="12" t="str">
        <f>IFERROR(__xludf.DUMMYFUNCTION("""COMPUTED_VALUE"""),"Faramis")</f>
        <v>Faramis</v>
      </c>
      <c r="N16" s="12"/>
      <c r="O16" s="12"/>
      <c r="P16" s="12" t="str">
        <f>IFERROR(__xludf.DUMMYFUNCTION("""COMPUTED_VALUE"""),"Esmeralda")</f>
        <v>Esmeralda</v>
      </c>
    </row>
    <row r="17">
      <c r="A17" s="13">
        <v>16.0</v>
      </c>
      <c r="B17" s="12" t="s">
        <v>27</v>
      </c>
      <c r="C17" s="13">
        <v>50.0</v>
      </c>
      <c r="D17" s="13">
        <v>25.0</v>
      </c>
      <c r="E17" s="13">
        <v>25.0</v>
      </c>
      <c r="F17" s="13">
        <v>37.0</v>
      </c>
      <c r="G17" s="13">
        <v>0.2358490566037736</v>
      </c>
      <c r="H17" s="13">
        <v>0.5</v>
      </c>
      <c r="I17" s="13">
        <v>0.5</v>
      </c>
      <c r="J17" s="13">
        <v>0.1745283018867924</v>
      </c>
      <c r="K17" s="12" t="s">
        <v>164</v>
      </c>
      <c r="L17" s="12"/>
      <c r="M17" s="12" t="str">
        <f>IFERROR(__xludf.DUMMYFUNCTION("""COMPUTED_VALUE"""),"Gatotkaca")</f>
        <v>Gatotkaca</v>
      </c>
      <c r="N17" s="12"/>
      <c r="O17" s="12"/>
      <c r="P17" s="12" t="str">
        <f>IFERROR(__xludf.DUMMYFUNCTION("""COMPUTED_VALUE"""),"Estes")</f>
        <v>Estes</v>
      </c>
    </row>
    <row r="18">
      <c r="A18" s="13">
        <v>17.0</v>
      </c>
      <c r="B18" s="12" t="s">
        <v>28</v>
      </c>
      <c r="C18" s="13">
        <v>49.0</v>
      </c>
      <c r="D18" s="13">
        <v>25.0</v>
      </c>
      <c r="E18" s="13">
        <v>24.0</v>
      </c>
      <c r="F18" s="13">
        <v>115.0</v>
      </c>
      <c r="G18" s="13">
        <v>0.2311320754716981</v>
      </c>
      <c r="H18" s="13">
        <v>0.5102</v>
      </c>
      <c r="I18" s="13">
        <v>0.4897959183673469</v>
      </c>
      <c r="J18" s="13">
        <v>0.5424528301886793</v>
      </c>
      <c r="K18" s="12" t="s">
        <v>164</v>
      </c>
      <c r="L18" s="12"/>
      <c r="M18" s="12" t="str">
        <f>IFERROR(__xludf.DUMMYFUNCTION("""COMPUTED_VALUE"""),"Ling")</f>
        <v>Ling</v>
      </c>
      <c r="N18" s="12"/>
      <c r="O18" s="12"/>
      <c r="P18" s="12" t="str">
        <f>IFERROR(__xludf.DUMMYFUNCTION("""COMPUTED_VALUE"""),"Eudora")</f>
        <v>Eudora</v>
      </c>
    </row>
    <row r="19">
      <c r="A19" s="13">
        <v>18.0</v>
      </c>
      <c r="B19" s="12" t="s">
        <v>29</v>
      </c>
      <c r="C19" s="13">
        <v>49.0</v>
      </c>
      <c r="D19" s="13">
        <v>19.0</v>
      </c>
      <c r="E19" s="13">
        <v>30.0</v>
      </c>
      <c r="F19" s="13">
        <v>22.0</v>
      </c>
      <c r="G19" s="13">
        <v>0.2311320754716981</v>
      </c>
      <c r="H19" s="13">
        <v>0.3878</v>
      </c>
      <c r="I19" s="13">
        <v>0.6122448979591837</v>
      </c>
      <c r="J19" s="13">
        <v>0.1037735849056604</v>
      </c>
      <c r="K19" s="12" t="s">
        <v>164</v>
      </c>
      <c r="L19" s="12"/>
      <c r="M19" s="12" t="str">
        <f>IFERROR(__xludf.DUMMYFUNCTION("""COMPUTED_VALUE"""),"Vexana")</f>
        <v>Vexana</v>
      </c>
      <c r="N19" s="12"/>
      <c r="O19" s="12"/>
      <c r="P19" s="12" t="str">
        <f>IFERROR(__xludf.DUMMYFUNCTION("""COMPUTED_VALUE"""),"Floryn")</f>
        <v>Floryn</v>
      </c>
    </row>
    <row r="20">
      <c r="A20" s="13">
        <v>19.0</v>
      </c>
      <c r="B20" s="12" t="s">
        <v>30</v>
      </c>
      <c r="C20" s="13">
        <v>49.0</v>
      </c>
      <c r="D20" s="13">
        <v>17.0</v>
      </c>
      <c r="E20" s="13">
        <v>32.0</v>
      </c>
      <c r="F20" s="13">
        <v>18.0</v>
      </c>
      <c r="G20" s="13">
        <v>0.2311320754716981</v>
      </c>
      <c r="H20" s="13">
        <v>0.3469</v>
      </c>
      <c r="I20" s="13">
        <v>0.6530612244897959</v>
      </c>
      <c r="J20" s="13">
        <v>0.08490566037735849</v>
      </c>
      <c r="K20" s="12" t="s">
        <v>164</v>
      </c>
      <c r="L20" s="12"/>
      <c r="M20" s="12" t="str">
        <f>IFERROR(__xludf.DUMMYFUNCTION("""COMPUTED_VALUE"""),"Julian")</f>
        <v>Julian</v>
      </c>
      <c r="N20" s="12"/>
      <c r="O20" s="12"/>
      <c r="P20" s="12" t="str">
        <f>IFERROR(__xludf.DUMMYFUNCTION("""COMPUTED_VALUE"""),"Freya")</f>
        <v>Freya</v>
      </c>
    </row>
    <row r="21">
      <c r="A21" s="13">
        <v>20.0</v>
      </c>
      <c r="B21" s="12" t="s">
        <v>31</v>
      </c>
      <c r="C21" s="13">
        <v>48.0</v>
      </c>
      <c r="D21" s="13">
        <v>31.0</v>
      </c>
      <c r="E21" s="13">
        <v>17.0</v>
      </c>
      <c r="F21" s="13">
        <v>63.0</v>
      </c>
      <c r="G21" s="13">
        <v>0.2264150943396226</v>
      </c>
      <c r="H21" s="13">
        <v>0.6458</v>
      </c>
      <c r="I21" s="13">
        <v>0.3541666666666667</v>
      </c>
      <c r="J21" s="13">
        <v>0.2971698113207547</v>
      </c>
      <c r="K21" s="12" t="s">
        <v>164</v>
      </c>
      <c r="L21" s="12"/>
      <c r="M21" s="12" t="str">
        <f>IFERROR(__xludf.DUMMYFUNCTION("""COMPUTED_VALUE"""),"Mathilda")</f>
        <v>Mathilda</v>
      </c>
      <c r="N21" s="12"/>
      <c r="O21" s="12"/>
      <c r="P21" s="12" t="str">
        <f>IFERROR(__xludf.DUMMYFUNCTION("""COMPUTED_VALUE"""),"Gord")</f>
        <v>Gord</v>
      </c>
    </row>
    <row r="22">
      <c r="A22" s="13">
        <v>21.0</v>
      </c>
      <c r="B22" s="12" t="s">
        <v>32</v>
      </c>
      <c r="C22" s="13">
        <v>46.0</v>
      </c>
      <c r="D22" s="13">
        <v>22.0</v>
      </c>
      <c r="E22" s="13">
        <v>24.0</v>
      </c>
      <c r="F22" s="13">
        <v>90.0</v>
      </c>
      <c r="G22" s="13">
        <v>0.2169811320754717</v>
      </c>
      <c r="H22" s="13">
        <v>0.4783</v>
      </c>
      <c r="I22" s="13">
        <v>0.5217391304347826</v>
      </c>
      <c r="J22" s="13">
        <v>0.4245283018867925</v>
      </c>
      <c r="K22" s="12" t="s">
        <v>164</v>
      </c>
      <c r="L22" s="12"/>
      <c r="M22" s="12" t="str">
        <f>IFERROR(__xludf.DUMMYFUNCTION("""COMPUTED_VALUE"""),"Hayabusa")</f>
        <v>Hayabusa</v>
      </c>
      <c r="N22" s="12"/>
      <c r="O22" s="12"/>
      <c r="P22" s="12" t="str">
        <f>IFERROR(__xludf.DUMMYFUNCTION("""COMPUTED_VALUE"""),"Granger")</f>
        <v>Granger</v>
      </c>
    </row>
    <row r="23">
      <c r="A23" s="13">
        <v>22.0</v>
      </c>
      <c r="B23" s="12" t="s">
        <v>33</v>
      </c>
      <c r="C23" s="13">
        <v>44.0</v>
      </c>
      <c r="D23" s="13">
        <v>26.0</v>
      </c>
      <c r="E23" s="13">
        <v>18.0</v>
      </c>
      <c r="F23" s="13">
        <v>21.0</v>
      </c>
      <c r="G23" s="13">
        <v>0.2075471698113208</v>
      </c>
      <c r="H23" s="13">
        <v>0.5909</v>
      </c>
      <c r="I23" s="13">
        <v>0.4090909090909091</v>
      </c>
      <c r="J23" s="13">
        <v>0.09905660377358491</v>
      </c>
      <c r="K23" s="12" t="s">
        <v>164</v>
      </c>
      <c r="L23" s="12"/>
      <c r="M23" s="12" t="str">
        <f>IFERROR(__xludf.DUMMYFUNCTION("""COMPUTED_VALUE"""),"Aurora")</f>
        <v>Aurora</v>
      </c>
      <c r="N23" s="12"/>
      <c r="O23" s="12"/>
      <c r="P23" s="12" t="str">
        <f>IFERROR(__xludf.DUMMYFUNCTION("""COMPUTED_VALUE"""),"Gusion")</f>
        <v>Gusion</v>
      </c>
    </row>
    <row r="24">
      <c r="A24" s="13">
        <v>23.0</v>
      </c>
      <c r="B24" s="12" t="s">
        <v>34</v>
      </c>
      <c r="C24" s="13">
        <v>44.0</v>
      </c>
      <c r="D24" s="13">
        <v>19.0</v>
      </c>
      <c r="E24" s="13">
        <v>25.0</v>
      </c>
      <c r="F24" s="13">
        <v>33.0</v>
      </c>
      <c r="G24" s="13">
        <v>0.2075471698113208</v>
      </c>
      <c r="H24" s="13">
        <v>0.4318</v>
      </c>
      <c r="I24" s="13">
        <v>0.5681818181818182</v>
      </c>
      <c r="J24" s="13">
        <v>0.1556603773584906</v>
      </c>
      <c r="K24" s="12" t="s">
        <v>164</v>
      </c>
      <c r="L24" s="12"/>
      <c r="M24" s="12" t="str">
        <f>IFERROR(__xludf.DUMMYFUNCTION("""COMPUTED_VALUE"""),"Chou")</f>
        <v>Chou</v>
      </c>
      <c r="N24" s="12"/>
      <c r="O24" s="12"/>
      <c r="P24" s="12" t="str">
        <f>IFERROR(__xludf.DUMMYFUNCTION("""COMPUTED_VALUE"""),"Hanzo")</f>
        <v>Hanzo</v>
      </c>
    </row>
    <row r="25">
      <c r="A25" s="13">
        <v>24.0</v>
      </c>
      <c r="B25" s="12" t="s">
        <v>35</v>
      </c>
      <c r="C25" s="13">
        <v>40.0</v>
      </c>
      <c r="D25" s="13">
        <v>22.0</v>
      </c>
      <c r="E25" s="13">
        <v>18.0</v>
      </c>
      <c r="F25" s="13">
        <v>27.0</v>
      </c>
      <c r="G25" s="13">
        <v>0.1886792452830189</v>
      </c>
      <c r="H25" s="13">
        <v>0.55</v>
      </c>
      <c r="I25" s="13">
        <v>0.45</v>
      </c>
      <c r="J25" s="13">
        <v>0.1273584905660377</v>
      </c>
      <c r="K25" s="12" t="s">
        <v>164</v>
      </c>
      <c r="L25" s="12"/>
      <c r="M25" s="12" t="str">
        <f>IFERROR(__xludf.DUMMYFUNCTION("""COMPUTED_VALUE"""),"Natan")</f>
        <v>Natan</v>
      </c>
      <c r="N25" s="12"/>
      <c r="O25" s="12"/>
      <c r="P25" s="12" t="str">
        <f>IFERROR(__xludf.DUMMYFUNCTION("""COMPUTED_VALUE"""),"Harley")</f>
        <v>Harley</v>
      </c>
    </row>
    <row r="26">
      <c r="A26" s="13">
        <v>25.0</v>
      </c>
      <c r="B26" s="12" t="s">
        <v>36</v>
      </c>
      <c r="C26" s="13">
        <v>39.0</v>
      </c>
      <c r="D26" s="13">
        <v>17.0</v>
      </c>
      <c r="E26" s="13">
        <v>22.0</v>
      </c>
      <c r="F26" s="13">
        <v>19.0</v>
      </c>
      <c r="G26" s="13">
        <v>0.1839622641509434</v>
      </c>
      <c r="H26" s="13">
        <v>0.4359</v>
      </c>
      <c r="I26" s="13">
        <v>0.5641025641025641</v>
      </c>
      <c r="J26" s="13">
        <v>0.08962264150943396</v>
      </c>
      <c r="K26" s="12" t="s">
        <v>164</v>
      </c>
      <c r="L26" s="12"/>
      <c r="M26" s="12" t="str">
        <f>IFERROR(__xludf.DUMMYFUNCTION("""COMPUTED_VALUE"""),"Claude")</f>
        <v>Claude</v>
      </c>
      <c r="N26" s="12"/>
      <c r="O26" s="12"/>
      <c r="P26" s="12" t="str">
        <f>IFERROR(__xludf.DUMMYFUNCTION("""COMPUTED_VALUE"""),"Johnson")</f>
        <v>Johnson</v>
      </c>
    </row>
    <row r="27">
      <c r="A27" s="13">
        <v>26.0</v>
      </c>
      <c r="B27" s="12" t="s">
        <v>37</v>
      </c>
      <c r="C27" s="13">
        <v>36.0</v>
      </c>
      <c r="D27" s="13">
        <v>20.0</v>
      </c>
      <c r="E27" s="13">
        <v>16.0</v>
      </c>
      <c r="F27" s="13">
        <v>24.0</v>
      </c>
      <c r="G27" s="13">
        <v>0.169811320754717</v>
      </c>
      <c r="H27" s="13">
        <v>0.5556</v>
      </c>
      <c r="I27" s="13">
        <v>0.4444444444444444</v>
      </c>
      <c r="J27" s="13">
        <v>0.1132075471698113</v>
      </c>
      <c r="K27" s="12" t="s">
        <v>164</v>
      </c>
      <c r="L27" s="12"/>
      <c r="M27" s="12" t="str">
        <f>IFERROR(__xludf.DUMMYFUNCTION("""COMPUTED_VALUE"""),"Khaleed")</f>
        <v>Khaleed</v>
      </c>
      <c r="N27" s="12"/>
      <c r="O27" s="12"/>
      <c r="P27" s="12" t="str">
        <f>IFERROR(__xludf.DUMMYFUNCTION("""COMPUTED_VALUE"""),"Kagura")</f>
        <v>Kagura</v>
      </c>
    </row>
    <row r="28">
      <c r="A28" s="13">
        <v>27.0</v>
      </c>
      <c r="B28" s="12" t="s">
        <v>38</v>
      </c>
      <c r="C28" s="13">
        <v>35.0</v>
      </c>
      <c r="D28" s="13">
        <v>18.0</v>
      </c>
      <c r="E28" s="13">
        <v>17.0</v>
      </c>
      <c r="F28" s="13">
        <v>57.0</v>
      </c>
      <c r="G28" s="13">
        <v>0.1650943396226415</v>
      </c>
      <c r="H28" s="13">
        <v>0.5143</v>
      </c>
      <c r="I28" s="13">
        <v>0.4857142857142857</v>
      </c>
      <c r="J28" s="13">
        <v>0.2688679245283019</v>
      </c>
      <c r="K28" s="12" t="s">
        <v>164</v>
      </c>
      <c r="L28" s="12"/>
      <c r="M28" s="12" t="str">
        <f>IFERROR(__xludf.DUMMYFUNCTION("""COMPUTED_VALUE"""),"Tigreal")</f>
        <v>Tigreal</v>
      </c>
      <c r="N28" s="12"/>
      <c r="O28" s="12"/>
      <c r="P28" s="12" t="str">
        <f>IFERROR(__xludf.DUMMYFUNCTION("""COMPUTED_VALUE"""),"Karina")</f>
        <v>Karina</v>
      </c>
    </row>
    <row r="29">
      <c r="A29" s="13">
        <v>28.0</v>
      </c>
      <c r="B29" s="12" t="s">
        <v>39</v>
      </c>
      <c r="C29" s="13">
        <v>34.0</v>
      </c>
      <c r="D29" s="13">
        <v>17.0</v>
      </c>
      <c r="E29" s="13">
        <v>17.0</v>
      </c>
      <c r="F29" s="13">
        <v>16.0</v>
      </c>
      <c r="G29" s="13">
        <v>0.160377358490566</v>
      </c>
      <c r="H29" s="13">
        <v>0.5</v>
      </c>
      <c r="I29" s="13">
        <v>0.5</v>
      </c>
      <c r="J29" s="13">
        <v>0.07547169811320754</v>
      </c>
      <c r="K29" s="12" t="s">
        <v>164</v>
      </c>
      <c r="L29" s="12"/>
      <c r="M29" s="12" t="str">
        <f>IFERROR(__xludf.DUMMYFUNCTION("""COMPUTED_VALUE"""),"Lunox")</f>
        <v>Lunox</v>
      </c>
      <c r="N29" s="12"/>
      <c r="O29" s="12"/>
      <c r="P29" s="12" t="str">
        <f>IFERROR(__xludf.DUMMYFUNCTION("""COMPUTED_VALUE"""),"Kimmy")</f>
        <v>Kimmy</v>
      </c>
    </row>
    <row r="30">
      <c r="A30" s="13">
        <v>29.0</v>
      </c>
      <c r="B30" s="12" t="s">
        <v>40</v>
      </c>
      <c r="C30" s="13">
        <v>34.0</v>
      </c>
      <c r="D30" s="13">
        <v>15.0</v>
      </c>
      <c r="E30" s="13">
        <v>19.0</v>
      </c>
      <c r="F30" s="13">
        <v>104.0</v>
      </c>
      <c r="G30" s="13">
        <v>0.160377358490566</v>
      </c>
      <c r="H30" s="13">
        <v>0.4412</v>
      </c>
      <c r="I30" s="13">
        <v>0.5588235294117647</v>
      </c>
      <c r="J30" s="13">
        <v>0.4905660377358491</v>
      </c>
      <c r="K30" s="12" t="s">
        <v>164</v>
      </c>
      <c r="L30" s="12"/>
      <c r="M30" s="12" t="str">
        <f>IFERROR(__xludf.DUMMYFUNCTION("""COMPUTED_VALUE"""),"Zhuxin")</f>
        <v>Zhuxin</v>
      </c>
      <c r="N30" s="12"/>
      <c r="O30" s="12"/>
      <c r="P30" s="12" t="str">
        <f>IFERROR(__xludf.DUMMYFUNCTION("""COMPUTED_VALUE"""),"Lapu-Lapu")</f>
        <v>Lapu-Lapu</v>
      </c>
    </row>
    <row r="31">
      <c r="A31" s="13">
        <v>30.0</v>
      </c>
      <c r="B31" s="12" t="s">
        <v>41</v>
      </c>
      <c r="C31" s="13">
        <v>31.0</v>
      </c>
      <c r="D31" s="13">
        <v>12.0</v>
      </c>
      <c r="E31" s="13">
        <v>19.0</v>
      </c>
      <c r="F31" s="13">
        <v>12.0</v>
      </c>
      <c r="G31" s="13">
        <v>0.1462264150943396</v>
      </c>
      <c r="H31" s="13">
        <v>0.3871</v>
      </c>
      <c r="I31" s="13">
        <v>0.6129032258064516</v>
      </c>
      <c r="J31" s="13">
        <v>0.05660377358490566</v>
      </c>
      <c r="K31" s="12" t="s">
        <v>164</v>
      </c>
      <c r="L31" s="12"/>
      <c r="M31" s="12" t="str">
        <f>IFERROR(__xludf.DUMMYFUNCTION("""COMPUTED_VALUE"""),"Jawhead")</f>
        <v>Jawhead</v>
      </c>
      <c r="N31" s="12"/>
      <c r="O31" s="12"/>
      <c r="P31" s="12" t="str">
        <f>IFERROR(__xludf.DUMMYFUNCTION("""COMPUTED_VALUE"""),"Layla")</f>
        <v>Layla</v>
      </c>
    </row>
    <row r="32">
      <c r="A32" s="13">
        <v>31.0</v>
      </c>
      <c r="B32" s="12" t="s">
        <v>42</v>
      </c>
      <c r="C32" s="13">
        <v>29.0</v>
      </c>
      <c r="D32" s="13">
        <v>18.0</v>
      </c>
      <c r="E32" s="13">
        <v>11.0</v>
      </c>
      <c r="F32" s="13">
        <v>11.0</v>
      </c>
      <c r="G32" s="13">
        <v>0.1367924528301887</v>
      </c>
      <c r="H32" s="13">
        <v>0.6207</v>
      </c>
      <c r="I32" s="13">
        <v>0.3793103448275862</v>
      </c>
      <c r="J32" s="13">
        <v>0.05188679245283019</v>
      </c>
      <c r="K32" s="12" t="s">
        <v>164</v>
      </c>
      <c r="L32" s="12"/>
      <c r="M32" s="12" t="str">
        <f>IFERROR(__xludf.DUMMYFUNCTION("""COMPUTED_VALUE"""),"Beatrix")</f>
        <v>Beatrix</v>
      </c>
      <c r="N32" s="12"/>
      <c r="O32" s="12"/>
      <c r="P32" s="12" t="str">
        <f>IFERROR(__xludf.DUMMYFUNCTION("""COMPUTED_VALUE"""),"Leomord")</f>
        <v>Leomord</v>
      </c>
    </row>
    <row r="33">
      <c r="A33" s="13">
        <v>32.0</v>
      </c>
      <c r="B33" s="12" t="s">
        <v>43</v>
      </c>
      <c r="C33" s="13">
        <v>26.0</v>
      </c>
      <c r="D33" s="13">
        <v>11.0</v>
      </c>
      <c r="E33" s="13">
        <v>15.0</v>
      </c>
      <c r="F33" s="13">
        <v>10.0</v>
      </c>
      <c r="G33" s="13">
        <v>0.1226415094339623</v>
      </c>
      <c r="H33" s="13">
        <v>0.4231</v>
      </c>
      <c r="I33" s="13">
        <v>0.5769230769230769</v>
      </c>
      <c r="J33" s="13">
        <v>0.04716981132075472</v>
      </c>
      <c r="K33" s="12" t="s">
        <v>164</v>
      </c>
      <c r="L33" s="12"/>
      <c r="M33" s="12" t="str">
        <f>IFERROR(__xludf.DUMMYFUNCTION("""COMPUTED_VALUE"""),"Karrie")</f>
        <v>Karrie</v>
      </c>
      <c r="N33" s="12"/>
      <c r="O33" s="12"/>
      <c r="P33" s="12" t="str">
        <f>IFERROR(__xludf.DUMMYFUNCTION("""COMPUTED_VALUE"""),"Lesley")</f>
        <v>Lesley</v>
      </c>
    </row>
    <row r="34">
      <c r="A34" s="13">
        <v>33.0</v>
      </c>
      <c r="B34" s="12" t="s">
        <v>44</v>
      </c>
      <c r="C34" s="13">
        <v>23.0</v>
      </c>
      <c r="D34" s="13">
        <v>12.0</v>
      </c>
      <c r="E34" s="13">
        <v>11.0</v>
      </c>
      <c r="F34" s="13">
        <v>15.0</v>
      </c>
      <c r="G34" s="13">
        <v>0.1084905660377359</v>
      </c>
      <c r="H34" s="13">
        <v>0.5217</v>
      </c>
      <c r="I34" s="13">
        <v>0.4782608695652174</v>
      </c>
      <c r="J34" s="13">
        <v>0.07075471698113207</v>
      </c>
      <c r="K34" s="12" t="s">
        <v>164</v>
      </c>
      <c r="L34" s="12"/>
      <c r="M34" s="12" t="str">
        <f>IFERROR(__xludf.DUMMYFUNCTION("""COMPUTED_VALUE"""),"Angela")</f>
        <v>Angela</v>
      </c>
      <c r="N34" s="12"/>
      <c r="O34" s="12"/>
      <c r="P34" s="12" t="str">
        <f>IFERROR(__xludf.DUMMYFUNCTION("""COMPUTED_VALUE"""),"Miya")</f>
        <v>Miya</v>
      </c>
    </row>
    <row r="35">
      <c r="A35" s="13">
        <v>34.0</v>
      </c>
      <c r="B35" s="12" t="s">
        <v>45</v>
      </c>
      <c r="C35" s="13">
        <v>22.0</v>
      </c>
      <c r="D35" s="13">
        <v>14.0</v>
      </c>
      <c r="E35" s="13">
        <v>8.0</v>
      </c>
      <c r="F35" s="13">
        <v>37.0</v>
      </c>
      <c r="G35" s="13">
        <v>0.1037735849056604</v>
      </c>
      <c r="H35" s="13">
        <v>0.6364</v>
      </c>
      <c r="I35" s="13">
        <v>0.3636363636363636</v>
      </c>
      <c r="J35" s="13">
        <v>0.1745283018867924</v>
      </c>
      <c r="K35" s="12" t="s">
        <v>164</v>
      </c>
      <c r="L35" s="12"/>
      <c r="M35" s="12" t="str">
        <f>IFERROR(__xludf.DUMMYFUNCTION("""COMPUTED_VALUE"""),"Luo Yi")</f>
        <v>Luo Yi</v>
      </c>
      <c r="N35" s="12"/>
      <c r="O35" s="12"/>
      <c r="P35" s="12" t="str">
        <f>IFERROR(__xludf.DUMMYFUNCTION("""COMPUTED_VALUE"""),"Odette")</f>
        <v>Odette</v>
      </c>
    </row>
    <row r="36">
      <c r="A36" s="13">
        <v>35.0</v>
      </c>
      <c r="B36" s="12" t="s">
        <v>46</v>
      </c>
      <c r="C36" s="13">
        <v>21.0</v>
      </c>
      <c r="D36" s="13">
        <v>13.0</v>
      </c>
      <c r="E36" s="13">
        <v>8.0</v>
      </c>
      <c r="F36" s="13">
        <v>7.0</v>
      </c>
      <c r="G36" s="13">
        <v>0.09905660377358491</v>
      </c>
      <c r="H36" s="13">
        <v>0.619</v>
      </c>
      <c r="I36" s="13">
        <v>0.3809523809523809</v>
      </c>
      <c r="J36" s="13">
        <v>0.0330188679245283</v>
      </c>
      <c r="K36" s="12" t="s">
        <v>164</v>
      </c>
      <c r="L36" s="12"/>
      <c r="M36" s="12" t="str">
        <f>IFERROR(__xludf.DUMMYFUNCTION("""COMPUTED_VALUE"""),"Bane")</f>
        <v>Bane</v>
      </c>
      <c r="N36" s="12"/>
      <c r="O36" s="12"/>
      <c r="P36" s="12" t="str">
        <f>IFERROR(__xludf.DUMMYFUNCTION("""COMPUTED_VALUE"""),"Popol and Kupa")</f>
        <v>Popol and Kupa</v>
      </c>
    </row>
    <row r="37">
      <c r="A37" s="13">
        <v>36.0</v>
      </c>
      <c r="B37" s="12" t="s">
        <v>47</v>
      </c>
      <c r="C37" s="13">
        <v>21.0</v>
      </c>
      <c r="D37" s="13">
        <v>6.0</v>
      </c>
      <c r="E37" s="13">
        <v>15.0</v>
      </c>
      <c r="F37" s="13">
        <v>163.0</v>
      </c>
      <c r="G37" s="13">
        <v>0.09905660377358491</v>
      </c>
      <c r="H37" s="13">
        <v>0.2857</v>
      </c>
      <c r="I37" s="13">
        <v>0.7142857142857143</v>
      </c>
      <c r="J37" s="13">
        <v>0.7688679245283019</v>
      </c>
      <c r="K37" s="12" t="s">
        <v>164</v>
      </c>
      <c r="L37" s="12"/>
      <c r="M37" s="12" t="str">
        <f>IFERROR(__xludf.DUMMYFUNCTION("""COMPUTED_VALUE"""),"Fanny")</f>
        <v>Fanny</v>
      </c>
      <c r="N37" s="12"/>
      <c r="O37" s="12"/>
      <c r="P37" s="12" t="str">
        <f>IFERROR(__xludf.DUMMYFUNCTION("""COMPUTED_VALUE"""),"Selena")</f>
        <v>Selena</v>
      </c>
    </row>
    <row r="38">
      <c r="A38" s="13">
        <v>37.0</v>
      </c>
      <c r="B38" s="12" t="s">
        <v>48</v>
      </c>
      <c r="C38" s="13">
        <v>20.0</v>
      </c>
      <c r="D38" s="13">
        <v>9.0</v>
      </c>
      <c r="E38" s="13">
        <v>11.0</v>
      </c>
      <c r="F38" s="13">
        <v>12.0</v>
      </c>
      <c r="G38" s="13">
        <v>0.09433962264150944</v>
      </c>
      <c r="H38" s="13">
        <v>0.45</v>
      </c>
      <c r="I38" s="13">
        <v>0.55</v>
      </c>
      <c r="J38" s="13">
        <v>0.05660377358490566</v>
      </c>
      <c r="K38" s="12" t="s">
        <v>164</v>
      </c>
      <c r="L38" s="12"/>
      <c r="M38" s="12" t="str">
        <f>IFERROR(__xludf.DUMMYFUNCTION("""COMPUTED_VALUE"""),"Grock")</f>
        <v>Grock</v>
      </c>
      <c r="N38" s="12"/>
      <c r="O38" s="12"/>
      <c r="P38" s="12" t="str">
        <f>IFERROR(__xludf.DUMMYFUNCTION("""COMPUTED_VALUE"""),"Silvanna")</f>
        <v>Silvanna</v>
      </c>
    </row>
    <row r="39">
      <c r="A39" s="13">
        <v>38.0</v>
      </c>
      <c r="B39" s="12" t="s">
        <v>49</v>
      </c>
      <c r="C39" s="13">
        <v>17.0</v>
      </c>
      <c r="D39" s="13">
        <v>9.0</v>
      </c>
      <c r="E39" s="13">
        <v>8.0</v>
      </c>
      <c r="F39" s="13">
        <v>5.0</v>
      </c>
      <c r="G39" s="13">
        <v>0.08018867924528301</v>
      </c>
      <c r="H39" s="13">
        <v>0.5294</v>
      </c>
      <c r="I39" s="13">
        <v>0.4705882352941176</v>
      </c>
      <c r="J39" s="13">
        <v>0.02358490566037736</v>
      </c>
      <c r="K39" s="12" t="s">
        <v>164</v>
      </c>
      <c r="L39" s="12"/>
      <c r="M39" s="12" t="str">
        <f>IFERROR(__xludf.DUMMYFUNCTION("""COMPUTED_VALUE"""),"Barats")</f>
        <v>Barats</v>
      </c>
      <c r="N39" s="12"/>
      <c r="O39" s="12"/>
      <c r="P39" s="12" t="str">
        <f>IFERROR(__xludf.DUMMYFUNCTION("""COMPUTED_VALUE"""),"Sun")</f>
        <v>Sun</v>
      </c>
    </row>
    <row r="40">
      <c r="A40" s="13">
        <v>39.0</v>
      </c>
      <c r="B40" s="12" t="s">
        <v>50</v>
      </c>
      <c r="C40" s="13">
        <v>17.0</v>
      </c>
      <c r="D40" s="13">
        <v>7.0</v>
      </c>
      <c r="E40" s="13">
        <v>10.0</v>
      </c>
      <c r="F40" s="13">
        <v>21.0</v>
      </c>
      <c r="G40" s="13">
        <v>0.08018867924528301</v>
      </c>
      <c r="H40" s="13">
        <v>0.4118</v>
      </c>
      <c r="I40" s="13">
        <v>0.5882352941176471</v>
      </c>
      <c r="J40" s="13">
        <v>0.09905660377358491</v>
      </c>
      <c r="K40" s="12" t="s">
        <v>164</v>
      </c>
      <c r="L40" s="12"/>
      <c r="M40" s="12" t="str">
        <f>IFERROR(__xludf.DUMMYFUNCTION("""COMPUTED_VALUE"""),"Kaja")</f>
        <v>Kaja</v>
      </c>
      <c r="N40" s="12"/>
      <c r="O40" s="12"/>
      <c r="P40" s="12" t="str">
        <f>IFERROR(__xludf.DUMMYFUNCTION("""COMPUTED_VALUE"""),"Vale")</f>
        <v>Vale</v>
      </c>
    </row>
    <row r="41">
      <c r="A41" s="13">
        <v>40.0</v>
      </c>
      <c r="B41" s="12" t="s">
        <v>51</v>
      </c>
      <c r="C41" s="13">
        <v>16.0</v>
      </c>
      <c r="D41" s="13">
        <v>11.0</v>
      </c>
      <c r="E41" s="13">
        <v>5.0</v>
      </c>
      <c r="F41" s="13">
        <v>24.0</v>
      </c>
      <c r="G41" s="13">
        <v>0.07547169811320754</v>
      </c>
      <c r="H41" s="13">
        <v>0.6875</v>
      </c>
      <c r="I41" s="13">
        <v>0.3125</v>
      </c>
      <c r="J41" s="13">
        <v>0.1132075471698113</v>
      </c>
      <c r="K41" s="12" t="s">
        <v>164</v>
      </c>
      <c r="L41" s="12"/>
      <c r="M41" s="12" t="str">
        <f>IFERROR(__xludf.DUMMYFUNCTION("""COMPUTED_VALUE"""),"Wanwan")</f>
        <v>Wanwan</v>
      </c>
      <c r="N41" s="12"/>
      <c r="O41" s="12"/>
      <c r="P41" s="12" t="str">
        <f>IFERROR(__xludf.DUMMYFUNCTION("""COMPUTED_VALUE"""),"Valir")</f>
        <v>Valir</v>
      </c>
    </row>
    <row r="42">
      <c r="A42" s="13">
        <v>41.0</v>
      </c>
      <c r="B42" s="12" t="s">
        <v>52</v>
      </c>
      <c r="C42" s="13">
        <v>16.0</v>
      </c>
      <c r="D42" s="13">
        <v>5.0</v>
      </c>
      <c r="E42" s="13">
        <v>11.0</v>
      </c>
      <c r="F42" s="13">
        <v>9.0</v>
      </c>
      <c r="G42" s="13">
        <v>0.07547169811320754</v>
      </c>
      <c r="H42" s="13">
        <v>0.3125</v>
      </c>
      <c r="I42" s="13">
        <v>0.6875</v>
      </c>
      <c r="J42" s="13">
        <v>0.04245283018867924</v>
      </c>
      <c r="K42" s="12" t="s">
        <v>164</v>
      </c>
      <c r="L42" s="12"/>
      <c r="M42" s="12" t="str">
        <f>IFERROR(__xludf.DUMMYFUNCTION("""COMPUTED_VALUE"""),"Khufra")</f>
        <v>Khufra</v>
      </c>
      <c r="N42" s="12"/>
      <c r="O42" s="12"/>
      <c r="P42" s="12" t="str">
        <f>IFERROR(__xludf.DUMMYFUNCTION("""COMPUTED_VALUE"""),"Xavier")</f>
        <v>Xavier</v>
      </c>
    </row>
    <row r="43">
      <c r="A43" s="13">
        <v>42.0</v>
      </c>
      <c r="B43" s="12" t="s">
        <v>53</v>
      </c>
      <c r="C43" s="13">
        <v>15.0</v>
      </c>
      <c r="D43" s="13">
        <v>8.0</v>
      </c>
      <c r="E43" s="13">
        <v>7.0</v>
      </c>
      <c r="F43" s="13">
        <v>14.0</v>
      </c>
      <c r="G43" s="13">
        <v>0.07075471698113207</v>
      </c>
      <c r="H43" s="13">
        <v>0.5333</v>
      </c>
      <c r="I43" s="13">
        <v>0.4666666666666667</v>
      </c>
      <c r="J43" s="13">
        <v>0.0660377358490566</v>
      </c>
      <c r="K43" s="12" t="s">
        <v>164</v>
      </c>
      <c r="L43" s="12"/>
      <c r="M43" s="12" t="str">
        <f>IFERROR(__xludf.DUMMYFUNCTION("""COMPUTED_VALUE"""),"Franco")</f>
        <v>Franco</v>
      </c>
      <c r="N43" s="12"/>
      <c r="O43" s="12"/>
      <c r="P43" s="12" t="str">
        <f>IFERROR(__xludf.DUMMYFUNCTION("""COMPUTED_VALUE"""),"Yi Sun-shin")</f>
        <v>Yi Sun-shin</v>
      </c>
    </row>
    <row r="44">
      <c r="A44" s="13">
        <v>43.0</v>
      </c>
      <c r="B44" s="12" t="s">
        <v>54</v>
      </c>
      <c r="C44" s="13">
        <v>15.0</v>
      </c>
      <c r="D44" s="13">
        <v>5.0</v>
      </c>
      <c r="E44" s="13">
        <v>10.0</v>
      </c>
      <c r="F44" s="13">
        <v>5.0</v>
      </c>
      <c r="G44" s="13">
        <v>0.07075471698113207</v>
      </c>
      <c r="H44" s="13">
        <v>0.3333</v>
      </c>
      <c r="I44" s="13">
        <v>0.6666666666666666</v>
      </c>
      <c r="J44" s="13">
        <v>0.02358490566037736</v>
      </c>
      <c r="K44" s="12" t="s">
        <v>164</v>
      </c>
      <c r="L44" s="12"/>
      <c r="M44" s="12" t="str">
        <f>IFERROR(__xludf.DUMMYFUNCTION("""COMPUTED_VALUE"""),"Akai")</f>
        <v>Akai</v>
      </c>
      <c r="N44" s="12"/>
      <c r="O44" s="12"/>
      <c r="P44" s="12" t="str">
        <f>IFERROR(__xludf.DUMMYFUNCTION("""COMPUTED_VALUE"""),"Zilong")</f>
        <v>Zilong</v>
      </c>
    </row>
    <row r="45">
      <c r="A45" s="13">
        <v>44.0</v>
      </c>
      <c r="B45" s="12" t="s">
        <v>55</v>
      </c>
      <c r="C45" s="13">
        <v>14.0</v>
      </c>
      <c r="D45" s="13">
        <v>3.0</v>
      </c>
      <c r="E45" s="13">
        <v>11.0</v>
      </c>
      <c r="F45" s="13">
        <v>7.0</v>
      </c>
      <c r="G45" s="13">
        <v>0.0660377358490566</v>
      </c>
      <c r="H45" s="13">
        <v>0.2143</v>
      </c>
      <c r="I45" s="13">
        <v>0.7857142857142857</v>
      </c>
      <c r="J45" s="13">
        <v>0.0330188679245283</v>
      </c>
      <c r="K45" s="12" t="s">
        <v>165</v>
      </c>
      <c r="L45" s="12"/>
      <c r="M45" s="12" t="str">
        <f>IFERROR(__xludf.DUMMYFUNCTION("""COMPUTED_VALUE"""),"X.Borg")</f>
        <v>X.Borg</v>
      </c>
      <c r="N45" s="12"/>
      <c r="O45" s="12"/>
      <c r="P45" s="12"/>
    </row>
    <row r="46">
      <c r="A46" s="13">
        <v>45.0</v>
      </c>
      <c r="B46" s="12" t="s">
        <v>56</v>
      </c>
      <c r="C46" s="13">
        <v>13.0</v>
      </c>
      <c r="D46" s="13">
        <v>8.0</v>
      </c>
      <c r="E46" s="13">
        <v>5.0</v>
      </c>
      <c r="F46" s="13">
        <v>24.0</v>
      </c>
      <c r="G46" s="13">
        <v>0.06132075471698113</v>
      </c>
      <c r="H46" s="13">
        <v>0.6154</v>
      </c>
      <c r="I46" s="13">
        <v>0.3846153846153846</v>
      </c>
      <c r="J46" s="13">
        <v>0.1132075471698113</v>
      </c>
      <c r="K46" s="12" t="s">
        <v>164</v>
      </c>
      <c r="L46" s="12"/>
      <c r="M46" s="12" t="str">
        <f>IFERROR(__xludf.DUMMYFUNCTION("""COMPUTED_VALUE"""),"Lancelot")</f>
        <v>Lancelot</v>
      </c>
      <c r="N46" s="12"/>
      <c r="O46" s="12"/>
      <c r="P46" s="12"/>
    </row>
    <row r="47">
      <c r="A47" s="13">
        <v>46.0</v>
      </c>
      <c r="B47" s="12" t="s">
        <v>57</v>
      </c>
      <c r="C47" s="13">
        <v>11.0</v>
      </c>
      <c r="D47" s="13">
        <v>7.0</v>
      </c>
      <c r="E47" s="13">
        <v>4.0</v>
      </c>
      <c r="F47" s="13">
        <v>3.0</v>
      </c>
      <c r="G47" s="13">
        <v>0.05188679245283019</v>
      </c>
      <c r="H47" s="13">
        <v>0.6364</v>
      </c>
      <c r="I47" s="13">
        <v>0.3636363636363636</v>
      </c>
      <c r="J47" s="13">
        <v>0.01415094339622642</v>
      </c>
      <c r="K47" s="12" t="s">
        <v>164</v>
      </c>
      <c r="L47" s="12"/>
      <c r="M47" s="12" t="str">
        <f>IFERROR(__xludf.DUMMYFUNCTION("""COMPUTED_VALUE"""),"Bruno")</f>
        <v>Bruno</v>
      </c>
      <c r="N47" s="12"/>
      <c r="O47" s="12"/>
      <c r="P47" s="12"/>
    </row>
    <row r="48">
      <c r="A48" s="13">
        <v>47.0</v>
      </c>
      <c r="B48" s="12" t="s">
        <v>58</v>
      </c>
      <c r="C48" s="13">
        <v>11.0</v>
      </c>
      <c r="D48" s="13">
        <v>5.0</v>
      </c>
      <c r="E48" s="13">
        <v>6.0</v>
      </c>
      <c r="F48" s="13">
        <v>6.0</v>
      </c>
      <c r="G48" s="13">
        <v>0.05188679245283019</v>
      </c>
      <c r="H48" s="13">
        <v>0.4545</v>
      </c>
      <c r="I48" s="13">
        <v>0.5454545454545454</v>
      </c>
      <c r="J48" s="13">
        <v>0.02830188679245283</v>
      </c>
      <c r="K48" s="12" t="s">
        <v>164</v>
      </c>
      <c r="L48" s="12"/>
      <c r="M48" s="12" t="str">
        <f>IFERROR(__xludf.DUMMYFUNCTION("""COMPUTED_VALUE"""),"Minotaur")</f>
        <v>Minotaur</v>
      </c>
      <c r="N48" s="12"/>
      <c r="O48" s="12"/>
      <c r="P48" s="12"/>
    </row>
    <row r="49">
      <c r="A49" s="13">
        <v>48.0</v>
      </c>
      <c r="B49" s="12" t="s">
        <v>59</v>
      </c>
      <c r="C49" s="13">
        <v>11.0</v>
      </c>
      <c r="D49" s="13">
        <v>5.0</v>
      </c>
      <c r="E49" s="13">
        <v>6.0</v>
      </c>
      <c r="F49" s="13">
        <v>14.0</v>
      </c>
      <c r="G49" s="13">
        <v>0.05188679245283019</v>
      </c>
      <c r="H49" s="13">
        <v>0.4545</v>
      </c>
      <c r="I49" s="13">
        <v>0.5454545454545454</v>
      </c>
      <c r="J49" s="13">
        <v>0.0660377358490566</v>
      </c>
      <c r="K49" s="12" t="s">
        <v>164</v>
      </c>
      <c r="L49" s="12"/>
      <c r="M49" s="12" t="str">
        <f>IFERROR(__xludf.DUMMYFUNCTION("""COMPUTED_VALUE"""),"Alice")</f>
        <v>Alice</v>
      </c>
      <c r="N49" s="12"/>
      <c r="O49" s="12"/>
      <c r="P49" s="12"/>
    </row>
    <row r="50">
      <c r="A50" s="13">
        <v>49.0</v>
      </c>
      <c r="B50" s="12" t="s">
        <v>60</v>
      </c>
      <c r="C50" s="13">
        <v>11.0</v>
      </c>
      <c r="D50" s="13">
        <v>4.0</v>
      </c>
      <c r="E50" s="13">
        <v>7.0</v>
      </c>
      <c r="F50" s="13">
        <v>7.0</v>
      </c>
      <c r="G50" s="13">
        <v>0.05188679245283019</v>
      </c>
      <c r="H50" s="13">
        <v>0.3636</v>
      </c>
      <c r="I50" s="13">
        <v>0.6363636363636364</v>
      </c>
      <c r="J50" s="13">
        <v>0.0330188679245283</v>
      </c>
      <c r="K50" s="12" t="s">
        <v>164</v>
      </c>
      <c r="L50" s="12"/>
      <c r="M50" s="12" t="str">
        <f>IFERROR(__xludf.DUMMYFUNCTION("""COMPUTED_VALUE"""),"Lolita")</f>
        <v>Lolita</v>
      </c>
      <c r="N50" s="12"/>
      <c r="O50" s="12"/>
      <c r="P50" s="12"/>
    </row>
    <row r="51">
      <c r="A51" s="13">
        <v>50.0</v>
      </c>
      <c r="B51" s="12" t="s">
        <v>61</v>
      </c>
      <c r="C51" s="13">
        <v>10.0</v>
      </c>
      <c r="D51" s="13">
        <v>8.0</v>
      </c>
      <c r="E51" s="13">
        <v>2.0</v>
      </c>
      <c r="F51" s="13">
        <v>25.0</v>
      </c>
      <c r="G51" s="13">
        <v>0.04716981132075472</v>
      </c>
      <c r="H51" s="13">
        <v>0.8</v>
      </c>
      <c r="I51" s="13">
        <v>0.2</v>
      </c>
      <c r="J51" s="13">
        <v>0.1179245283018868</v>
      </c>
      <c r="K51" s="12" t="s">
        <v>166</v>
      </c>
      <c r="L51" s="12"/>
      <c r="M51" s="12" t="str">
        <f>IFERROR(__xludf.DUMMYFUNCTION("""COMPUTED_VALUE"""),"Benedetta")</f>
        <v>Benedetta</v>
      </c>
      <c r="N51" s="12"/>
      <c r="O51" s="12"/>
      <c r="P51" s="12"/>
    </row>
    <row r="52">
      <c r="A52" s="13">
        <v>51.0</v>
      </c>
      <c r="B52" s="12" t="s">
        <v>62</v>
      </c>
      <c r="C52" s="13">
        <v>10.0</v>
      </c>
      <c r="D52" s="13">
        <v>3.0</v>
      </c>
      <c r="E52" s="13">
        <v>7.0</v>
      </c>
      <c r="F52" s="13">
        <v>12.0</v>
      </c>
      <c r="G52" s="13">
        <v>0.04716981132075472</v>
      </c>
      <c r="H52" s="13">
        <v>0.3</v>
      </c>
      <c r="I52" s="13">
        <v>0.7</v>
      </c>
      <c r="J52" s="13">
        <v>0.05660377358490566</v>
      </c>
      <c r="K52" s="12" t="s">
        <v>164</v>
      </c>
      <c r="L52" s="12"/>
      <c r="M52" s="12" t="str">
        <f>IFERROR(__xludf.DUMMYFUNCTION("""COMPUTED_VALUE"""),"Clint")</f>
        <v>Clint</v>
      </c>
      <c r="N52" s="12"/>
      <c r="O52" s="12"/>
      <c r="P52" s="12"/>
    </row>
    <row r="53">
      <c r="A53" s="13">
        <v>52.0</v>
      </c>
      <c r="B53" s="12" t="s">
        <v>63</v>
      </c>
      <c r="C53" s="13">
        <v>9.0</v>
      </c>
      <c r="D53" s="13">
        <v>4.0</v>
      </c>
      <c r="E53" s="13">
        <v>5.0</v>
      </c>
      <c r="F53" s="13">
        <v>4.0</v>
      </c>
      <c r="G53" s="13">
        <v>0.04245283018867924</v>
      </c>
      <c r="H53" s="13">
        <v>0.4444</v>
      </c>
      <c r="I53" s="13">
        <v>0.5555555555555556</v>
      </c>
      <c r="J53" s="13">
        <v>0.01886792452830189</v>
      </c>
      <c r="K53" s="12" t="s">
        <v>164</v>
      </c>
      <c r="L53" s="12"/>
      <c r="M53" s="12" t="str">
        <f>IFERROR(__xludf.DUMMYFUNCTION("""COMPUTED_VALUE"""),"Lylia")</f>
        <v>Lylia</v>
      </c>
      <c r="N53" s="12"/>
      <c r="O53" s="12"/>
      <c r="P53" s="12"/>
    </row>
    <row r="54">
      <c r="A54" s="13">
        <v>53.0</v>
      </c>
      <c r="B54" s="12" t="s">
        <v>64</v>
      </c>
      <c r="C54" s="13">
        <v>9.0</v>
      </c>
      <c r="D54" s="13">
        <v>4.0</v>
      </c>
      <c r="E54" s="13">
        <v>5.0</v>
      </c>
      <c r="F54" s="13">
        <v>0.0</v>
      </c>
      <c r="G54" s="13">
        <v>0.04245283018867924</v>
      </c>
      <c r="H54" s="13">
        <v>0.4444</v>
      </c>
      <c r="I54" s="13">
        <v>0.5555555555555556</v>
      </c>
      <c r="J54" s="13">
        <v>0.0</v>
      </c>
      <c r="K54" s="12" t="s">
        <v>164</v>
      </c>
      <c r="L54" s="12"/>
      <c r="M54" s="12" t="str">
        <f>IFERROR(__xludf.DUMMYFUNCTION("""COMPUTED_VALUE"""),"Thamuz")</f>
        <v>Thamuz</v>
      </c>
      <c r="N54" s="12"/>
      <c r="O54" s="12"/>
      <c r="P54" s="12"/>
    </row>
    <row r="55">
      <c r="A55" s="13">
        <v>54.0</v>
      </c>
      <c r="B55" s="12" t="s">
        <v>65</v>
      </c>
      <c r="C55" s="13">
        <v>9.0</v>
      </c>
      <c r="D55" s="13">
        <v>4.0</v>
      </c>
      <c r="E55" s="13">
        <v>5.0</v>
      </c>
      <c r="F55" s="13">
        <v>2.0</v>
      </c>
      <c r="G55" s="13">
        <v>0.04245283018867924</v>
      </c>
      <c r="H55" s="13">
        <v>0.4444</v>
      </c>
      <c r="I55" s="13">
        <v>0.5555555555555556</v>
      </c>
      <c r="J55" s="13">
        <v>0.009433962264150943</v>
      </c>
      <c r="K55" s="12" t="s">
        <v>164</v>
      </c>
      <c r="L55" s="12"/>
      <c r="M55" s="12" t="str">
        <f>IFERROR(__xludf.DUMMYFUNCTION("""COMPUTED_VALUE"""),"Chip")</f>
        <v>Chip</v>
      </c>
      <c r="N55" s="12"/>
      <c r="O55" s="12"/>
      <c r="P55" s="12"/>
    </row>
    <row r="56">
      <c r="A56" s="13">
        <v>55.0</v>
      </c>
      <c r="B56" s="12" t="s">
        <v>66</v>
      </c>
      <c r="C56" s="13">
        <v>8.0</v>
      </c>
      <c r="D56" s="13">
        <v>5.0</v>
      </c>
      <c r="E56" s="13">
        <v>3.0</v>
      </c>
      <c r="F56" s="13">
        <v>1.0</v>
      </c>
      <c r="G56" s="13">
        <v>0.03773584905660377</v>
      </c>
      <c r="H56" s="13">
        <v>0.625</v>
      </c>
      <c r="I56" s="13">
        <v>0.375</v>
      </c>
      <c r="J56" s="13">
        <v>0.004716981132075472</v>
      </c>
      <c r="K56" s="12" t="s">
        <v>164</v>
      </c>
      <c r="L56" s="12"/>
      <c r="M56" s="12" t="str">
        <f>IFERROR(__xludf.DUMMYFUNCTION("""COMPUTED_VALUE"""),"Gloo")</f>
        <v>Gloo</v>
      </c>
      <c r="N56" s="12"/>
      <c r="O56" s="12"/>
      <c r="P56" s="12"/>
    </row>
    <row r="57">
      <c r="A57" s="13">
        <v>56.0</v>
      </c>
      <c r="B57" s="12" t="s">
        <v>67</v>
      </c>
      <c r="C57" s="13">
        <v>7.0</v>
      </c>
      <c r="D57" s="13">
        <v>5.0</v>
      </c>
      <c r="E57" s="13">
        <v>2.0</v>
      </c>
      <c r="F57" s="13">
        <v>8.0</v>
      </c>
      <c r="G57" s="13">
        <v>0.0330188679245283</v>
      </c>
      <c r="H57" s="13">
        <v>0.7143</v>
      </c>
      <c r="I57" s="13">
        <v>0.2857142857142857</v>
      </c>
      <c r="J57" s="13">
        <v>0.03773584905660377</v>
      </c>
      <c r="K57" s="12" t="s">
        <v>166</v>
      </c>
      <c r="L57" s="12"/>
      <c r="M57" s="12" t="str">
        <f>IFERROR(__xludf.DUMMYFUNCTION("""COMPUTED_VALUE"""),"Brody")</f>
        <v>Brody</v>
      </c>
      <c r="N57" s="12"/>
      <c r="O57" s="12"/>
      <c r="P57" s="12"/>
    </row>
    <row r="58">
      <c r="A58" s="13">
        <v>57.0</v>
      </c>
      <c r="B58" s="12" t="s">
        <v>68</v>
      </c>
      <c r="C58" s="13">
        <v>7.0</v>
      </c>
      <c r="D58" s="13">
        <v>5.0</v>
      </c>
      <c r="E58" s="13">
        <v>2.0</v>
      </c>
      <c r="F58" s="13">
        <v>5.0</v>
      </c>
      <c r="G58" s="13">
        <v>0.0330188679245283</v>
      </c>
      <c r="H58" s="13">
        <v>0.7143</v>
      </c>
      <c r="I58" s="13">
        <v>0.2857142857142857</v>
      </c>
      <c r="J58" s="13">
        <v>0.02358490566037736</v>
      </c>
      <c r="K58" s="12" t="s">
        <v>166</v>
      </c>
      <c r="L58" s="12"/>
      <c r="M58" s="12" t="str">
        <f>IFERROR(__xludf.DUMMYFUNCTION("""COMPUTED_VALUE"""),"Yu Zhong")</f>
        <v>Yu Zhong</v>
      </c>
      <c r="N58" s="12"/>
      <c r="O58" s="12"/>
      <c r="P58" s="12"/>
    </row>
    <row r="59">
      <c r="A59" s="13">
        <v>58.0</v>
      </c>
      <c r="B59" s="12" t="s">
        <v>69</v>
      </c>
      <c r="C59" s="13">
        <v>7.0</v>
      </c>
      <c r="D59" s="13">
        <v>3.0</v>
      </c>
      <c r="E59" s="13">
        <v>4.0</v>
      </c>
      <c r="F59" s="13">
        <v>205.0</v>
      </c>
      <c r="G59" s="13">
        <v>0.0330188679245283</v>
      </c>
      <c r="H59" s="13">
        <v>0.4286</v>
      </c>
      <c r="I59" s="13">
        <v>0.5714285714285714</v>
      </c>
      <c r="J59" s="13">
        <v>0.9669811320754716</v>
      </c>
      <c r="K59" s="12" t="s">
        <v>164</v>
      </c>
      <c r="L59" s="12"/>
      <c r="M59" s="12" t="str">
        <f>IFERROR(__xludf.DUMMYFUNCTION("""COMPUTED_VALUE"""),"Ixia")</f>
        <v>Ixia</v>
      </c>
      <c r="N59" s="12"/>
      <c r="O59" s="12"/>
      <c r="P59" s="12"/>
    </row>
    <row r="60">
      <c r="A60" s="13">
        <v>59.0</v>
      </c>
      <c r="B60" s="12" t="s">
        <v>70</v>
      </c>
      <c r="C60" s="13">
        <v>7.0</v>
      </c>
      <c r="D60" s="13">
        <v>2.0</v>
      </c>
      <c r="E60" s="13">
        <v>5.0</v>
      </c>
      <c r="F60" s="13">
        <v>1.0</v>
      </c>
      <c r="G60" s="13">
        <v>0.0330188679245283</v>
      </c>
      <c r="H60" s="13">
        <v>0.2857</v>
      </c>
      <c r="I60" s="13">
        <v>0.7142857142857143</v>
      </c>
      <c r="J60" s="13">
        <v>0.004716981132075472</v>
      </c>
      <c r="K60" s="12" t="s">
        <v>164</v>
      </c>
      <c r="L60" s="12"/>
      <c r="M60" s="12" t="str">
        <f>IFERROR(__xludf.DUMMYFUNCTION("""COMPUTED_VALUE"""),"Rafaela")</f>
        <v>Rafaela</v>
      </c>
      <c r="N60" s="12"/>
      <c r="O60" s="12"/>
      <c r="P60" s="12"/>
    </row>
    <row r="61">
      <c r="A61" s="13">
        <v>60.0</v>
      </c>
      <c r="B61" s="12" t="s">
        <v>71</v>
      </c>
      <c r="C61" s="13">
        <v>6.0</v>
      </c>
      <c r="D61" s="13">
        <v>5.0</v>
      </c>
      <c r="E61" s="13">
        <v>1.0</v>
      </c>
      <c r="F61" s="13">
        <v>6.0</v>
      </c>
      <c r="G61" s="13">
        <v>0.02830188679245283</v>
      </c>
      <c r="H61" s="13">
        <v>0.8333</v>
      </c>
      <c r="I61" s="13">
        <v>0.1666666666666667</v>
      </c>
      <c r="J61" s="13">
        <v>0.02830188679245283</v>
      </c>
      <c r="K61" s="12" t="s">
        <v>166</v>
      </c>
      <c r="L61" s="12"/>
      <c r="M61" s="12" t="str">
        <f>IFERROR(__xludf.DUMMYFUNCTION("""COMPUTED_VALUE"""),"Guinevere")</f>
        <v>Guinevere</v>
      </c>
      <c r="N61" s="12"/>
      <c r="O61" s="12"/>
      <c r="P61" s="12"/>
    </row>
    <row r="62">
      <c r="A62" s="13">
        <v>61.0</v>
      </c>
      <c r="B62" s="12" t="s">
        <v>72</v>
      </c>
      <c r="C62" s="13">
        <v>5.0</v>
      </c>
      <c r="D62" s="13">
        <v>2.0</v>
      </c>
      <c r="E62" s="13">
        <v>3.0</v>
      </c>
      <c r="F62" s="13">
        <v>2.0</v>
      </c>
      <c r="G62" s="13">
        <v>0.02358490566037736</v>
      </c>
      <c r="H62" s="13">
        <v>0.4</v>
      </c>
      <c r="I62" s="13">
        <v>0.6</v>
      </c>
      <c r="J62" s="13">
        <v>0.009433962264150943</v>
      </c>
      <c r="K62" s="12" t="s">
        <v>164</v>
      </c>
      <c r="L62" s="12"/>
      <c r="M62" s="12" t="str">
        <f>IFERROR(__xludf.DUMMYFUNCTION("""COMPUTED_VALUE"""),"Helcurt")</f>
        <v>Helcurt</v>
      </c>
      <c r="N62" s="12"/>
      <c r="O62" s="12"/>
      <c r="P62" s="12"/>
    </row>
    <row r="63">
      <c r="A63" s="13">
        <v>62.0</v>
      </c>
      <c r="B63" s="12" t="s">
        <v>73</v>
      </c>
      <c r="C63" s="13">
        <v>5.0</v>
      </c>
      <c r="D63" s="13">
        <v>2.0</v>
      </c>
      <c r="E63" s="13">
        <v>3.0</v>
      </c>
      <c r="F63" s="13">
        <v>1.0</v>
      </c>
      <c r="G63" s="13">
        <v>0.02358490566037736</v>
      </c>
      <c r="H63" s="13">
        <v>0.4</v>
      </c>
      <c r="I63" s="13">
        <v>0.6</v>
      </c>
      <c r="J63" s="13">
        <v>0.004716981132075472</v>
      </c>
      <c r="K63" s="12" t="s">
        <v>164</v>
      </c>
      <c r="L63" s="12"/>
      <c r="M63" s="12"/>
      <c r="N63" s="12"/>
      <c r="O63" s="12"/>
      <c r="P63" s="12"/>
    </row>
    <row r="64">
      <c r="A64" s="13">
        <v>63.0</v>
      </c>
      <c r="B64" s="12" t="s">
        <v>74</v>
      </c>
      <c r="C64" s="13">
        <v>3.0</v>
      </c>
      <c r="D64" s="13">
        <v>2.0</v>
      </c>
      <c r="E64" s="13">
        <v>1.0</v>
      </c>
      <c r="F64" s="13">
        <v>1.0</v>
      </c>
      <c r="G64" s="13">
        <v>0.01415094339622642</v>
      </c>
      <c r="H64" s="13">
        <v>0.6667</v>
      </c>
      <c r="I64" s="13">
        <v>0.3333333333333333</v>
      </c>
      <c r="J64" s="13">
        <v>0.004716981132075472</v>
      </c>
      <c r="K64" s="12" t="s">
        <v>164</v>
      </c>
      <c r="L64" s="12"/>
      <c r="M64" s="12"/>
      <c r="N64" s="12"/>
      <c r="O64" s="12"/>
      <c r="P64" s="12"/>
    </row>
    <row r="65">
      <c r="A65" s="13">
        <v>64.0</v>
      </c>
      <c r="B65" s="12" t="s">
        <v>75</v>
      </c>
      <c r="C65" s="13">
        <v>3.0</v>
      </c>
      <c r="D65" s="13">
        <v>1.0</v>
      </c>
      <c r="E65" s="13">
        <v>2.0</v>
      </c>
      <c r="F65" s="13">
        <v>0.0</v>
      </c>
      <c r="G65" s="13">
        <v>0.01415094339622642</v>
      </c>
      <c r="H65" s="13">
        <v>0.3333</v>
      </c>
      <c r="I65" s="13">
        <v>0.6666666666666666</v>
      </c>
      <c r="J65" s="13">
        <v>0.0</v>
      </c>
      <c r="K65" s="12" t="s">
        <v>164</v>
      </c>
      <c r="L65" s="12"/>
      <c r="M65" s="12"/>
      <c r="N65" s="12"/>
      <c r="O65" s="12"/>
      <c r="P65" s="12"/>
    </row>
    <row r="66">
      <c r="A66" s="13">
        <v>65.0</v>
      </c>
      <c r="B66" s="12" t="s">
        <v>76</v>
      </c>
      <c r="C66" s="13">
        <v>2.0</v>
      </c>
      <c r="D66" s="13">
        <v>2.0</v>
      </c>
      <c r="E66" s="13">
        <v>0.0</v>
      </c>
      <c r="F66" s="13">
        <v>2.0</v>
      </c>
      <c r="G66" s="13">
        <v>0.009433962264150943</v>
      </c>
      <c r="H66" s="13">
        <v>1.0</v>
      </c>
      <c r="I66" s="13">
        <v>0.0</v>
      </c>
      <c r="J66" s="13">
        <v>0.009433962264150943</v>
      </c>
      <c r="K66" s="12" t="s">
        <v>166</v>
      </c>
      <c r="L66" s="12"/>
      <c r="M66" s="12"/>
      <c r="N66" s="12"/>
      <c r="O66" s="12"/>
      <c r="P66" s="12"/>
    </row>
    <row r="67">
      <c r="A67" s="13">
        <v>66.0</v>
      </c>
      <c r="B67" s="12" t="s">
        <v>77</v>
      </c>
      <c r="C67" s="13">
        <v>2.0</v>
      </c>
      <c r="D67" s="13">
        <v>1.0</v>
      </c>
      <c r="E67" s="13">
        <v>1.0</v>
      </c>
      <c r="F67" s="13">
        <v>0.0</v>
      </c>
      <c r="G67" s="13">
        <v>0.009433962264150943</v>
      </c>
      <c r="H67" s="13">
        <v>0.5</v>
      </c>
      <c r="I67" s="13">
        <v>0.5</v>
      </c>
      <c r="J67" s="13">
        <v>0.0</v>
      </c>
      <c r="K67" s="12" t="s">
        <v>164</v>
      </c>
      <c r="L67" s="12"/>
      <c r="M67" s="12"/>
      <c r="N67" s="12"/>
      <c r="O67" s="12"/>
      <c r="P67" s="12"/>
    </row>
    <row r="68">
      <c r="A68" s="13">
        <v>67.0</v>
      </c>
      <c r="B68" s="12" t="s">
        <v>78</v>
      </c>
      <c r="C68" s="13">
        <v>2.0</v>
      </c>
      <c r="D68" s="13">
        <v>1.0</v>
      </c>
      <c r="E68" s="13">
        <v>1.0</v>
      </c>
      <c r="F68" s="13">
        <v>50.0</v>
      </c>
      <c r="G68" s="13">
        <v>0.009433962264150943</v>
      </c>
      <c r="H68" s="13">
        <v>0.5</v>
      </c>
      <c r="I68" s="13">
        <v>0.5</v>
      </c>
      <c r="J68" s="13">
        <v>0.2358490566037736</v>
      </c>
      <c r="K68" s="12" t="s">
        <v>164</v>
      </c>
      <c r="L68" s="12"/>
      <c r="M68" s="12"/>
      <c r="N68" s="12"/>
      <c r="O68" s="12"/>
      <c r="P68" s="12"/>
    </row>
    <row r="69">
      <c r="A69" s="13">
        <v>68.0</v>
      </c>
      <c r="B69" s="12" t="s">
        <v>79</v>
      </c>
      <c r="C69" s="13">
        <v>2.0</v>
      </c>
      <c r="D69" s="13">
        <v>0.0</v>
      </c>
      <c r="E69" s="13">
        <v>2.0</v>
      </c>
      <c r="F69" s="13">
        <v>1.0</v>
      </c>
      <c r="G69" s="13">
        <v>0.009433962264150943</v>
      </c>
      <c r="H69" s="13">
        <v>0.0</v>
      </c>
      <c r="I69" s="13">
        <v>1.0</v>
      </c>
      <c r="J69" s="13">
        <v>0.004716981132075472</v>
      </c>
      <c r="K69" s="12" t="s">
        <v>165</v>
      </c>
      <c r="L69" s="12"/>
      <c r="M69" s="12"/>
      <c r="N69" s="12"/>
      <c r="O69" s="12"/>
      <c r="P69" s="12"/>
    </row>
    <row r="70">
      <c r="A70" s="13">
        <v>69.0</v>
      </c>
      <c r="B70" s="12" t="s">
        <v>80</v>
      </c>
      <c r="C70" s="13">
        <v>2.0</v>
      </c>
      <c r="D70" s="13">
        <v>0.0</v>
      </c>
      <c r="E70" s="13">
        <v>2.0</v>
      </c>
      <c r="F70" s="13">
        <v>2.0</v>
      </c>
      <c r="G70" s="13">
        <v>0.009433962264150943</v>
      </c>
      <c r="H70" s="13">
        <v>0.0</v>
      </c>
      <c r="I70" s="13">
        <v>1.0</v>
      </c>
      <c r="J70" s="13">
        <v>0.009433962264150943</v>
      </c>
      <c r="K70" s="12" t="s">
        <v>165</v>
      </c>
      <c r="L70" s="12"/>
      <c r="M70" s="12"/>
      <c r="N70" s="12"/>
      <c r="O70" s="12"/>
      <c r="P70" s="12"/>
    </row>
    <row r="71">
      <c r="A71" s="13">
        <v>70.0</v>
      </c>
      <c r="B71" s="12" t="s">
        <v>81</v>
      </c>
      <c r="C71" s="13">
        <v>2.0</v>
      </c>
      <c r="D71" s="13">
        <v>0.0</v>
      </c>
      <c r="E71" s="13">
        <v>2.0</v>
      </c>
      <c r="F71" s="13">
        <v>0.0</v>
      </c>
      <c r="G71" s="13">
        <v>0.009433962264150943</v>
      </c>
      <c r="H71" s="13">
        <v>0.0</v>
      </c>
      <c r="I71" s="13">
        <v>1.0</v>
      </c>
      <c r="J71" s="13">
        <v>0.0</v>
      </c>
      <c r="K71" s="12" t="s">
        <v>165</v>
      </c>
      <c r="L71" s="12"/>
      <c r="M71" s="12"/>
      <c r="N71" s="12"/>
      <c r="O71" s="12"/>
      <c r="P71" s="12"/>
    </row>
    <row r="72">
      <c r="A72" s="13">
        <v>71.0</v>
      </c>
      <c r="B72" s="12" t="s">
        <v>82</v>
      </c>
      <c r="C72" s="13">
        <v>1.0</v>
      </c>
      <c r="D72" s="13">
        <v>1.0</v>
      </c>
      <c r="E72" s="13">
        <v>0.0</v>
      </c>
      <c r="F72" s="13">
        <v>0.0</v>
      </c>
      <c r="G72" s="13">
        <v>0.004716981132075472</v>
      </c>
      <c r="H72" s="13">
        <v>1.0</v>
      </c>
      <c r="I72" s="13">
        <v>0.0</v>
      </c>
      <c r="J72" s="13">
        <v>0.0</v>
      </c>
      <c r="K72" s="12" t="s">
        <v>166</v>
      </c>
      <c r="L72" s="12"/>
      <c r="M72" s="12"/>
      <c r="N72" s="12"/>
      <c r="O72" s="12"/>
      <c r="P72" s="12"/>
    </row>
    <row r="73">
      <c r="A73" s="13">
        <v>72.0</v>
      </c>
      <c r="B73" s="12" t="s">
        <v>83</v>
      </c>
      <c r="C73" s="13">
        <v>1.0</v>
      </c>
      <c r="D73" s="13">
        <v>1.0</v>
      </c>
      <c r="E73" s="13">
        <v>0.0</v>
      </c>
      <c r="F73" s="13">
        <v>0.0</v>
      </c>
      <c r="G73" s="13">
        <v>0.004716981132075472</v>
      </c>
      <c r="H73" s="13">
        <v>1.0</v>
      </c>
      <c r="I73" s="13">
        <v>0.0</v>
      </c>
      <c r="J73" s="13">
        <v>0.0</v>
      </c>
      <c r="K73" s="12" t="s">
        <v>166</v>
      </c>
      <c r="L73" s="12"/>
      <c r="M73" s="12"/>
      <c r="N73" s="12"/>
      <c r="O73" s="12"/>
      <c r="P73" s="12"/>
    </row>
    <row r="74">
      <c r="A74" s="13">
        <v>73.0</v>
      </c>
      <c r="B74" s="12" t="s">
        <v>84</v>
      </c>
      <c r="C74" s="13">
        <v>1.0</v>
      </c>
      <c r="D74" s="13">
        <v>1.0</v>
      </c>
      <c r="E74" s="13">
        <v>0.0</v>
      </c>
      <c r="F74" s="13">
        <v>5.0</v>
      </c>
      <c r="G74" s="13">
        <v>0.004716981132075472</v>
      </c>
      <c r="H74" s="13">
        <v>1.0</v>
      </c>
      <c r="I74" s="13">
        <v>0.0</v>
      </c>
      <c r="J74" s="13">
        <v>0.02358490566037736</v>
      </c>
      <c r="K74" s="12" t="s">
        <v>166</v>
      </c>
      <c r="L74" s="12"/>
      <c r="M74" s="12"/>
      <c r="N74" s="12"/>
      <c r="O74" s="12"/>
      <c r="P74" s="12"/>
    </row>
    <row r="75">
      <c r="A75" s="13">
        <v>74.0</v>
      </c>
      <c r="B75" s="12" t="s">
        <v>85</v>
      </c>
      <c r="C75" s="13">
        <v>1.0</v>
      </c>
      <c r="D75" s="13">
        <v>1.0</v>
      </c>
      <c r="E75" s="13">
        <v>0.0</v>
      </c>
      <c r="F75" s="13">
        <v>0.0</v>
      </c>
      <c r="G75" s="13">
        <v>0.004716981132075472</v>
      </c>
      <c r="H75" s="13">
        <v>1.0</v>
      </c>
      <c r="I75" s="13">
        <v>0.0</v>
      </c>
      <c r="J75" s="13">
        <v>0.0</v>
      </c>
      <c r="K75" s="12" t="s">
        <v>166</v>
      </c>
      <c r="L75" s="12"/>
      <c r="M75" s="12"/>
      <c r="N75" s="12"/>
      <c r="O75" s="12"/>
      <c r="P75" s="12"/>
    </row>
    <row r="76">
      <c r="A76" s="13">
        <v>75.0</v>
      </c>
      <c r="B76" s="12" t="s">
        <v>86</v>
      </c>
      <c r="C76" s="13">
        <v>1.0</v>
      </c>
      <c r="D76" s="13">
        <v>1.0</v>
      </c>
      <c r="E76" s="13">
        <v>0.0</v>
      </c>
      <c r="F76" s="13">
        <v>0.0</v>
      </c>
      <c r="G76" s="13">
        <v>0.004716981132075472</v>
      </c>
      <c r="H76" s="13">
        <v>1.0</v>
      </c>
      <c r="I76" s="13">
        <v>0.0</v>
      </c>
      <c r="J76" s="13">
        <v>0.0</v>
      </c>
      <c r="K76" s="12" t="s">
        <v>166</v>
      </c>
      <c r="L76" s="12"/>
      <c r="M76" s="12"/>
      <c r="N76" s="12"/>
      <c r="O76" s="12"/>
      <c r="P76" s="12"/>
    </row>
    <row r="77">
      <c r="A77" s="13">
        <v>76.0</v>
      </c>
      <c r="B77" s="12" t="s">
        <v>87</v>
      </c>
      <c r="C77" s="13">
        <v>1.0</v>
      </c>
      <c r="D77" s="13">
        <v>1.0</v>
      </c>
      <c r="E77" s="13">
        <v>0.0</v>
      </c>
      <c r="F77" s="13">
        <v>0.0</v>
      </c>
      <c r="G77" s="13">
        <v>0.004716981132075472</v>
      </c>
      <c r="H77" s="13">
        <v>1.0</v>
      </c>
      <c r="I77" s="13">
        <v>0.0</v>
      </c>
      <c r="J77" s="13">
        <v>0.0</v>
      </c>
      <c r="K77" s="12" t="s">
        <v>166</v>
      </c>
      <c r="L77" s="12"/>
      <c r="M77" s="12"/>
      <c r="N77" s="12"/>
      <c r="O77" s="12"/>
      <c r="P77" s="12"/>
    </row>
    <row r="78">
      <c r="A78" s="13">
        <v>77.0</v>
      </c>
      <c r="B78" s="12" t="s">
        <v>88</v>
      </c>
      <c r="C78" s="13">
        <v>1.0</v>
      </c>
      <c r="D78" s="13">
        <v>1.0</v>
      </c>
      <c r="E78" s="13">
        <v>0.0</v>
      </c>
      <c r="F78" s="13">
        <v>0.0</v>
      </c>
      <c r="G78" s="13">
        <v>0.004716981132075472</v>
      </c>
      <c r="H78" s="13">
        <v>1.0</v>
      </c>
      <c r="I78" s="13">
        <v>0.0</v>
      </c>
      <c r="J78" s="13">
        <v>0.0</v>
      </c>
      <c r="K78" s="12" t="s">
        <v>166</v>
      </c>
      <c r="L78" s="12"/>
      <c r="M78" s="12"/>
      <c r="N78" s="12"/>
      <c r="O78" s="12"/>
      <c r="P78" s="12"/>
    </row>
    <row r="79">
      <c r="A79" s="13">
        <v>78.0</v>
      </c>
      <c r="B79" s="12" t="s">
        <v>89</v>
      </c>
      <c r="C79" s="13">
        <v>1.0</v>
      </c>
      <c r="D79" s="13">
        <v>0.0</v>
      </c>
      <c r="E79" s="13">
        <v>1.0</v>
      </c>
      <c r="F79" s="13">
        <v>7.0</v>
      </c>
      <c r="G79" s="13">
        <v>0.004716981132075472</v>
      </c>
      <c r="H79" s="13">
        <v>0.0</v>
      </c>
      <c r="I79" s="13">
        <v>1.0</v>
      </c>
      <c r="J79" s="13">
        <v>0.0330188679245283</v>
      </c>
      <c r="K79" s="12" t="s">
        <v>165</v>
      </c>
      <c r="L79" s="12"/>
      <c r="M79" s="12"/>
      <c r="N79" s="12"/>
      <c r="O79" s="12"/>
      <c r="P79" s="12"/>
    </row>
    <row r="80">
      <c r="A80" s="13">
        <v>79.0</v>
      </c>
      <c r="B80" s="12" t="s">
        <v>90</v>
      </c>
      <c r="C80" s="13">
        <v>1.0</v>
      </c>
      <c r="D80" s="13">
        <v>0.0</v>
      </c>
      <c r="E80" s="13">
        <v>1.0</v>
      </c>
      <c r="F80" s="13">
        <v>0.0</v>
      </c>
      <c r="G80" s="13">
        <v>0.004716981132075472</v>
      </c>
      <c r="H80" s="13">
        <v>0.0</v>
      </c>
      <c r="I80" s="13">
        <v>1.0</v>
      </c>
      <c r="J80" s="13">
        <v>0.0</v>
      </c>
      <c r="K80" s="12" t="s">
        <v>165</v>
      </c>
      <c r="L80" s="12"/>
      <c r="M80" s="12"/>
      <c r="N80" s="12"/>
      <c r="O80" s="12"/>
      <c r="P80" s="12"/>
    </row>
    <row r="81">
      <c r="A81" s="13">
        <v>80.0</v>
      </c>
      <c r="B81" s="12" t="s">
        <v>91</v>
      </c>
      <c r="C81" s="13">
        <v>1.0</v>
      </c>
      <c r="D81" s="13">
        <v>0.0</v>
      </c>
      <c r="E81" s="13">
        <v>1.0</v>
      </c>
      <c r="F81" s="13">
        <v>0.0</v>
      </c>
      <c r="G81" s="13">
        <v>0.004716981132075472</v>
      </c>
      <c r="H81" s="13">
        <v>0.0</v>
      </c>
      <c r="I81" s="13">
        <v>1.0</v>
      </c>
      <c r="J81" s="13">
        <v>0.0</v>
      </c>
      <c r="K81" s="12" t="s">
        <v>165</v>
      </c>
      <c r="L81" s="12"/>
      <c r="M81" s="12"/>
      <c r="N81" s="12"/>
      <c r="O81" s="12"/>
      <c r="P81" s="12"/>
    </row>
    <row r="82">
      <c r="A82" s="13">
        <v>81.0</v>
      </c>
      <c r="B82" s="12" t="s">
        <v>92</v>
      </c>
      <c r="C82" s="13">
        <v>1.0</v>
      </c>
      <c r="D82" s="13">
        <v>0.0</v>
      </c>
      <c r="E82" s="13">
        <v>1.0</v>
      </c>
      <c r="F82" s="13">
        <v>0.0</v>
      </c>
      <c r="G82" s="13">
        <v>0.004716981132075472</v>
      </c>
      <c r="H82" s="13">
        <v>0.0</v>
      </c>
      <c r="I82" s="13">
        <v>1.0</v>
      </c>
      <c r="J82" s="13">
        <v>0.0</v>
      </c>
      <c r="K82" s="12" t="s">
        <v>165</v>
      </c>
      <c r="L82" s="12"/>
      <c r="M82" s="12"/>
      <c r="N82" s="12"/>
      <c r="O82" s="12"/>
      <c r="P82" s="12"/>
    </row>
    <row r="83">
      <c r="A83" s="13">
        <v>82.0</v>
      </c>
      <c r="B83" s="12" t="s">
        <v>93</v>
      </c>
      <c r="C83" s="13">
        <v>1.0</v>
      </c>
      <c r="D83" s="13">
        <v>0.0</v>
      </c>
      <c r="E83" s="13">
        <v>1.0</v>
      </c>
      <c r="F83" s="13">
        <v>0.0</v>
      </c>
      <c r="G83" s="13">
        <v>0.004716981132075472</v>
      </c>
      <c r="H83" s="13">
        <v>0.0</v>
      </c>
      <c r="I83" s="13">
        <v>1.0</v>
      </c>
      <c r="J83" s="13">
        <v>0.0</v>
      </c>
      <c r="K83" s="12" t="s">
        <v>165</v>
      </c>
      <c r="L83" s="12"/>
      <c r="M83" s="12"/>
      <c r="N83" s="12"/>
      <c r="O83" s="12"/>
      <c r="P83" s="12"/>
    </row>
    <row r="84">
      <c r="A84" s="13">
        <v>83.0</v>
      </c>
      <c r="B84" s="12" t="s">
        <v>94</v>
      </c>
      <c r="C84" s="13">
        <v>1.0</v>
      </c>
      <c r="D84" s="13">
        <v>0.0</v>
      </c>
      <c r="E84" s="13">
        <v>1.0</v>
      </c>
      <c r="F84" s="13">
        <v>0.0</v>
      </c>
      <c r="G84" s="13">
        <v>0.004716981132075472</v>
      </c>
      <c r="H84" s="13">
        <v>0.0</v>
      </c>
      <c r="I84" s="13">
        <v>1.0</v>
      </c>
      <c r="J84" s="13">
        <v>0.0</v>
      </c>
      <c r="K84" s="12" t="s">
        <v>165</v>
      </c>
      <c r="L84" s="12"/>
      <c r="M84" s="12"/>
      <c r="N84" s="12"/>
      <c r="O84" s="12"/>
      <c r="P84" s="12"/>
    </row>
    <row r="85">
      <c r="A85" s="13">
        <v>84.0</v>
      </c>
      <c r="B85" s="12" t="s">
        <v>95</v>
      </c>
      <c r="C85" s="13">
        <v>1.0</v>
      </c>
      <c r="D85" s="13">
        <v>0.0</v>
      </c>
      <c r="E85" s="13">
        <v>0.0</v>
      </c>
      <c r="F85" s="13">
        <v>0.0</v>
      </c>
      <c r="G85" s="13">
        <v>0.004716981132075472</v>
      </c>
      <c r="H85" s="13">
        <v>0.0</v>
      </c>
      <c r="I85" s="13">
        <v>0.0</v>
      </c>
      <c r="J85" s="13">
        <v>0.0</v>
      </c>
      <c r="K85" s="12" t="s">
        <v>167</v>
      </c>
      <c r="L85" s="12"/>
      <c r="M85" s="12"/>
      <c r="N85" s="12"/>
      <c r="O85" s="12"/>
      <c r="P85" s="12"/>
    </row>
    <row r="86">
      <c r="A86" s="13">
        <v>85.0</v>
      </c>
      <c r="B86" s="12" t="s">
        <v>96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0.0</v>
      </c>
      <c r="I86" s="13">
        <v>0.0</v>
      </c>
      <c r="J86" s="13">
        <v>0.0</v>
      </c>
      <c r="K86" s="12" t="s">
        <v>167</v>
      </c>
      <c r="L86" s="12"/>
      <c r="M86" s="12"/>
      <c r="N86" s="12"/>
      <c r="O86" s="12"/>
      <c r="P86" s="12"/>
    </row>
    <row r="87">
      <c r="A87" s="13">
        <v>86.0</v>
      </c>
      <c r="B87" s="12" t="s">
        <v>97</v>
      </c>
      <c r="C87" s="13">
        <v>0.0</v>
      </c>
      <c r="D87" s="13">
        <v>0.0</v>
      </c>
      <c r="E87" s="13">
        <v>0.0</v>
      </c>
      <c r="F87" s="13">
        <v>0.0</v>
      </c>
      <c r="G87" s="13">
        <v>0.0</v>
      </c>
      <c r="H87" s="13">
        <v>0.0</v>
      </c>
      <c r="I87" s="13">
        <v>0.0</v>
      </c>
      <c r="J87" s="13">
        <v>0.0</v>
      </c>
      <c r="K87" s="12" t="s">
        <v>167</v>
      </c>
      <c r="L87" s="12"/>
      <c r="M87" s="12"/>
      <c r="N87" s="12"/>
      <c r="O87" s="12"/>
      <c r="P87" s="12"/>
    </row>
    <row r="88">
      <c r="A88" s="13">
        <v>87.0</v>
      </c>
      <c r="B88" s="12" t="s">
        <v>98</v>
      </c>
      <c r="C88" s="13">
        <v>0.0</v>
      </c>
      <c r="D88" s="13">
        <v>0.0</v>
      </c>
      <c r="E88" s="13">
        <v>0.0</v>
      </c>
      <c r="F88" s="13">
        <v>0.0</v>
      </c>
      <c r="G88" s="13">
        <v>0.0</v>
      </c>
      <c r="H88" s="13">
        <v>0.0</v>
      </c>
      <c r="I88" s="13">
        <v>0.0</v>
      </c>
      <c r="J88" s="13">
        <v>0.0</v>
      </c>
      <c r="K88" s="12" t="s">
        <v>167</v>
      </c>
      <c r="L88" s="12"/>
      <c r="M88" s="12"/>
      <c r="N88" s="12"/>
      <c r="O88" s="12"/>
      <c r="P88" s="12"/>
    </row>
    <row r="89">
      <c r="A89" s="13">
        <v>88.0</v>
      </c>
      <c r="B89" s="12" t="s">
        <v>99</v>
      </c>
      <c r="C89" s="13">
        <v>0.0</v>
      </c>
      <c r="D89" s="13">
        <v>0.0</v>
      </c>
      <c r="E89" s="13">
        <v>0.0</v>
      </c>
      <c r="F89" s="13">
        <v>0.0</v>
      </c>
      <c r="G89" s="13">
        <v>0.0</v>
      </c>
      <c r="H89" s="13">
        <v>0.0</v>
      </c>
      <c r="I89" s="13">
        <v>0.0</v>
      </c>
      <c r="J89" s="13">
        <v>0.0</v>
      </c>
      <c r="K89" s="12" t="s">
        <v>167</v>
      </c>
      <c r="L89" s="12"/>
      <c r="M89" s="12"/>
      <c r="N89" s="12"/>
      <c r="O89" s="12"/>
      <c r="P89" s="12"/>
    </row>
    <row r="90">
      <c r="A90" s="13">
        <v>89.0</v>
      </c>
      <c r="B90" s="12" t="s">
        <v>100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0.0</v>
      </c>
      <c r="I90" s="13">
        <v>0.0</v>
      </c>
      <c r="J90" s="13">
        <v>0.0</v>
      </c>
      <c r="K90" s="12" t="s">
        <v>167</v>
      </c>
      <c r="L90" s="12"/>
      <c r="M90" s="12"/>
      <c r="N90" s="12"/>
      <c r="O90" s="12"/>
      <c r="P90" s="12"/>
    </row>
    <row r="91">
      <c r="A91" s="13">
        <v>90.0</v>
      </c>
      <c r="B91" s="12" t="s">
        <v>101</v>
      </c>
      <c r="C91" s="13">
        <v>0.0</v>
      </c>
      <c r="D91" s="13">
        <v>0.0</v>
      </c>
      <c r="E91" s="13">
        <v>0.0</v>
      </c>
      <c r="F91" s="13">
        <v>0.0</v>
      </c>
      <c r="G91" s="13">
        <v>0.0</v>
      </c>
      <c r="H91" s="13">
        <v>0.0</v>
      </c>
      <c r="I91" s="13">
        <v>0.0</v>
      </c>
      <c r="J91" s="13">
        <v>0.0</v>
      </c>
      <c r="K91" s="12" t="s">
        <v>167</v>
      </c>
      <c r="L91" s="12"/>
      <c r="M91" s="12"/>
      <c r="N91" s="12"/>
      <c r="O91" s="12"/>
      <c r="P91" s="12"/>
    </row>
    <row r="92">
      <c r="A92" s="13">
        <v>91.0</v>
      </c>
      <c r="B92" s="12" t="s">
        <v>102</v>
      </c>
      <c r="C92" s="13">
        <v>0.0</v>
      </c>
      <c r="D92" s="13">
        <v>0.0</v>
      </c>
      <c r="E92" s="13">
        <v>0.0</v>
      </c>
      <c r="F92" s="13">
        <v>0.0</v>
      </c>
      <c r="G92" s="13">
        <v>0.0</v>
      </c>
      <c r="H92" s="13">
        <v>0.0</v>
      </c>
      <c r="I92" s="13">
        <v>0.0</v>
      </c>
      <c r="J92" s="13">
        <v>0.0</v>
      </c>
      <c r="K92" s="12" t="s">
        <v>167</v>
      </c>
      <c r="L92" s="12"/>
      <c r="M92" s="12"/>
      <c r="N92" s="12"/>
      <c r="O92" s="12"/>
      <c r="P92" s="12"/>
    </row>
    <row r="93">
      <c r="A93" s="13">
        <v>92.0</v>
      </c>
      <c r="B93" s="12" t="s">
        <v>103</v>
      </c>
      <c r="C93" s="13">
        <v>0.0</v>
      </c>
      <c r="D93" s="13">
        <v>0.0</v>
      </c>
      <c r="E93" s="13">
        <v>0.0</v>
      </c>
      <c r="F93" s="13">
        <v>0.0</v>
      </c>
      <c r="G93" s="13">
        <v>0.0</v>
      </c>
      <c r="H93" s="13">
        <v>0.0</v>
      </c>
      <c r="I93" s="13">
        <v>0.0</v>
      </c>
      <c r="J93" s="13">
        <v>0.0</v>
      </c>
      <c r="K93" s="12" t="s">
        <v>167</v>
      </c>
      <c r="L93" s="12"/>
      <c r="M93" s="12"/>
      <c r="N93" s="12"/>
      <c r="O93" s="12"/>
      <c r="P93" s="12"/>
    </row>
    <row r="94">
      <c r="A94" s="13">
        <v>93.0</v>
      </c>
      <c r="B94" s="12" t="s">
        <v>104</v>
      </c>
      <c r="C94" s="13">
        <v>0.0</v>
      </c>
      <c r="D94" s="13">
        <v>0.0</v>
      </c>
      <c r="E94" s="13">
        <v>0.0</v>
      </c>
      <c r="F94" s="13">
        <v>0.0</v>
      </c>
      <c r="G94" s="13">
        <v>0.0</v>
      </c>
      <c r="H94" s="13">
        <v>0.0</v>
      </c>
      <c r="I94" s="13">
        <v>0.0</v>
      </c>
      <c r="J94" s="13">
        <v>0.0</v>
      </c>
      <c r="K94" s="12" t="s">
        <v>167</v>
      </c>
      <c r="L94" s="12"/>
      <c r="M94" s="12"/>
      <c r="N94" s="12"/>
      <c r="O94" s="12"/>
      <c r="P94" s="12"/>
    </row>
    <row r="95">
      <c r="A95" s="13">
        <v>94.0</v>
      </c>
      <c r="B95" s="12" t="s">
        <v>105</v>
      </c>
      <c r="C95" s="13">
        <v>0.0</v>
      </c>
      <c r="D95" s="13">
        <v>0.0</v>
      </c>
      <c r="E95" s="13">
        <v>0.0</v>
      </c>
      <c r="F95" s="13">
        <v>0.0</v>
      </c>
      <c r="G95" s="13">
        <v>0.0</v>
      </c>
      <c r="H95" s="13">
        <v>0.0</v>
      </c>
      <c r="I95" s="13">
        <v>0.0</v>
      </c>
      <c r="J95" s="13">
        <v>0.0</v>
      </c>
      <c r="K95" s="12" t="s">
        <v>167</v>
      </c>
      <c r="L95" s="12"/>
      <c r="M95" s="12"/>
      <c r="N95" s="12"/>
      <c r="O95" s="12"/>
      <c r="P95" s="12"/>
    </row>
    <row r="96">
      <c r="A96" s="13">
        <v>95.0</v>
      </c>
      <c r="B96" s="12" t="s">
        <v>106</v>
      </c>
      <c r="C96" s="13">
        <v>0.0</v>
      </c>
      <c r="D96" s="13">
        <v>0.0</v>
      </c>
      <c r="E96" s="13">
        <v>0.0</v>
      </c>
      <c r="F96" s="13">
        <v>0.0</v>
      </c>
      <c r="G96" s="13">
        <v>0.0</v>
      </c>
      <c r="H96" s="13">
        <v>0.0</v>
      </c>
      <c r="I96" s="13">
        <v>0.0</v>
      </c>
      <c r="J96" s="13">
        <v>0.0</v>
      </c>
      <c r="K96" s="12" t="s">
        <v>167</v>
      </c>
      <c r="L96" s="12"/>
      <c r="M96" s="12"/>
      <c r="N96" s="12"/>
      <c r="O96" s="12"/>
      <c r="P96" s="12"/>
    </row>
    <row r="97">
      <c r="A97" s="13">
        <v>96.0</v>
      </c>
      <c r="B97" s="12" t="s">
        <v>107</v>
      </c>
      <c r="C97" s="13">
        <v>0.0</v>
      </c>
      <c r="D97" s="13">
        <v>0.0</v>
      </c>
      <c r="E97" s="13">
        <v>0.0</v>
      </c>
      <c r="F97" s="13">
        <v>0.0</v>
      </c>
      <c r="G97" s="13">
        <v>0.0</v>
      </c>
      <c r="H97" s="13">
        <v>0.0</v>
      </c>
      <c r="I97" s="13">
        <v>0.0</v>
      </c>
      <c r="J97" s="13">
        <v>0.0</v>
      </c>
      <c r="K97" s="12" t="s">
        <v>167</v>
      </c>
      <c r="L97" s="12"/>
      <c r="M97" s="12"/>
      <c r="N97" s="12"/>
      <c r="O97" s="12"/>
      <c r="P97" s="12"/>
    </row>
    <row r="98">
      <c r="A98" s="13">
        <v>97.0</v>
      </c>
      <c r="B98" s="12" t="s">
        <v>108</v>
      </c>
      <c r="C98" s="13">
        <v>0.0</v>
      </c>
      <c r="D98" s="13">
        <v>0.0</v>
      </c>
      <c r="E98" s="13">
        <v>0.0</v>
      </c>
      <c r="F98" s="13">
        <v>0.0</v>
      </c>
      <c r="G98" s="13">
        <v>0.0</v>
      </c>
      <c r="H98" s="13">
        <v>0.0</v>
      </c>
      <c r="I98" s="13">
        <v>0.0</v>
      </c>
      <c r="J98" s="13">
        <v>0.0</v>
      </c>
      <c r="K98" s="12" t="s">
        <v>167</v>
      </c>
      <c r="L98" s="12"/>
      <c r="M98" s="12"/>
      <c r="N98" s="12"/>
      <c r="O98" s="12"/>
      <c r="P98" s="12"/>
    </row>
    <row r="99">
      <c r="A99" s="13">
        <v>98.0</v>
      </c>
      <c r="B99" s="12" t="s">
        <v>109</v>
      </c>
      <c r="C99" s="13">
        <v>0.0</v>
      </c>
      <c r="D99" s="13">
        <v>0.0</v>
      </c>
      <c r="E99" s="13">
        <v>0.0</v>
      </c>
      <c r="F99" s="13">
        <v>0.0</v>
      </c>
      <c r="G99" s="13">
        <v>0.0</v>
      </c>
      <c r="H99" s="13">
        <v>0.0</v>
      </c>
      <c r="I99" s="13">
        <v>0.0</v>
      </c>
      <c r="J99" s="13">
        <v>0.0</v>
      </c>
      <c r="K99" s="12" t="s">
        <v>167</v>
      </c>
      <c r="L99" s="12"/>
      <c r="M99" s="12"/>
      <c r="N99" s="12"/>
      <c r="O99" s="12"/>
      <c r="P99" s="12"/>
    </row>
    <row r="100">
      <c r="A100" s="13">
        <v>99.0</v>
      </c>
      <c r="B100" s="12" t="s">
        <v>110</v>
      </c>
      <c r="C100" s="13">
        <v>0.0</v>
      </c>
      <c r="D100" s="13">
        <v>0.0</v>
      </c>
      <c r="E100" s="13">
        <v>0.0</v>
      </c>
      <c r="F100" s="13">
        <v>0.0</v>
      </c>
      <c r="G100" s="13">
        <v>0.0</v>
      </c>
      <c r="H100" s="13">
        <v>0.0</v>
      </c>
      <c r="I100" s="13">
        <v>0.0</v>
      </c>
      <c r="J100" s="13">
        <v>0.0</v>
      </c>
      <c r="K100" s="12" t="s">
        <v>167</v>
      </c>
      <c r="L100" s="12"/>
      <c r="M100" s="12"/>
      <c r="N100" s="12"/>
      <c r="O100" s="12"/>
      <c r="P100" s="12"/>
    </row>
    <row r="101">
      <c r="A101" s="13">
        <v>100.0</v>
      </c>
      <c r="B101" s="12" t="s">
        <v>111</v>
      </c>
      <c r="C101" s="13">
        <v>0.0</v>
      </c>
      <c r="D101" s="13">
        <v>0.0</v>
      </c>
      <c r="E101" s="13">
        <v>0.0</v>
      </c>
      <c r="F101" s="13">
        <v>0.0</v>
      </c>
      <c r="G101" s="13">
        <v>0.0</v>
      </c>
      <c r="H101" s="13">
        <v>0.0</v>
      </c>
      <c r="I101" s="13">
        <v>0.0</v>
      </c>
      <c r="J101" s="13">
        <v>0.0</v>
      </c>
      <c r="K101" s="12" t="s">
        <v>167</v>
      </c>
      <c r="L101" s="12"/>
      <c r="M101" s="12"/>
      <c r="N101" s="12"/>
      <c r="O101" s="12"/>
      <c r="P101" s="12"/>
    </row>
    <row r="102">
      <c r="A102" s="13">
        <v>101.0</v>
      </c>
      <c r="B102" s="12" t="s">
        <v>112</v>
      </c>
      <c r="C102" s="13">
        <v>0.0</v>
      </c>
      <c r="D102" s="13">
        <v>0.0</v>
      </c>
      <c r="E102" s="13">
        <v>0.0</v>
      </c>
      <c r="F102" s="13">
        <v>0.0</v>
      </c>
      <c r="G102" s="13">
        <v>0.0</v>
      </c>
      <c r="H102" s="13">
        <v>0.0</v>
      </c>
      <c r="I102" s="13">
        <v>0.0</v>
      </c>
      <c r="J102" s="13">
        <v>0.0</v>
      </c>
      <c r="K102" s="12" t="s">
        <v>167</v>
      </c>
      <c r="L102" s="12"/>
      <c r="M102" s="12"/>
      <c r="N102" s="12"/>
      <c r="O102" s="12"/>
      <c r="P102" s="12"/>
    </row>
    <row r="103">
      <c r="A103" s="13">
        <v>102.0</v>
      </c>
      <c r="B103" s="12" t="s">
        <v>113</v>
      </c>
      <c r="C103" s="13">
        <v>0.0</v>
      </c>
      <c r="D103" s="13">
        <v>0.0</v>
      </c>
      <c r="E103" s="13">
        <v>0.0</v>
      </c>
      <c r="F103" s="13">
        <v>0.0</v>
      </c>
      <c r="G103" s="13">
        <v>0.0</v>
      </c>
      <c r="H103" s="13">
        <v>0.0</v>
      </c>
      <c r="I103" s="13">
        <v>0.0</v>
      </c>
      <c r="J103" s="13">
        <v>0.0</v>
      </c>
      <c r="K103" s="12" t="s">
        <v>167</v>
      </c>
      <c r="L103" s="12"/>
      <c r="M103" s="12"/>
      <c r="N103" s="12"/>
      <c r="O103" s="12"/>
      <c r="P103" s="12"/>
    </row>
    <row r="104">
      <c r="A104" s="13">
        <v>103.0</v>
      </c>
      <c r="B104" s="12" t="s">
        <v>114</v>
      </c>
      <c r="C104" s="13">
        <v>0.0</v>
      </c>
      <c r="D104" s="13">
        <v>0.0</v>
      </c>
      <c r="E104" s="13">
        <v>0.0</v>
      </c>
      <c r="F104" s="13">
        <v>0.0</v>
      </c>
      <c r="G104" s="13">
        <v>0.0</v>
      </c>
      <c r="H104" s="13">
        <v>0.0</v>
      </c>
      <c r="I104" s="13">
        <v>0.0</v>
      </c>
      <c r="J104" s="13">
        <v>0.0</v>
      </c>
      <c r="K104" s="12" t="s">
        <v>167</v>
      </c>
      <c r="L104" s="12"/>
      <c r="M104" s="12"/>
      <c r="N104" s="12"/>
      <c r="O104" s="12"/>
      <c r="P104" s="12"/>
    </row>
    <row r="105">
      <c r="A105" s="13">
        <v>104.0</v>
      </c>
      <c r="B105" s="12" t="s">
        <v>115</v>
      </c>
      <c r="C105" s="13">
        <v>0.0</v>
      </c>
      <c r="D105" s="13">
        <v>0.0</v>
      </c>
      <c r="E105" s="13">
        <v>0.0</v>
      </c>
      <c r="F105" s="13">
        <v>0.0</v>
      </c>
      <c r="G105" s="13">
        <v>0.0</v>
      </c>
      <c r="H105" s="13">
        <v>0.0</v>
      </c>
      <c r="I105" s="13">
        <v>0.0</v>
      </c>
      <c r="J105" s="13">
        <v>0.0</v>
      </c>
      <c r="K105" s="12" t="s">
        <v>167</v>
      </c>
      <c r="L105" s="12"/>
      <c r="M105" s="12"/>
      <c r="N105" s="12"/>
      <c r="O105" s="12"/>
      <c r="P105" s="12"/>
    </row>
    <row r="106">
      <c r="A106" s="13">
        <v>105.0</v>
      </c>
      <c r="B106" s="12" t="s">
        <v>116</v>
      </c>
      <c r="C106" s="13">
        <v>0.0</v>
      </c>
      <c r="D106" s="13">
        <v>0.0</v>
      </c>
      <c r="E106" s="13">
        <v>0.0</v>
      </c>
      <c r="F106" s="13">
        <v>0.0</v>
      </c>
      <c r="G106" s="13">
        <v>0.0</v>
      </c>
      <c r="H106" s="13">
        <v>0.0</v>
      </c>
      <c r="I106" s="13">
        <v>0.0</v>
      </c>
      <c r="J106" s="13">
        <v>0.0</v>
      </c>
      <c r="K106" s="12" t="s">
        <v>167</v>
      </c>
      <c r="L106" s="12"/>
      <c r="M106" s="12"/>
      <c r="N106" s="12"/>
      <c r="O106" s="12"/>
      <c r="P106" s="12"/>
    </row>
    <row r="107">
      <c r="A107" s="13">
        <v>106.0</v>
      </c>
      <c r="B107" s="12" t="s">
        <v>117</v>
      </c>
      <c r="C107" s="13">
        <v>0.0</v>
      </c>
      <c r="D107" s="13">
        <v>0.0</v>
      </c>
      <c r="E107" s="13">
        <v>0.0</v>
      </c>
      <c r="F107" s="13">
        <v>0.0</v>
      </c>
      <c r="G107" s="13">
        <v>0.0</v>
      </c>
      <c r="H107" s="13">
        <v>0.0</v>
      </c>
      <c r="I107" s="13">
        <v>0.0</v>
      </c>
      <c r="J107" s="13">
        <v>0.0</v>
      </c>
      <c r="K107" s="12" t="s">
        <v>167</v>
      </c>
      <c r="L107" s="12"/>
      <c r="M107" s="12"/>
      <c r="N107" s="12"/>
      <c r="O107" s="12"/>
      <c r="P107" s="12"/>
    </row>
    <row r="108">
      <c r="A108" s="13">
        <v>107.0</v>
      </c>
      <c r="B108" s="12" t="s">
        <v>118</v>
      </c>
      <c r="C108" s="13">
        <v>0.0</v>
      </c>
      <c r="D108" s="13">
        <v>0.0</v>
      </c>
      <c r="E108" s="13">
        <v>0.0</v>
      </c>
      <c r="F108" s="13">
        <v>0.0</v>
      </c>
      <c r="G108" s="13">
        <v>0.0</v>
      </c>
      <c r="H108" s="13">
        <v>0.0</v>
      </c>
      <c r="I108" s="13">
        <v>0.0</v>
      </c>
      <c r="J108" s="13">
        <v>0.0</v>
      </c>
      <c r="K108" s="12" t="s">
        <v>167</v>
      </c>
      <c r="L108" s="12"/>
      <c r="M108" s="12"/>
      <c r="N108" s="12"/>
      <c r="O108" s="12"/>
      <c r="P108" s="12"/>
    </row>
    <row r="109">
      <c r="A109" s="13">
        <v>108.0</v>
      </c>
      <c r="B109" s="12" t="s">
        <v>119</v>
      </c>
      <c r="C109" s="13">
        <v>0.0</v>
      </c>
      <c r="D109" s="13">
        <v>0.0</v>
      </c>
      <c r="E109" s="13">
        <v>0.0</v>
      </c>
      <c r="F109" s="13">
        <v>0.0</v>
      </c>
      <c r="G109" s="13">
        <v>0.0</v>
      </c>
      <c r="H109" s="13">
        <v>0.0</v>
      </c>
      <c r="I109" s="13">
        <v>0.0</v>
      </c>
      <c r="J109" s="13">
        <v>0.0</v>
      </c>
      <c r="K109" s="12" t="s">
        <v>167</v>
      </c>
      <c r="L109" s="12"/>
      <c r="M109" s="12"/>
      <c r="N109" s="12"/>
      <c r="O109" s="12"/>
      <c r="P109" s="12"/>
    </row>
    <row r="110">
      <c r="A110" s="13">
        <v>109.0</v>
      </c>
      <c r="B110" s="12" t="s">
        <v>120</v>
      </c>
      <c r="C110" s="13">
        <v>0.0</v>
      </c>
      <c r="D110" s="13">
        <v>0.0</v>
      </c>
      <c r="E110" s="13">
        <v>0.0</v>
      </c>
      <c r="F110" s="13">
        <v>0.0</v>
      </c>
      <c r="G110" s="13">
        <v>0.0</v>
      </c>
      <c r="H110" s="13">
        <v>0.0</v>
      </c>
      <c r="I110" s="13">
        <v>0.0</v>
      </c>
      <c r="J110" s="13">
        <v>0.0</v>
      </c>
      <c r="K110" s="12" t="s">
        <v>167</v>
      </c>
      <c r="L110" s="12"/>
      <c r="M110" s="12"/>
      <c r="N110" s="12"/>
      <c r="O110" s="12"/>
      <c r="P110" s="12"/>
    </row>
    <row r="111">
      <c r="A111" s="13">
        <v>110.0</v>
      </c>
      <c r="B111" s="12" t="s">
        <v>121</v>
      </c>
      <c r="C111" s="13">
        <v>0.0</v>
      </c>
      <c r="D111" s="13">
        <v>0.0</v>
      </c>
      <c r="E111" s="13">
        <v>0.0</v>
      </c>
      <c r="F111" s="13">
        <v>0.0</v>
      </c>
      <c r="G111" s="13">
        <v>0.0</v>
      </c>
      <c r="H111" s="13">
        <v>0.0</v>
      </c>
      <c r="I111" s="13">
        <v>0.0</v>
      </c>
      <c r="J111" s="13">
        <v>0.0</v>
      </c>
      <c r="K111" s="12" t="s">
        <v>167</v>
      </c>
      <c r="L111" s="12"/>
      <c r="M111" s="12"/>
      <c r="N111" s="12"/>
      <c r="O111" s="12"/>
      <c r="P111" s="12"/>
    </row>
    <row r="112">
      <c r="A112" s="13">
        <v>111.0</v>
      </c>
      <c r="B112" s="12" t="s">
        <v>122</v>
      </c>
      <c r="C112" s="13">
        <v>0.0</v>
      </c>
      <c r="D112" s="13">
        <v>0.0</v>
      </c>
      <c r="E112" s="13">
        <v>0.0</v>
      </c>
      <c r="F112" s="13">
        <v>0.0</v>
      </c>
      <c r="G112" s="13">
        <v>0.0</v>
      </c>
      <c r="H112" s="13">
        <v>0.0</v>
      </c>
      <c r="I112" s="13">
        <v>0.0</v>
      </c>
      <c r="J112" s="13">
        <v>0.0</v>
      </c>
      <c r="K112" s="12" t="s">
        <v>167</v>
      </c>
      <c r="L112" s="12"/>
      <c r="M112" s="12"/>
      <c r="N112" s="12"/>
      <c r="O112" s="12"/>
      <c r="P112" s="12"/>
    </row>
    <row r="113">
      <c r="A113" s="13">
        <v>112.0</v>
      </c>
      <c r="B113" s="12" t="s">
        <v>123</v>
      </c>
      <c r="C113" s="13">
        <v>0.0</v>
      </c>
      <c r="D113" s="13">
        <v>0.0</v>
      </c>
      <c r="E113" s="13">
        <v>0.0</v>
      </c>
      <c r="F113" s="13">
        <v>0.0</v>
      </c>
      <c r="G113" s="13">
        <v>0.0</v>
      </c>
      <c r="H113" s="13">
        <v>0.0</v>
      </c>
      <c r="I113" s="13">
        <v>0.0</v>
      </c>
      <c r="J113" s="13">
        <v>0.0</v>
      </c>
      <c r="K113" s="12" t="s">
        <v>167</v>
      </c>
      <c r="L113" s="12"/>
      <c r="M113" s="12"/>
      <c r="N113" s="12"/>
      <c r="O113" s="12"/>
      <c r="P113" s="12"/>
    </row>
    <row r="114">
      <c r="A114" s="13">
        <v>113.0</v>
      </c>
      <c r="B114" s="12" t="s">
        <v>124</v>
      </c>
      <c r="C114" s="13">
        <v>0.0</v>
      </c>
      <c r="D114" s="13">
        <v>0.0</v>
      </c>
      <c r="E114" s="13">
        <v>0.0</v>
      </c>
      <c r="F114" s="13">
        <v>0.0</v>
      </c>
      <c r="G114" s="13">
        <v>0.0</v>
      </c>
      <c r="H114" s="13">
        <v>0.0</v>
      </c>
      <c r="I114" s="13">
        <v>0.0</v>
      </c>
      <c r="J114" s="13">
        <v>0.0</v>
      </c>
      <c r="K114" s="12" t="s">
        <v>167</v>
      </c>
      <c r="L114" s="12"/>
      <c r="M114" s="12"/>
      <c r="N114" s="12"/>
      <c r="O114" s="12"/>
      <c r="P114" s="12"/>
    </row>
    <row r="115">
      <c r="A115" s="13">
        <v>114.0</v>
      </c>
      <c r="B115" s="12" t="s">
        <v>125</v>
      </c>
      <c r="C115" s="13">
        <v>0.0</v>
      </c>
      <c r="D115" s="13">
        <v>0.0</v>
      </c>
      <c r="E115" s="13">
        <v>0.0</v>
      </c>
      <c r="F115" s="13">
        <v>0.0</v>
      </c>
      <c r="G115" s="13">
        <v>0.0</v>
      </c>
      <c r="H115" s="13">
        <v>0.0</v>
      </c>
      <c r="I115" s="13">
        <v>0.0</v>
      </c>
      <c r="J115" s="13">
        <v>0.0</v>
      </c>
      <c r="K115" s="12" t="s">
        <v>167</v>
      </c>
      <c r="L115" s="12"/>
      <c r="M115" s="12"/>
      <c r="N115" s="12"/>
      <c r="O115" s="12"/>
      <c r="P115" s="12"/>
    </row>
    <row r="116">
      <c r="A116" s="13">
        <v>115.0</v>
      </c>
      <c r="B116" s="12" t="s">
        <v>126</v>
      </c>
      <c r="C116" s="13">
        <v>0.0</v>
      </c>
      <c r="D116" s="13">
        <v>0.0</v>
      </c>
      <c r="E116" s="13">
        <v>0.0</v>
      </c>
      <c r="F116" s="13">
        <v>0.0</v>
      </c>
      <c r="G116" s="13">
        <v>0.0</v>
      </c>
      <c r="H116" s="13">
        <v>0.0</v>
      </c>
      <c r="I116" s="13">
        <v>0.0</v>
      </c>
      <c r="J116" s="13">
        <v>0.0</v>
      </c>
      <c r="K116" s="12" t="s">
        <v>167</v>
      </c>
      <c r="L116" s="12"/>
      <c r="M116" s="12"/>
      <c r="N116" s="12"/>
      <c r="O116" s="12"/>
      <c r="P116" s="12"/>
    </row>
    <row r="117">
      <c r="A117" s="13">
        <v>116.0</v>
      </c>
      <c r="B117" s="12" t="s">
        <v>127</v>
      </c>
      <c r="C117" s="13">
        <v>0.0</v>
      </c>
      <c r="D117" s="13">
        <v>0.0</v>
      </c>
      <c r="E117" s="13">
        <v>0.0</v>
      </c>
      <c r="F117" s="13">
        <v>0.0</v>
      </c>
      <c r="G117" s="13">
        <v>0.0</v>
      </c>
      <c r="H117" s="13">
        <v>0.0</v>
      </c>
      <c r="I117" s="13">
        <v>0.0</v>
      </c>
      <c r="J117" s="13">
        <v>0.0</v>
      </c>
      <c r="K117" s="12" t="s">
        <v>167</v>
      </c>
      <c r="L117" s="12"/>
      <c r="M117" s="12"/>
      <c r="N117" s="12"/>
      <c r="O117" s="12"/>
      <c r="P117" s="12"/>
    </row>
    <row r="118">
      <c r="A118" s="13">
        <v>117.0</v>
      </c>
      <c r="B118" s="12" t="s">
        <v>128</v>
      </c>
      <c r="C118" s="13">
        <v>0.0</v>
      </c>
      <c r="D118" s="13">
        <v>0.0</v>
      </c>
      <c r="E118" s="13">
        <v>0.0</v>
      </c>
      <c r="F118" s="13">
        <v>0.0</v>
      </c>
      <c r="G118" s="13">
        <v>0.0</v>
      </c>
      <c r="H118" s="13">
        <v>0.0</v>
      </c>
      <c r="I118" s="13">
        <v>0.0</v>
      </c>
      <c r="J118" s="13">
        <v>0.0</v>
      </c>
      <c r="K118" s="12" t="s">
        <v>167</v>
      </c>
      <c r="L118" s="12"/>
      <c r="M118" s="12"/>
      <c r="N118" s="12"/>
      <c r="O118" s="12"/>
      <c r="P118" s="12"/>
    </row>
    <row r="119">
      <c r="A119" s="13">
        <v>118.0</v>
      </c>
      <c r="B119" s="12" t="s">
        <v>129</v>
      </c>
      <c r="C119" s="13">
        <v>0.0</v>
      </c>
      <c r="D119" s="13">
        <v>0.0</v>
      </c>
      <c r="E119" s="13">
        <v>0.0</v>
      </c>
      <c r="F119" s="13">
        <v>0.0</v>
      </c>
      <c r="G119" s="13">
        <v>0.0</v>
      </c>
      <c r="H119" s="13">
        <v>0.0</v>
      </c>
      <c r="I119" s="13">
        <v>0.0</v>
      </c>
      <c r="J119" s="13">
        <v>0.0</v>
      </c>
      <c r="K119" s="12" t="s">
        <v>167</v>
      </c>
      <c r="L119" s="12"/>
      <c r="M119" s="12"/>
      <c r="N119" s="12"/>
      <c r="O119" s="12"/>
      <c r="P119" s="12"/>
    </row>
    <row r="120">
      <c r="A120" s="13">
        <v>119.0</v>
      </c>
      <c r="B120" s="12" t="s">
        <v>130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0.0</v>
      </c>
      <c r="I120" s="13">
        <v>0.0</v>
      </c>
      <c r="J120" s="13">
        <v>0.0</v>
      </c>
      <c r="K120" s="12" t="s">
        <v>167</v>
      </c>
      <c r="L120" s="12"/>
      <c r="M120" s="12"/>
      <c r="N120" s="12"/>
      <c r="O120" s="12"/>
      <c r="P120" s="12"/>
    </row>
    <row r="121">
      <c r="A121" s="13">
        <v>120.0</v>
      </c>
      <c r="B121" s="12" t="s">
        <v>131</v>
      </c>
      <c r="C121" s="13">
        <v>0.0</v>
      </c>
      <c r="D121" s="13">
        <v>0.0</v>
      </c>
      <c r="E121" s="13">
        <v>0.0</v>
      </c>
      <c r="F121" s="13">
        <v>0.0</v>
      </c>
      <c r="G121" s="13">
        <v>0.0</v>
      </c>
      <c r="H121" s="13">
        <v>0.0</v>
      </c>
      <c r="I121" s="13">
        <v>0.0</v>
      </c>
      <c r="J121" s="13">
        <v>0.0</v>
      </c>
      <c r="K121" s="12" t="s">
        <v>167</v>
      </c>
      <c r="L121" s="12"/>
      <c r="M121" s="12"/>
      <c r="N121" s="12"/>
      <c r="O121" s="12"/>
      <c r="P121" s="12"/>
    </row>
    <row r="122">
      <c r="A122" s="13">
        <v>121.0</v>
      </c>
      <c r="B122" s="12" t="s">
        <v>132</v>
      </c>
      <c r="C122" s="13">
        <v>0.0</v>
      </c>
      <c r="D122" s="13">
        <v>0.0</v>
      </c>
      <c r="E122" s="13">
        <v>0.0</v>
      </c>
      <c r="F122" s="13">
        <v>0.0</v>
      </c>
      <c r="G122" s="13">
        <v>0.0</v>
      </c>
      <c r="H122" s="13">
        <v>0.0</v>
      </c>
      <c r="I122" s="13">
        <v>0.0</v>
      </c>
      <c r="J122" s="13">
        <v>0.0</v>
      </c>
      <c r="K122" s="12" t="s">
        <v>167</v>
      </c>
      <c r="L122" s="12"/>
      <c r="M122" s="12"/>
      <c r="N122" s="12"/>
      <c r="O122" s="12"/>
      <c r="P122" s="12"/>
    </row>
    <row r="123">
      <c r="A123" s="13">
        <v>122.0</v>
      </c>
      <c r="B123" s="12" t="s">
        <v>133</v>
      </c>
      <c r="C123" s="13">
        <v>0.0</v>
      </c>
      <c r="D123" s="13">
        <v>0.0</v>
      </c>
      <c r="E123" s="13">
        <v>0.0</v>
      </c>
      <c r="F123" s="13">
        <v>0.0</v>
      </c>
      <c r="G123" s="13">
        <v>0.0</v>
      </c>
      <c r="H123" s="13">
        <v>0.0</v>
      </c>
      <c r="I123" s="13">
        <v>0.0</v>
      </c>
      <c r="J123" s="13">
        <v>0.0</v>
      </c>
      <c r="K123" s="12" t="s">
        <v>167</v>
      </c>
      <c r="L123" s="12"/>
      <c r="M123" s="12"/>
      <c r="N123" s="12"/>
      <c r="O123" s="12"/>
      <c r="P123" s="12"/>
    </row>
    <row r="124">
      <c r="A124" s="13">
        <v>123.0</v>
      </c>
      <c r="B124" s="12" t="s">
        <v>134</v>
      </c>
      <c r="C124" s="13">
        <v>0.0</v>
      </c>
      <c r="D124" s="13">
        <v>0.0</v>
      </c>
      <c r="E124" s="13">
        <v>0.0</v>
      </c>
      <c r="F124" s="13">
        <v>0.0</v>
      </c>
      <c r="G124" s="13">
        <v>0.0</v>
      </c>
      <c r="H124" s="13">
        <v>0.0</v>
      </c>
      <c r="I124" s="13">
        <v>0.0</v>
      </c>
      <c r="J124" s="13">
        <v>0.0</v>
      </c>
      <c r="K124" s="12" t="s">
        <v>167</v>
      </c>
      <c r="L124" s="12"/>
      <c r="M124" s="12"/>
      <c r="N124" s="12"/>
      <c r="O124" s="12"/>
      <c r="P124" s="12"/>
    </row>
    <row r="125">
      <c r="A125" s="13">
        <v>124.0</v>
      </c>
      <c r="B125" s="12" t="s">
        <v>135</v>
      </c>
      <c r="C125" s="13">
        <v>0.0</v>
      </c>
      <c r="D125" s="13">
        <v>0.0</v>
      </c>
      <c r="E125" s="13">
        <v>0.0</v>
      </c>
      <c r="F125" s="13">
        <v>0.0</v>
      </c>
      <c r="G125" s="13">
        <v>0.0</v>
      </c>
      <c r="H125" s="13">
        <v>0.0</v>
      </c>
      <c r="I125" s="13">
        <v>0.0</v>
      </c>
      <c r="J125" s="13">
        <v>0.0</v>
      </c>
      <c r="K125" s="12" t="s">
        <v>167</v>
      </c>
      <c r="L125" s="12"/>
      <c r="M125" s="12"/>
      <c r="N125" s="12"/>
      <c r="O125" s="12"/>
      <c r="P125" s="12"/>
    </row>
    <row r="126">
      <c r="A126" s="13">
        <v>125.0</v>
      </c>
      <c r="B126" s="12" t="s">
        <v>136</v>
      </c>
      <c r="C126" s="13">
        <v>0.0</v>
      </c>
      <c r="D126" s="13">
        <v>0.0</v>
      </c>
      <c r="E126" s="13">
        <v>0.0</v>
      </c>
      <c r="F126" s="13">
        <v>0.0</v>
      </c>
      <c r="G126" s="13">
        <v>0.0</v>
      </c>
      <c r="H126" s="13">
        <v>0.0</v>
      </c>
      <c r="I126" s="13">
        <v>0.0</v>
      </c>
      <c r="J126" s="13">
        <v>0.0</v>
      </c>
      <c r="K126" s="12" t="s">
        <v>167</v>
      </c>
      <c r="L126" s="12"/>
      <c r="M126" s="12"/>
      <c r="N126" s="12"/>
      <c r="O126" s="12"/>
      <c r="P126" s="12"/>
    </row>
    <row r="127">
      <c r="A127" s="13">
        <v>126.0</v>
      </c>
      <c r="B127" s="12" t="s">
        <v>137</v>
      </c>
      <c r="C127" s="13">
        <v>0.0</v>
      </c>
      <c r="D127" s="13">
        <v>0.0</v>
      </c>
      <c r="E127" s="13">
        <v>0.0</v>
      </c>
      <c r="F127" s="13">
        <v>0.0</v>
      </c>
      <c r="G127" s="13">
        <v>0.0</v>
      </c>
      <c r="H127" s="13">
        <v>0.0</v>
      </c>
      <c r="I127" s="13">
        <v>0.0</v>
      </c>
      <c r="J127" s="13">
        <v>0.0</v>
      </c>
      <c r="K127" s="12" t="s">
        <v>167</v>
      </c>
      <c r="L127" s="12"/>
      <c r="M127" s="12"/>
      <c r="N127" s="12"/>
      <c r="O127" s="12"/>
      <c r="P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168</v>
      </c>
      <c r="B1" s="1">
        <v>26.0</v>
      </c>
      <c r="D1" s="4">
        <f>B5</f>
        <v>30</v>
      </c>
      <c r="E1" s="1" t="s">
        <v>169</v>
      </c>
      <c r="F1" s="4">
        <f>B1</f>
        <v>26</v>
      </c>
      <c r="G1" s="1" t="s">
        <v>170</v>
      </c>
      <c r="H1" s="4">
        <f>B2</f>
        <v>36</v>
      </c>
      <c r="I1" s="1" t="s">
        <v>171</v>
      </c>
      <c r="J1" s="4">
        <f>B3</f>
        <v>19</v>
      </c>
      <c r="K1" s="1" t="s">
        <v>172</v>
      </c>
      <c r="L1" s="4">
        <f>B4</f>
        <v>35</v>
      </c>
      <c r="M1" s="1" t="s">
        <v>173</v>
      </c>
      <c r="O1" s="1" t="s">
        <v>1</v>
      </c>
      <c r="P1" s="1" t="s">
        <v>174</v>
      </c>
      <c r="Q1" s="1" t="s">
        <v>175</v>
      </c>
      <c r="R1" s="1" t="s">
        <v>176</v>
      </c>
      <c r="S1" s="1" t="s">
        <v>177</v>
      </c>
      <c r="U1" s="1" t="s">
        <v>1</v>
      </c>
      <c r="V1" s="1" t="s">
        <v>174</v>
      </c>
    </row>
    <row r="2">
      <c r="A2" s="1" t="s">
        <v>178</v>
      </c>
      <c r="B2" s="1">
        <v>36.0</v>
      </c>
      <c r="D2" s="1" t="s">
        <v>179</v>
      </c>
      <c r="E2" s="4" t="str">
        <f t="shared" ref="E2:E30" si="1">substitute(SUBSTITUTE(D2,"{{Hero-box-xs|name = ",""),"}}","")</f>
        <v>Akai</v>
      </c>
      <c r="F2" s="1" t="s">
        <v>180</v>
      </c>
      <c r="G2" s="4" t="str">
        <f t="shared" ref="G2:G27" si="2">substitute(SUBSTITUTE(F2,"{{Hero-box-xs|name = ",""),"}}","")</f>
        <v>Aurora</v>
      </c>
      <c r="H2" s="1" t="s">
        <v>181</v>
      </c>
      <c r="I2" s="4" t="str">
        <f t="shared" ref="I2:I37" si="3">SUBSTITUTE(SUBSTITUTE(H2,"{{Hero-box-xs|",""),"}}","")</f>
        <v>Aldous</v>
      </c>
      <c r="J2" s="1" t="s">
        <v>182</v>
      </c>
      <c r="K2" s="4" t="str">
        <f t="shared" ref="K2:K20" si="4">SUBSTITUTE(SUBSTITUTE(J2,"{{Hero-box-xs|",""),"}}","")</f>
        <v>Beatrix</v>
      </c>
      <c r="L2" s="1" t="s">
        <v>183</v>
      </c>
      <c r="M2" s="4" t="str">
        <f t="shared" ref="M2:M36" si="5">SUBSTITUTE(SUBSTITUTE(L2,"{{Hero-box-xs|",""),"}}","")</f>
        <v>Aamon</v>
      </c>
      <c r="O2" s="4" t="s">
        <v>54</v>
      </c>
      <c r="P2" s="1" t="s">
        <v>169</v>
      </c>
      <c r="Q2" s="4">
        <f>COUNTIF(O2:O146,O2)</f>
        <v>2</v>
      </c>
      <c r="R2" s="4" t="str">
        <f>IFERROR(__xludf.DUMMYFUNCTION("FILTER(O:O,Q:Q=2)"),"Akai")</f>
        <v>Akai</v>
      </c>
      <c r="S2" s="4">
        <f>COUNTIF(Q:Q,2)</f>
        <v>38</v>
      </c>
      <c r="U2" s="1" t="s">
        <v>96</v>
      </c>
      <c r="V2" s="1" t="s">
        <v>184</v>
      </c>
    </row>
    <row r="3">
      <c r="A3" s="1" t="s">
        <v>185</v>
      </c>
      <c r="B3" s="1">
        <v>19.0</v>
      </c>
      <c r="D3" s="1" t="s">
        <v>186</v>
      </c>
      <c r="E3" s="4" t="str">
        <f t="shared" si="1"/>
        <v>Angela</v>
      </c>
      <c r="F3" s="1" t="s">
        <v>187</v>
      </c>
      <c r="G3" s="4" t="str">
        <f t="shared" si="2"/>
        <v>Cecilion</v>
      </c>
      <c r="H3" s="1" t="s">
        <v>188</v>
      </c>
      <c r="I3" s="4" t="str">
        <f t="shared" si="3"/>
        <v>Alice</v>
      </c>
      <c r="J3" s="1" t="s">
        <v>189</v>
      </c>
      <c r="K3" s="4" t="str">
        <f t="shared" si="4"/>
        <v>Brody</v>
      </c>
      <c r="L3" s="1" t="s">
        <v>190</v>
      </c>
      <c r="M3" s="4" t="str">
        <f t="shared" si="5"/>
        <v>Akai</v>
      </c>
      <c r="O3" s="4" t="s">
        <v>44</v>
      </c>
      <c r="P3" s="1" t="s">
        <v>169</v>
      </c>
      <c r="Q3" s="4">
        <f t="shared" ref="Q3:Q146" si="6">COUNTIF($O$2:$O$146,O3)</f>
        <v>1</v>
      </c>
      <c r="R3" s="4" t="str">
        <f>IFERROR(__xludf.DUMMYFUNCTION("""COMPUTED_VALUE"""),"Chou")</f>
        <v>Chou</v>
      </c>
      <c r="U3" s="1" t="s">
        <v>54</v>
      </c>
      <c r="V3" s="1" t="s">
        <v>191</v>
      </c>
    </row>
    <row r="4">
      <c r="A4" s="1" t="s">
        <v>192</v>
      </c>
      <c r="B4" s="1">
        <v>35.0</v>
      </c>
      <c r="D4" s="1" t="s">
        <v>193</v>
      </c>
      <c r="E4" s="4" t="str">
        <f t="shared" si="1"/>
        <v>Atlas</v>
      </c>
      <c r="F4" s="1" t="s">
        <v>194</v>
      </c>
      <c r="G4" s="4" t="str">
        <f t="shared" si="2"/>
        <v>Chang'e</v>
      </c>
      <c r="H4" s="1" t="s">
        <v>195</v>
      </c>
      <c r="I4" s="4" t="str">
        <f t="shared" si="3"/>
        <v>Alpha</v>
      </c>
      <c r="J4" s="1" t="s">
        <v>196</v>
      </c>
      <c r="K4" s="4" t="str">
        <f t="shared" si="4"/>
        <v>Bruno</v>
      </c>
      <c r="L4" s="1" t="s">
        <v>188</v>
      </c>
      <c r="M4" s="4" t="str">
        <f t="shared" si="5"/>
        <v>Alice</v>
      </c>
      <c r="O4" s="4" t="s">
        <v>82</v>
      </c>
      <c r="P4" s="1" t="s">
        <v>169</v>
      </c>
      <c r="Q4" s="4">
        <f t="shared" si="6"/>
        <v>1</v>
      </c>
      <c r="R4" s="4" t="str">
        <f>IFERROR(__xludf.DUMMYFUNCTION("""COMPUTED_VALUE"""),"Edith")</f>
        <v>Edith</v>
      </c>
      <c r="U4" s="1" t="s">
        <v>97</v>
      </c>
      <c r="V4" s="1" t="s">
        <v>171</v>
      </c>
    </row>
    <row r="5">
      <c r="A5" s="1" t="s">
        <v>197</v>
      </c>
      <c r="B5" s="1">
        <v>30.0</v>
      </c>
      <c r="D5" s="1" t="s">
        <v>198</v>
      </c>
      <c r="E5" s="4" t="str">
        <f t="shared" si="1"/>
        <v>Belerick</v>
      </c>
      <c r="F5" s="1" t="s">
        <v>199</v>
      </c>
      <c r="G5" s="4" t="str">
        <f t="shared" si="2"/>
        <v>Cyclops</v>
      </c>
      <c r="H5" s="1" t="s">
        <v>200</v>
      </c>
      <c r="I5" s="4" t="str">
        <f t="shared" si="3"/>
        <v>Argus</v>
      </c>
      <c r="J5" s="1" t="s">
        <v>201</v>
      </c>
      <c r="K5" s="4" t="str">
        <f t="shared" si="4"/>
        <v>Claude</v>
      </c>
      <c r="L5" s="1" t="s">
        <v>195</v>
      </c>
      <c r="M5" s="4" t="str">
        <f t="shared" si="5"/>
        <v>Alpha</v>
      </c>
      <c r="O5" s="4" t="s">
        <v>104</v>
      </c>
      <c r="P5" s="1" t="s">
        <v>169</v>
      </c>
      <c r="Q5" s="4">
        <f t="shared" si="6"/>
        <v>1</v>
      </c>
      <c r="R5" s="4" t="str">
        <f>IFERROR(__xludf.DUMMYFUNCTION("""COMPUTED_VALUE"""),"Gatotkaca")</f>
        <v>Gatotkaca</v>
      </c>
      <c r="U5" s="1" t="s">
        <v>60</v>
      </c>
      <c r="V5" s="1" t="s">
        <v>202</v>
      </c>
    </row>
    <row r="6">
      <c r="B6" s="4">
        <f>SUM(B1:B5)</f>
        <v>146</v>
      </c>
      <c r="D6" s="1" t="s">
        <v>203</v>
      </c>
      <c r="E6" s="4" t="str">
        <f t="shared" si="1"/>
        <v>Carmilla</v>
      </c>
      <c r="F6" s="1" t="s">
        <v>204</v>
      </c>
      <c r="G6" s="4" t="str">
        <f t="shared" si="2"/>
        <v>Eudora</v>
      </c>
      <c r="H6" s="1" t="s">
        <v>205</v>
      </c>
      <c r="I6" s="4" t="str">
        <f t="shared" si="3"/>
        <v>Arlott</v>
      </c>
      <c r="J6" s="1" t="s">
        <v>206</v>
      </c>
      <c r="K6" s="4" t="str">
        <f t="shared" si="4"/>
        <v>Clint</v>
      </c>
      <c r="L6" s="1" t="s">
        <v>207</v>
      </c>
      <c r="M6" s="4" t="str">
        <f t="shared" si="5"/>
        <v>Alucard</v>
      </c>
      <c r="O6" s="4" t="s">
        <v>67</v>
      </c>
      <c r="P6" s="1" t="s">
        <v>169</v>
      </c>
      <c r="Q6" s="4">
        <f t="shared" si="6"/>
        <v>1</v>
      </c>
      <c r="R6" s="4" t="str">
        <f>IFERROR(__xludf.DUMMYFUNCTION("""COMPUTED_VALUE"""),"Gloo")</f>
        <v>Gloo</v>
      </c>
      <c r="U6" s="1" t="s">
        <v>18</v>
      </c>
      <c r="V6" s="1" t="s">
        <v>202</v>
      </c>
    </row>
    <row r="7">
      <c r="D7" s="1" t="s">
        <v>208</v>
      </c>
      <c r="E7" s="4" t="str">
        <f t="shared" si="1"/>
        <v>Chip</v>
      </c>
      <c r="F7" s="1" t="s">
        <v>209</v>
      </c>
      <c r="G7" s="4" t="str">
        <f t="shared" si="2"/>
        <v>Faramis</v>
      </c>
      <c r="H7" s="1" t="s">
        <v>210</v>
      </c>
      <c r="I7" s="4" t="str">
        <f t="shared" si="3"/>
        <v>Badang</v>
      </c>
      <c r="J7" s="1" t="s">
        <v>211</v>
      </c>
      <c r="K7" s="4" t="str">
        <f t="shared" si="4"/>
        <v>Hanabi</v>
      </c>
      <c r="L7" s="1" t="s">
        <v>212</v>
      </c>
      <c r="M7" s="4" t="str">
        <f t="shared" si="5"/>
        <v>Aulus</v>
      </c>
      <c r="O7" s="4" t="s">
        <v>69</v>
      </c>
      <c r="P7" s="1" t="s">
        <v>169</v>
      </c>
      <c r="Q7" s="4">
        <f t="shared" si="6"/>
        <v>1</v>
      </c>
      <c r="R7" s="4" t="str">
        <f>IFERROR(__xludf.DUMMYFUNCTION("""COMPUTED_VALUE"""),"Hilda")</f>
        <v>Hilda</v>
      </c>
      <c r="U7" s="1" t="s">
        <v>98</v>
      </c>
      <c r="V7" s="1" t="s">
        <v>184</v>
      </c>
    </row>
    <row r="8">
      <c r="D8" s="1" t="s">
        <v>213</v>
      </c>
      <c r="E8" s="4" t="str">
        <f t="shared" si="1"/>
        <v>Chou</v>
      </c>
      <c r="F8" s="1" t="s">
        <v>214</v>
      </c>
      <c r="G8" s="4" t="str">
        <f t="shared" si="2"/>
        <v>Gord</v>
      </c>
      <c r="H8" s="1" t="s">
        <v>215</v>
      </c>
      <c r="I8" s="4" t="str">
        <f t="shared" si="3"/>
        <v>Bane</v>
      </c>
      <c r="J8" s="1" t="s">
        <v>216</v>
      </c>
      <c r="K8" s="4" t="str">
        <f t="shared" si="4"/>
        <v>Harith</v>
      </c>
      <c r="L8" s="1" t="s">
        <v>217</v>
      </c>
      <c r="M8" s="4" t="str">
        <f t="shared" si="5"/>
        <v>Balmond</v>
      </c>
      <c r="O8" s="4" t="s">
        <v>34</v>
      </c>
      <c r="P8" s="1" t="s">
        <v>169</v>
      </c>
      <c r="Q8" s="4">
        <f t="shared" si="6"/>
        <v>2</v>
      </c>
      <c r="R8" s="4" t="str">
        <f>IFERROR(__xludf.DUMMYFUNCTION("""COMPUTED_VALUE"""),"Minsitthar")</f>
        <v>Minsitthar</v>
      </c>
      <c r="U8" s="1" t="s">
        <v>44</v>
      </c>
      <c r="V8" s="1" t="s">
        <v>169</v>
      </c>
    </row>
    <row r="9">
      <c r="D9" s="1" t="s">
        <v>218</v>
      </c>
      <c r="E9" s="4" t="str">
        <f t="shared" si="1"/>
        <v>Diggie</v>
      </c>
      <c r="F9" s="1" t="s">
        <v>219</v>
      </c>
      <c r="G9" s="4" t="str">
        <f t="shared" si="2"/>
        <v>Harith</v>
      </c>
      <c r="H9" s="1" t="s">
        <v>220</v>
      </c>
      <c r="I9" s="4" t="str">
        <f t="shared" si="3"/>
        <v>Benedetta</v>
      </c>
      <c r="J9" s="1" t="s">
        <v>221</v>
      </c>
      <c r="K9" s="4" t="str">
        <f t="shared" si="4"/>
        <v>Irithel</v>
      </c>
      <c r="L9" s="1" t="s">
        <v>215</v>
      </c>
      <c r="M9" s="4" t="str">
        <f t="shared" si="5"/>
        <v>Bane</v>
      </c>
      <c r="O9" s="4" t="s">
        <v>107</v>
      </c>
      <c r="P9" s="1" t="s">
        <v>169</v>
      </c>
      <c r="Q9" s="4">
        <f t="shared" si="6"/>
        <v>1</v>
      </c>
      <c r="R9" s="4" t="str">
        <f>IFERROR(__xludf.DUMMYFUNCTION("""COMPUTED_VALUE"""),"Saber")</f>
        <v>Saber</v>
      </c>
      <c r="U9" s="1" t="s">
        <v>99</v>
      </c>
      <c r="V9" s="1" t="s">
        <v>171</v>
      </c>
    </row>
    <row r="10">
      <c r="D10" s="1" t="s">
        <v>222</v>
      </c>
      <c r="E10" s="4" t="str">
        <f t="shared" si="1"/>
        <v>Edith</v>
      </c>
      <c r="F10" s="1" t="s">
        <v>223</v>
      </c>
      <c r="G10" s="4" t="str">
        <f t="shared" si="2"/>
        <v>Kadita</v>
      </c>
      <c r="H10" s="1" t="s">
        <v>224</v>
      </c>
      <c r="I10" s="4" t="str">
        <f t="shared" si="3"/>
        <v>Chou</v>
      </c>
      <c r="J10" s="1" t="s">
        <v>225</v>
      </c>
      <c r="K10" s="4" t="str">
        <f t="shared" si="4"/>
        <v>Ixia</v>
      </c>
      <c r="L10" s="1" t="s">
        <v>226</v>
      </c>
      <c r="M10" s="4" t="str">
        <f t="shared" si="5"/>
        <v>Barats</v>
      </c>
      <c r="O10" s="4" t="s">
        <v>12</v>
      </c>
      <c r="P10" s="1" t="s">
        <v>169</v>
      </c>
      <c r="Q10" s="4">
        <f t="shared" si="6"/>
        <v>2</v>
      </c>
      <c r="R10" s="4" t="str">
        <f>IFERROR(__xludf.DUMMYFUNCTION("""COMPUTED_VALUE"""),"Selena")</f>
        <v>Selena</v>
      </c>
      <c r="U10" s="1" t="s">
        <v>24</v>
      </c>
      <c r="V10" s="1" t="s">
        <v>171</v>
      </c>
    </row>
    <row r="11">
      <c r="D11" s="1" t="s">
        <v>227</v>
      </c>
      <c r="E11" s="4" t="str">
        <f t="shared" si="1"/>
        <v>Estes</v>
      </c>
      <c r="F11" s="1" t="s">
        <v>228</v>
      </c>
      <c r="G11" s="4" t="str">
        <f t="shared" si="2"/>
        <v>Kagura</v>
      </c>
      <c r="H11" s="1" t="s">
        <v>229</v>
      </c>
      <c r="I11" s="4" t="str">
        <f t="shared" si="3"/>
        <v>Cici</v>
      </c>
      <c r="J11" s="1" t="s">
        <v>230</v>
      </c>
      <c r="K11" s="4" t="str">
        <f t="shared" si="4"/>
        <v>Karrie</v>
      </c>
      <c r="L11" s="1" t="s">
        <v>231</v>
      </c>
      <c r="M11" s="4" t="str">
        <f t="shared" si="5"/>
        <v>Baxia</v>
      </c>
      <c r="O11" s="4" t="s">
        <v>110</v>
      </c>
      <c r="P11" s="1" t="s">
        <v>169</v>
      </c>
      <c r="Q11" s="4">
        <f t="shared" si="6"/>
        <v>1</v>
      </c>
      <c r="R11" s="4" t="str">
        <f>IFERROR(__xludf.DUMMYFUNCTION("""COMPUTED_VALUE"""),"Harith")</f>
        <v>Harith</v>
      </c>
      <c r="U11" s="1" t="s">
        <v>82</v>
      </c>
      <c r="V11" s="1" t="s">
        <v>169</v>
      </c>
    </row>
    <row r="12">
      <c r="D12" s="1" t="s">
        <v>232</v>
      </c>
      <c r="E12" s="4" t="str">
        <f t="shared" si="1"/>
        <v>Franco</v>
      </c>
      <c r="F12" s="1" t="s">
        <v>233</v>
      </c>
      <c r="G12" s="4" t="str">
        <f t="shared" si="2"/>
        <v>Lunox</v>
      </c>
      <c r="H12" s="1" t="s">
        <v>234</v>
      </c>
      <c r="I12" s="4" t="str">
        <f t="shared" si="3"/>
        <v>Dyrroth</v>
      </c>
      <c r="J12" s="1" t="s">
        <v>235</v>
      </c>
      <c r="K12" s="4" t="str">
        <f t="shared" si="4"/>
        <v>Kimmy</v>
      </c>
      <c r="L12" s="1" t="s">
        <v>234</v>
      </c>
      <c r="M12" s="4" t="str">
        <f t="shared" si="5"/>
        <v>Dyrroth</v>
      </c>
      <c r="O12" s="4" t="s">
        <v>53</v>
      </c>
      <c r="P12" s="1" t="s">
        <v>169</v>
      </c>
      <c r="Q12" s="4">
        <f t="shared" si="6"/>
        <v>1</v>
      </c>
      <c r="R12" s="4" t="str">
        <f>IFERROR(__xludf.DUMMYFUNCTION("""COMPUTED_VALUE"""),"Selena")</f>
        <v>Selena</v>
      </c>
      <c r="U12" s="1" t="s">
        <v>100</v>
      </c>
      <c r="V12" s="1" t="s">
        <v>184</v>
      </c>
    </row>
    <row r="13">
      <c r="D13" s="1" t="s">
        <v>236</v>
      </c>
      <c r="E13" s="4" t="str">
        <f t="shared" si="1"/>
        <v>Floryn</v>
      </c>
      <c r="F13" s="1" t="s">
        <v>237</v>
      </c>
      <c r="G13" s="4" t="str">
        <f t="shared" si="2"/>
        <v>Luo Yi</v>
      </c>
      <c r="H13" s="1" t="s">
        <v>238</v>
      </c>
      <c r="I13" s="4" t="str">
        <f t="shared" si="3"/>
        <v>Edith</v>
      </c>
      <c r="J13" s="1" t="s">
        <v>239</v>
      </c>
      <c r="K13" s="4" t="str">
        <f t="shared" si="4"/>
        <v>Layla</v>
      </c>
      <c r="L13" s="1" t="s">
        <v>240</v>
      </c>
      <c r="M13" s="4" t="str">
        <f t="shared" si="5"/>
        <v>Fanny</v>
      </c>
      <c r="O13" s="4" t="s">
        <v>112</v>
      </c>
      <c r="P13" s="1" t="s">
        <v>169</v>
      </c>
      <c r="Q13" s="4">
        <f t="shared" si="6"/>
        <v>1</v>
      </c>
      <c r="R13" s="4" t="str">
        <f>IFERROR(__xludf.DUMMYFUNCTION("""COMPUTED_VALUE"""),"Alice")</f>
        <v>Alice</v>
      </c>
      <c r="U13" s="1" t="s">
        <v>33</v>
      </c>
      <c r="V13" s="1" t="s">
        <v>170</v>
      </c>
    </row>
    <row r="14">
      <c r="D14" s="1" t="s">
        <v>241</v>
      </c>
      <c r="E14" s="4" t="str">
        <f t="shared" si="1"/>
        <v>Gatotkaca</v>
      </c>
      <c r="F14" s="1" t="s">
        <v>242</v>
      </c>
      <c r="G14" s="4" t="str">
        <f t="shared" si="2"/>
        <v>Lylia</v>
      </c>
      <c r="H14" s="1" t="s">
        <v>243</v>
      </c>
      <c r="I14" s="4" t="str">
        <f t="shared" si="3"/>
        <v>Esmeralda</v>
      </c>
      <c r="J14" s="1" t="s">
        <v>244</v>
      </c>
      <c r="K14" s="4" t="str">
        <f t="shared" si="4"/>
        <v>Lesley</v>
      </c>
      <c r="L14" s="1" t="s">
        <v>245</v>
      </c>
      <c r="M14" s="4" t="str">
        <f t="shared" si="5"/>
        <v>Fredrinn</v>
      </c>
      <c r="O14" s="4" t="s">
        <v>27</v>
      </c>
      <c r="P14" s="1" t="s">
        <v>169</v>
      </c>
      <c r="Q14" s="4">
        <f t="shared" si="6"/>
        <v>2</v>
      </c>
      <c r="R14" s="4" t="str">
        <f>IFERROR(__xludf.DUMMYFUNCTION("""COMPUTED_VALUE"""),"Alpha")</f>
        <v>Alpha</v>
      </c>
      <c r="U14" s="1" t="s">
        <v>101</v>
      </c>
      <c r="V14" s="1" t="s">
        <v>171</v>
      </c>
    </row>
    <row r="15">
      <c r="D15" s="1" t="s">
        <v>246</v>
      </c>
      <c r="E15" s="4" t="str">
        <f t="shared" si="1"/>
        <v>Gloo</v>
      </c>
      <c r="F15" s="1" t="s">
        <v>247</v>
      </c>
      <c r="G15" s="4" t="str">
        <f t="shared" si="2"/>
        <v>Nana</v>
      </c>
      <c r="H15" s="1" t="s">
        <v>248</v>
      </c>
      <c r="I15" s="4" t="str">
        <f t="shared" si="3"/>
        <v>Freya</v>
      </c>
      <c r="J15" s="1" t="s">
        <v>249</v>
      </c>
      <c r="K15" s="4" t="str">
        <f t="shared" si="4"/>
        <v>Melissa</v>
      </c>
      <c r="L15" s="1" t="s">
        <v>250</v>
      </c>
      <c r="M15" s="4" t="str">
        <f t="shared" si="5"/>
        <v>Granger</v>
      </c>
      <c r="O15" s="4" t="s">
        <v>70</v>
      </c>
      <c r="P15" s="1" t="s">
        <v>169</v>
      </c>
      <c r="Q15" s="4">
        <f t="shared" si="6"/>
        <v>2</v>
      </c>
      <c r="R15" s="4" t="str">
        <f>IFERROR(__xludf.DUMMYFUNCTION("""COMPUTED_VALUE"""),"Bane")</f>
        <v>Bane</v>
      </c>
      <c r="U15" s="1" t="s">
        <v>102</v>
      </c>
      <c r="V15" s="1" t="s">
        <v>184</v>
      </c>
    </row>
    <row r="16">
      <c r="D16" s="1" t="s">
        <v>251</v>
      </c>
      <c r="E16" s="4" t="str">
        <f t="shared" si="1"/>
        <v>Grock</v>
      </c>
      <c r="F16" s="1" t="s">
        <v>252</v>
      </c>
      <c r="G16" s="4" t="str">
        <f t="shared" si="2"/>
        <v>Novaria</v>
      </c>
      <c r="H16" s="1" t="s">
        <v>253</v>
      </c>
      <c r="I16" s="4" t="str">
        <f t="shared" si="3"/>
        <v>Gatotkaca</v>
      </c>
      <c r="J16" s="1" t="s">
        <v>254</v>
      </c>
      <c r="K16" s="4" t="str">
        <f t="shared" si="4"/>
        <v>Miya</v>
      </c>
      <c r="L16" s="1" t="s">
        <v>255</v>
      </c>
      <c r="M16" s="4" t="str">
        <f t="shared" si="5"/>
        <v>Gusion</v>
      </c>
      <c r="O16" s="4" t="s">
        <v>48</v>
      </c>
      <c r="P16" s="1" t="s">
        <v>169</v>
      </c>
      <c r="Q16" s="4">
        <f t="shared" si="6"/>
        <v>1</v>
      </c>
      <c r="R16" s="4" t="str">
        <f>IFERROR(__xludf.DUMMYFUNCTION("""COMPUTED_VALUE"""),"Chou")</f>
        <v>Chou</v>
      </c>
      <c r="U16" s="1" t="s">
        <v>46</v>
      </c>
      <c r="V16" s="1" t="s">
        <v>202</v>
      </c>
    </row>
    <row r="17">
      <c r="D17" s="1" t="s">
        <v>256</v>
      </c>
      <c r="E17" s="4" t="str">
        <f t="shared" si="1"/>
        <v>Hilda</v>
      </c>
      <c r="F17" s="1" t="s">
        <v>257</v>
      </c>
      <c r="G17" s="4" t="str">
        <f t="shared" si="2"/>
        <v>Odette</v>
      </c>
      <c r="H17" s="1" t="s">
        <v>258</v>
      </c>
      <c r="I17" s="4" t="str">
        <f t="shared" si="3"/>
        <v>Gloo</v>
      </c>
      <c r="J17" s="1" t="s">
        <v>259</v>
      </c>
      <c r="K17" s="4" t="str">
        <f t="shared" si="4"/>
        <v>Moskov</v>
      </c>
      <c r="L17" s="1" t="s">
        <v>260</v>
      </c>
      <c r="M17" s="4" t="str">
        <f t="shared" si="5"/>
        <v>Hanzo</v>
      </c>
      <c r="O17" s="4" t="s">
        <v>71</v>
      </c>
      <c r="P17" s="1" t="s">
        <v>169</v>
      </c>
      <c r="Q17" s="4">
        <f t="shared" si="6"/>
        <v>2</v>
      </c>
      <c r="R17" s="4" t="str">
        <f>IFERROR(__xludf.DUMMYFUNCTION("""COMPUTED_VALUE"""),"Dyrroth")</f>
        <v>Dyrroth</v>
      </c>
      <c r="U17" s="1" t="s">
        <v>49</v>
      </c>
      <c r="V17" s="1" t="s">
        <v>184</v>
      </c>
    </row>
    <row r="18">
      <c r="D18" s="1" t="s">
        <v>261</v>
      </c>
      <c r="E18" s="4" t="str">
        <f t="shared" si="1"/>
        <v>Hylos</v>
      </c>
      <c r="F18" s="1" t="s">
        <v>262</v>
      </c>
      <c r="G18" s="4" t="str">
        <f t="shared" si="2"/>
        <v>Pharsa</v>
      </c>
      <c r="H18" s="1" t="s">
        <v>263</v>
      </c>
      <c r="I18" s="4" t="str">
        <f t="shared" si="3"/>
        <v>Guinevere</v>
      </c>
      <c r="J18" s="1" t="s">
        <v>264</v>
      </c>
      <c r="K18" s="4" t="str">
        <f t="shared" si="4"/>
        <v>Natan</v>
      </c>
      <c r="L18" s="1" t="s">
        <v>265</v>
      </c>
      <c r="M18" s="4" t="str">
        <f t="shared" si="5"/>
        <v>Harley</v>
      </c>
      <c r="O18" s="4" t="s">
        <v>15</v>
      </c>
      <c r="P18" s="1" t="s">
        <v>169</v>
      </c>
      <c r="Q18" s="4">
        <f t="shared" si="6"/>
        <v>1</v>
      </c>
      <c r="R18" s="4" t="str">
        <f>IFERROR(__xludf.DUMMYFUNCTION("""COMPUTED_VALUE"""),"Edith")</f>
        <v>Edith</v>
      </c>
      <c r="U18" s="1" t="s">
        <v>103</v>
      </c>
      <c r="V18" s="1" t="s">
        <v>184</v>
      </c>
    </row>
    <row r="19">
      <c r="D19" s="1" t="s">
        <v>266</v>
      </c>
      <c r="E19" s="4" t="str">
        <f t="shared" si="1"/>
        <v>Johnson</v>
      </c>
      <c r="F19" s="1" t="s">
        <v>267</v>
      </c>
      <c r="G19" s="4" t="str">
        <f t="shared" si="2"/>
        <v>Selena</v>
      </c>
      <c r="H19" s="1" t="s">
        <v>268</v>
      </c>
      <c r="I19" s="4" t="str">
        <f t="shared" si="3"/>
        <v>Hilda</v>
      </c>
      <c r="J19" s="1" t="s">
        <v>269</v>
      </c>
      <c r="K19" s="4" t="str">
        <f t="shared" si="4"/>
        <v>Popol and Kupa</v>
      </c>
      <c r="L19" s="1" t="s">
        <v>270</v>
      </c>
      <c r="M19" s="4" t="str">
        <f t="shared" si="5"/>
        <v>Hayabusa</v>
      </c>
      <c r="O19" s="4" t="s">
        <v>119</v>
      </c>
      <c r="P19" s="1" t="s">
        <v>169</v>
      </c>
      <c r="Q19" s="4">
        <f t="shared" si="6"/>
        <v>1</v>
      </c>
      <c r="R19" s="4" t="str">
        <f>IFERROR(__xludf.DUMMYFUNCTION("""COMPUTED_VALUE"""),"Gatotkaca")</f>
        <v>Gatotkaca</v>
      </c>
      <c r="U19" s="1" t="s">
        <v>42</v>
      </c>
      <c r="V19" s="1" t="s">
        <v>271</v>
      </c>
    </row>
    <row r="20">
      <c r="D20" s="1" t="s">
        <v>272</v>
      </c>
      <c r="E20" s="4" t="str">
        <f t="shared" si="1"/>
        <v>Kaja</v>
      </c>
      <c r="F20" s="1" t="s">
        <v>273</v>
      </c>
      <c r="G20" s="4" t="str">
        <f t="shared" si="2"/>
        <v>Vale</v>
      </c>
      <c r="H20" s="1" t="s">
        <v>274</v>
      </c>
      <c r="I20" s="4" t="str">
        <f t="shared" si="3"/>
        <v>Jawhead</v>
      </c>
      <c r="J20" s="1" t="s">
        <v>275</v>
      </c>
      <c r="K20" s="4" t="str">
        <f t="shared" si="4"/>
        <v>Wanwan</v>
      </c>
      <c r="L20" s="1" t="s">
        <v>276</v>
      </c>
      <c r="M20" s="4" t="str">
        <f t="shared" si="5"/>
        <v>Helcurt</v>
      </c>
      <c r="O20" s="4" t="s">
        <v>50</v>
      </c>
      <c r="P20" s="1" t="s">
        <v>169</v>
      </c>
      <c r="Q20" s="4">
        <f t="shared" si="6"/>
        <v>1</v>
      </c>
      <c r="R20" s="4" t="str">
        <f>IFERROR(__xludf.DUMMYFUNCTION("""COMPUTED_VALUE"""),"Gloo")</f>
        <v>Gloo</v>
      </c>
      <c r="U20" s="1" t="s">
        <v>104</v>
      </c>
      <c r="V20" s="1" t="s">
        <v>169</v>
      </c>
    </row>
    <row r="21">
      <c r="D21" s="1" t="s">
        <v>277</v>
      </c>
      <c r="E21" s="4" t="str">
        <f t="shared" si="1"/>
        <v>Khufra</v>
      </c>
      <c r="F21" s="1" t="s">
        <v>278</v>
      </c>
      <c r="G21" s="4" t="str">
        <f t="shared" si="2"/>
        <v>Valentina</v>
      </c>
      <c r="H21" s="1" t="s">
        <v>279</v>
      </c>
      <c r="I21" s="4" t="str">
        <f t="shared" si="3"/>
        <v>Khaleed</v>
      </c>
      <c r="L21" s="1" t="s">
        <v>274</v>
      </c>
      <c r="M21" s="4" t="str">
        <f t="shared" si="5"/>
        <v>Jawhead</v>
      </c>
      <c r="O21" s="4" t="s">
        <v>52</v>
      </c>
      <c r="P21" s="1" t="s">
        <v>169</v>
      </c>
      <c r="Q21" s="4">
        <f t="shared" si="6"/>
        <v>1</v>
      </c>
      <c r="R21" s="4" t="str">
        <f>IFERROR(__xludf.DUMMYFUNCTION("""COMPUTED_VALUE"""),"Hilda")</f>
        <v>Hilda</v>
      </c>
      <c r="U21" s="1" t="s">
        <v>63</v>
      </c>
      <c r="V21" s="1" t="s">
        <v>171</v>
      </c>
    </row>
    <row r="22">
      <c r="D22" s="1" t="s">
        <v>280</v>
      </c>
      <c r="E22" s="4" t="str">
        <f t="shared" si="1"/>
        <v>Lolita</v>
      </c>
      <c r="F22" s="1" t="s">
        <v>281</v>
      </c>
      <c r="G22" s="4" t="str">
        <f t="shared" si="2"/>
        <v>Valir</v>
      </c>
      <c r="H22" s="1" t="s">
        <v>282</v>
      </c>
      <c r="I22" s="4" t="str">
        <f t="shared" si="3"/>
        <v>Lapu-Lapu</v>
      </c>
      <c r="L22" s="1" t="s">
        <v>283</v>
      </c>
      <c r="M22" s="4" t="str">
        <f t="shared" si="5"/>
        <v>Joy</v>
      </c>
      <c r="O22" s="4" t="s">
        <v>62</v>
      </c>
      <c r="P22" s="1" t="s">
        <v>169</v>
      </c>
      <c r="Q22" s="4">
        <f t="shared" si="6"/>
        <v>1</v>
      </c>
      <c r="R22" s="4" t="str">
        <f>IFERROR(__xludf.DUMMYFUNCTION("""COMPUTED_VALUE"""),"Jawhead")</f>
        <v>Jawhead</v>
      </c>
      <c r="U22" s="1" t="s">
        <v>72</v>
      </c>
      <c r="V22" s="1" t="s">
        <v>271</v>
      </c>
    </row>
    <row r="23">
      <c r="D23" s="1" t="s">
        <v>284</v>
      </c>
      <c r="E23" s="4" t="str">
        <f t="shared" si="1"/>
        <v>Mathilda</v>
      </c>
      <c r="F23" s="1" t="s">
        <v>285</v>
      </c>
      <c r="G23" s="4" t="str">
        <f t="shared" si="2"/>
        <v>Vexana</v>
      </c>
      <c r="H23" s="1" t="s">
        <v>286</v>
      </c>
      <c r="I23" s="4" t="str">
        <f t="shared" si="3"/>
        <v>Masha</v>
      </c>
      <c r="L23" s="1" t="s">
        <v>287</v>
      </c>
      <c r="M23" s="4" t="str">
        <f t="shared" si="5"/>
        <v>Julian</v>
      </c>
      <c r="O23" s="4" t="s">
        <v>31</v>
      </c>
      <c r="P23" s="1" t="s">
        <v>169</v>
      </c>
      <c r="Q23" s="4">
        <f t="shared" si="6"/>
        <v>1</v>
      </c>
      <c r="R23" s="4" t="str">
        <f>IFERROR(__xludf.DUMMYFUNCTION("""COMPUTED_VALUE"""),"Minsitthar")</f>
        <v>Minsitthar</v>
      </c>
      <c r="U23" s="1" t="s">
        <v>58</v>
      </c>
      <c r="V23" s="1" t="s">
        <v>271</v>
      </c>
    </row>
    <row r="24">
      <c r="D24" s="1" t="s">
        <v>288</v>
      </c>
      <c r="E24" s="4" t="str">
        <f t="shared" si="1"/>
        <v>Minsitthar</v>
      </c>
      <c r="F24" s="1" t="s">
        <v>289</v>
      </c>
      <c r="G24" s="4" t="str">
        <f t="shared" si="2"/>
        <v>Xavier</v>
      </c>
      <c r="H24" s="1" t="s">
        <v>290</v>
      </c>
      <c r="I24" s="4" t="str">
        <f t="shared" si="3"/>
        <v>Minsitthar</v>
      </c>
      <c r="L24" s="1" t="s">
        <v>291</v>
      </c>
      <c r="M24" s="4" t="str">
        <f t="shared" si="5"/>
        <v>Karina</v>
      </c>
      <c r="O24" s="4" t="s">
        <v>93</v>
      </c>
      <c r="P24" s="1" t="s">
        <v>169</v>
      </c>
      <c r="Q24" s="4">
        <f t="shared" si="6"/>
        <v>2</v>
      </c>
      <c r="R24" s="4" t="str">
        <f>IFERROR(__xludf.DUMMYFUNCTION("""COMPUTED_VALUE"""),"Sun")</f>
        <v>Sun</v>
      </c>
      <c r="U24" s="1" t="s">
        <v>67</v>
      </c>
      <c r="V24" s="1" t="s">
        <v>169</v>
      </c>
    </row>
    <row r="25">
      <c r="D25" s="1" t="s">
        <v>292</v>
      </c>
      <c r="E25" s="4" t="str">
        <f t="shared" si="1"/>
        <v>Minotaur</v>
      </c>
      <c r="F25" s="1" t="s">
        <v>293</v>
      </c>
      <c r="G25" s="4" t="str">
        <f t="shared" si="2"/>
        <v>Yve</v>
      </c>
      <c r="H25" s="1" t="s">
        <v>294</v>
      </c>
      <c r="I25" s="4" t="str">
        <f t="shared" si="3"/>
        <v>Paquito</v>
      </c>
      <c r="L25" s="1" t="s">
        <v>295</v>
      </c>
      <c r="M25" s="4" t="str">
        <f t="shared" si="5"/>
        <v>Lancelot</v>
      </c>
      <c r="O25" s="4" t="s">
        <v>59</v>
      </c>
      <c r="P25" s="1" t="s">
        <v>169</v>
      </c>
      <c r="Q25" s="4">
        <f t="shared" si="6"/>
        <v>1</v>
      </c>
      <c r="R25" s="4" t="str">
        <f>IFERROR(__xludf.DUMMYFUNCTION("""COMPUTED_VALUE"""),"Suyou")</f>
        <v>Suyou</v>
      </c>
      <c r="U25" s="1" t="s">
        <v>83</v>
      </c>
      <c r="V25" s="1" t="s">
        <v>170</v>
      </c>
    </row>
    <row r="26">
      <c r="D26" s="1" t="s">
        <v>296</v>
      </c>
      <c r="E26" s="4" t="str">
        <f t="shared" si="1"/>
        <v>Natalia</v>
      </c>
      <c r="F26" s="1" t="s">
        <v>297</v>
      </c>
      <c r="G26" s="4" t="str">
        <f t="shared" si="2"/>
        <v>Zhask</v>
      </c>
      <c r="H26" s="1" t="s">
        <v>298</v>
      </c>
      <c r="I26" s="4" t="str">
        <f t="shared" si="3"/>
        <v>Phoveus</v>
      </c>
      <c r="L26" s="1" t="s">
        <v>299</v>
      </c>
      <c r="M26" s="4" t="str">
        <f t="shared" si="5"/>
        <v>Leomord</v>
      </c>
      <c r="O26" s="4" t="s">
        <v>84</v>
      </c>
      <c r="P26" s="1" t="s">
        <v>169</v>
      </c>
      <c r="Q26" s="4">
        <f t="shared" si="6"/>
        <v>1</v>
      </c>
      <c r="R26" s="4" t="str">
        <f>IFERROR(__xludf.DUMMYFUNCTION("""COMPUTED_VALUE"""),"Yin")</f>
        <v>Yin</v>
      </c>
      <c r="U26" s="1" t="s">
        <v>105</v>
      </c>
      <c r="V26" s="1" t="s">
        <v>170</v>
      </c>
    </row>
    <row r="27">
      <c r="D27" s="1" t="s">
        <v>300</v>
      </c>
      <c r="E27" s="4" t="str">
        <f t="shared" si="1"/>
        <v>Rafaela</v>
      </c>
      <c r="F27" s="1" t="s">
        <v>301</v>
      </c>
      <c r="G27" s="4" t="str">
        <f t="shared" si="2"/>
        <v>Zhuxin</v>
      </c>
      <c r="H27" s="1" t="s">
        <v>302</v>
      </c>
      <c r="I27" s="4" t="str">
        <f t="shared" si="3"/>
        <v>Ruby</v>
      </c>
      <c r="L27" s="1" t="s">
        <v>303</v>
      </c>
      <c r="M27" s="4" t="str">
        <f t="shared" si="5"/>
        <v>Ling</v>
      </c>
      <c r="O27" s="4" t="s">
        <v>75</v>
      </c>
      <c r="P27" s="1" t="s">
        <v>169</v>
      </c>
      <c r="Q27" s="4">
        <f t="shared" si="6"/>
        <v>1</v>
      </c>
      <c r="R27" s="4" t="str">
        <f>IFERROR(__xludf.DUMMYFUNCTION("""COMPUTED_VALUE"""),"Harith")</f>
        <v>Harith</v>
      </c>
      <c r="U27" s="1" t="s">
        <v>69</v>
      </c>
      <c r="V27" s="1" t="s">
        <v>169</v>
      </c>
    </row>
    <row r="28">
      <c r="D28" s="1" t="s">
        <v>304</v>
      </c>
      <c r="E28" s="4" t="str">
        <f t="shared" si="1"/>
        <v>Saber</v>
      </c>
      <c r="H28" s="1" t="s">
        <v>305</v>
      </c>
      <c r="I28" s="4" t="str">
        <f t="shared" si="3"/>
        <v>Silvanna</v>
      </c>
      <c r="L28" s="1" t="s">
        <v>306</v>
      </c>
      <c r="M28" s="4" t="str">
        <f t="shared" si="5"/>
        <v>Martis</v>
      </c>
      <c r="O28" s="4" t="s">
        <v>95</v>
      </c>
      <c r="P28" s="1" t="s">
        <v>169</v>
      </c>
      <c r="Q28" s="4">
        <f t="shared" si="6"/>
        <v>2</v>
      </c>
      <c r="R28" s="4" t="str">
        <f>IFERROR(__xludf.DUMMYFUNCTION("""COMPUTED_VALUE"""),"Popol and Kupa")</f>
        <v>Popol and Kupa</v>
      </c>
      <c r="U28" s="1" t="s">
        <v>34</v>
      </c>
      <c r="V28" s="1" t="s">
        <v>307</v>
      </c>
    </row>
    <row r="29">
      <c r="D29" s="1" t="s">
        <v>267</v>
      </c>
      <c r="E29" s="4" t="str">
        <f t="shared" si="1"/>
        <v>Selena</v>
      </c>
      <c r="H29" s="1" t="s">
        <v>308</v>
      </c>
      <c r="I29" s="4" t="str">
        <f t="shared" si="3"/>
        <v>Sun</v>
      </c>
      <c r="L29" s="1" t="s">
        <v>309</v>
      </c>
      <c r="M29" s="4" t="str">
        <f t="shared" si="5"/>
        <v>Nolan</v>
      </c>
      <c r="O29" s="4" t="s">
        <v>130</v>
      </c>
      <c r="P29" s="1" t="s">
        <v>169</v>
      </c>
      <c r="Q29" s="4">
        <f t="shared" si="6"/>
        <v>2</v>
      </c>
      <c r="R29" s="4" t="str">
        <f>IFERROR(__xludf.DUMMYFUNCTION("""COMPUTED_VALUE"""),"Akai")</f>
        <v>Akai</v>
      </c>
      <c r="U29" s="1" t="s">
        <v>89</v>
      </c>
      <c r="V29" s="1" t="s">
        <v>171</v>
      </c>
    </row>
    <row r="30">
      <c r="D30" s="1" t="s">
        <v>310</v>
      </c>
      <c r="E30" s="4" t="str">
        <f t="shared" si="1"/>
        <v>Tigreal</v>
      </c>
      <c r="H30" s="1" t="s">
        <v>311</v>
      </c>
      <c r="I30" s="4" t="str">
        <f t="shared" si="3"/>
        <v>Suyou</v>
      </c>
      <c r="L30" s="1" t="s">
        <v>269</v>
      </c>
      <c r="M30" s="4" t="str">
        <f t="shared" si="5"/>
        <v>Popol and Kupa</v>
      </c>
      <c r="O30" s="4" t="s">
        <v>38</v>
      </c>
      <c r="P30" s="1" t="s">
        <v>169</v>
      </c>
      <c r="Q30" s="4">
        <f t="shared" si="6"/>
        <v>1</v>
      </c>
      <c r="R30" s="4" t="str">
        <f>IFERROR(__xludf.DUMMYFUNCTION("""COMPUTED_VALUE"""),"Alice")</f>
        <v>Alice</v>
      </c>
      <c r="U30" s="1" t="s">
        <v>36</v>
      </c>
      <c r="V30" s="1" t="s">
        <v>271</v>
      </c>
    </row>
    <row r="31">
      <c r="H31" s="1" t="s">
        <v>312</v>
      </c>
      <c r="I31" s="4" t="str">
        <f t="shared" si="3"/>
        <v>Terizla</v>
      </c>
      <c r="L31" s="1" t="s">
        <v>313</v>
      </c>
      <c r="M31" s="4" t="str">
        <f t="shared" si="5"/>
        <v>Roger</v>
      </c>
      <c r="O31" s="4" t="s">
        <v>33</v>
      </c>
      <c r="P31" s="1" t="s">
        <v>170</v>
      </c>
      <c r="Q31" s="4">
        <f t="shared" si="6"/>
        <v>1</v>
      </c>
      <c r="R31" s="4" t="str">
        <f>IFERROR(__xludf.DUMMYFUNCTION("""COMPUTED_VALUE"""),"Alpha")</f>
        <v>Alpha</v>
      </c>
      <c r="U31" s="1" t="s">
        <v>64</v>
      </c>
      <c r="V31" s="1" t="s">
        <v>271</v>
      </c>
    </row>
    <row r="32">
      <c r="H32" s="1" t="s">
        <v>314</v>
      </c>
      <c r="I32" s="4" t="str">
        <f t="shared" si="3"/>
        <v>Thamuz</v>
      </c>
      <c r="L32" s="1" t="s">
        <v>315</v>
      </c>
      <c r="M32" s="4" t="str">
        <f t="shared" si="5"/>
        <v>Saber</v>
      </c>
      <c r="O32" s="4" t="s">
        <v>83</v>
      </c>
      <c r="P32" s="1" t="s">
        <v>170</v>
      </c>
      <c r="Q32" s="4">
        <f t="shared" si="6"/>
        <v>1</v>
      </c>
      <c r="R32" s="4" t="str">
        <f>IFERROR(__xludf.DUMMYFUNCTION("""COMPUTED_VALUE"""),"Bane")</f>
        <v>Bane</v>
      </c>
      <c r="U32" s="1" t="s">
        <v>106</v>
      </c>
      <c r="V32" s="1" t="s">
        <v>170</v>
      </c>
    </row>
    <row r="33">
      <c r="H33" s="1" t="s">
        <v>316</v>
      </c>
      <c r="I33" s="4" t="str">
        <f t="shared" si="3"/>
        <v>Uranus</v>
      </c>
      <c r="L33" s="1" t="s">
        <v>308</v>
      </c>
      <c r="M33" s="4" t="str">
        <f t="shared" si="5"/>
        <v>Sun</v>
      </c>
      <c r="O33" s="4" t="s">
        <v>105</v>
      </c>
      <c r="P33" s="1" t="s">
        <v>170</v>
      </c>
      <c r="Q33" s="4">
        <f t="shared" si="6"/>
        <v>1</v>
      </c>
      <c r="R33" s="4" t="str">
        <f>IFERROR(__xludf.DUMMYFUNCTION("""COMPUTED_VALUE"""),"Dyrroth")</f>
        <v>Dyrroth</v>
      </c>
      <c r="U33" s="1" t="s">
        <v>107</v>
      </c>
      <c r="V33" s="1" t="s">
        <v>169</v>
      </c>
    </row>
    <row r="34">
      <c r="H34" s="1" t="s">
        <v>317</v>
      </c>
      <c r="I34" s="4" t="str">
        <f t="shared" si="3"/>
        <v>X.Borg</v>
      </c>
      <c r="L34" s="1" t="s">
        <v>311</v>
      </c>
      <c r="M34" s="4" t="str">
        <f t="shared" si="5"/>
        <v>Suyou</v>
      </c>
      <c r="O34" s="4" t="s">
        <v>106</v>
      </c>
      <c r="P34" s="1" t="s">
        <v>170</v>
      </c>
      <c r="Q34" s="4">
        <f t="shared" si="6"/>
        <v>1</v>
      </c>
      <c r="R34" s="4" t="str">
        <f>IFERROR(__xludf.DUMMYFUNCTION("""COMPUTED_VALUE"""),"Jawhead")</f>
        <v>Jawhead</v>
      </c>
      <c r="U34" s="1" t="s">
        <v>108</v>
      </c>
      <c r="V34" s="1" t="s">
        <v>202</v>
      </c>
    </row>
    <row r="35">
      <c r="H35" s="1" t="s">
        <v>318</v>
      </c>
      <c r="I35" s="4" t="str">
        <f t="shared" si="3"/>
        <v>Yin</v>
      </c>
      <c r="L35" s="1" t="s">
        <v>319</v>
      </c>
      <c r="M35" s="4" t="str">
        <f t="shared" si="5"/>
        <v>Yi Sun-shin</v>
      </c>
      <c r="O35" s="4" t="s">
        <v>111</v>
      </c>
      <c r="P35" s="1" t="s">
        <v>170</v>
      </c>
      <c r="Q35" s="4">
        <f t="shared" si="6"/>
        <v>1</v>
      </c>
      <c r="R35" s="4" t="str">
        <f>IFERROR(__xludf.DUMMYFUNCTION("""COMPUTED_VALUE"""),"Popol and Kupa")</f>
        <v>Popol and Kupa</v>
      </c>
      <c r="U35" s="1" t="s">
        <v>12</v>
      </c>
      <c r="V35" s="1" t="s">
        <v>307</v>
      </c>
    </row>
    <row r="36">
      <c r="H36" s="1" t="s">
        <v>320</v>
      </c>
      <c r="I36" s="4" t="str">
        <f t="shared" si="3"/>
        <v>Yu Zhong</v>
      </c>
      <c r="L36" s="1" t="s">
        <v>318</v>
      </c>
      <c r="M36" s="4" t="str">
        <f t="shared" si="5"/>
        <v>Yin</v>
      </c>
      <c r="O36" s="4" t="s">
        <v>26</v>
      </c>
      <c r="P36" s="1" t="s">
        <v>170</v>
      </c>
      <c r="Q36" s="4">
        <f t="shared" si="6"/>
        <v>1</v>
      </c>
      <c r="R36" s="4" t="str">
        <f>IFERROR(__xludf.DUMMYFUNCTION("""COMPUTED_VALUE"""),"Saber")</f>
        <v>Saber</v>
      </c>
      <c r="U36" s="1" t="s">
        <v>109</v>
      </c>
      <c r="V36" s="1" t="s">
        <v>171</v>
      </c>
    </row>
    <row r="37">
      <c r="H37" s="1" t="s">
        <v>321</v>
      </c>
      <c r="I37" s="4" t="str">
        <f t="shared" si="3"/>
        <v>Zilong</v>
      </c>
      <c r="O37" s="4" t="s">
        <v>114</v>
      </c>
      <c r="P37" s="1" t="s">
        <v>170</v>
      </c>
      <c r="Q37" s="4">
        <f t="shared" si="6"/>
        <v>1</v>
      </c>
      <c r="R37" s="4" t="str">
        <f>IFERROR(__xludf.DUMMYFUNCTION("""COMPUTED_VALUE"""),"Sun")</f>
        <v>Sun</v>
      </c>
      <c r="U37" s="1" t="s">
        <v>110</v>
      </c>
      <c r="V37" s="1" t="s">
        <v>169</v>
      </c>
    </row>
    <row r="38">
      <c r="O38" s="4" t="s">
        <v>14</v>
      </c>
      <c r="P38" s="1" t="s">
        <v>170</v>
      </c>
      <c r="Q38" s="4">
        <f t="shared" si="6"/>
        <v>2</v>
      </c>
      <c r="R38" s="4" t="str">
        <f>IFERROR(__xludf.DUMMYFUNCTION("""COMPUTED_VALUE"""),"Suyou")</f>
        <v>Suyou</v>
      </c>
      <c r="U38" s="1" t="s">
        <v>111</v>
      </c>
      <c r="V38" s="1" t="s">
        <v>170</v>
      </c>
    </row>
    <row r="39">
      <c r="O39" s="4" t="s">
        <v>90</v>
      </c>
      <c r="P39" s="1" t="s">
        <v>170</v>
      </c>
      <c r="Q39" s="4">
        <f t="shared" si="6"/>
        <v>1</v>
      </c>
      <c r="R39" s="4" t="str">
        <f>IFERROR(__xludf.DUMMYFUNCTION("""COMPUTED_VALUE"""),"Yin")</f>
        <v>Yin</v>
      </c>
      <c r="U39" s="1" t="s">
        <v>47</v>
      </c>
      <c r="V39" s="1" t="s">
        <v>184</v>
      </c>
    </row>
    <row r="40">
      <c r="O40" s="4" t="s">
        <v>120</v>
      </c>
      <c r="P40" s="1" t="s">
        <v>170</v>
      </c>
      <c r="Q40" s="4">
        <f t="shared" si="6"/>
        <v>1</v>
      </c>
      <c r="U40" s="1" t="s">
        <v>26</v>
      </c>
      <c r="V40" s="1" t="s">
        <v>170</v>
      </c>
    </row>
    <row r="41">
      <c r="O41" s="4" t="s">
        <v>39</v>
      </c>
      <c r="P41" s="1" t="s">
        <v>170</v>
      </c>
      <c r="Q41" s="4">
        <f t="shared" si="6"/>
        <v>1</v>
      </c>
      <c r="U41" s="1" t="s">
        <v>112</v>
      </c>
      <c r="V41" s="1" t="s">
        <v>169</v>
      </c>
    </row>
    <row r="42">
      <c r="O42" s="4" t="s">
        <v>45</v>
      </c>
      <c r="P42" s="1" t="s">
        <v>170</v>
      </c>
      <c r="Q42" s="4">
        <f t="shared" si="6"/>
        <v>1</v>
      </c>
      <c r="U42" s="1" t="s">
        <v>53</v>
      </c>
      <c r="V42" s="1" t="s">
        <v>169</v>
      </c>
    </row>
    <row r="43">
      <c r="O43" s="4" t="s">
        <v>65</v>
      </c>
      <c r="P43" s="1" t="s">
        <v>170</v>
      </c>
      <c r="Q43" s="4">
        <f t="shared" si="6"/>
        <v>1</v>
      </c>
      <c r="U43" s="1" t="s">
        <v>76</v>
      </c>
      <c r="V43" s="1" t="s">
        <v>184</v>
      </c>
    </row>
    <row r="44">
      <c r="O44" s="4" t="s">
        <v>94</v>
      </c>
      <c r="P44" s="1" t="s">
        <v>170</v>
      </c>
      <c r="Q44" s="4">
        <f t="shared" si="6"/>
        <v>1</v>
      </c>
      <c r="U44" s="1" t="s">
        <v>113</v>
      </c>
      <c r="V44" s="1" t="s">
        <v>171</v>
      </c>
    </row>
    <row r="45">
      <c r="O45" s="4" t="s">
        <v>81</v>
      </c>
      <c r="P45" s="1" t="s">
        <v>170</v>
      </c>
      <c r="Q45" s="4">
        <f t="shared" si="6"/>
        <v>1</v>
      </c>
      <c r="U45" s="1" t="s">
        <v>27</v>
      </c>
      <c r="V45" s="1" t="s">
        <v>307</v>
      </c>
    </row>
    <row r="46">
      <c r="O46" s="4" t="s">
        <v>128</v>
      </c>
      <c r="P46" s="1" t="s">
        <v>170</v>
      </c>
      <c r="Q46" s="4">
        <f t="shared" si="6"/>
        <v>1</v>
      </c>
      <c r="U46" s="1" t="s">
        <v>70</v>
      </c>
      <c r="V46" s="1" t="s">
        <v>307</v>
      </c>
    </row>
    <row r="47">
      <c r="O47" s="4" t="s">
        <v>86</v>
      </c>
      <c r="P47" s="1" t="s">
        <v>170</v>
      </c>
      <c r="Q47" s="4">
        <f t="shared" si="6"/>
        <v>1</v>
      </c>
      <c r="U47" s="1" t="s">
        <v>114</v>
      </c>
      <c r="V47" s="1" t="s">
        <v>170</v>
      </c>
    </row>
    <row r="48">
      <c r="O48" s="4" t="s">
        <v>130</v>
      </c>
      <c r="P48" s="1" t="s">
        <v>170</v>
      </c>
      <c r="Q48" s="4">
        <f t="shared" si="6"/>
        <v>2</v>
      </c>
      <c r="U48" s="1" t="s">
        <v>115</v>
      </c>
      <c r="V48" s="1" t="s">
        <v>184</v>
      </c>
    </row>
    <row r="49">
      <c r="O49" s="4" t="s">
        <v>133</v>
      </c>
      <c r="P49" s="1" t="s">
        <v>170</v>
      </c>
      <c r="Q49" s="4">
        <f t="shared" si="6"/>
        <v>1</v>
      </c>
      <c r="U49" s="1" t="s">
        <v>48</v>
      </c>
      <c r="V49" s="1" t="s">
        <v>169</v>
      </c>
    </row>
    <row r="50">
      <c r="O50" s="4" t="s">
        <v>13</v>
      </c>
      <c r="P50" s="1" t="s">
        <v>170</v>
      </c>
      <c r="Q50" s="4">
        <f t="shared" si="6"/>
        <v>1</v>
      </c>
      <c r="U50" s="1" t="s">
        <v>77</v>
      </c>
      <c r="V50" s="1" t="s">
        <v>171</v>
      </c>
    </row>
    <row r="51">
      <c r="O51" s="4" t="s">
        <v>134</v>
      </c>
      <c r="P51" s="1" t="s">
        <v>170</v>
      </c>
      <c r="Q51" s="4">
        <f t="shared" si="6"/>
        <v>1</v>
      </c>
      <c r="U51" s="1" t="s">
        <v>116</v>
      </c>
      <c r="V51" s="1" t="s">
        <v>184</v>
      </c>
    </row>
    <row r="52">
      <c r="O52" s="4" t="s">
        <v>29</v>
      </c>
      <c r="P52" s="1" t="s">
        <v>170</v>
      </c>
      <c r="Q52" s="4">
        <f t="shared" si="6"/>
        <v>1</v>
      </c>
      <c r="U52" s="1" t="s">
        <v>79</v>
      </c>
      <c r="V52" s="1" t="s">
        <v>271</v>
      </c>
    </row>
    <row r="53">
      <c r="O53" s="4" t="s">
        <v>135</v>
      </c>
      <c r="P53" s="1" t="s">
        <v>170</v>
      </c>
      <c r="Q53" s="4">
        <f t="shared" si="6"/>
        <v>1</v>
      </c>
      <c r="U53" s="1" t="s">
        <v>117</v>
      </c>
      <c r="V53" s="1" t="s">
        <v>184</v>
      </c>
    </row>
    <row r="54">
      <c r="O54" s="4" t="s">
        <v>25</v>
      </c>
      <c r="P54" s="1" t="s">
        <v>170</v>
      </c>
      <c r="Q54" s="4">
        <f t="shared" si="6"/>
        <v>1</v>
      </c>
      <c r="U54" s="1" t="s">
        <v>14</v>
      </c>
      <c r="V54" s="1" t="s">
        <v>322</v>
      </c>
    </row>
    <row r="55">
      <c r="O55" s="4" t="s">
        <v>23</v>
      </c>
      <c r="P55" s="1" t="s">
        <v>170</v>
      </c>
      <c r="Q55" s="4">
        <f t="shared" si="6"/>
        <v>1</v>
      </c>
      <c r="U55" s="1" t="s">
        <v>118</v>
      </c>
      <c r="V55" s="1" t="s">
        <v>184</v>
      </c>
    </row>
    <row r="56">
      <c r="O56" s="4" t="s">
        <v>40</v>
      </c>
      <c r="P56" s="1" t="s">
        <v>170</v>
      </c>
      <c r="Q56" s="4">
        <f t="shared" si="6"/>
        <v>1</v>
      </c>
      <c r="U56" s="1" t="s">
        <v>32</v>
      </c>
      <c r="V56" s="1" t="s">
        <v>184</v>
      </c>
    </row>
    <row r="57">
      <c r="O57" s="4" t="s">
        <v>97</v>
      </c>
      <c r="P57" s="1" t="s">
        <v>171</v>
      </c>
      <c r="Q57" s="4">
        <f t="shared" si="6"/>
        <v>1</v>
      </c>
      <c r="U57" s="1" t="s">
        <v>78</v>
      </c>
      <c r="V57" s="1" t="s">
        <v>184</v>
      </c>
    </row>
    <row r="58">
      <c r="O58" s="4" t="s">
        <v>60</v>
      </c>
      <c r="P58" s="1" t="s">
        <v>171</v>
      </c>
      <c r="Q58" s="4">
        <f t="shared" si="6"/>
        <v>2</v>
      </c>
      <c r="U58" s="1" t="s">
        <v>71</v>
      </c>
      <c r="V58" s="1" t="s">
        <v>307</v>
      </c>
    </row>
    <row r="59">
      <c r="O59" s="4" t="s">
        <v>18</v>
      </c>
      <c r="P59" s="1" t="s">
        <v>171</v>
      </c>
      <c r="Q59" s="4">
        <f t="shared" si="6"/>
        <v>2</v>
      </c>
      <c r="U59" s="1" t="s">
        <v>15</v>
      </c>
      <c r="V59" s="1" t="s">
        <v>169</v>
      </c>
    </row>
    <row r="60">
      <c r="O60" s="4" t="s">
        <v>99</v>
      </c>
      <c r="P60" s="1" t="s">
        <v>171</v>
      </c>
      <c r="Q60" s="4">
        <f t="shared" si="6"/>
        <v>1</v>
      </c>
      <c r="U60" s="1" t="s">
        <v>68</v>
      </c>
      <c r="V60" s="1" t="s">
        <v>271</v>
      </c>
    </row>
    <row r="61">
      <c r="O61" s="4" t="s">
        <v>24</v>
      </c>
      <c r="P61" s="1" t="s">
        <v>171</v>
      </c>
      <c r="Q61" s="4">
        <f t="shared" si="6"/>
        <v>1</v>
      </c>
      <c r="U61" s="1" t="s">
        <v>74</v>
      </c>
      <c r="V61" s="1" t="s">
        <v>271</v>
      </c>
    </row>
    <row r="62">
      <c r="O62" s="4" t="s">
        <v>101</v>
      </c>
      <c r="P62" s="1" t="s">
        <v>171</v>
      </c>
      <c r="Q62" s="4">
        <f t="shared" si="6"/>
        <v>1</v>
      </c>
      <c r="U62" s="1" t="s">
        <v>41</v>
      </c>
      <c r="V62" s="1" t="s">
        <v>202</v>
      </c>
    </row>
    <row r="63">
      <c r="O63" s="4" t="s">
        <v>46</v>
      </c>
      <c r="P63" s="1" t="s">
        <v>171</v>
      </c>
      <c r="Q63" s="4">
        <f t="shared" si="6"/>
        <v>2</v>
      </c>
      <c r="U63" s="1" t="s">
        <v>119</v>
      </c>
      <c r="V63" s="1" t="s">
        <v>169</v>
      </c>
    </row>
    <row r="64">
      <c r="O64" s="4" t="s">
        <v>63</v>
      </c>
      <c r="P64" s="1" t="s">
        <v>171</v>
      </c>
      <c r="Q64" s="4">
        <f t="shared" si="6"/>
        <v>1</v>
      </c>
      <c r="U64" s="1" t="s">
        <v>55</v>
      </c>
      <c r="V64" s="1" t="s">
        <v>184</v>
      </c>
    </row>
    <row r="65">
      <c r="O65" s="4" t="s">
        <v>34</v>
      </c>
      <c r="P65" s="1" t="s">
        <v>171</v>
      </c>
      <c r="Q65" s="4">
        <f t="shared" si="6"/>
        <v>2</v>
      </c>
      <c r="U65" s="1" t="s">
        <v>30</v>
      </c>
      <c r="V65" s="1" t="s">
        <v>184</v>
      </c>
    </row>
    <row r="66">
      <c r="O66" s="4" t="s">
        <v>89</v>
      </c>
      <c r="P66" s="1" t="s">
        <v>171</v>
      </c>
      <c r="Q66" s="4">
        <f t="shared" si="6"/>
        <v>1</v>
      </c>
      <c r="U66" s="1" t="s">
        <v>90</v>
      </c>
      <c r="V66" s="1" t="s">
        <v>170</v>
      </c>
    </row>
    <row r="67">
      <c r="O67" s="4" t="s">
        <v>108</v>
      </c>
      <c r="P67" s="1" t="s">
        <v>171</v>
      </c>
      <c r="Q67" s="4">
        <f t="shared" si="6"/>
        <v>2</v>
      </c>
      <c r="U67" s="1" t="s">
        <v>120</v>
      </c>
      <c r="V67" s="1" t="s">
        <v>170</v>
      </c>
    </row>
    <row r="68">
      <c r="O68" s="4" t="s">
        <v>12</v>
      </c>
      <c r="P68" s="1" t="s">
        <v>171</v>
      </c>
      <c r="Q68" s="4">
        <f t="shared" si="6"/>
        <v>2</v>
      </c>
      <c r="U68" s="1" t="s">
        <v>50</v>
      </c>
      <c r="V68" s="1" t="s">
        <v>169</v>
      </c>
    </row>
    <row r="69">
      <c r="O69" s="4" t="s">
        <v>109</v>
      </c>
      <c r="P69" s="1" t="s">
        <v>171</v>
      </c>
      <c r="Q69" s="4">
        <f t="shared" si="6"/>
        <v>1</v>
      </c>
      <c r="U69" s="1" t="s">
        <v>121</v>
      </c>
      <c r="V69" s="1" t="s">
        <v>184</v>
      </c>
    </row>
    <row r="70">
      <c r="O70" s="4" t="s">
        <v>113</v>
      </c>
      <c r="P70" s="1" t="s">
        <v>171</v>
      </c>
      <c r="Q70" s="4">
        <f t="shared" si="6"/>
        <v>1</v>
      </c>
      <c r="U70" s="1" t="s">
        <v>43</v>
      </c>
      <c r="V70" s="1" t="s">
        <v>271</v>
      </c>
    </row>
    <row r="71">
      <c r="O71" s="4" t="s">
        <v>27</v>
      </c>
      <c r="P71" s="1" t="s">
        <v>171</v>
      </c>
      <c r="Q71" s="4">
        <f t="shared" si="6"/>
        <v>2</v>
      </c>
      <c r="U71" s="1" t="s">
        <v>37</v>
      </c>
      <c r="V71" s="1" t="s">
        <v>171</v>
      </c>
    </row>
    <row r="72">
      <c r="O72" s="4" t="s">
        <v>70</v>
      </c>
      <c r="P72" s="1" t="s">
        <v>171</v>
      </c>
      <c r="Q72" s="4">
        <f t="shared" si="6"/>
        <v>2</v>
      </c>
      <c r="U72" s="1" t="s">
        <v>52</v>
      </c>
      <c r="V72" s="1" t="s">
        <v>169</v>
      </c>
    </row>
    <row r="73">
      <c r="O73" s="4" t="s">
        <v>77</v>
      </c>
      <c r="P73" s="1" t="s">
        <v>171</v>
      </c>
      <c r="Q73" s="4">
        <f t="shared" si="6"/>
        <v>1</v>
      </c>
      <c r="U73" s="1" t="s">
        <v>122</v>
      </c>
      <c r="V73" s="1" t="s">
        <v>271</v>
      </c>
    </row>
    <row r="74">
      <c r="O74" s="4" t="s">
        <v>71</v>
      </c>
      <c r="P74" s="1" t="s">
        <v>171</v>
      </c>
      <c r="Q74" s="4">
        <f t="shared" si="6"/>
        <v>2</v>
      </c>
      <c r="U74" s="1" t="s">
        <v>57</v>
      </c>
      <c r="V74" s="1" t="s">
        <v>184</v>
      </c>
    </row>
    <row r="75">
      <c r="O75" s="4" t="s">
        <v>41</v>
      </c>
      <c r="P75" s="1" t="s">
        <v>171</v>
      </c>
      <c r="Q75" s="4">
        <f t="shared" si="6"/>
        <v>2</v>
      </c>
      <c r="U75" s="1" t="s">
        <v>123</v>
      </c>
      <c r="V75" s="1" t="s">
        <v>171</v>
      </c>
    </row>
    <row r="76">
      <c r="O76" s="4" t="s">
        <v>37</v>
      </c>
      <c r="P76" s="1" t="s">
        <v>171</v>
      </c>
      <c r="Q76" s="4">
        <f t="shared" si="6"/>
        <v>1</v>
      </c>
      <c r="U76" s="1" t="s">
        <v>124</v>
      </c>
      <c r="V76" s="1" t="s">
        <v>271</v>
      </c>
    </row>
    <row r="77">
      <c r="O77" s="4" t="s">
        <v>123</v>
      </c>
      <c r="P77" s="1" t="s">
        <v>171</v>
      </c>
      <c r="Q77" s="4">
        <f t="shared" si="6"/>
        <v>1</v>
      </c>
      <c r="U77" s="1" t="s">
        <v>125</v>
      </c>
      <c r="V77" s="1" t="s">
        <v>184</v>
      </c>
    </row>
    <row r="78">
      <c r="O78" s="4" t="s">
        <v>92</v>
      </c>
      <c r="P78" s="1" t="s">
        <v>171</v>
      </c>
      <c r="Q78" s="4">
        <f t="shared" si="6"/>
        <v>1</v>
      </c>
      <c r="U78" s="1" t="s">
        <v>126</v>
      </c>
      <c r="V78" s="1" t="s">
        <v>271</v>
      </c>
    </row>
    <row r="79">
      <c r="O79" s="4" t="s">
        <v>93</v>
      </c>
      <c r="P79" s="1" t="s">
        <v>171</v>
      </c>
      <c r="Q79" s="4">
        <f t="shared" si="6"/>
        <v>2</v>
      </c>
      <c r="U79" s="1" t="s">
        <v>28</v>
      </c>
      <c r="V79" s="1" t="s">
        <v>184</v>
      </c>
    </row>
    <row r="80">
      <c r="O80" s="4" t="s">
        <v>85</v>
      </c>
      <c r="P80" s="1" t="s">
        <v>171</v>
      </c>
      <c r="Q80" s="4">
        <f t="shared" si="6"/>
        <v>1</v>
      </c>
      <c r="U80" s="1" t="s">
        <v>62</v>
      </c>
      <c r="V80" s="1" t="s">
        <v>169</v>
      </c>
    </row>
    <row r="81">
      <c r="O81" s="4" t="s">
        <v>21</v>
      </c>
      <c r="P81" s="1" t="s">
        <v>171</v>
      </c>
      <c r="Q81" s="4">
        <f t="shared" si="6"/>
        <v>1</v>
      </c>
      <c r="U81" s="1" t="s">
        <v>39</v>
      </c>
      <c r="V81" s="1" t="s">
        <v>170</v>
      </c>
    </row>
    <row r="82">
      <c r="O82" s="4" t="s">
        <v>20</v>
      </c>
      <c r="P82" s="1" t="s">
        <v>171</v>
      </c>
      <c r="Q82" s="4">
        <f t="shared" si="6"/>
        <v>1</v>
      </c>
      <c r="U82" s="1" t="s">
        <v>45</v>
      </c>
      <c r="V82" s="1" t="s">
        <v>170</v>
      </c>
    </row>
    <row r="83">
      <c r="O83" s="4" t="s">
        <v>131</v>
      </c>
      <c r="P83" s="1" t="s">
        <v>171</v>
      </c>
      <c r="Q83" s="4">
        <f t="shared" si="6"/>
        <v>1</v>
      </c>
      <c r="U83" s="1" t="s">
        <v>65</v>
      </c>
      <c r="V83" s="1" t="s">
        <v>170</v>
      </c>
    </row>
    <row r="84">
      <c r="O84" s="4" t="s">
        <v>132</v>
      </c>
      <c r="P84" s="1" t="s">
        <v>171</v>
      </c>
      <c r="Q84" s="4">
        <f t="shared" si="6"/>
        <v>2</v>
      </c>
      <c r="U84" s="1" t="s">
        <v>91</v>
      </c>
      <c r="V84" s="1" t="s">
        <v>184</v>
      </c>
    </row>
    <row r="85">
      <c r="O85" s="4" t="s">
        <v>61</v>
      </c>
      <c r="P85" s="1" t="s">
        <v>171</v>
      </c>
      <c r="Q85" s="4">
        <f t="shared" si="6"/>
        <v>2</v>
      </c>
      <c r="U85" s="1" t="s">
        <v>92</v>
      </c>
      <c r="V85" s="1" t="s">
        <v>171</v>
      </c>
    </row>
    <row r="86">
      <c r="O86" s="4" t="s">
        <v>22</v>
      </c>
      <c r="P86" s="1" t="s">
        <v>171</v>
      </c>
      <c r="Q86" s="4">
        <f t="shared" si="6"/>
        <v>1</v>
      </c>
      <c r="U86" s="1" t="s">
        <v>31</v>
      </c>
      <c r="V86" s="1" t="s">
        <v>169</v>
      </c>
    </row>
    <row r="87">
      <c r="O87" s="4" t="s">
        <v>66</v>
      </c>
      <c r="P87" s="1" t="s">
        <v>171</v>
      </c>
      <c r="Q87" s="4">
        <f t="shared" si="6"/>
        <v>1</v>
      </c>
      <c r="U87" s="1" t="s">
        <v>80</v>
      </c>
      <c r="V87" s="1" t="s">
        <v>271</v>
      </c>
    </row>
    <row r="88">
      <c r="O88" s="4" t="s">
        <v>87</v>
      </c>
      <c r="P88" s="1" t="s">
        <v>171</v>
      </c>
      <c r="Q88" s="4">
        <f t="shared" si="6"/>
        <v>1</v>
      </c>
      <c r="U88" s="1" t="s">
        <v>59</v>
      </c>
      <c r="V88" s="1" t="s">
        <v>169</v>
      </c>
    </row>
    <row r="89">
      <c r="O89" s="4" t="s">
        <v>56</v>
      </c>
      <c r="P89" s="1" t="s">
        <v>171</v>
      </c>
      <c r="Q89" s="4">
        <f t="shared" si="6"/>
        <v>1</v>
      </c>
      <c r="U89" s="1" t="s">
        <v>93</v>
      </c>
      <c r="V89" s="1" t="s">
        <v>307</v>
      </c>
    </row>
    <row r="90">
      <c r="O90" s="4" t="s">
        <v>88</v>
      </c>
      <c r="P90" s="1" t="s">
        <v>171</v>
      </c>
      <c r="Q90" s="4">
        <f t="shared" si="6"/>
        <v>2</v>
      </c>
      <c r="U90" s="1" t="s">
        <v>127</v>
      </c>
      <c r="V90" s="1" t="s">
        <v>271</v>
      </c>
    </row>
    <row r="91">
      <c r="O91" s="4" t="s">
        <v>73</v>
      </c>
      <c r="P91" s="1" t="s">
        <v>171</v>
      </c>
      <c r="Q91" s="4">
        <f t="shared" si="6"/>
        <v>1</v>
      </c>
      <c r="U91" s="1" t="s">
        <v>19</v>
      </c>
      <c r="V91" s="1" t="s">
        <v>271</v>
      </c>
    </row>
    <row r="92">
      <c r="O92" s="4" t="s">
        <v>137</v>
      </c>
      <c r="P92" s="1" t="s">
        <v>171</v>
      </c>
      <c r="Q92" s="4">
        <f t="shared" si="6"/>
        <v>1</v>
      </c>
      <c r="U92" s="1" t="s">
        <v>94</v>
      </c>
      <c r="V92" s="1" t="s">
        <v>170</v>
      </c>
    </row>
    <row r="93">
      <c r="O93" s="4" t="s">
        <v>42</v>
      </c>
      <c r="P93" s="1" t="s">
        <v>271</v>
      </c>
      <c r="Q93" s="4">
        <f t="shared" si="6"/>
        <v>1</v>
      </c>
      <c r="U93" s="1" t="s">
        <v>84</v>
      </c>
      <c r="V93" s="1" t="s">
        <v>169</v>
      </c>
    </row>
    <row r="94">
      <c r="O94" s="4" t="s">
        <v>72</v>
      </c>
      <c r="P94" s="1" t="s">
        <v>271</v>
      </c>
      <c r="Q94" s="4">
        <f t="shared" si="6"/>
        <v>1</v>
      </c>
      <c r="U94" s="1" t="s">
        <v>35</v>
      </c>
      <c r="V94" s="1" t="s">
        <v>271</v>
      </c>
    </row>
    <row r="95">
      <c r="O95" s="4" t="s">
        <v>58</v>
      </c>
      <c r="P95" s="1" t="s">
        <v>271</v>
      </c>
      <c r="Q95" s="4">
        <f t="shared" si="6"/>
        <v>1</v>
      </c>
      <c r="U95" s="1" t="s">
        <v>17</v>
      </c>
      <c r="V95" s="1" t="s">
        <v>184</v>
      </c>
    </row>
    <row r="96">
      <c r="O96" s="4" t="s">
        <v>36</v>
      </c>
      <c r="P96" s="1" t="s">
        <v>271</v>
      </c>
      <c r="Q96" s="4">
        <f t="shared" si="6"/>
        <v>1</v>
      </c>
      <c r="U96" s="1" t="s">
        <v>81</v>
      </c>
      <c r="V96" s="1" t="s">
        <v>170</v>
      </c>
    </row>
    <row r="97">
      <c r="O97" s="4" t="s">
        <v>64</v>
      </c>
      <c r="P97" s="1" t="s">
        <v>271</v>
      </c>
      <c r="Q97" s="4">
        <f t="shared" si="6"/>
        <v>1</v>
      </c>
      <c r="U97" s="1" t="s">
        <v>128</v>
      </c>
      <c r="V97" s="1" t="s">
        <v>170</v>
      </c>
    </row>
    <row r="98">
      <c r="O98" s="4" t="s">
        <v>79</v>
      </c>
      <c r="P98" s="1" t="s">
        <v>271</v>
      </c>
      <c r="Q98" s="4">
        <f t="shared" si="6"/>
        <v>1</v>
      </c>
      <c r="U98" s="1" t="s">
        <v>85</v>
      </c>
      <c r="V98" s="1" t="s">
        <v>171</v>
      </c>
    </row>
    <row r="99">
      <c r="O99" s="4" t="s">
        <v>14</v>
      </c>
      <c r="P99" s="1" t="s">
        <v>271</v>
      </c>
      <c r="Q99" s="4">
        <f t="shared" si="6"/>
        <v>2</v>
      </c>
      <c r="U99" s="1" t="s">
        <v>86</v>
      </c>
      <c r="V99" s="1" t="s">
        <v>170</v>
      </c>
    </row>
    <row r="100">
      <c r="O100" s="4" t="s">
        <v>68</v>
      </c>
      <c r="P100" s="1" t="s">
        <v>271</v>
      </c>
      <c r="Q100" s="4">
        <f t="shared" si="6"/>
        <v>1</v>
      </c>
      <c r="U100" s="1" t="s">
        <v>21</v>
      </c>
      <c r="V100" s="1" t="s">
        <v>171</v>
      </c>
    </row>
    <row r="101">
      <c r="O101" s="4" t="s">
        <v>74</v>
      </c>
      <c r="P101" s="1" t="s">
        <v>271</v>
      </c>
      <c r="Q101" s="4">
        <f t="shared" si="6"/>
        <v>1</v>
      </c>
      <c r="U101" s="1" t="s">
        <v>129</v>
      </c>
      <c r="V101" s="1" t="s">
        <v>323</v>
      </c>
    </row>
    <row r="102">
      <c r="O102" s="4" t="s">
        <v>43</v>
      </c>
      <c r="P102" s="1" t="s">
        <v>271</v>
      </c>
      <c r="Q102" s="4">
        <f t="shared" si="6"/>
        <v>1</v>
      </c>
      <c r="U102" s="1" t="s">
        <v>75</v>
      </c>
      <c r="V102" s="1" t="s">
        <v>169</v>
      </c>
    </row>
    <row r="103">
      <c r="O103" s="4" t="s">
        <v>122</v>
      </c>
      <c r="P103" s="1" t="s">
        <v>271</v>
      </c>
      <c r="Q103" s="4">
        <f t="shared" si="6"/>
        <v>1</v>
      </c>
      <c r="U103" s="1" t="s">
        <v>16</v>
      </c>
      <c r="V103" s="1" t="s">
        <v>184</v>
      </c>
    </row>
    <row r="104">
      <c r="O104" s="4" t="s">
        <v>124</v>
      </c>
      <c r="P104" s="1" t="s">
        <v>271</v>
      </c>
      <c r="Q104" s="4">
        <f t="shared" si="6"/>
        <v>1</v>
      </c>
      <c r="U104" s="1" t="s">
        <v>20</v>
      </c>
      <c r="V104" s="1" t="s">
        <v>171</v>
      </c>
    </row>
    <row r="105">
      <c r="O105" s="4" t="s">
        <v>126</v>
      </c>
      <c r="P105" s="1" t="s">
        <v>271</v>
      </c>
      <c r="Q105" s="4">
        <f t="shared" si="6"/>
        <v>1</v>
      </c>
      <c r="U105" s="1" t="s">
        <v>95</v>
      </c>
      <c r="V105" s="1" t="s">
        <v>191</v>
      </c>
    </row>
    <row r="106">
      <c r="O106" s="4" t="s">
        <v>80</v>
      </c>
      <c r="P106" s="1" t="s">
        <v>271</v>
      </c>
      <c r="Q106" s="4">
        <f t="shared" si="6"/>
        <v>1</v>
      </c>
      <c r="U106" s="1" t="s">
        <v>130</v>
      </c>
      <c r="V106" s="1" t="s">
        <v>324</v>
      </c>
    </row>
    <row r="107">
      <c r="O107" s="4" t="s">
        <v>127</v>
      </c>
      <c r="P107" s="1" t="s">
        <v>271</v>
      </c>
      <c r="Q107" s="4">
        <f t="shared" si="6"/>
        <v>1</v>
      </c>
      <c r="U107" s="1" t="s">
        <v>131</v>
      </c>
      <c r="V107" s="1" t="s">
        <v>171</v>
      </c>
    </row>
    <row r="108">
      <c r="O108" s="4" t="s">
        <v>19</v>
      </c>
      <c r="P108" s="1" t="s">
        <v>271</v>
      </c>
      <c r="Q108" s="4">
        <f t="shared" si="6"/>
        <v>1</v>
      </c>
      <c r="U108" s="1" t="s">
        <v>132</v>
      </c>
      <c r="V108" s="1" t="s">
        <v>202</v>
      </c>
    </row>
    <row r="109">
      <c r="O109" s="4" t="s">
        <v>35</v>
      </c>
      <c r="P109" s="1" t="s">
        <v>271</v>
      </c>
      <c r="Q109" s="4">
        <f t="shared" si="6"/>
        <v>1</v>
      </c>
      <c r="U109" s="1" t="s">
        <v>61</v>
      </c>
      <c r="V109" s="1" t="s">
        <v>202</v>
      </c>
    </row>
    <row r="110">
      <c r="O110" s="4" t="s">
        <v>129</v>
      </c>
      <c r="P110" s="1" t="s">
        <v>271</v>
      </c>
      <c r="Q110" s="4">
        <f t="shared" si="6"/>
        <v>2</v>
      </c>
      <c r="U110" s="1" t="s">
        <v>22</v>
      </c>
      <c r="V110" s="1" t="s">
        <v>171</v>
      </c>
    </row>
    <row r="111">
      <c r="O111" s="4" t="s">
        <v>51</v>
      </c>
      <c r="P111" s="1" t="s">
        <v>271</v>
      </c>
      <c r="Q111" s="4">
        <f t="shared" si="6"/>
        <v>1</v>
      </c>
      <c r="U111" s="1" t="s">
        <v>66</v>
      </c>
      <c r="V111" s="1" t="s">
        <v>171</v>
      </c>
    </row>
    <row r="112">
      <c r="O112" s="4" t="s">
        <v>96</v>
      </c>
      <c r="P112" s="1" t="s">
        <v>184</v>
      </c>
      <c r="Q112" s="4">
        <f t="shared" si="6"/>
        <v>1</v>
      </c>
      <c r="U112" s="1" t="s">
        <v>38</v>
      </c>
      <c r="V112" s="1" t="s">
        <v>169</v>
      </c>
    </row>
    <row r="113">
      <c r="O113" s="4" t="s">
        <v>54</v>
      </c>
      <c r="P113" s="1" t="s">
        <v>184</v>
      </c>
      <c r="Q113" s="4">
        <f t="shared" si="6"/>
        <v>2</v>
      </c>
      <c r="U113" s="1" t="s">
        <v>87</v>
      </c>
      <c r="V113" s="1" t="s">
        <v>171</v>
      </c>
    </row>
    <row r="114">
      <c r="O114" s="4" t="s">
        <v>60</v>
      </c>
      <c r="P114" s="1" t="s">
        <v>184</v>
      </c>
      <c r="Q114" s="4">
        <f t="shared" si="6"/>
        <v>2</v>
      </c>
      <c r="U114" s="1" t="s">
        <v>133</v>
      </c>
      <c r="V114" s="1" t="s">
        <v>170</v>
      </c>
    </row>
    <row r="115">
      <c r="O115" s="4" t="s">
        <v>18</v>
      </c>
      <c r="P115" s="1" t="s">
        <v>184</v>
      </c>
      <c r="Q115" s="4">
        <f t="shared" si="6"/>
        <v>2</v>
      </c>
      <c r="U115" s="1" t="s">
        <v>13</v>
      </c>
      <c r="V115" s="1" t="s">
        <v>170</v>
      </c>
    </row>
    <row r="116">
      <c r="O116" s="4" t="s">
        <v>98</v>
      </c>
      <c r="P116" s="1" t="s">
        <v>184</v>
      </c>
      <c r="Q116" s="4">
        <f t="shared" si="6"/>
        <v>1</v>
      </c>
      <c r="U116" s="1" t="s">
        <v>134</v>
      </c>
      <c r="V116" s="1" t="s">
        <v>170</v>
      </c>
    </row>
    <row r="117">
      <c r="O117" s="4" t="s">
        <v>100</v>
      </c>
      <c r="P117" s="1" t="s">
        <v>184</v>
      </c>
      <c r="Q117" s="4">
        <f t="shared" si="6"/>
        <v>1</v>
      </c>
      <c r="U117" s="1" t="s">
        <v>29</v>
      </c>
      <c r="V117" s="1" t="s">
        <v>170</v>
      </c>
    </row>
    <row r="118">
      <c r="O118" s="4" t="s">
        <v>102</v>
      </c>
      <c r="P118" s="1" t="s">
        <v>184</v>
      </c>
      <c r="Q118" s="4">
        <f t="shared" si="6"/>
        <v>1</v>
      </c>
      <c r="U118" s="1" t="s">
        <v>51</v>
      </c>
      <c r="V118" s="1" t="s">
        <v>271</v>
      </c>
    </row>
    <row r="119">
      <c r="O119" s="4" t="s">
        <v>46</v>
      </c>
      <c r="P119" s="1" t="s">
        <v>184</v>
      </c>
      <c r="Q119" s="4">
        <f t="shared" si="6"/>
        <v>2</v>
      </c>
      <c r="U119" s="1" t="s">
        <v>56</v>
      </c>
      <c r="V119" s="1" t="s">
        <v>171</v>
      </c>
    </row>
    <row r="120">
      <c r="O120" s="4" t="s">
        <v>49</v>
      </c>
      <c r="P120" s="1" t="s">
        <v>184</v>
      </c>
      <c r="Q120" s="4">
        <f t="shared" si="6"/>
        <v>1</v>
      </c>
      <c r="U120" s="1" t="s">
        <v>135</v>
      </c>
      <c r="V120" s="1" t="s">
        <v>170</v>
      </c>
    </row>
    <row r="121">
      <c r="O121" s="4" t="s">
        <v>103</v>
      </c>
      <c r="P121" s="1" t="s">
        <v>184</v>
      </c>
      <c r="Q121" s="4">
        <f t="shared" si="6"/>
        <v>1</v>
      </c>
      <c r="U121" s="1" t="s">
        <v>136</v>
      </c>
      <c r="V121" s="1" t="s">
        <v>184</v>
      </c>
    </row>
    <row r="122">
      <c r="O122" s="4" t="s">
        <v>108</v>
      </c>
      <c r="P122" s="1" t="s">
        <v>184</v>
      </c>
      <c r="Q122" s="4">
        <f t="shared" si="6"/>
        <v>2</v>
      </c>
      <c r="U122" s="1" t="s">
        <v>88</v>
      </c>
      <c r="V122" s="1" t="s">
        <v>202</v>
      </c>
    </row>
    <row r="123">
      <c r="O123" s="4" t="s">
        <v>47</v>
      </c>
      <c r="P123" s="1" t="s">
        <v>184</v>
      </c>
      <c r="Q123" s="4">
        <f t="shared" si="6"/>
        <v>1</v>
      </c>
      <c r="U123" s="1" t="s">
        <v>73</v>
      </c>
      <c r="V123" s="1" t="s">
        <v>171</v>
      </c>
    </row>
    <row r="124">
      <c r="O124" s="4" t="s">
        <v>76</v>
      </c>
      <c r="P124" s="1" t="s">
        <v>184</v>
      </c>
      <c r="Q124" s="4">
        <f t="shared" si="6"/>
        <v>1</v>
      </c>
      <c r="U124" s="1" t="s">
        <v>25</v>
      </c>
      <c r="V124" s="1" t="s">
        <v>170</v>
      </c>
    </row>
    <row r="125">
      <c r="O125" s="4" t="s">
        <v>115</v>
      </c>
      <c r="P125" s="1" t="s">
        <v>184</v>
      </c>
      <c r="Q125" s="4">
        <f t="shared" si="6"/>
        <v>1</v>
      </c>
      <c r="U125" s="1" t="s">
        <v>23</v>
      </c>
      <c r="V125" s="1" t="s">
        <v>170</v>
      </c>
    </row>
    <row r="126">
      <c r="O126" s="4" t="s">
        <v>116</v>
      </c>
      <c r="P126" s="1" t="s">
        <v>184</v>
      </c>
      <c r="Q126" s="4">
        <f t="shared" si="6"/>
        <v>1</v>
      </c>
      <c r="U126" s="1" t="s">
        <v>40</v>
      </c>
      <c r="V126" s="1" t="s">
        <v>170</v>
      </c>
    </row>
    <row r="127">
      <c r="O127" s="4" t="s">
        <v>117</v>
      </c>
      <c r="P127" s="1" t="s">
        <v>184</v>
      </c>
      <c r="Q127" s="4">
        <f t="shared" si="6"/>
        <v>1</v>
      </c>
      <c r="U127" s="1" t="s">
        <v>137</v>
      </c>
      <c r="V127" s="1" t="s">
        <v>171</v>
      </c>
    </row>
    <row r="128">
      <c r="O128" s="4" t="s">
        <v>118</v>
      </c>
      <c r="P128" s="1" t="s">
        <v>184</v>
      </c>
      <c r="Q128" s="4">
        <f t="shared" si="6"/>
        <v>1</v>
      </c>
    </row>
    <row r="129">
      <c r="O129" s="4" t="s">
        <v>32</v>
      </c>
      <c r="P129" s="1" t="s">
        <v>184</v>
      </c>
      <c r="Q129" s="4">
        <f t="shared" si="6"/>
        <v>1</v>
      </c>
    </row>
    <row r="130">
      <c r="O130" s="4" t="s">
        <v>78</v>
      </c>
      <c r="P130" s="1" t="s">
        <v>184</v>
      </c>
      <c r="Q130" s="4">
        <f t="shared" si="6"/>
        <v>1</v>
      </c>
    </row>
    <row r="131">
      <c r="O131" s="4" t="s">
        <v>41</v>
      </c>
      <c r="P131" s="1" t="s">
        <v>184</v>
      </c>
      <c r="Q131" s="4">
        <f t="shared" si="6"/>
        <v>2</v>
      </c>
    </row>
    <row r="132">
      <c r="O132" s="4" t="s">
        <v>55</v>
      </c>
      <c r="P132" s="1" t="s">
        <v>184</v>
      </c>
      <c r="Q132" s="4">
        <f t="shared" si="6"/>
        <v>1</v>
      </c>
    </row>
    <row r="133">
      <c r="O133" s="4" t="s">
        <v>30</v>
      </c>
      <c r="P133" s="1" t="s">
        <v>184</v>
      </c>
      <c r="Q133" s="4">
        <f t="shared" si="6"/>
        <v>1</v>
      </c>
    </row>
    <row r="134">
      <c r="O134" s="4" t="s">
        <v>121</v>
      </c>
      <c r="P134" s="1" t="s">
        <v>184</v>
      </c>
      <c r="Q134" s="4">
        <f t="shared" si="6"/>
        <v>1</v>
      </c>
    </row>
    <row r="135">
      <c r="O135" s="4" t="s">
        <v>57</v>
      </c>
      <c r="P135" s="1" t="s">
        <v>184</v>
      </c>
      <c r="Q135" s="4">
        <f t="shared" si="6"/>
        <v>1</v>
      </c>
    </row>
    <row r="136">
      <c r="O136" s="4" t="s">
        <v>125</v>
      </c>
      <c r="P136" s="1" t="s">
        <v>184</v>
      </c>
      <c r="Q136" s="4">
        <f t="shared" si="6"/>
        <v>1</v>
      </c>
    </row>
    <row r="137">
      <c r="O137" s="4" t="s">
        <v>28</v>
      </c>
      <c r="P137" s="1" t="s">
        <v>184</v>
      </c>
      <c r="Q137" s="4">
        <f t="shared" si="6"/>
        <v>1</v>
      </c>
    </row>
    <row r="138">
      <c r="O138" s="4" t="s">
        <v>91</v>
      </c>
      <c r="P138" s="1" t="s">
        <v>184</v>
      </c>
      <c r="Q138" s="4">
        <f t="shared" si="6"/>
        <v>1</v>
      </c>
    </row>
    <row r="139">
      <c r="O139" s="4" t="s">
        <v>17</v>
      </c>
      <c r="P139" s="1" t="s">
        <v>184</v>
      </c>
      <c r="Q139" s="4">
        <f t="shared" si="6"/>
        <v>1</v>
      </c>
    </row>
    <row r="140">
      <c r="O140" s="4" t="s">
        <v>129</v>
      </c>
      <c r="P140" s="1" t="s">
        <v>184</v>
      </c>
      <c r="Q140" s="4">
        <f t="shared" si="6"/>
        <v>2</v>
      </c>
    </row>
    <row r="141">
      <c r="O141" s="4" t="s">
        <v>16</v>
      </c>
      <c r="P141" s="1" t="s">
        <v>184</v>
      </c>
      <c r="Q141" s="4">
        <f t="shared" si="6"/>
        <v>1</v>
      </c>
    </row>
    <row r="142">
      <c r="O142" s="4" t="s">
        <v>95</v>
      </c>
      <c r="P142" s="1" t="s">
        <v>184</v>
      </c>
      <c r="Q142" s="4">
        <f t="shared" si="6"/>
        <v>2</v>
      </c>
    </row>
    <row r="143">
      <c r="O143" s="4" t="s">
        <v>132</v>
      </c>
      <c r="P143" s="1" t="s">
        <v>184</v>
      </c>
      <c r="Q143" s="4">
        <f t="shared" si="6"/>
        <v>2</v>
      </c>
    </row>
    <row r="144">
      <c r="O144" s="4" t="s">
        <v>61</v>
      </c>
      <c r="P144" s="1" t="s">
        <v>184</v>
      </c>
      <c r="Q144" s="4">
        <f t="shared" si="6"/>
        <v>2</v>
      </c>
    </row>
    <row r="145">
      <c r="O145" s="4" t="s">
        <v>136</v>
      </c>
      <c r="P145" s="1" t="s">
        <v>184</v>
      </c>
      <c r="Q145" s="4">
        <f t="shared" si="6"/>
        <v>1</v>
      </c>
    </row>
    <row r="146">
      <c r="O146" s="4" t="s">
        <v>88</v>
      </c>
      <c r="P146" s="1" t="s">
        <v>184</v>
      </c>
      <c r="Q146" s="4">
        <f t="shared" si="6"/>
        <v>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>
        <f t="array" ref="A1:A504">MOD(SEQUENCE(12*42, 1, 1, 1)-1, 12)+1</f>
        <v>1</v>
      </c>
      <c r="B1" s="1" t="s">
        <v>12</v>
      </c>
      <c r="D1" s="1" t="s">
        <v>1</v>
      </c>
      <c r="E1" s="15" t="s">
        <v>138</v>
      </c>
      <c r="F1" s="15" t="s">
        <v>139</v>
      </c>
      <c r="G1" s="15" t="s">
        <v>140</v>
      </c>
      <c r="H1" s="15" t="s">
        <v>141</v>
      </c>
      <c r="I1" s="15" t="s">
        <v>142</v>
      </c>
      <c r="J1" s="15" t="s">
        <v>143</v>
      </c>
      <c r="K1" s="15" t="s">
        <v>144</v>
      </c>
      <c r="L1" s="15" t="s">
        <v>145</v>
      </c>
      <c r="M1" s="15" t="s">
        <v>146</v>
      </c>
      <c r="N1" s="15" t="s">
        <v>147</v>
      </c>
      <c r="O1" s="15" t="s">
        <v>148</v>
      </c>
      <c r="P1" s="15" t="s">
        <v>149</v>
      </c>
      <c r="Q1" s="15" t="s">
        <v>150</v>
      </c>
    </row>
    <row r="2">
      <c r="A2" s="4">
        <v>2.0</v>
      </c>
      <c r="B2" s="1" t="s">
        <v>325</v>
      </c>
      <c r="D2" s="4" t="str">
        <f>IFERROR(__xludf.DUMMYFUNCTION("FILTER(B:B,A:A=1)"),"Edith")</f>
        <v>Edith</v>
      </c>
      <c r="E2" s="10">
        <f>IFERROR(__xludf.DUMMYFUNCTION("FILTER(SUBSTITUTE($B:$B, E1&amp;"":"", """")*1, ISNUMBER(SEARCH(E1&amp;"":"", $B:$B)))"),2549.0)</f>
        <v>2549</v>
      </c>
      <c r="F2" s="10">
        <f>IFERROR(__xludf.DUMMYFUNCTION("FILTER(SUBSTITUTE($B:$B, F1&amp;"":"", """")*1, ISNUMBER(SEARCH(F1&amp;"":"", $B:$B)))"),9.0)</f>
        <v>9</v>
      </c>
      <c r="G2" s="10">
        <v>0.0</v>
      </c>
      <c r="H2" s="10">
        <v>0.0</v>
      </c>
      <c r="I2" s="10">
        <f>IFERROR(__xludf.DUMMYFUNCTION("FILTER(SUBSTITUTE($B:$B, I1&amp;"":"", """")*1, ISNUMBER(SEARCH(I1&amp;"":"", $B:$B)))"),110.0)</f>
        <v>110</v>
      </c>
      <c r="J2" s="10">
        <f>IFERROR(__xludf.DUMMYFUNCTION("FILTER(SUBSTITUTE($B:$B, J1&amp;"":"", """")*1, ISNUMBER(SEARCH(J1&amp;"":"", $B:$B)))"),17.0)</f>
        <v>17</v>
      </c>
      <c r="K2" s="10">
        <f>IFERROR(__xludf.DUMMYFUNCTION("FILTER(SUBSTITUTE($B:$B, K1&amp;"":"", """")*1, ISNUMBER(SEARCH(K1&amp;"":"", $B:$B)))"),0.0)</f>
        <v>0</v>
      </c>
      <c r="L2" s="10">
        <f>IFERROR(__xludf.DUMMYFUNCTION("FILTER(SUBSTITUTE($B:$B, L1&amp;"":"", """")*1, ISNUMBER(SEARCH(L1&amp;"":"", $B:$B)))"),15.0)</f>
        <v>15</v>
      </c>
      <c r="M2" s="10">
        <f>IFERROR(__xludf.DUMMYFUNCTION("FILTER(SUBSTITUTE($B:$B, M1&amp;"":"", """")*1, ISNUMBER(SEARCH(M1&amp;"":"", $B:$B)))"),0.93)</f>
        <v>0.93</v>
      </c>
      <c r="N2" s="10">
        <f>IFERROR(__xludf.DUMMYFUNCTION("FILTER(SUBSTITUTE($B:$B, N1&amp;"":"", """")*1, ISNUMBER(SEARCH(N1&amp;"":"", $B:$B)))"),1.0)</f>
        <v>1</v>
      </c>
      <c r="O2" s="10">
        <f>IFERROR(__xludf.DUMMYFUNCTION("FILTER(SUBSTITUTE($B:$B, O1&amp;"":"", """")*1, ISNUMBER(SEARCH(O1&amp;"":"", $B:$B)))"),255.0)</f>
        <v>255</v>
      </c>
      <c r="P2" s="10">
        <f t="shared" ref="P2:Q2" si="1">I2+K2</f>
        <v>110</v>
      </c>
      <c r="Q2" s="10">
        <f t="shared" si="1"/>
        <v>32</v>
      </c>
    </row>
    <row r="3">
      <c r="A3" s="4">
        <v>3.0</v>
      </c>
      <c r="B3" s="1" t="s">
        <v>326</v>
      </c>
      <c r="D3" s="4" t="str">
        <f>IFERROR(__xludf.DUMMYFUNCTION("""COMPUTED_VALUE"""),"Valentina")</f>
        <v>Valentina</v>
      </c>
      <c r="E3" s="10">
        <f>IFERROR(__xludf.DUMMYFUNCTION("""COMPUTED_VALUE"""),2701.0)</f>
        <v>2701</v>
      </c>
      <c r="F3" s="10">
        <f>IFERROR(__xludf.DUMMYFUNCTION("""COMPUTED_VALUE"""),7.2)</f>
        <v>7.2</v>
      </c>
      <c r="G3" s="10">
        <v>510.0</v>
      </c>
      <c r="H3" s="10">
        <v>19.0</v>
      </c>
      <c r="I3" s="10">
        <f>IFERROR(__xludf.DUMMYFUNCTION("""COMPUTED_VALUE"""),115.0)</f>
        <v>115</v>
      </c>
      <c r="J3" s="10">
        <f>IFERROR(__xludf.DUMMYFUNCTION("""COMPUTED_VALUE"""),21.0)</f>
        <v>21</v>
      </c>
      <c r="K3" s="10">
        <f>IFERROR(__xludf.DUMMYFUNCTION("""COMPUTED_VALUE"""),0.0)</f>
        <v>0</v>
      </c>
      <c r="L3" s="10">
        <f>IFERROR(__xludf.DUMMYFUNCTION("""COMPUTED_VALUE"""),15.0)</f>
        <v>15</v>
      </c>
      <c r="M3" s="10">
        <f>IFERROR(__xludf.DUMMYFUNCTION("""COMPUTED_VALUE"""),0.98)</f>
        <v>0.98</v>
      </c>
      <c r="N3" s="10">
        <f>IFERROR(__xludf.DUMMYFUNCTION("""COMPUTED_VALUE"""),1.0)</f>
        <v>1</v>
      </c>
      <c r="O3" s="10">
        <f>IFERROR(__xludf.DUMMYFUNCTION("""COMPUTED_VALUE"""),240.0)</f>
        <v>240</v>
      </c>
      <c r="P3" s="10">
        <f t="shared" ref="P3:Q3" si="2">I3+K3</f>
        <v>115</v>
      </c>
      <c r="Q3" s="10">
        <f t="shared" si="2"/>
        <v>36</v>
      </c>
    </row>
    <row r="4">
      <c r="A4" s="4">
        <v>4.0</v>
      </c>
      <c r="B4" s="1" t="s">
        <v>327</v>
      </c>
      <c r="D4" s="4" t="str">
        <f>IFERROR(__xludf.DUMMYFUNCTION("""COMPUTED_VALUE"""),"Harith")</f>
        <v>Harith</v>
      </c>
      <c r="E4" s="10">
        <f>IFERROR(__xludf.DUMMYFUNCTION("""COMPUTED_VALUE"""),2701.0)</f>
        <v>2701</v>
      </c>
      <c r="F4" s="10">
        <f>IFERROR(__xludf.DUMMYFUNCTION("""COMPUTED_VALUE"""),7.2)</f>
        <v>7.2</v>
      </c>
      <c r="G4" s="10">
        <v>490.0</v>
      </c>
      <c r="H4" s="10">
        <v>18.0</v>
      </c>
      <c r="I4" s="10">
        <f>IFERROR(__xludf.DUMMYFUNCTION("""COMPUTED_VALUE"""),114.0)</f>
        <v>114</v>
      </c>
      <c r="J4" s="10">
        <f>IFERROR(__xludf.DUMMYFUNCTION("""COMPUTED_VALUE"""),19.0)</f>
        <v>19</v>
      </c>
      <c r="K4" s="10">
        <f>IFERROR(__xludf.DUMMYFUNCTION("""COMPUTED_VALUE"""),0.0)</f>
        <v>0</v>
      </c>
      <c r="L4" s="10">
        <f>IFERROR(__xludf.DUMMYFUNCTION("""COMPUTED_VALUE"""),15.0)</f>
        <v>15</v>
      </c>
      <c r="M4" s="10">
        <f>IFERROR(__xludf.DUMMYFUNCTION("""COMPUTED_VALUE"""),1.05)</f>
        <v>1.05</v>
      </c>
      <c r="N4" s="10">
        <f>IFERROR(__xludf.DUMMYFUNCTION("""COMPUTED_VALUE"""),1.0)</f>
        <v>1</v>
      </c>
      <c r="O4" s="10">
        <f>IFERROR(__xludf.DUMMYFUNCTION("""COMPUTED_VALUE"""),240.0)</f>
        <v>240</v>
      </c>
      <c r="P4" s="10">
        <f t="shared" ref="P4:Q4" si="3">I4+K4</f>
        <v>114</v>
      </c>
      <c r="Q4" s="10">
        <f t="shared" si="3"/>
        <v>34</v>
      </c>
    </row>
    <row r="5">
      <c r="A5" s="4">
        <v>5.0</v>
      </c>
      <c r="B5" s="1" t="s">
        <v>328</v>
      </c>
      <c r="D5" s="4" t="str">
        <f>IFERROR(__xludf.DUMMYFUNCTION("""COMPUTED_VALUE"""),"Hylos")</f>
        <v>Hylos</v>
      </c>
      <c r="E5" s="10">
        <f>IFERROR(__xludf.DUMMYFUNCTION("""COMPUTED_VALUE"""),2709.0)</f>
        <v>2709</v>
      </c>
      <c r="F5" s="10">
        <f>IFERROR(__xludf.DUMMYFUNCTION("""COMPUTED_VALUE"""),18.4)</f>
        <v>18.4</v>
      </c>
      <c r="G5" s="10">
        <v>430.0</v>
      </c>
      <c r="H5" s="10">
        <v>2.4</v>
      </c>
      <c r="I5" s="10">
        <f>IFERROR(__xludf.DUMMYFUNCTION("""COMPUTED_VALUE"""),105.0)</f>
        <v>105</v>
      </c>
      <c r="J5" s="10">
        <f>IFERROR(__xludf.DUMMYFUNCTION("""COMPUTED_VALUE"""),17.0)</f>
        <v>17</v>
      </c>
      <c r="K5" s="10">
        <f>IFERROR(__xludf.DUMMYFUNCTION("""COMPUTED_VALUE"""),0.0)</f>
        <v>0</v>
      </c>
      <c r="L5" s="10">
        <f>IFERROR(__xludf.DUMMYFUNCTION("""COMPUTED_VALUE"""),15.0)</f>
        <v>15</v>
      </c>
      <c r="M5" s="10">
        <f>IFERROR(__xludf.DUMMYFUNCTION("""COMPUTED_VALUE"""),1.03)</f>
        <v>1.03</v>
      </c>
      <c r="N5" s="10">
        <f>IFERROR(__xludf.DUMMYFUNCTION("""COMPUTED_VALUE"""),1.0)</f>
        <v>1</v>
      </c>
      <c r="O5" s="10">
        <f>IFERROR(__xludf.DUMMYFUNCTION("""COMPUTED_VALUE"""),260.0)</f>
        <v>260</v>
      </c>
      <c r="P5" s="10">
        <f t="shared" ref="P5:Q5" si="4">I5+K5</f>
        <v>105</v>
      </c>
      <c r="Q5" s="10">
        <f t="shared" si="4"/>
        <v>32</v>
      </c>
    </row>
    <row r="6">
      <c r="A6" s="4">
        <v>6.0</v>
      </c>
      <c r="B6" s="1" t="s">
        <v>329</v>
      </c>
      <c r="D6" s="4" t="str">
        <f>IFERROR(__xludf.DUMMYFUNCTION("""COMPUTED_VALUE"""),"Roger")</f>
        <v>Roger</v>
      </c>
      <c r="E6" s="10">
        <f>IFERROR(__xludf.DUMMYFUNCTION("""COMPUTED_VALUE"""),2730.0)</f>
        <v>2730</v>
      </c>
      <c r="F6" s="10">
        <f>IFERROR(__xludf.DUMMYFUNCTION("""COMPUTED_VALUE"""),7.2)</f>
        <v>7.2</v>
      </c>
      <c r="G6" s="10">
        <v>450.0</v>
      </c>
      <c r="H6" s="10">
        <v>15.0</v>
      </c>
      <c r="I6" s="10">
        <f>IFERROR(__xludf.DUMMYFUNCTION("""COMPUTED_VALUE"""),128.0)</f>
        <v>128</v>
      </c>
      <c r="J6" s="10">
        <f>IFERROR(__xludf.DUMMYFUNCTION("""COMPUTED_VALUE"""),22.0)</f>
        <v>22</v>
      </c>
      <c r="K6" s="10">
        <f>IFERROR(__xludf.DUMMYFUNCTION("""COMPUTED_VALUE"""),0.0)</f>
        <v>0</v>
      </c>
      <c r="L6" s="10">
        <f>IFERROR(__xludf.DUMMYFUNCTION("""COMPUTED_VALUE"""),15.0)</f>
        <v>15</v>
      </c>
      <c r="M6" s="10">
        <f>IFERROR(__xludf.DUMMYFUNCTION("""COMPUTED_VALUE"""),1.05)</f>
        <v>1.05</v>
      </c>
      <c r="N6" s="10">
        <f>IFERROR(__xludf.DUMMYFUNCTION("""COMPUTED_VALUE"""),1.0)</f>
        <v>1</v>
      </c>
      <c r="O6" s="10">
        <f>IFERROR(__xludf.DUMMYFUNCTION("""COMPUTED_VALUE"""),240.0)</f>
        <v>240</v>
      </c>
      <c r="P6" s="10">
        <f t="shared" ref="P6:Q6" si="5">I6+K6</f>
        <v>128</v>
      </c>
      <c r="Q6" s="10">
        <f t="shared" si="5"/>
        <v>37</v>
      </c>
    </row>
    <row r="7">
      <c r="A7" s="4">
        <v>7.0</v>
      </c>
      <c r="B7" s="1" t="s">
        <v>330</v>
      </c>
      <c r="D7" s="4" t="str">
        <f>IFERROR(__xludf.DUMMYFUNCTION("""COMPUTED_VALUE"""),"Nolan")</f>
        <v>Nolan</v>
      </c>
      <c r="E7" s="10">
        <f>IFERROR(__xludf.DUMMYFUNCTION("""COMPUTED_VALUE"""),2549.0)</f>
        <v>2549</v>
      </c>
      <c r="F7" s="10">
        <f>IFERROR(__xludf.DUMMYFUNCTION("""COMPUTED_VALUE"""),7.0)</f>
        <v>7</v>
      </c>
      <c r="G7" s="10">
        <v>100.0</v>
      </c>
      <c r="H7" s="10">
        <v>0.8</v>
      </c>
      <c r="I7" s="10">
        <f>IFERROR(__xludf.DUMMYFUNCTION("""COMPUTED_VALUE"""),124.0)</f>
        <v>124</v>
      </c>
      <c r="J7" s="10">
        <f>IFERROR(__xludf.DUMMYFUNCTION("""COMPUTED_VALUE"""),16.0)</f>
        <v>16</v>
      </c>
      <c r="K7" s="10">
        <f>IFERROR(__xludf.DUMMYFUNCTION("""COMPUTED_VALUE"""),0.0)</f>
        <v>0</v>
      </c>
      <c r="L7" s="10">
        <f>IFERROR(__xludf.DUMMYFUNCTION("""COMPUTED_VALUE"""),15.0)</f>
        <v>15</v>
      </c>
      <c r="M7" s="10">
        <f>IFERROR(__xludf.DUMMYFUNCTION("""COMPUTED_VALUE"""),1.08)</f>
        <v>1.08</v>
      </c>
      <c r="N7" s="10">
        <f>IFERROR(__xludf.DUMMYFUNCTION("""COMPUTED_VALUE"""),1.0)</f>
        <v>1</v>
      </c>
      <c r="O7" s="10">
        <f>IFERROR(__xludf.DUMMYFUNCTION("""COMPUTED_VALUE"""),260.0)</f>
        <v>260</v>
      </c>
      <c r="P7" s="10">
        <f t="shared" ref="P7:Q7" si="6">I7+K7</f>
        <v>124</v>
      </c>
      <c r="Q7" s="10">
        <f t="shared" si="6"/>
        <v>31</v>
      </c>
    </row>
    <row r="8">
      <c r="A8" s="4">
        <v>8.0</v>
      </c>
      <c r="B8" s="1" t="s">
        <v>331</v>
      </c>
      <c r="D8" s="4" t="str">
        <f>IFERROR(__xludf.DUMMYFUNCTION("""COMPUTED_VALUE"""),"Alpha")</f>
        <v>Alpha</v>
      </c>
      <c r="E8" s="10">
        <f>IFERROR(__xludf.DUMMYFUNCTION("""COMPUTED_VALUE"""),2646.0)</f>
        <v>2646</v>
      </c>
      <c r="F8" s="10">
        <f>IFERROR(__xludf.DUMMYFUNCTION("""COMPUTED_VALUE"""),7.8)</f>
        <v>7.8</v>
      </c>
      <c r="G8" s="10">
        <v>453.0</v>
      </c>
      <c r="H8" s="10">
        <v>6.2</v>
      </c>
      <c r="I8" s="10">
        <f>IFERROR(__xludf.DUMMYFUNCTION("""COMPUTED_VALUE"""),121.0)</f>
        <v>121</v>
      </c>
      <c r="J8" s="10">
        <f>IFERROR(__xludf.DUMMYFUNCTION("""COMPUTED_VALUE"""),25.0)</f>
        <v>25</v>
      </c>
      <c r="K8" s="10">
        <f>IFERROR(__xludf.DUMMYFUNCTION("""COMPUTED_VALUE"""),0.0)</f>
        <v>0</v>
      </c>
      <c r="L8" s="10">
        <f>IFERROR(__xludf.DUMMYFUNCTION("""COMPUTED_VALUE"""),15.0)</f>
        <v>15</v>
      </c>
      <c r="M8" s="10">
        <f>IFERROR(__xludf.DUMMYFUNCTION("""COMPUTED_VALUE"""),1.13)</f>
        <v>1.13</v>
      </c>
      <c r="N8" s="10">
        <f>IFERROR(__xludf.DUMMYFUNCTION("""COMPUTED_VALUE"""),1.0)</f>
        <v>1</v>
      </c>
      <c r="O8" s="10">
        <f>IFERROR(__xludf.DUMMYFUNCTION("""COMPUTED_VALUE"""),260.0)</f>
        <v>260</v>
      </c>
      <c r="P8" s="10">
        <f t="shared" ref="P8:Q8" si="7">I8+K8</f>
        <v>121</v>
      </c>
      <c r="Q8" s="10">
        <f t="shared" si="7"/>
        <v>40</v>
      </c>
    </row>
    <row r="9">
      <c r="A9" s="4">
        <v>9.0</v>
      </c>
      <c r="B9" s="1" t="s">
        <v>332</v>
      </c>
      <c r="D9" s="4" t="str">
        <f>IFERROR(__xludf.DUMMYFUNCTION("""COMPUTED_VALUE"""),"Moskov")</f>
        <v>Moskov</v>
      </c>
      <c r="E9" s="10">
        <f>IFERROR(__xludf.DUMMYFUNCTION("""COMPUTED_VALUE"""),2455.0)</f>
        <v>2455</v>
      </c>
      <c r="F9" s="10">
        <f>IFERROR(__xludf.DUMMYFUNCTION("""COMPUTED_VALUE"""),6.4)</f>
        <v>6.4</v>
      </c>
      <c r="G9" s="10">
        <v>420.0</v>
      </c>
      <c r="H9" s="10">
        <v>15.0</v>
      </c>
      <c r="I9" s="10">
        <f>IFERROR(__xludf.DUMMYFUNCTION("""COMPUTED_VALUE"""),125.0)</f>
        <v>125</v>
      </c>
      <c r="J9" s="10">
        <f>IFERROR(__xludf.DUMMYFUNCTION("""COMPUTED_VALUE"""),16.0)</f>
        <v>16</v>
      </c>
      <c r="K9" s="10">
        <f>IFERROR(__xludf.DUMMYFUNCTION("""COMPUTED_VALUE"""),0.0)</f>
        <v>0</v>
      </c>
      <c r="L9" s="10">
        <f>IFERROR(__xludf.DUMMYFUNCTION("""COMPUTED_VALUE"""),15.0)</f>
        <v>15</v>
      </c>
      <c r="M9" s="10">
        <f>IFERROR(__xludf.DUMMYFUNCTION("""COMPUTED_VALUE"""),1.01)</f>
        <v>1.01</v>
      </c>
      <c r="N9" s="10">
        <f>IFERROR(__xludf.DUMMYFUNCTION("""COMPUTED_VALUE"""),1.0)</f>
        <v>1</v>
      </c>
      <c r="O9" s="10">
        <f>IFERROR(__xludf.DUMMYFUNCTION("""COMPUTED_VALUE"""),240.0)</f>
        <v>240</v>
      </c>
      <c r="P9" s="10">
        <f t="shared" ref="P9:Q9" si="8">I9+K9</f>
        <v>125</v>
      </c>
      <c r="Q9" s="10">
        <f t="shared" si="8"/>
        <v>31</v>
      </c>
    </row>
    <row r="10">
      <c r="A10" s="4">
        <v>10.0</v>
      </c>
      <c r="B10" s="1" t="s">
        <v>333</v>
      </c>
      <c r="D10" s="4" t="str">
        <f>IFERROR(__xludf.DUMMYFUNCTION("""COMPUTED_VALUE"""),"Ruby")</f>
        <v>Ruby</v>
      </c>
      <c r="E10" s="10">
        <f>IFERROR(__xludf.DUMMYFUNCTION("""COMPUTED_VALUE"""),2646.0)</f>
        <v>2646</v>
      </c>
      <c r="F10" s="10">
        <f>IFERROR(__xludf.DUMMYFUNCTION("""COMPUTED_VALUE"""),7.8)</f>
        <v>7.8</v>
      </c>
      <c r="G10" s="10">
        <v>453.0</v>
      </c>
      <c r="H10" s="10">
        <v>31.0</v>
      </c>
      <c r="I10" s="10">
        <f>IFERROR(__xludf.DUMMYFUNCTION("""COMPUTED_VALUE"""),121.0)</f>
        <v>121</v>
      </c>
      <c r="J10" s="10">
        <f>IFERROR(__xludf.DUMMYFUNCTION("""COMPUTED_VALUE"""),25.0)</f>
        <v>25</v>
      </c>
      <c r="K10" s="10">
        <f>IFERROR(__xludf.DUMMYFUNCTION("""COMPUTED_VALUE"""),0.0)</f>
        <v>0</v>
      </c>
      <c r="L10" s="10">
        <f>IFERROR(__xludf.DUMMYFUNCTION("""COMPUTED_VALUE"""),15.0)</f>
        <v>15</v>
      </c>
      <c r="M10" s="10">
        <f>IFERROR(__xludf.DUMMYFUNCTION("""COMPUTED_VALUE"""),1.14)</f>
        <v>1.14</v>
      </c>
      <c r="N10" s="10">
        <f>IFERROR(__xludf.DUMMYFUNCTION("""COMPUTED_VALUE"""),1.0)</f>
        <v>1</v>
      </c>
      <c r="O10" s="10">
        <f>IFERROR(__xludf.DUMMYFUNCTION("""COMPUTED_VALUE"""),260.0)</f>
        <v>260</v>
      </c>
      <c r="P10" s="10">
        <f t="shared" ref="P10:Q10" si="9">I10+K10</f>
        <v>121</v>
      </c>
      <c r="Q10" s="10">
        <f t="shared" si="9"/>
        <v>40</v>
      </c>
    </row>
    <row r="11">
      <c r="A11" s="4">
        <v>11.0</v>
      </c>
      <c r="B11" s="1" t="s">
        <v>334</v>
      </c>
      <c r="D11" s="4" t="str">
        <f>IFERROR(__xludf.DUMMYFUNCTION("""COMPUTED_VALUE"""),"Phoveus")</f>
        <v>Phoveus</v>
      </c>
      <c r="E11" s="10">
        <f>IFERROR(__xludf.DUMMYFUNCTION("""COMPUTED_VALUE"""),2828.0)</f>
        <v>2828</v>
      </c>
      <c r="F11" s="10">
        <f>IFERROR(__xludf.DUMMYFUNCTION("""COMPUTED_VALUE"""),10.8)</f>
        <v>10.8</v>
      </c>
      <c r="G11" s="10">
        <v>430.0</v>
      </c>
      <c r="H11" s="10">
        <v>21.0</v>
      </c>
      <c r="I11" s="10">
        <f>IFERROR(__xludf.DUMMYFUNCTION("""COMPUTED_VALUE"""),132.0)</f>
        <v>132</v>
      </c>
      <c r="J11" s="10">
        <f>IFERROR(__xludf.DUMMYFUNCTION("""COMPUTED_VALUE"""),25.0)</f>
        <v>25</v>
      </c>
      <c r="K11" s="10">
        <f>IFERROR(__xludf.DUMMYFUNCTION("""COMPUTED_VALUE"""),0.0)</f>
        <v>0</v>
      </c>
      <c r="L11" s="10">
        <f>IFERROR(__xludf.DUMMYFUNCTION("""COMPUTED_VALUE"""),15.0)</f>
        <v>15</v>
      </c>
      <c r="M11" s="10">
        <f>IFERROR(__xludf.DUMMYFUNCTION("""COMPUTED_VALUE"""),1.02)</f>
        <v>1.02</v>
      </c>
      <c r="N11" s="10">
        <f>IFERROR(__xludf.DUMMYFUNCTION("""COMPUTED_VALUE"""),1.0)</f>
        <v>1</v>
      </c>
      <c r="O11" s="10">
        <f>IFERROR(__xludf.DUMMYFUNCTION("""COMPUTED_VALUE"""),252.0)</f>
        <v>252</v>
      </c>
      <c r="P11" s="10">
        <f t="shared" ref="P11:Q11" si="10">I11+K11</f>
        <v>132</v>
      </c>
      <c r="Q11" s="10">
        <f t="shared" si="10"/>
        <v>40</v>
      </c>
    </row>
    <row r="12">
      <c r="A12" s="4">
        <v>12.0</v>
      </c>
      <c r="B12" s="1" t="s">
        <v>335</v>
      </c>
      <c r="D12" s="4" t="str">
        <f>IFERROR(__xludf.DUMMYFUNCTION("""COMPUTED_VALUE"""),"Terizla")</f>
        <v>Terizla</v>
      </c>
      <c r="E12" s="10">
        <f>IFERROR(__xludf.DUMMYFUNCTION("""COMPUTED_VALUE"""),2728.0)</f>
        <v>2728</v>
      </c>
      <c r="F12" s="10">
        <f>IFERROR(__xludf.DUMMYFUNCTION("""COMPUTED_VALUE"""),10.8)</f>
        <v>10.8</v>
      </c>
      <c r="G12" s="10">
        <v>430.0</v>
      </c>
      <c r="H12" s="10">
        <v>21.0</v>
      </c>
      <c r="I12" s="10">
        <f>IFERROR(__xludf.DUMMYFUNCTION("""COMPUTED_VALUE"""),129.0)</f>
        <v>129</v>
      </c>
      <c r="J12" s="10">
        <f>IFERROR(__xludf.DUMMYFUNCTION("""COMPUTED_VALUE"""),19.0)</f>
        <v>19</v>
      </c>
      <c r="K12" s="10">
        <f>IFERROR(__xludf.DUMMYFUNCTION("""COMPUTED_VALUE"""),0.0)</f>
        <v>0</v>
      </c>
      <c r="L12" s="10">
        <f>IFERROR(__xludf.DUMMYFUNCTION("""COMPUTED_VALUE"""),15.0)</f>
        <v>15</v>
      </c>
      <c r="M12" s="10">
        <f>IFERROR(__xludf.DUMMYFUNCTION("""COMPUTED_VALUE"""),1.0)</f>
        <v>1</v>
      </c>
      <c r="N12" s="10">
        <f>IFERROR(__xludf.DUMMYFUNCTION("""COMPUTED_VALUE"""),1.0)</f>
        <v>1</v>
      </c>
      <c r="O12" s="10">
        <f>IFERROR(__xludf.DUMMYFUNCTION("""COMPUTED_VALUE"""),255.0)</f>
        <v>255</v>
      </c>
      <c r="P12" s="10">
        <f t="shared" ref="P12:Q12" si="11">I12+K12</f>
        <v>129</v>
      </c>
      <c r="Q12" s="10">
        <f t="shared" si="11"/>
        <v>34</v>
      </c>
    </row>
    <row r="13">
      <c r="A13" s="4">
        <v>1.0</v>
      </c>
      <c r="B13" s="1" t="s">
        <v>13</v>
      </c>
      <c r="D13" s="4" t="str">
        <f>IFERROR(__xludf.DUMMYFUNCTION("""COMPUTED_VALUE"""),"Zhask")</f>
        <v>Zhask</v>
      </c>
      <c r="E13" s="10">
        <f>IFERROR(__xludf.DUMMYFUNCTION("""COMPUTED_VALUE"""),2401.0)</f>
        <v>2401</v>
      </c>
      <c r="F13" s="10">
        <f>IFERROR(__xludf.DUMMYFUNCTION("""COMPUTED_VALUE"""),6.8)</f>
        <v>6.8</v>
      </c>
      <c r="G13" s="10">
        <v>490.0</v>
      </c>
      <c r="H13" s="10">
        <v>20.0</v>
      </c>
      <c r="I13" s="10">
        <f>IFERROR(__xludf.DUMMYFUNCTION("""COMPUTED_VALUE"""),107.0)</f>
        <v>107</v>
      </c>
      <c r="J13" s="10">
        <f>IFERROR(__xludf.DUMMYFUNCTION("""COMPUTED_VALUE"""),15.0)</f>
        <v>15</v>
      </c>
      <c r="K13" s="10">
        <f>IFERROR(__xludf.DUMMYFUNCTION("""COMPUTED_VALUE"""),0.0)</f>
        <v>0</v>
      </c>
      <c r="L13" s="10">
        <f>IFERROR(__xludf.DUMMYFUNCTION("""COMPUTED_VALUE"""),15.0)</f>
        <v>15</v>
      </c>
      <c r="M13" s="10">
        <f>IFERROR(__xludf.DUMMYFUNCTION("""COMPUTED_VALUE"""),1.0)</f>
        <v>1</v>
      </c>
      <c r="N13" s="10">
        <f>IFERROR(__xludf.DUMMYFUNCTION("""COMPUTED_VALUE"""),1.0)</f>
        <v>1</v>
      </c>
      <c r="O13" s="10">
        <f>IFERROR(__xludf.DUMMYFUNCTION("""COMPUTED_VALUE"""),240.0)</f>
        <v>240</v>
      </c>
      <c r="P13" s="10">
        <f t="shared" ref="P13:Q13" si="12">I13+K13</f>
        <v>107</v>
      </c>
      <c r="Q13" s="10">
        <f t="shared" si="12"/>
        <v>30</v>
      </c>
    </row>
    <row r="14">
      <c r="A14" s="4">
        <v>2.0</v>
      </c>
      <c r="B14" s="1" t="s">
        <v>336</v>
      </c>
      <c r="D14" s="4" t="str">
        <f>IFERROR(__xludf.DUMMYFUNCTION("""COMPUTED_VALUE"""),"Arlott")</f>
        <v>Arlott</v>
      </c>
      <c r="E14" s="10">
        <f>IFERROR(__xludf.DUMMYFUNCTION("""COMPUTED_VALUE"""),2628.0)</f>
        <v>2628</v>
      </c>
      <c r="F14" s="10">
        <f>IFERROR(__xludf.DUMMYFUNCTION("""COMPUTED_VALUE"""),8.0)</f>
        <v>8</v>
      </c>
      <c r="G14" s="10">
        <v>510.0</v>
      </c>
      <c r="H14" s="10">
        <v>3.4</v>
      </c>
      <c r="I14" s="10">
        <f>IFERROR(__xludf.DUMMYFUNCTION("""COMPUTED_VALUE"""),120.0)</f>
        <v>120</v>
      </c>
      <c r="J14" s="10">
        <f>IFERROR(__xludf.DUMMYFUNCTION("""COMPUTED_VALUE"""),21.0)</f>
        <v>21</v>
      </c>
      <c r="K14" s="10">
        <f>IFERROR(__xludf.DUMMYFUNCTION("""COMPUTED_VALUE"""),0.0)</f>
        <v>0</v>
      </c>
      <c r="L14" s="10">
        <f>IFERROR(__xludf.DUMMYFUNCTION("""COMPUTED_VALUE"""),15.0)</f>
        <v>15</v>
      </c>
      <c r="M14" s="10">
        <f>IFERROR(__xludf.DUMMYFUNCTION("""COMPUTED_VALUE"""),1.09)</f>
        <v>1.09</v>
      </c>
      <c r="N14" s="10">
        <f>IFERROR(__xludf.DUMMYFUNCTION("""COMPUTED_VALUE"""),1.0)</f>
        <v>1</v>
      </c>
      <c r="O14" s="10">
        <f>IFERROR(__xludf.DUMMYFUNCTION("""COMPUTED_VALUE"""),260.0)</f>
        <v>260</v>
      </c>
      <c r="P14" s="10">
        <f t="shared" ref="P14:Q14" si="13">I14+K14</f>
        <v>120</v>
      </c>
      <c r="Q14" s="10">
        <f t="shared" si="13"/>
        <v>36</v>
      </c>
    </row>
    <row r="15">
      <c r="A15" s="4">
        <v>3.0</v>
      </c>
      <c r="B15" s="1" t="s">
        <v>337</v>
      </c>
      <c r="D15" s="4" t="str">
        <f>IFERROR(__xludf.DUMMYFUNCTION("""COMPUTED_VALUE"""),"Yve")</f>
        <v>Yve</v>
      </c>
      <c r="E15" s="10">
        <f>IFERROR(__xludf.DUMMYFUNCTION("""COMPUTED_VALUE"""),2651.0)</f>
        <v>2651</v>
      </c>
      <c r="F15" s="10">
        <f>IFERROR(__xludf.DUMMYFUNCTION("""COMPUTED_VALUE"""),7.2)</f>
        <v>7.2</v>
      </c>
      <c r="G15" s="10">
        <v>510.0</v>
      </c>
      <c r="H15" s="10">
        <v>21.0</v>
      </c>
      <c r="I15" s="10">
        <f>IFERROR(__xludf.DUMMYFUNCTION("""COMPUTED_VALUE"""),115.0)</f>
        <v>115</v>
      </c>
      <c r="J15" s="10">
        <f>IFERROR(__xludf.DUMMYFUNCTION("""COMPUTED_VALUE"""),19.0)</f>
        <v>19</v>
      </c>
      <c r="K15" s="10">
        <f>IFERROR(__xludf.DUMMYFUNCTION("""COMPUTED_VALUE"""),0.0)</f>
        <v>0</v>
      </c>
      <c r="L15" s="10">
        <f>IFERROR(__xludf.DUMMYFUNCTION("""COMPUTED_VALUE"""),15.0)</f>
        <v>15</v>
      </c>
      <c r="M15" s="10">
        <f>IFERROR(__xludf.DUMMYFUNCTION("""COMPUTED_VALUE"""),0.98)</f>
        <v>0.98</v>
      </c>
      <c r="N15" s="10">
        <f>IFERROR(__xludf.DUMMYFUNCTION("""COMPUTED_VALUE"""),1.0)</f>
        <v>1</v>
      </c>
      <c r="O15" s="10">
        <f>IFERROR(__xludf.DUMMYFUNCTION("""COMPUTED_VALUE"""),255.0)</f>
        <v>255</v>
      </c>
      <c r="P15" s="10">
        <f t="shared" ref="P15:Q15" si="14">I15+K15</f>
        <v>115</v>
      </c>
      <c r="Q15" s="10">
        <f t="shared" si="14"/>
        <v>34</v>
      </c>
    </row>
    <row r="16">
      <c r="A16" s="4">
        <v>4.0</v>
      </c>
      <c r="B16" s="1" t="s">
        <v>338</v>
      </c>
      <c r="D16" s="4" t="str">
        <f>IFERROR(__xludf.DUMMYFUNCTION("""COMPUTED_VALUE"""),"Faramis")</f>
        <v>Faramis</v>
      </c>
      <c r="E16" s="10">
        <f>IFERROR(__xludf.DUMMYFUNCTION("""COMPUTED_VALUE"""),2543.0)</f>
        <v>2543</v>
      </c>
      <c r="F16" s="10">
        <f>IFERROR(__xludf.DUMMYFUNCTION("""COMPUTED_VALUE"""),6.8)</f>
        <v>6.8</v>
      </c>
      <c r="G16" s="10">
        <v>500.0</v>
      </c>
      <c r="H16" s="10">
        <v>19.0</v>
      </c>
      <c r="I16" s="10">
        <f>IFERROR(__xludf.DUMMYFUNCTION("""COMPUTED_VALUE"""),118.0)</f>
        <v>118</v>
      </c>
      <c r="J16" s="10">
        <f>IFERROR(__xludf.DUMMYFUNCTION("""COMPUTED_VALUE"""),20.0)</f>
        <v>20</v>
      </c>
      <c r="K16" s="10">
        <f>IFERROR(__xludf.DUMMYFUNCTION("""COMPUTED_VALUE"""),0.0)</f>
        <v>0</v>
      </c>
      <c r="L16" s="10">
        <f>IFERROR(__xludf.DUMMYFUNCTION("""COMPUTED_VALUE"""),15.0)</f>
        <v>15</v>
      </c>
      <c r="M16" s="10">
        <f>IFERROR(__xludf.DUMMYFUNCTION("""COMPUTED_VALUE"""),0.98)</f>
        <v>0.98</v>
      </c>
      <c r="N16" s="10">
        <f>IFERROR(__xludf.DUMMYFUNCTION("""COMPUTED_VALUE"""),1.0)</f>
        <v>1</v>
      </c>
      <c r="O16" s="10">
        <f>IFERROR(__xludf.DUMMYFUNCTION("""COMPUTED_VALUE"""),245.0)</f>
        <v>245</v>
      </c>
      <c r="P16" s="10">
        <f t="shared" ref="P16:Q16" si="15">I16+K16</f>
        <v>118</v>
      </c>
      <c r="Q16" s="10">
        <f t="shared" si="15"/>
        <v>35</v>
      </c>
    </row>
    <row r="17">
      <c r="A17" s="4">
        <v>5.0</v>
      </c>
      <c r="B17" s="1" t="s">
        <v>339</v>
      </c>
      <c r="D17" s="4" t="str">
        <f>IFERROR(__xludf.DUMMYFUNCTION("""COMPUTED_VALUE"""),"Gatotkaca")</f>
        <v>Gatotkaca</v>
      </c>
      <c r="E17" s="10">
        <f>IFERROR(__xludf.DUMMYFUNCTION("""COMPUTED_VALUE"""),2629.0)</f>
        <v>2629</v>
      </c>
      <c r="F17" s="10">
        <f>IFERROR(__xludf.DUMMYFUNCTION("""COMPUTED_VALUE"""),8.4)</f>
        <v>8.4</v>
      </c>
      <c r="G17" s="10">
        <v>0.0</v>
      </c>
      <c r="H17" s="10">
        <v>0.0</v>
      </c>
      <c r="I17" s="10">
        <f>IFERROR(__xludf.DUMMYFUNCTION("""COMPUTED_VALUE"""),128.0)</f>
        <v>128</v>
      </c>
      <c r="J17" s="10">
        <f>IFERROR(__xludf.DUMMYFUNCTION("""COMPUTED_VALUE"""),10.0)</f>
        <v>10</v>
      </c>
      <c r="K17" s="10">
        <f>IFERROR(__xludf.DUMMYFUNCTION("""COMPUTED_VALUE"""),0.0)</f>
        <v>0</v>
      </c>
      <c r="L17" s="10">
        <f>IFERROR(__xludf.DUMMYFUNCTION("""COMPUTED_VALUE"""),15.0)</f>
        <v>15</v>
      </c>
      <c r="M17" s="10">
        <f>IFERROR(__xludf.DUMMYFUNCTION("""COMPUTED_VALUE"""),1.02)</f>
        <v>1.02</v>
      </c>
      <c r="N17" s="10">
        <f>IFERROR(__xludf.DUMMYFUNCTION("""COMPUTED_VALUE"""),1.0)</f>
        <v>1</v>
      </c>
      <c r="O17" s="10">
        <f>IFERROR(__xludf.DUMMYFUNCTION("""COMPUTED_VALUE"""),260.0)</f>
        <v>260</v>
      </c>
      <c r="P17" s="10">
        <f t="shared" ref="P17:Q17" si="16">I17+K17</f>
        <v>128</v>
      </c>
      <c r="Q17" s="10">
        <f t="shared" si="16"/>
        <v>25</v>
      </c>
    </row>
    <row r="18">
      <c r="A18" s="4">
        <v>6.0</v>
      </c>
      <c r="B18" s="1" t="s">
        <v>340</v>
      </c>
      <c r="D18" s="4" t="str">
        <f>IFERROR(__xludf.DUMMYFUNCTION("""COMPUTED_VALUE"""),"Ling")</f>
        <v>Ling</v>
      </c>
      <c r="E18" s="10">
        <f>IFERROR(__xludf.DUMMYFUNCTION("""COMPUTED_VALUE"""),2578.0)</f>
        <v>2578</v>
      </c>
      <c r="F18" s="10">
        <f>IFERROR(__xludf.DUMMYFUNCTION("""COMPUTED_VALUE"""),7.8)</f>
        <v>7.8</v>
      </c>
      <c r="G18" s="10">
        <v>100.0</v>
      </c>
      <c r="H18" s="10">
        <v>4.0</v>
      </c>
      <c r="I18" s="10">
        <f>IFERROR(__xludf.DUMMYFUNCTION("""COMPUTED_VALUE"""),125.0)</f>
        <v>125</v>
      </c>
      <c r="J18" s="10">
        <f>IFERROR(__xludf.DUMMYFUNCTION("""COMPUTED_VALUE"""),18.0)</f>
        <v>18</v>
      </c>
      <c r="K18" s="10">
        <f>IFERROR(__xludf.DUMMYFUNCTION("""COMPUTED_VALUE"""),0.0)</f>
        <v>0</v>
      </c>
      <c r="L18" s="10">
        <f>IFERROR(__xludf.DUMMYFUNCTION("""COMPUTED_VALUE"""),15.0)</f>
        <v>15</v>
      </c>
      <c r="M18" s="10">
        <f>IFERROR(__xludf.DUMMYFUNCTION("""COMPUTED_VALUE"""),1.01)</f>
        <v>1.01</v>
      </c>
      <c r="N18" s="10">
        <f>IFERROR(__xludf.DUMMYFUNCTION("""COMPUTED_VALUE"""),1.0)</f>
        <v>1</v>
      </c>
      <c r="O18" s="10">
        <f>IFERROR(__xludf.DUMMYFUNCTION("""COMPUTED_VALUE"""),260.0)</f>
        <v>260</v>
      </c>
      <c r="P18" s="10">
        <f t="shared" ref="P18:Q18" si="17">I18+K18</f>
        <v>125</v>
      </c>
      <c r="Q18" s="10">
        <f t="shared" si="17"/>
        <v>33</v>
      </c>
    </row>
    <row r="19">
      <c r="A19" s="4">
        <v>7.0</v>
      </c>
      <c r="B19" s="1" t="s">
        <v>341</v>
      </c>
      <c r="D19" s="4" t="str">
        <f>IFERROR(__xludf.DUMMYFUNCTION("""COMPUTED_VALUE"""),"Vexana")</f>
        <v>Vexana</v>
      </c>
      <c r="E19" s="10">
        <f>IFERROR(__xludf.DUMMYFUNCTION("""COMPUTED_VALUE"""),2481.0)</f>
        <v>2481</v>
      </c>
      <c r="F19" s="10">
        <f>IFERROR(__xludf.DUMMYFUNCTION("""COMPUTED_VALUE"""),7.6)</f>
        <v>7.6</v>
      </c>
      <c r="G19" s="10">
        <v>490.0</v>
      </c>
      <c r="H19" s="10">
        <v>20.0</v>
      </c>
      <c r="I19" s="10">
        <f>IFERROR(__xludf.DUMMYFUNCTION("""COMPUTED_VALUE"""),112.0)</f>
        <v>112</v>
      </c>
      <c r="J19" s="10">
        <f>IFERROR(__xludf.DUMMYFUNCTION("""COMPUTED_VALUE"""),17.0)</f>
        <v>17</v>
      </c>
      <c r="K19" s="10">
        <f>IFERROR(__xludf.DUMMYFUNCTION("""COMPUTED_VALUE"""),0.0)</f>
        <v>0</v>
      </c>
      <c r="L19" s="10">
        <f>IFERROR(__xludf.DUMMYFUNCTION("""COMPUTED_VALUE"""),15.0)</f>
        <v>15</v>
      </c>
      <c r="M19" s="10">
        <f>IFERROR(__xludf.DUMMYFUNCTION("""COMPUTED_VALUE"""),1.0)</f>
        <v>1</v>
      </c>
      <c r="N19" s="10">
        <f>IFERROR(__xludf.DUMMYFUNCTION("""COMPUTED_VALUE"""),1.0)</f>
        <v>1</v>
      </c>
      <c r="O19" s="10">
        <f>IFERROR(__xludf.DUMMYFUNCTION("""COMPUTED_VALUE"""),245.0)</f>
        <v>245</v>
      </c>
      <c r="P19" s="10">
        <f t="shared" ref="P19:Q19" si="18">I19+K19</f>
        <v>112</v>
      </c>
      <c r="Q19" s="10">
        <f t="shared" si="18"/>
        <v>32</v>
      </c>
    </row>
    <row r="20">
      <c r="A20" s="4">
        <v>8.0</v>
      </c>
      <c r="B20" s="1" t="s">
        <v>331</v>
      </c>
      <c r="D20" s="4" t="str">
        <f>IFERROR(__xludf.DUMMYFUNCTION("""COMPUTED_VALUE"""),"Julian")</f>
        <v>Julian</v>
      </c>
      <c r="E20" s="10">
        <f>IFERROR(__xludf.DUMMYFUNCTION("""COMPUTED_VALUE"""),2878.0)</f>
        <v>2878</v>
      </c>
      <c r="F20" s="10">
        <f>IFERROR(__xludf.DUMMYFUNCTION("""COMPUTED_VALUE"""),7.8)</f>
        <v>7.8</v>
      </c>
      <c r="G20" s="10">
        <v>420.0</v>
      </c>
      <c r="H20" s="10">
        <v>16.0</v>
      </c>
      <c r="I20" s="10">
        <f>IFERROR(__xludf.DUMMYFUNCTION("""COMPUTED_VALUE"""),128.0)</f>
        <v>128</v>
      </c>
      <c r="J20" s="10">
        <f>IFERROR(__xludf.DUMMYFUNCTION("""COMPUTED_VALUE"""),24.0)</f>
        <v>24</v>
      </c>
      <c r="K20" s="10">
        <f>IFERROR(__xludf.DUMMYFUNCTION("""COMPUTED_VALUE"""),0.0)</f>
        <v>0</v>
      </c>
      <c r="L20" s="10">
        <f>IFERROR(__xludf.DUMMYFUNCTION("""COMPUTED_VALUE"""),15.0)</f>
        <v>15</v>
      </c>
      <c r="M20" s="10">
        <f>IFERROR(__xludf.DUMMYFUNCTION("""COMPUTED_VALUE"""),0.99)</f>
        <v>0.99</v>
      </c>
      <c r="N20" s="10">
        <f>IFERROR(__xludf.DUMMYFUNCTION("""COMPUTED_VALUE"""),1.0)</f>
        <v>1</v>
      </c>
      <c r="O20" s="10">
        <f>IFERROR(__xludf.DUMMYFUNCTION("""COMPUTED_VALUE"""),262.0)</f>
        <v>262</v>
      </c>
      <c r="P20" s="10">
        <f t="shared" ref="P20:Q20" si="19">I20+K20</f>
        <v>128</v>
      </c>
      <c r="Q20" s="10">
        <f t="shared" si="19"/>
        <v>39</v>
      </c>
    </row>
    <row r="21">
      <c r="A21" s="4">
        <v>9.0</v>
      </c>
      <c r="B21" s="1" t="s">
        <v>332</v>
      </c>
      <c r="D21" s="4" t="str">
        <f>IFERROR(__xludf.DUMMYFUNCTION("""COMPUTED_VALUE"""),"Mathilda")</f>
        <v>Mathilda</v>
      </c>
      <c r="E21" s="10">
        <f>IFERROR(__xludf.DUMMYFUNCTION("""COMPUTED_VALUE"""),2561.0)</f>
        <v>2561</v>
      </c>
      <c r="F21" s="10">
        <f>IFERROR(__xludf.DUMMYFUNCTION("""COMPUTED_VALUE"""),6.8)</f>
        <v>6.8</v>
      </c>
      <c r="G21" s="10">
        <v>430.0</v>
      </c>
      <c r="H21" s="10">
        <v>16.0</v>
      </c>
      <c r="I21" s="10">
        <f>IFERROR(__xludf.DUMMYFUNCTION("""COMPUTED_VALUE"""),120.0)</f>
        <v>120</v>
      </c>
      <c r="J21" s="10">
        <f>IFERROR(__xludf.DUMMYFUNCTION("""COMPUTED_VALUE"""),22.0)</f>
        <v>22</v>
      </c>
      <c r="K21" s="10">
        <f>IFERROR(__xludf.DUMMYFUNCTION("""COMPUTED_VALUE"""),0.0)</f>
        <v>0</v>
      </c>
      <c r="L21" s="10">
        <f>IFERROR(__xludf.DUMMYFUNCTION("""COMPUTED_VALUE"""),15.0)</f>
        <v>15</v>
      </c>
      <c r="M21" s="10">
        <f>IFERROR(__xludf.DUMMYFUNCTION("""COMPUTED_VALUE"""),1.0)</f>
        <v>1</v>
      </c>
      <c r="N21" s="10">
        <f>IFERROR(__xludf.DUMMYFUNCTION("""COMPUTED_VALUE"""),1.0)</f>
        <v>1</v>
      </c>
      <c r="O21" s="10">
        <f>IFERROR(__xludf.DUMMYFUNCTION("""COMPUTED_VALUE"""),252.0)</f>
        <v>252</v>
      </c>
      <c r="P21" s="10">
        <f t="shared" ref="P21:Q21" si="20">I21+K21</f>
        <v>120</v>
      </c>
      <c r="Q21" s="10">
        <f t="shared" si="20"/>
        <v>37</v>
      </c>
    </row>
    <row r="22">
      <c r="A22" s="4">
        <v>10.0</v>
      </c>
      <c r="B22" s="1" t="s">
        <v>342</v>
      </c>
      <c r="D22" s="4" t="str">
        <f>IFERROR(__xludf.DUMMYFUNCTION("""COMPUTED_VALUE"""),"Hayabusa")</f>
        <v>Hayabusa</v>
      </c>
      <c r="E22" s="10">
        <f>IFERROR(__xludf.DUMMYFUNCTION("""COMPUTED_VALUE"""),2429.0)</f>
        <v>2429</v>
      </c>
      <c r="F22" s="10">
        <f>IFERROR(__xludf.DUMMYFUNCTION("""COMPUTED_VALUE"""),7.4)</f>
        <v>7.4</v>
      </c>
      <c r="G22" s="10">
        <v>100.0</v>
      </c>
      <c r="H22" s="10">
        <v>4.0</v>
      </c>
      <c r="I22" s="10">
        <f>IFERROR(__xludf.DUMMYFUNCTION("""COMPUTED_VALUE"""),117.0)</f>
        <v>117</v>
      </c>
      <c r="J22" s="10">
        <f>IFERROR(__xludf.DUMMYFUNCTION("""COMPUTED_VALUE"""),17.0)</f>
        <v>17</v>
      </c>
      <c r="K22" s="10">
        <f>IFERROR(__xludf.DUMMYFUNCTION("""COMPUTED_VALUE"""),0.0)</f>
        <v>0</v>
      </c>
      <c r="L22" s="10">
        <f>IFERROR(__xludf.DUMMYFUNCTION("""COMPUTED_VALUE"""),15.0)</f>
        <v>15</v>
      </c>
      <c r="M22" s="10">
        <f>IFERROR(__xludf.DUMMYFUNCTION("""COMPUTED_VALUE"""),1.06)</f>
        <v>1.06</v>
      </c>
      <c r="N22" s="10">
        <f>IFERROR(__xludf.DUMMYFUNCTION("""COMPUTED_VALUE"""),1.0)</f>
        <v>1</v>
      </c>
      <c r="O22" s="10">
        <f>IFERROR(__xludf.DUMMYFUNCTION("""COMPUTED_VALUE"""),260.0)</f>
        <v>260</v>
      </c>
      <c r="P22" s="10">
        <f t="shared" ref="P22:Q22" si="21">I22+K22</f>
        <v>117</v>
      </c>
      <c r="Q22" s="10">
        <f t="shared" si="21"/>
        <v>32</v>
      </c>
    </row>
    <row r="23">
      <c r="A23" s="4">
        <v>11.0</v>
      </c>
      <c r="B23" s="1" t="s">
        <v>334</v>
      </c>
      <c r="D23" s="4" t="str">
        <f>IFERROR(__xludf.DUMMYFUNCTION("""COMPUTED_VALUE"""),"Aurora")</f>
        <v>Aurora</v>
      </c>
      <c r="E23" s="10">
        <f>IFERROR(__xludf.DUMMYFUNCTION("""COMPUTED_VALUE"""),2501.0)</f>
        <v>2501</v>
      </c>
      <c r="F23" s="10">
        <f>IFERROR(__xludf.DUMMYFUNCTION("""COMPUTED_VALUE"""),6.8)</f>
        <v>6.8</v>
      </c>
      <c r="G23" s="10">
        <v>750.0</v>
      </c>
      <c r="H23" s="10">
        <v>4.6</v>
      </c>
      <c r="I23" s="10">
        <f>IFERROR(__xludf.DUMMYFUNCTION("""COMPUTED_VALUE"""),110.0)</f>
        <v>110</v>
      </c>
      <c r="J23" s="10">
        <f>IFERROR(__xludf.DUMMYFUNCTION("""COMPUTED_VALUE"""),17.0)</f>
        <v>17</v>
      </c>
      <c r="K23" s="10">
        <f>IFERROR(__xludf.DUMMYFUNCTION("""COMPUTED_VALUE"""),0.0)</f>
        <v>0</v>
      </c>
      <c r="L23" s="10">
        <f>IFERROR(__xludf.DUMMYFUNCTION("""COMPUTED_VALUE"""),15.0)</f>
        <v>15</v>
      </c>
      <c r="M23" s="10">
        <f>IFERROR(__xludf.DUMMYFUNCTION("""COMPUTED_VALUE"""),1.0)</f>
        <v>1</v>
      </c>
      <c r="N23" s="10">
        <f>IFERROR(__xludf.DUMMYFUNCTION("""COMPUTED_VALUE"""),1.0)</f>
        <v>1</v>
      </c>
      <c r="O23" s="10">
        <f>IFERROR(__xludf.DUMMYFUNCTION("""COMPUTED_VALUE"""),255.0)</f>
        <v>255</v>
      </c>
      <c r="P23" s="10">
        <f t="shared" ref="P23:Q23" si="22">I23+K23</f>
        <v>110</v>
      </c>
      <c r="Q23" s="10">
        <f t="shared" si="22"/>
        <v>32</v>
      </c>
    </row>
    <row r="24">
      <c r="A24" s="4">
        <v>12.0</v>
      </c>
      <c r="B24" s="1" t="s">
        <v>343</v>
      </c>
      <c r="D24" s="4" t="str">
        <f>IFERROR(__xludf.DUMMYFUNCTION("""COMPUTED_VALUE"""),"Chou")</f>
        <v>Chou</v>
      </c>
      <c r="E24" s="10">
        <f>IFERROR(__xludf.DUMMYFUNCTION("""COMPUTED_VALUE"""),2708.0)</f>
        <v>2708</v>
      </c>
      <c r="F24" s="10">
        <f>IFERROR(__xludf.DUMMYFUNCTION("""COMPUTED_VALUE"""),7.8)</f>
        <v>7.8</v>
      </c>
      <c r="G24" s="10">
        <v>0.0</v>
      </c>
      <c r="H24" s="10">
        <v>0.0</v>
      </c>
      <c r="I24" s="10">
        <f>IFERROR(__xludf.DUMMYFUNCTION("""COMPUTED_VALUE"""),121.0)</f>
        <v>121</v>
      </c>
      <c r="J24" s="10">
        <f>IFERROR(__xludf.DUMMYFUNCTION("""COMPUTED_VALUE"""),23.0)</f>
        <v>23</v>
      </c>
      <c r="K24" s="10">
        <f>IFERROR(__xludf.DUMMYFUNCTION("""COMPUTED_VALUE"""),0.0)</f>
        <v>0</v>
      </c>
      <c r="L24" s="10">
        <f>IFERROR(__xludf.DUMMYFUNCTION("""COMPUTED_VALUE"""),15.0)</f>
        <v>15</v>
      </c>
      <c r="M24" s="10">
        <f>IFERROR(__xludf.DUMMYFUNCTION("""COMPUTED_VALUE"""),1.1)</f>
        <v>1.1</v>
      </c>
      <c r="N24" s="10">
        <f>IFERROR(__xludf.DUMMYFUNCTION("""COMPUTED_VALUE"""),1.0)</f>
        <v>1</v>
      </c>
      <c r="O24" s="10">
        <f>IFERROR(__xludf.DUMMYFUNCTION("""COMPUTED_VALUE"""),260.0)</f>
        <v>260</v>
      </c>
      <c r="P24" s="10">
        <f t="shared" ref="P24:Q24" si="23">I24+K24</f>
        <v>121</v>
      </c>
      <c r="Q24" s="10">
        <f t="shared" si="23"/>
        <v>38</v>
      </c>
    </row>
    <row r="25">
      <c r="A25" s="4">
        <v>1.0</v>
      </c>
      <c r="B25" s="1" t="s">
        <v>14</v>
      </c>
      <c r="D25" s="4" t="str">
        <f>IFERROR(__xludf.DUMMYFUNCTION("""COMPUTED_VALUE"""),"Natan")</f>
        <v>Natan</v>
      </c>
      <c r="E25" s="10">
        <f>IFERROR(__xludf.DUMMYFUNCTION("""COMPUTED_VALUE"""),2530.0)</f>
        <v>2530</v>
      </c>
      <c r="F25" s="10">
        <f>IFERROR(__xludf.DUMMYFUNCTION("""COMPUTED_VALUE"""),6.0)</f>
        <v>6</v>
      </c>
      <c r="G25" s="10">
        <v>443.0</v>
      </c>
      <c r="H25" s="10">
        <v>15.0</v>
      </c>
      <c r="I25" s="10">
        <f>IFERROR(__xludf.DUMMYFUNCTION("""COMPUTED_VALUE"""),115.0)</f>
        <v>115</v>
      </c>
      <c r="J25" s="10">
        <f>IFERROR(__xludf.DUMMYFUNCTION("""COMPUTED_VALUE"""),17.0)</f>
        <v>17</v>
      </c>
      <c r="K25" s="10">
        <f>IFERROR(__xludf.DUMMYFUNCTION("""COMPUTED_VALUE"""),0.0)</f>
        <v>0</v>
      </c>
      <c r="L25" s="10">
        <f>IFERROR(__xludf.DUMMYFUNCTION("""COMPUTED_VALUE"""),15.0)</f>
        <v>15</v>
      </c>
      <c r="M25" s="10">
        <f>IFERROR(__xludf.DUMMYFUNCTION("""COMPUTED_VALUE"""),0.87)</f>
        <v>0.87</v>
      </c>
      <c r="N25" s="10">
        <f>IFERROR(__xludf.DUMMYFUNCTION("""COMPUTED_VALUE"""),1.0)</f>
        <v>1</v>
      </c>
      <c r="O25" s="10">
        <f>IFERROR(__xludf.DUMMYFUNCTION("""COMPUTED_VALUE"""),245.0)</f>
        <v>245</v>
      </c>
      <c r="P25" s="10">
        <f t="shared" ref="P25:Q25" si="24">I25+K25</f>
        <v>115</v>
      </c>
      <c r="Q25" s="10">
        <f t="shared" si="24"/>
        <v>32</v>
      </c>
    </row>
    <row r="26">
      <c r="A26" s="4">
        <v>2.0</v>
      </c>
      <c r="B26" s="1" t="s">
        <v>336</v>
      </c>
      <c r="D26" s="4" t="str">
        <f>IFERROR(__xludf.DUMMYFUNCTION("""COMPUTED_VALUE"""),"Claude")</f>
        <v>Claude</v>
      </c>
      <c r="E26" s="10">
        <f>IFERROR(__xludf.DUMMYFUNCTION("""COMPUTED_VALUE"""),2370.0)</f>
        <v>2370</v>
      </c>
      <c r="F26" s="10">
        <f>IFERROR(__xludf.DUMMYFUNCTION("""COMPUTED_VALUE"""),8.0)</f>
        <v>8</v>
      </c>
      <c r="G26" s="10">
        <v>450.0</v>
      </c>
      <c r="H26" s="10">
        <v>16.0</v>
      </c>
      <c r="I26" s="10">
        <f>IFERROR(__xludf.DUMMYFUNCTION("""COMPUTED_VALUE"""),97.0)</f>
        <v>97</v>
      </c>
      <c r="J26" s="10">
        <f>IFERROR(__xludf.DUMMYFUNCTION("""COMPUTED_VALUE"""),14.0)</f>
        <v>14</v>
      </c>
      <c r="K26" s="10">
        <f>IFERROR(__xludf.DUMMYFUNCTION("""COMPUTED_VALUE"""),0.0)</f>
        <v>0</v>
      </c>
      <c r="L26" s="10">
        <f>IFERROR(__xludf.DUMMYFUNCTION("""COMPUTED_VALUE"""),15.0)</f>
        <v>15</v>
      </c>
      <c r="M26" s="10">
        <f>IFERROR(__xludf.DUMMYFUNCTION("""COMPUTED_VALUE"""),1.03)</f>
        <v>1.03</v>
      </c>
      <c r="N26" s="10">
        <f>IFERROR(__xludf.DUMMYFUNCTION("""COMPUTED_VALUE"""),1.0)</f>
        <v>1</v>
      </c>
      <c r="O26" s="10">
        <f>IFERROR(__xludf.DUMMYFUNCTION("""COMPUTED_VALUE"""),240.0)</f>
        <v>240</v>
      </c>
      <c r="P26" s="10">
        <f t="shared" ref="P26:Q26" si="25">I26+K26</f>
        <v>97</v>
      </c>
      <c r="Q26" s="10">
        <f t="shared" si="25"/>
        <v>29</v>
      </c>
    </row>
    <row r="27">
      <c r="A27" s="4">
        <v>3.0</v>
      </c>
      <c r="B27" s="1" t="s">
        <v>337</v>
      </c>
      <c r="D27" s="4" t="str">
        <f>IFERROR(__xludf.DUMMYFUNCTION("""COMPUTED_VALUE"""),"Khaleed")</f>
        <v>Khaleed</v>
      </c>
      <c r="E27" s="10">
        <f>IFERROR(__xludf.DUMMYFUNCTION("""COMPUTED_VALUE"""),2778.0)</f>
        <v>2778</v>
      </c>
      <c r="F27" s="10">
        <f>IFERROR(__xludf.DUMMYFUNCTION("""COMPUTED_VALUE"""),7.0)</f>
        <v>7</v>
      </c>
      <c r="G27" s="10">
        <v>0.0</v>
      </c>
      <c r="H27" s="10">
        <v>0.0</v>
      </c>
      <c r="I27" s="10">
        <f>IFERROR(__xludf.DUMMYFUNCTION("""COMPUTED_VALUE"""),109.0)</f>
        <v>109</v>
      </c>
      <c r="J27" s="10">
        <f>IFERROR(__xludf.DUMMYFUNCTION("""COMPUTED_VALUE"""),23.0)</f>
        <v>23</v>
      </c>
      <c r="K27" s="10">
        <f>IFERROR(__xludf.DUMMYFUNCTION("""COMPUTED_VALUE"""),0.0)</f>
        <v>0</v>
      </c>
      <c r="L27" s="10">
        <f>IFERROR(__xludf.DUMMYFUNCTION("""COMPUTED_VALUE"""),15.0)</f>
        <v>15</v>
      </c>
      <c r="M27" s="10">
        <f>IFERROR(__xludf.DUMMYFUNCTION("""COMPUTED_VALUE"""),1.05)</f>
        <v>1.05</v>
      </c>
      <c r="N27" s="10">
        <f>IFERROR(__xludf.DUMMYFUNCTION("""COMPUTED_VALUE"""),1.0)</f>
        <v>1</v>
      </c>
      <c r="O27" s="10">
        <f>IFERROR(__xludf.DUMMYFUNCTION("""COMPUTED_VALUE"""),250.0)</f>
        <v>250</v>
      </c>
      <c r="P27" s="10">
        <f t="shared" ref="P27:Q27" si="26">I27+K27</f>
        <v>109</v>
      </c>
      <c r="Q27" s="10">
        <f t="shared" si="26"/>
        <v>38</v>
      </c>
    </row>
    <row r="28">
      <c r="A28" s="4">
        <v>4.0</v>
      </c>
      <c r="B28" s="1" t="s">
        <v>344</v>
      </c>
      <c r="D28" s="4" t="str">
        <f>IFERROR(__xludf.DUMMYFUNCTION("""COMPUTED_VALUE"""),"Tigreal")</f>
        <v>Tigreal</v>
      </c>
      <c r="E28" s="10">
        <f>IFERROR(__xludf.DUMMYFUNCTION("""COMPUTED_VALUE"""),2690.0)</f>
        <v>2690</v>
      </c>
      <c r="F28" s="10">
        <f>IFERROR(__xludf.DUMMYFUNCTION("""COMPUTED_VALUE"""),8.4)</f>
        <v>8.4</v>
      </c>
      <c r="G28" s="10">
        <v>450.0</v>
      </c>
      <c r="H28" s="10">
        <v>2.4</v>
      </c>
      <c r="I28" s="10">
        <f>IFERROR(__xludf.DUMMYFUNCTION("""COMPUTED_VALUE"""),112.0)</f>
        <v>112</v>
      </c>
      <c r="J28" s="10">
        <f>IFERROR(__xludf.DUMMYFUNCTION("""COMPUTED_VALUE"""),20.0)</f>
        <v>20</v>
      </c>
      <c r="K28" s="10">
        <f>IFERROR(__xludf.DUMMYFUNCTION("""COMPUTED_VALUE"""),0.0)</f>
        <v>0</v>
      </c>
      <c r="L28" s="10">
        <f>IFERROR(__xludf.DUMMYFUNCTION("""COMPUTED_VALUE"""),15.0)</f>
        <v>15</v>
      </c>
      <c r="M28" s="10">
        <f>IFERROR(__xludf.DUMMYFUNCTION("""COMPUTED_VALUE"""),1.03)</f>
        <v>1.03</v>
      </c>
      <c r="N28" s="10">
        <f>IFERROR(__xludf.DUMMYFUNCTION("""COMPUTED_VALUE"""),1.0)</f>
        <v>1</v>
      </c>
      <c r="O28" s="10">
        <f>IFERROR(__xludf.DUMMYFUNCTION("""COMPUTED_VALUE"""),260.0)</f>
        <v>260</v>
      </c>
      <c r="P28" s="10">
        <f t="shared" ref="P28:Q28" si="27">I28+K28</f>
        <v>112</v>
      </c>
      <c r="Q28" s="10">
        <f t="shared" si="27"/>
        <v>35</v>
      </c>
    </row>
    <row r="29">
      <c r="A29" s="4">
        <v>5.0</v>
      </c>
      <c r="B29" s="1" t="s">
        <v>345</v>
      </c>
      <c r="D29" s="4" t="str">
        <f>IFERROR(__xludf.DUMMYFUNCTION("""COMPUTED_VALUE"""),"Lunox")</f>
        <v>Lunox</v>
      </c>
      <c r="E29" s="10">
        <f>IFERROR(__xludf.DUMMYFUNCTION("""COMPUTED_VALUE"""),2621.0)</f>
        <v>2621</v>
      </c>
      <c r="F29" s="10">
        <f>IFERROR(__xludf.DUMMYFUNCTION("""COMPUTED_VALUE"""),6.8)</f>
        <v>6.8</v>
      </c>
      <c r="G29" s="10">
        <v>540.0</v>
      </c>
      <c r="H29" s="10">
        <v>23.0</v>
      </c>
      <c r="I29" s="10">
        <f>IFERROR(__xludf.DUMMYFUNCTION("""COMPUTED_VALUE"""),115.0)</f>
        <v>115</v>
      </c>
      <c r="J29" s="10">
        <f>IFERROR(__xludf.DUMMYFUNCTION("""COMPUTED_VALUE"""),15.0)</f>
        <v>15</v>
      </c>
      <c r="K29" s="10">
        <f>IFERROR(__xludf.DUMMYFUNCTION("""COMPUTED_VALUE"""),0.0)</f>
        <v>0</v>
      </c>
      <c r="L29" s="10">
        <f>IFERROR(__xludf.DUMMYFUNCTION("""COMPUTED_VALUE"""),15.0)</f>
        <v>15</v>
      </c>
      <c r="M29" s="10">
        <f>IFERROR(__xludf.DUMMYFUNCTION("""COMPUTED_VALUE"""),1.01)</f>
        <v>1.01</v>
      </c>
      <c r="N29" s="10">
        <f>IFERROR(__xludf.DUMMYFUNCTION("""COMPUTED_VALUE"""),1.0)</f>
        <v>1</v>
      </c>
      <c r="O29" s="10">
        <f>IFERROR(__xludf.DUMMYFUNCTION("""COMPUTED_VALUE"""),240.0)</f>
        <v>240</v>
      </c>
      <c r="P29" s="10">
        <f t="shared" ref="P29:Q29" si="28">I29+K29</f>
        <v>115</v>
      </c>
      <c r="Q29" s="10">
        <f t="shared" si="28"/>
        <v>30</v>
      </c>
    </row>
    <row r="30">
      <c r="A30" s="4">
        <v>6.0</v>
      </c>
      <c r="B30" s="1" t="s">
        <v>346</v>
      </c>
      <c r="D30" s="4" t="str">
        <f>IFERROR(__xludf.DUMMYFUNCTION("""COMPUTED_VALUE"""),"Zhuxin")</f>
        <v>Zhuxin</v>
      </c>
      <c r="E30" s="10">
        <f>IFERROR(__xludf.DUMMYFUNCTION("""COMPUTED_VALUE"""),2651.0)</f>
        <v>2651</v>
      </c>
      <c r="F30" s="10">
        <f>IFERROR(__xludf.DUMMYFUNCTION("""COMPUTED_VALUE"""),7.2)</f>
        <v>7.2</v>
      </c>
      <c r="G30" s="10">
        <v>1300.0</v>
      </c>
      <c r="H30" s="10">
        <v>28.0</v>
      </c>
      <c r="I30" s="10">
        <f>IFERROR(__xludf.DUMMYFUNCTION("""COMPUTED_VALUE"""),115.0)</f>
        <v>115</v>
      </c>
      <c r="J30" s="10">
        <f>IFERROR(__xludf.DUMMYFUNCTION("""COMPUTED_VALUE"""),20.0)</f>
        <v>20</v>
      </c>
      <c r="K30" s="10">
        <f>IFERROR(__xludf.DUMMYFUNCTION("""COMPUTED_VALUE"""),0.0)</f>
        <v>0</v>
      </c>
      <c r="L30" s="10">
        <f>IFERROR(__xludf.DUMMYFUNCTION("""COMPUTED_VALUE"""),15.0)</f>
        <v>15</v>
      </c>
      <c r="M30" s="10">
        <f>IFERROR(__xludf.DUMMYFUNCTION("""COMPUTED_VALUE"""),0.98)</f>
        <v>0.98</v>
      </c>
      <c r="N30" s="10">
        <f>IFERROR(__xludf.DUMMYFUNCTION("""COMPUTED_VALUE"""),1.0)</f>
        <v>1</v>
      </c>
      <c r="O30" s="10">
        <f>IFERROR(__xludf.DUMMYFUNCTION("""COMPUTED_VALUE"""),245.0)</f>
        <v>245</v>
      </c>
      <c r="P30" s="10">
        <f t="shared" ref="P30:Q30" si="29">I30+K30</f>
        <v>115</v>
      </c>
      <c r="Q30" s="10">
        <f t="shared" si="29"/>
        <v>35</v>
      </c>
    </row>
    <row r="31">
      <c r="A31" s="4">
        <v>7.0</v>
      </c>
      <c r="B31" s="1" t="s">
        <v>347</v>
      </c>
      <c r="D31" s="4" t="str">
        <f>IFERROR(__xludf.DUMMYFUNCTION("""COMPUTED_VALUE"""),"Jawhead")</f>
        <v>Jawhead</v>
      </c>
      <c r="E31" s="10">
        <f>IFERROR(__xludf.DUMMYFUNCTION("""COMPUTED_VALUE"""),2658.0)</f>
        <v>2658</v>
      </c>
      <c r="F31" s="10">
        <f>IFERROR(__xludf.DUMMYFUNCTION("""COMPUTED_VALUE"""),7.8)</f>
        <v>7.8</v>
      </c>
      <c r="G31" s="10">
        <v>430.0</v>
      </c>
      <c r="H31" s="10">
        <v>16.0</v>
      </c>
      <c r="I31" s="10">
        <f>IFERROR(__xludf.DUMMYFUNCTION("""COMPUTED_VALUE"""),119.0)</f>
        <v>119</v>
      </c>
      <c r="J31" s="10">
        <f>IFERROR(__xludf.DUMMYFUNCTION("""COMPUTED_VALUE"""),24.0)</f>
        <v>24</v>
      </c>
      <c r="K31" s="10">
        <f>IFERROR(__xludf.DUMMYFUNCTION("""COMPUTED_VALUE"""),0.0)</f>
        <v>0</v>
      </c>
      <c r="L31" s="10">
        <f>IFERROR(__xludf.DUMMYFUNCTION("""COMPUTED_VALUE"""),15.0)</f>
        <v>15</v>
      </c>
      <c r="M31" s="10">
        <f>IFERROR(__xludf.DUMMYFUNCTION("""COMPUTED_VALUE"""),1.12)</f>
        <v>1.12</v>
      </c>
      <c r="N31" s="10">
        <f>IFERROR(__xludf.DUMMYFUNCTION("""COMPUTED_VALUE"""),1.0)</f>
        <v>1</v>
      </c>
      <c r="O31" s="10">
        <f>IFERROR(__xludf.DUMMYFUNCTION("""COMPUTED_VALUE"""),255.0)</f>
        <v>255</v>
      </c>
      <c r="P31" s="10">
        <f t="shared" ref="P31:Q31" si="30">I31+K31</f>
        <v>119</v>
      </c>
      <c r="Q31" s="10">
        <f t="shared" si="30"/>
        <v>39</v>
      </c>
    </row>
    <row r="32">
      <c r="A32" s="4">
        <v>8.0</v>
      </c>
      <c r="B32" s="1" t="s">
        <v>331</v>
      </c>
      <c r="D32" s="4" t="str">
        <f>IFERROR(__xludf.DUMMYFUNCTION("""COMPUTED_VALUE"""),"Beatrix")</f>
        <v>Beatrix</v>
      </c>
      <c r="E32" s="10">
        <f>IFERROR(__xludf.DUMMYFUNCTION("""COMPUTED_VALUE"""),2550.0)</f>
        <v>2550</v>
      </c>
      <c r="F32" s="10">
        <f>IFERROR(__xludf.DUMMYFUNCTION("""COMPUTED_VALUE"""),7.2)</f>
        <v>7.2</v>
      </c>
      <c r="G32" s="10">
        <v>0.0</v>
      </c>
      <c r="H32" s="10">
        <v>0.0</v>
      </c>
      <c r="I32" s="10">
        <f>IFERROR(__xludf.DUMMYFUNCTION("""COMPUTED_VALUE"""),102.0)</f>
        <v>102</v>
      </c>
      <c r="J32" s="10">
        <f>IFERROR(__xludf.DUMMYFUNCTION("""COMPUTED_VALUE"""),20.0)</f>
        <v>20</v>
      </c>
      <c r="K32" s="10">
        <f>IFERROR(__xludf.DUMMYFUNCTION("""COMPUTED_VALUE"""),0.0)</f>
        <v>0</v>
      </c>
      <c r="L32" s="10">
        <f>IFERROR(__xludf.DUMMYFUNCTION("""COMPUTED_VALUE"""),15.0)</f>
        <v>15</v>
      </c>
      <c r="M32" s="10">
        <f>IFERROR(__xludf.DUMMYFUNCTION("""COMPUTED_VALUE"""),1.07)</f>
        <v>1.07</v>
      </c>
      <c r="N32" s="10">
        <f>IFERROR(__xludf.DUMMYFUNCTION("""COMPUTED_VALUE"""),1.0)</f>
        <v>1</v>
      </c>
      <c r="O32" s="10">
        <f>IFERROR(__xludf.DUMMYFUNCTION("""COMPUTED_VALUE"""),257.0)</f>
        <v>257</v>
      </c>
      <c r="P32" s="10">
        <f t="shared" ref="P32:Q32" si="31">I32+K32</f>
        <v>102</v>
      </c>
      <c r="Q32" s="10">
        <f t="shared" si="31"/>
        <v>35</v>
      </c>
    </row>
    <row r="33">
      <c r="A33" s="4">
        <v>9.0</v>
      </c>
      <c r="B33" s="1" t="s">
        <v>332</v>
      </c>
      <c r="D33" s="4" t="str">
        <f>IFERROR(__xludf.DUMMYFUNCTION("""COMPUTED_VALUE"""),"Karrie")</f>
        <v>Karrie</v>
      </c>
      <c r="E33" s="10">
        <f>IFERROR(__xludf.DUMMYFUNCTION("""COMPUTED_VALUE"""),2578.0)</f>
        <v>2578</v>
      </c>
      <c r="F33" s="10">
        <f>IFERROR(__xludf.DUMMYFUNCTION("""COMPUTED_VALUE"""),8.0)</f>
        <v>8</v>
      </c>
      <c r="G33" s="10">
        <v>440.0</v>
      </c>
      <c r="H33" s="10">
        <v>15.0</v>
      </c>
      <c r="I33" s="10">
        <f>IFERROR(__xludf.DUMMYFUNCTION("""COMPUTED_VALUE"""),120.0)</f>
        <v>120</v>
      </c>
      <c r="J33" s="10">
        <f>IFERROR(__xludf.DUMMYFUNCTION("""COMPUTED_VALUE"""),17.0)</f>
        <v>17</v>
      </c>
      <c r="K33" s="10">
        <f>IFERROR(__xludf.DUMMYFUNCTION("""COMPUTED_VALUE"""),0.0)</f>
        <v>0</v>
      </c>
      <c r="L33" s="10">
        <f>IFERROR(__xludf.DUMMYFUNCTION("""COMPUTED_VALUE"""),15.0)</f>
        <v>15</v>
      </c>
      <c r="M33" s="10">
        <f>IFERROR(__xludf.DUMMYFUNCTION("""COMPUTED_VALUE"""),1.04)</f>
        <v>1.04</v>
      </c>
      <c r="N33" s="10">
        <f>IFERROR(__xludf.DUMMYFUNCTION("""COMPUTED_VALUE"""),1.0)</f>
        <v>1</v>
      </c>
      <c r="O33" s="10">
        <f>IFERROR(__xludf.DUMMYFUNCTION("""COMPUTED_VALUE"""),240.0)</f>
        <v>240</v>
      </c>
      <c r="P33" s="10">
        <f t="shared" ref="P33:Q33" si="32">I33+K33</f>
        <v>120</v>
      </c>
      <c r="Q33" s="10">
        <f t="shared" si="32"/>
        <v>32</v>
      </c>
    </row>
    <row r="34">
      <c r="A34" s="4">
        <v>10.0</v>
      </c>
      <c r="B34" s="1" t="s">
        <v>348</v>
      </c>
      <c r="D34" s="4" t="str">
        <f>IFERROR(__xludf.DUMMYFUNCTION("""COMPUTED_VALUE"""),"Angela")</f>
        <v>Angela</v>
      </c>
      <c r="E34" s="10">
        <f>IFERROR(__xludf.DUMMYFUNCTION("""COMPUTED_VALUE"""),2421.0)</f>
        <v>2421</v>
      </c>
      <c r="F34" s="10">
        <f>IFERROR(__xludf.DUMMYFUNCTION("""COMPUTED_VALUE"""),6.8)</f>
        <v>6.8</v>
      </c>
      <c r="G34" s="10">
        <v>515.0</v>
      </c>
      <c r="H34" s="10">
        <v>3.6</v>
      </c>
      <c r="I34" s="10">
        <f>IFERROR(__xludf.DUMMYFUNCTION("""COMPUTED_VALUE"""),115.0)</f>
        <v>115</v>
      </c>
      <c r="J34" s="10">
        <f>IFERROR(__xludf.DUMMYFUNCTION("""COMPUTED_VALUE"""),15.0)</f>
        <v>15</v>
      </c>
      <c r="K34" s="10">
        <f>IFERROR(__xludf.DUMMYFUNCTION("""COMPUTED_VALUE"""),0.0)</f>
        <v>0</v>
      </c>
      <c r="L34" s="10">
        <f>IFERROR(__xludf.DUMMYFUNCTION("""COMPUTED_VALUE"""),15.0)</f>
        <v>15</v>
      </c>
      <c r="M34" s="10">
        <f>IFERROR(__xludf.DUMMYFUNCTION("""COMPUTED_VALUE"""),0.99)</f>
        <v>0.99</v>
      </c>
      <c r="N34" s="10">
        <f>IFERROR(__xludf.DUMMYFUNCTION("""COMPUTED_VALUE"""),1.0)</f>
        <v>1</v>
      </c>
      <c r="O34" s="10">
        <f>IFERROR(__xludf.DUMMYFUNCTION("""COMPUTED_VALUE"""),240.0)</f>
        <v>240</v>
      </c>
      <c r="P34" s="10">
        <f t="shared" ref="P34:Q34" si="33">I34+K34</f>
        <v>115</v>
      </c>
      <c r="Q34" s="10">
        <f t="shared" si="33"/>
        <v>30</v>
      </c>
    </row>
    <row r="35">
      <c r="A35" s="4">
        <v>11.0</v>
      </c>
      <c r="B35" s="1" t="s">
        <v>334</v>
      </c>
      <c r="D35" s="4" t="str">
        <f>IFERROR(__xludf.DUMMYFUNCTION("""COMPUTED_VALUE"""),"Luo Yi")</f>
        <v>Luo Yi</v>
      </c>
      <c r="E35" s="10">
        <f>IFERROR(__xludf.DUMMYFUNCTION("""COMPUTED_VALUE"""),2601.0)</f>
        <v>2601</v>
      </c>
      <c r="F35" s="10">
        <f>IFERROR(__xludf.DUMMYFUNCTION("""COMPUTED_VALUE"""),7.2)</f>
        <v>7.2</v>
      </c>
      <c r="G35" s="10">
        <v>520.0</v>
      </c>
      <c r="H35" s="10">
        <v>21.0</v>
      </c>
      <c r="I35" s="10">
        <f>IFERROR(__xludf.DUMMYFUNCTION("""COMPUTED_VALUE"""),107.0)</f>
        <v>107</v>
      </c>
      <c r="J35" s="10">
        <f>IFERROR(__xludf.DUMMYFUNCTION("""COMPUTED_VALUE"""),20.0)</f>
        <v>20</v>
      </c>
      <c r="K35" s="10">
        <f>IFERROR(__xludf.DUMMYFUNCTION("""COMPUTED_VALUE"""),0.0)</f>
        <v>0</v>
      </c>
      <c r="L35" s="10">
        <f>IFERROR(__xludf.DUMMYFUNCTION("""COMPUTED_VALUE"""),15.0)</f>
        <v>15</v>
      </c>
      <c r="M35" s="10">
        <f>IFERROR(__xludf.DUMMYFUNCTION("""COMPUTED_VALUE"""),0.99)</f>
        <v>0.99</v>
      </c>
      <c r="N35" s="10">
        <f>IFERROR(__xludf.DUMMYFUNCTION("""COMPUTED_VALUE"""),1.0)</f>
        <v>1</v>
      </c>
      <c r="O35" s="10">
        <f>IFERROR(__xludf.DUMMYFUNCTION("""COMPUTED_VALUE"""),250.0)</f>
        <v>250</v>
      </c>
      <c r="P35" s="10">
        <f t="shared" ref="P35:Q35" si="34">I35+K35</f>
        <v>107</v>
      </c>
      <c r="Q35" s="10">
        <f t="shared" si="34"/>
        <v>35</v>
      </c>
    </row>
    <row r="36">
      <c r="A36" s="4">
        <v>12.0</v>
      </c>
      <c r="B36" s="1" t="s">
        <v>343</v>
      </c>
      <c r="D36" s="4" t="str">
        <f>IFERROR(__xludf.DUMMYFUNCTION("""COMPUTED_VALUE"""),"Bane")</f>
        <v>Bane</v>
      </c>
      <c r="E36" s="10">
        <f>IFERROR(__xludf.DUMMYFUNCTION("""COMPUTED_VALUE"""),2559.0)</f>
        <v>2559</v>
      </c>
      <c r="F36" s="10">
        <f>IFERROR(__xludf.DUMMYFUNCTION("""COMPUTED_VALUE"""),8.4)</f>
        <v>8.4</v>
      </c>
      <c r="G36" s="10">
        <v>433.0</v>
      </c>
      <c r="H36" s="10">
        <v>2.4</v>
      </c>
      <c r="I36" s="10">
        <f>IFERROR(__xludf.DUMMYFUNCTION("""COMPUTED_VALUE"""),117.0)</f>
        <v>117</v>
      </c>
      <c r="J36" s="10">
        <f>IFERROR(__xludf.DUMMYFUNCTION("""COMPUTED_VALUE"""),23.0)</f>
        <v>23</v>
      </c>
      <c r="K36" s="10">
        <f>IFERROR(__xludf.DUMMYFUNCTION("""COMPUTED_VALUE"""),0.0)</f>
        <v>0</v>
      </c>
      <c r="L36" s="10">
        <f>IFERROR(__xludf.DUMMYFUNCTION("""COMPUTED_VALUE"""),15.0)</f>
        <v>15</v>
      </c>
      <c r="M36" s="10">
        <f>IFERROR(__xludf.DUMMYFUNCTION("""COMPUTED_VALUE"""),1.06)</f>
        <v>1.06</v>
      </c>
      <c r="N36" s="10">
        <f>IFERROR(__xludf.DUMMYFUNCTION("""COMPUTED_VALUE"""),1.0)</f>
        <v>1</v>
      </c>
      <c r="O36" s="10">
        <f>IFERROR(__xludf.DUMMYFUNCTION("""COMPUTED_VALUE"""),260.0)</f>
        <v>260</v>
      </c>
      <c r="P36" s="10">
        <f t="shared" ref="P36:Q36" si="35">I36+K36</f>
        <v>117</v>
      </c>
      <c r="Q36" s="10">
        <f t="shared" si="35"/>
        <v>38</v>
      </c>
    </row>
    <row r="37">
      <c r="A37" s="4">
        <v>1.0</v>
      </c>
      <c r="B37" s="1" t="s">
        <v>15</v>
      </c>
      <c r="D37" s="4" t="str">
        <f>IFERROR(__xludf.DUMMYFUNCTION("""COMPUTED_VALUE"""),"Fanny")</f>
        <v>Fanny</v>
      </c>
      <c r="E37" s="10">
        <f>IFERROR(__xludf.DUMMYFUNCTION("""COMPUTED_VALUE"""),2526.0)</f>
        <v>2526</v>
      </c>
      <c r="F37" s="10">
        <f>IFERROR(__xludf.DUMMYFUNCTION("""COMPUTED_VALUE"""),6.6)</f>
        <v>6.6</v>
      </c>
      <c r="G37" s="10">
        <v>100.0</v>
      </c>
      <c r="H37" s="10">
        <v>3.0</v>
      </c>
      <c r="I37" s="10">
        <f>IFERROR(__xludf.DUMMYFUNCTION("""COMPUTED_VALUE"""),126.0)</f>
        <v>126</v>
      </c>
      <c r="J37" s="10">
        <f>IFERROR(__xludf.DUMMYFUNCTION("""COMPUTED_VALUE"""),19.0)</f>
        <v>19</v>
      </c>
      <c r="K37" s="10">
        <f>IFERROR(__xludf.DUMMYFUNCTION("""COMPUTED_VALUE"""),0.0)</f>
        <v>0</v>
      </c>
      <c r="L37" s="10">
        <f>IFERROR(__xludf.DUMMYFUNCTION("""COMPUTED_VALUE"""),15.0)</f>
        <v>15</v>
      </c>
      <c r="M37" s="10">
        <f>IFERROR(__xludf.DUMMYFUNCTION("""COMPUTED_VALUE"""),1.11)</f>
        <v>1.11</v>
      </c>
      <c r="N37" s="10">
        <f>IFERROR(__xludf.DUMMYFUNCTION("""COMPUTED_VALUE"""),1.0)</f>
        <v>1</v>
      </c>
      <c r="O37" s="10">
        <f>IFERROR(__xludf.DUMMYFUNCTION("""COMPUTED_VALUE"""),265.0)</f>
        <v>265</v>
      </c>
      <c r="P37" s="10">
        <f t="shared" ref="P37:Q37" si="36">I37+K37</f>
        <v>126</v>
      </c>
      <c r="Q37" s="10">
        <f t="shared" si="36"/>
        <v>34</v>
      </c>
    </row>
    <row r="38">
      <c r="A38" s="4">
        <v>2.0</v>
      </c>
      <c r="B38" s="1" t="s">
        <v>349</v>
      </c>
      <c r="D38" s="4" t="str">
        <f>IFERROR(__xludf.DUMMYFUNCTION("""COMPUTED_VALUE"""),"Grock")</f>
        <v>Grock</v>
      </c>
      <c r="E38" s="10">
        <f>IFERROR(__xludf.DUMMYFUNCTION("""COMPUTED_VALUE"""),2819.0)</f>
        <v>2819</v>
      </c>
      <c r="F38" s="10">
        <f>IFERROR(__xludf.DUMMYFUNCTION("""COMPUTED_VALUE"""),8.4)</f>
        <v>8.4</v>
      </c>
      <c r="G38" s="10">
        <v>430.0</v>
      </c>
      <c r="H38" s="10">
        <v>2.4</v>
      </c>
      <c r="I38" s="10">
        <f>IFERROR(__xludf.DUMMYFUNCTION("""COMPUTED_VALUE"""),135.0)</f>
        <v>135</v>
      </c>
      <c r="J38" s="10">
        <f>IFERROR(__xludf.DUMMYFUNCTION("""COMPUTED_VALUE"""),21.0)</f>
        <v>21</v>
      </c>
      <c r="K38" s="10">
        <f>IFERROR(__xludf.DUMMYFUNCTION("""COMPUTED_VALUE"""),0.0)</f>
        <v>0</v>
      </c>
      <c r="L38" s="10">
        <f>IFERROR(__xludf.DUMMYFUNCTION("""COMPUTED_VALUE"""),15.0)</f>
        <v>15</v>
      </c>
      <c r="M38" s="10">
        <f>IFERROR(__xludf.DUMMYFUNCTION("""COMPUTED_VALUE"""),1.01)</f>
        <v>1.01</v>
      </c>
      <c r="N38" s="10">
        <f>IFERROR(__xludf.DUMMYFUNCTION("""COMPUTED_VALUE"""),1.0)</f>
        <v>1</v>
      </c>
      <c r="O38" s="10">
        <f>IFERROR(__xludf.DUMMYFUNCTION("""COMPUTED_VALUE"""),260.0)</f>
        <v>260</v>
      </c>
      <c r="P38" s="10">
        <f t="shared" ref="P38:Q38" si="37">I38+K38</f>
        <v>135</v>
      </c>
      <c r="Q38" s="10">
        <f t="shared" si="37"/>
        <v>36</v>
      </c>
    </row>
    <row r="39">
      <c r="A39" s="4">
        <v>3.0</v>
      </c>
      <c r="B39" s="1" t="s">
        <v>350</v>
      </c>
      <c r="D39" s="4" t="str">
        <f>IFERROR(__xludf.DUMMYFUNCTION("""COMPUTED_VALUE"""),"Barats")</f>
        <v>Barats</v>
      </c>
      <c r="E39" s="10">
        <f>IFERROR(__xludf.DUMMYFUNCTION("""COMPUTED_VALUE"""),2559.0)</f>
        <v>2559</v>
      </c>
      <c r="F39" s="10">
        <f>IFERROR(__xludf.DUMMYFUNCTION("""COMPUTED_VALUE"""),8.8)</f>
        <v>8.8</v>
      </c>
      <c r="G39" s="10">
        <v>430.0</v>
      </c>
      <c r="H39" s="10">
        <v>3.0</v>
      </c>
      <c r="I39" s="10">
        <f>IFERROR(__xludf.DUMMYFUNCTION("""COMPUTED_VALUE"""),135.0)</f>
        <v>135</v>
      </c>
      <c r="J39" s="10">
        <f>IFERROR(__xludf.DUMMYFUNCTION("""COMPUTED_VALUE"""),18.0)</f>
        <v>18</v>
      </c>
      <c r="K39" s="10">
        <f>IFERROR(__xludf.DUMMYFUNCTION("""COMPUTED_VALUE"""),0.0)</f>
        <v>0</v>
      </c>
      <c r="L39" s="10">
        <f>IFERROR(__xludf.DUMMYFUNCTION("""COMPUTED_VALUE"""),15.0)</f>
        <v>15</v>
      </c>
      <c r="M39" s="10">
        <f>IFERROR(__xludf.DUMMYFUNCTION("""COMPUTED_VALUE"""),1.01)</f>
        <v>1.01</v>
      </c>
      <c r="N39" s="10">
        <f>IFERROR(__xludf.DUMMYFUNCTION("""COMPUTED_VALUE"""),0.5)</f>
        <v>0.5</v>
      </c>
      <c r="O39" s="10">
        <f>IFERROR(__xludf.DUMMYFUNCTION("""COMPUTED_VALUE"""),268.0)</f>
        <v>268</v>
      </c>
      <c r="P39" s="10">
        <f t="shared" ref="P39:Q39" si="38">I39+K39</f>
        <v>135</v>
      </c>
      <c r="Q39" s="10">
        <f t="shared" si="38"/>
        <v>33</v>
      </c>
    </row>
    <row r="40">
      <c r="A40" s="4">
        <v>4.0</v>
      </c>
      <c r="B40" s="1" t="s">
        <v>351</v>
      </c>
      <c r="D40" s="4" t="str">
        <f>IFERROR(__xludf.DUMMYFUNCTION("""COMPUTED_VALUE"""),"Kaja")</f>
        <v>Kaja</v>
      </c>
      <c r="E40" s="10">
        <f>IFERROR(__xludf.DUMMYFUNCTION("""COMPUTED_VALUE"""),2609.0)</f>
        <v>2609</v>
      </c>
      <c r="F40" s="10">
        <f>IFERROR(__xludf.DUMMYFUNCTION("""COMPUTED_VALUE"""),10.4)</f>
        <v>10.4</v>
      </c>
      <c r="G40" s="10">
        <v>400.0</v>
      </c>
      <c r="H40" s="10">
        <v>12.0</v>
      </c>
      <c r="I40" s="10">
        <f>IFERROR(__xludf.DUMMYFUNCTION("""COMPUTED_VALUE"""),120.0)</f>
        <v>120</v>
      </c>
      <c r="J40" s="10">
        <f>IFERROR(__xludf.DUMMYFUNCTION("""COMPUTED_VALUE"""),21.0)</f>
        <v>21</v>
      </c>
      <c r="K40" s="10">
        <f>IFERROR(__xludf.DUMMYFUNCTION("""COMPUTED_VALUE"""),0.0)</f>
        <v>0</v>
      </c>
      <c r="L40" s="10">
        <f>IFERROR(__xludf.DUMMYFUNCTION("""COMPUTED_VALUE"""),15.0)</f>
        <v>15</v>
      </c>
      <c r="M40" s="10">
        <f>IFERROR(__xludf.DUMMYFUNCTION("""COMPUTED_VALUE"""),1.05)</f>
        <v>1.05</v>
      </c>
      <c r="N40" s="10">
        <f>IFERROR(__xludf.DUMMYFUNCTION("""COMPUTED_VALUE"""),1.0)</f>
        <v>1</v>
      </c>
      <c r="O40" s="10">
        <f>IFERROR(__xludf.DUMMYFUNCTION("""COMPUTED_VALUE"""),270.0)</f>
        <v>270</v>
      </c>
      <c r="P40" s="10">
        <f t="shared" ref="P40:Q40" si="39">I40+K40</f>
        <v>120</v>
      </c>
      <c r="Q40" s="10">
        <f t="shared" si="39"/>
        <v>36</v>
      </c>
    </row>
    <row r="41">
      <c r="A41" s="4">
        <v>5.0</v>
      </c>
      <c r="B41" s="1" t="s">
        <v>352</v>
      </c>
      <c r="D41" s="4" t="str">
        <f>IFERROR(__xludf.DUMMYFUNCTION("""COMPUTED_VALUE"""),"Wanwan")</f>
        <v>Wanwan</v>
      </c>
      <c r="E41" s="10">
        <f>IFERROR(__xludf.DUMMYFUNCTION("""COMPUTED_VALUE"""),2540.0)</f>
        <v>2540</v>
      </c>
      <c r="F41" s="10">
        <f>IFERROR(__xludf.DUMMYFUNCTION("""COMPUTED_VALUE"""),5.4)</f>
        <v>5.4</v>
      </c>
      <c r="G41" s="10">
        <v>424.0</v>
      </c>
      <c r="H41" s="10">
        <v>14.0</v>
      </c>
      <c r="I41" s="10">
        <f>IFERROR(__xludf.DUMMYFUNCTION("""COMPUTED_VALUE"""),95.0)</f>
        <v>95</v>
      </c>
      <c r="J41" s="10">
        <f>IFERROR(__xludf.DUMMYFUNCTION("""COMPUTED_VALUE"""),15.0)</f>
        <v>15</v>
      </c>
      <c r="K41" s="10">
        <f>IFERROR(__xludf.DUMMYFUNCTION("""COMPUTED_VALUE"""),0.0)</f>
        <v>0</v>
      </c>
      <c r="L41" s="10">
        <f>IFERROR(__xludf.DUMMYFUNCTION("""COMPUTED_VALUE"""),15.0)</f>
        <v>15</v>
      </c>
      <c r="M41" s="10">
        <f>IFERROR(__xludf.DUMMYFUNCTION("""COMPUTED_VALUE"""),0.98)</f>
        <v>0.98</v>
      </c>
      <c r="N41" s="10">
        <f>IFERROR(__xludf.DUMMYFUNCTION("""COMPUTED_VALUE"""),1.0)</f>
        <v>1</v>
      </c>
      <c r="O41" s="10">
        <f>IFERROR(__xludf.DUMMYFUNCTION("""COMPUTED_VALUE"""),245.0)</f>
        <v>245</v>
      </c>
      <c r="P41" s="10">
        <f t="shared" ref="P41:Q41" si="40">I41+K41</f>
        <v>95</v>
      </c>
      <c r="Q41" s="10">
        <f t="shared" si="40"/>
        <v>30</v>
      </c>
    </row>
    <row r="42">
      <c r="A42" s="4">
        <v>6.0</v>
      </c>
      <c r="B42" s="1" t="s">
        <v>353</v>
      </c>
      <c r="D42" s="4" t="str">
        <f>IFERROR(__xludf.DUMMYFUNCTION("""COMPUTED_VALUE"""),"Khufra")</f>
        <v>Khufra</v>
      </c>
      <c r="E42" s="10">
        <f>IFERROR(__xludf.DUMMYFUNCTION("""COMPUTED_VALUE"""),2779.0)</f>
        <v>2779</v>
      </c>
      <c r="F42" s="10">
        <f>IFERROR(__xludf.DUMMYFUNCTION("""COMPUTED_VALUE"""),9.4)</f>
        <v>9.4</v>
      </c>
      <c r="G42" s="10">
        <v>460.0</v>
      </c>
      <c r="H42" s="10">
        <v>3.0</v>
      </c>
      <c r="I42" s="10">
        <f>IFERROR(__xludf.DUMMYFUNCTION("""COMPUTED_VALUE"""),117.0)</f>
        <v>117</v>
      </c>
      <c r="J42" s="10">
        <f>IFERROR(__xludf.DUMMYFUNCTION("""COMPUTED_VALUE"""),19.0)</f>
        <v>19</v>
      </c>
      <c r="K42" s="10">
        <f>IFERROR(__xludf.DUMMYFUNCTION("""COMPUTED_VALUE"""),0.0)</f>
        <v>0</v>
      </c>
      <c r="L42" s="10">
        <f>IFERROR(__xludf.DUMMYFUNCTION("""COMPUTED_VALUE"""),15.0)</f>
        <v>15</v>
      </c>
      <c r="M42" s="10">
        <f>IFERROR(__xludf.DUMMYFUNCTION("""COMPUTED_VALUE"""),0.98)</f>
        <v>0.98</v>
      </c>
      <c r="N42" s="10">
        <f>IFERROR(__xludf.DUMMYFUNCTION("""COMPUTED_VALUE"""),1.0)</f>
        <v>1</v>
      </c>
      <c r="O42" s="10">
        <f>IFERROR(__xludf.DUMMYFUNCTION("""COMPUTED_VALUE"""),255.0)</f>
        <v>255</v>
      </c>
      <c r="P42" s="10">
        <f t="shared" ref="P42:Q42" si="41">I42+K42</f>
        <v>117</v>
      </c>
      <c r="Q42" s="10">
        <f t="shared" si="41"/>
        <v>34</v>
      </c>
    </row>
    <row r="43">
      <c r="A43" s="4">
        <v>7.0</v>
      </c>
      <c r="B43" s="1" t="s">
        <v>330</v>
      </c>
      <c r="D43" s="4" t="str">
        <f>IFERROR(__xludf.DUMMYFUNCTION("""COMPUTED_VALUE"""),"Franco")</f>
        <v>Franco</v>
      </c>
      <c r="E43" s="10">
        <f>IFERROR(__xludf.DUMMYFUNCTION("""COMPUTED_VALUE"""),2709.0)</f>
        <v>2709</v>
      </c>
      <c r="F43" s="10">
        <f>IFERROR(__xludf.DUMMYFUNCTION("""COMPUTED_VALUE"""),9.2)</f>
        <v>9.2</v>
      </c>
      <c r="G43" s="10">
        <v>440.0</v>
      </c>
      <c r="H43" s="10">
        <v>2.0</v>
      </c>
      <c r="I43" s="10">
        <f>IFERROR(__xludf.DUMMYFUNCTION("""COMPUTED_VALUE"""),116.0)</f>
        <v>116</v>
      </c>
      <c r="J43" s="10">
        <f>IFERROR(__xludf.DUMMYFUNCTION("""COMPUTED_VALUE"""),25.0)</f>
        <v>25</v>
      </c>
      <c r="K43" s="10">
        <f>IFERROR(__xludf.DUMMYFUNCTION("""COMPUTED_VALUE"""),0.0)</f>
        <v>0</v>
      </c>
      <c r="L43" s="10">
        <f>IFERROR(__xludf.DUMMYFUNCTION("""COMPUTED_VALUE"""),15.0)</f>
        <v>15</v>
      </c>
      <c r="M43" s="10">
        <f>IFERROR(__xludf.DUMMYFUNCTION("""COMPUTED_VALUE"""),1.03)</f>
        <v>1.03</v>
      </c>
      <c r="N43" s="10">
        <f>IFERROR(__xludf.DUMMYFUNCTION("""COMPUTED_VALUE"""),1.0)</f>
        <v>1</v>
      </c>
      <c r="O43" s="10">
        <f>IFERROR(__xludf.DUMMYFUNCTION("""COMPUTED_VALUE"""),260.0)</f>
        <v>260</v>
      </c>
      <c r="P43" s="10">
        <f t="shared" ref="P43:Q43" si="42">I43+K43</f>
        <v>116</v>
      </c>
      <c r="Q43" s="10">
        <f t="shared" si="42"/>
        <v>40</v>
      </c>
    </row>
    <row r="44">
      <c r="A44" s="4">
        <v>8.0</v>
      </c>
      <c r="B44" s="1" t="s">
        <v>331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>
      <c r="A45" s="4">
        <v>9.0</v>
      </c>
      <c r="B45" s="1" t="s">
        <v>332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>
      <c r="A46" s="4">
        <v>10.0</v>
      </c>
      <c r="B46" s="1" t="s">
        <v>354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>
      <c r="A47" s="4">
        <v>11.0</v>
      </c>
      <c r="B47" s="1" t="s">
        <v>334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>
      <c r="A48" s="4">
        <v>12.0</v>
      </c>
      <c r="B48" s="1" t="s">
        <v>355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>
      <c r="A49" s="4">
        <v>1.0</v>
      </c>
      <c r="B49" s="1" t="s">
        <v>16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>
      <c r="A50" s="4">
        <v>2.0</v>
      </c>
      <c r="B50" s="1" t="s">
        <v>356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>
      <c r="A51" s="4">
        <v>3.0</v>
      </c>
      <c r="B51" s="1" t="s">
        <v>337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>
      <c r="A52" s="4">
        <v>4.0</v>
      </c>
      <c r="B52" s="1" t="s">
        <v>357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>
      <c r="A53" s="4">
        <v>5.0</v>
      </c>
      <c r="B53" s="1" t="s">
        <v>358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>
      <c r="A54" s="4">
        <v>6.0</v>
      </c>
      <c r="B54" s="1" t="s">
        <v>359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>
      <c r="A55" s="4">
        <v>7.0</v>
      </c>
      <c r="B55" s="1" t="s">
        <v>360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>
      <c r="A56" s="4">
        <v>8.0</v>
      </c>
      <c r="B56" s="1" t="s">
        <v>331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>
      <c r="A57" s="4">
        <v>9.0</v>
      </c>
      <c r="B57" s="1" t="s">
        <v>332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>
      <c r="A58" s="4">
        <v>10.0</v>
      </c>
      <c r="B58" s="1" t="s">
        <v>348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>
      <c r="A59" s="4">
        <v>11.0</v>
      </c>
      <c r="B59" s="1" t="s">
        <v>334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>
      <c r="A60" s="4">
        <v>12.0</v>
      </c>
      <c r="B60" s="1" t="s">
        <v>343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>
      <c r="A61" s="4">
        <v>1.0</v>
      </c>
      <c r="B61" s="1" t="s">
        <v>17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>
      <c r="A62" s="4">
        <v>2.0</v>
      </c>
      <c r="B62" s="1" t="s">
        <v>325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>
      <c r="A63" s="4">
        <v>3.0</v>
      </c>
      <c r="B63" s="1" t="s">
        <v>361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>
      <c r="A64" s="4">
        <v>4.0</v>
      </c>
      <c r="B64" s="1" t="s">
        <v>362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>
      <c r="A65" s="4">
        <v>5.0</v>
      </c>
      <c r="B65" s="1" t="s">
        <v>363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>
      <c r="A66" s="4">
        <v>6.0</v>
      </c>
      <c r="B66" s="1" t="s">
        <v>364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>
      <c r="A67" s="4">
        <v>7.0</v>
      </c>
      <c r="B67" s="1" t="s">
        <v>365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>
      <c r="A68" s="4">
        <v>8.0</v>
      </c>
      <c r="B68" s="1" t="s">
        <v>331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>
      <c r="A69" s="4">
        <v>9.0</v>
      </c>
      <c r="B69" s="1" t="s">
        <v>332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>
      <c r="A70" s="4">
        <v>10.0</v>
      </c>
      <c r="B70" s="1" t="s">
        <v>366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>
      <c r="A71" s="4">
        <v>11.0</v>
      </c>
      <c r="B71" s="1" t="s">
        <v>334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>
      <c r="A72" s="4">
        <v>12.0</v>
      </c>
      <c r="B72" s="1" t="s">
        <v>355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>
      <c r="A73" s="4">
        <v>1.0</v>
      </c>
      <c r="B73" s="1" t="s">
        <v>18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>
      <c r="A74" s="4">
        <v>2.0</v>
      </c>
      <c r="B74" s="1" t="s">
        <v>367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>
      <c r="A75" s="4">
        <v>3.0</v>
      </c>
      <c r="B75" s="1" t="s">
        <v>368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>
      <c r="A76" s="4">
        <v>4.0</v>
      </c>
      <c r="B76" s="1" t="s">
        <v>369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>
      <c r="A77" s="4">
        <v>5.0</v>
      </c>
      <c r="B77" s="1" t="s">
        <v>370</v>
      </c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>
      <c r="A78" s="4">
        <v>6.0</v>
      </c>
      <c r="B78" s="1" t="s">
        <v>371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>
      <c r="A79" s="4">
        <v>7.0</v>
      </c>
      <c r="B79" s="1" t="s">
        <v>372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>
      <c r="A80" s="4">
        <v>8.0</v>
      </c>
      <c r="B80" s="1" t="s">
        <v>331</v>
      </c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>
      <c r="A81" s="4">
        <v>9.0</v>
      </c>
      <c r="B81" s="1" t="s">
        <v>332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>
      <c r="A82" s="4">
        <v>10.0</v>
      </c>
      <c r="B82" s="1" t="s">
        <v>373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>
      <c r="A83" s="4">
        <v>11.0</v>
      </c>
      <c r="B83" s="1" t="s">
        <v>334</v>
      </c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>
      <c r="A84" s="4">
        <v>12.0</v>
      </c>
      <c r="B84" s="1" t="s">
        <v>355</v>
      </c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>
      <c r="A85" s="4">
        <v>1.0</v>
      </c>
      <c r="B85" s="1" t="s">
        <v>19</v>
      </c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>
      <c r="A86" s="4">
        <v>2.0</v>
      </c>
      <c r="B86" s="1" t="s">
        <v>374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>
      <c r="A87" s="4">
        <v>3.0</v>
      </c>
      <c r="B87" s="1" t="s">
        <v>375</v>
      </c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>
      <c r="A88" s="4">
        <v>4.0</v>
      </c>
      <c r="B88" s="1" t="s">
        <v>376</v>
      </c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>
      <c r="A89" s="4">
        <v>5.0</v>
      </c>
      <c r="B89" s="1" t="s">
        <v>358</v>
      </c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>
      <c r="A90" s="4">
        <v>6.0</v>
      </c>
      <c r="B90" s="1" t="s">
        <v>377</v>
      </c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>
      <c r="A91" s="4">
        <v>7.0</v>
      </c>
      <c r="B91" s="1" t="s">
        <v>365</v>
      </c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>
      <c r="A92" s="4">
        <v>8.0</v>
      </c>
      <c r="B92" s="1" t="s">
        <v>331</v>
      </c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>
      <c r="A93" s="4">
        <v>9.0</v>
      </c>
      <c r="B93" s="1" t="s">
        <v>332</v>
      </c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>
      <c r="A94" s="4">
        <v>10.0</v>
      </c>
      <c r="B94" s="1" t="s">
        <v>378</v>
      </c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>
      <c r="A95" s="4">
        <v>11.0</v>
      </c>
      <c r="B95" s="1" t="s">
        <v>334</v>
      </c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>
      <c r="A96" s="4">
        <v>12.0</v>
      </c>
      <c r="B96" s="1" t="s">
        <v>343</v>
      </c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>
      <c r="A97" s="4">
        <v>1.0</v>
      </c>
      <c r="B97" s="1" t="s">
        <v>20</v>
      </c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>
      <c r="A98" s="4">
        <v>2.0</v>
      </c>
      <c r="B98" s="1" t="s">
        <v>367</v>
      </c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>
      <c r="A99" s="4">
        <v>3.0</v>
      </c>
      <c r="B99" s="1" t="s">
        <v>368</v>
      </c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>
      <c r="A100" s="4">
        <v>4.0</v>
      </c>
      <c r="B100" s="1" t="s">
        <v>369</v>
      </c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>
      <c r="A101" s="4">
        <v>5.0</v>
      </c>
      <c r="B101" s="1" t="s">
        <v>379</v>
      </c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>
      <c r="A102" s="4">
        <v>6.0</v>
      </c>
      <c r="B102" s="1" t="s">
        <v>371</v>
      </c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>
      <c r="A103" s="4">
        <v>7.0</v>
      </c>
      <c r="B103" s="1" t="s">
        <v>372</v>
      </c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>
      <c r="A104" s="4">
        <v>8.0</v>
      </c>
      <c r="B104" s="1" t="s">
        <v>331</v>
      </c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>
      <c r="A105" s="4">
        <v>9.0</v>
      </c>
      <c r="B105" s="1" t="s">
        <v>332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>
      <c r="A106" s="4">
        <v>10.0</v>
      </c>
      <c r="B106" s="1" t="s">
        <v>380</v>
      </c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>
      <c r="A107" s="4">
        <v>11.0</v>
      </c>
      <c r="B107" s="1" t="s">
        <v>334</v>
      </c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>
      <c r="A108" s="4">
        <v>12.0</v>
      </c>
      <c r="B108" s="1" t="s">
        <v>355</v>
      </c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>
      <c r="A109" s="4">
        <v>1.0</v>
      </c>
      <c r="B109" s="1" t="s">
        <v>21</v>
      </c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>
      <c r="A110" s="4">
        <v>2.0</v>
      </c>
      <c r="B110" s="1" t="s">
        <v>381</v>
      </c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>
      <c r="A111" s="4">
        <v>3.0</v>
      </c>
      <c r="B111" s="1" t="s">
        <v>382</v>
      </c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>
      <c r="A112" s="4">
        <v>4.0</v>
      </c>
      <c r="B112" s="1" t="s">
        <v>351</v>
      </c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>
      <c r="A113" s="4">
        <v>5.0</v>
      </c>
      <c r="B113" s="1" t="s">
        <v>383</v>
      </c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>
      <c r="A114" s="4">
        <v>6.0</v>
      </c>
      <c r="B114" s="1" t="s">
        <v>384</v>
      </c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>
      <c r="A115" s="4">
        <v>7.0</v>
      </c>
      <c r="B115" s="1" t="s">
        <v>372</v>
      </c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>
      <c r="A116" s="4">
        <v>8.0</v>
      </c>
      <c r="B116" s="1" t="s">
        <v>331</v>
      </c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>
      <c r="A117" s="4">
        <v>9.0</v>
      </c>
      <c r="B117" s="1" t="s">
        <v>332</v>
      </c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>
      <c r="A118" s="4">
        <v>10.0</v>
      </c>
      <c r="B118" s="1" t="s">
        <v>385</v>
      </c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>
      <c r="A119" s="4">
        <v>11.0</v>
      </c>
      <c r="B119" s="1" t="s">
        <v>334</v>
      </c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>
      <c r="A120" s="4">
        <v>12.0</v>
      </c>
      <c r="B120" s="1" t="s">
        <v>386</v>
      </c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>
      <c r="A121" s="4">
        <v>1.0</v>
      </c>
      <c r="B121" s="1" t="s">
        <v>22</v>
      </c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>
      <c r="A122" s="4">
        <v>2.0</v>
      </c>
      <c r="B122" s="1" t="s">
        <v>387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>
      <c r="A123" s="4">
        <v>3.0</v>
      </c>
      <c r="B123" s="1" t="s">
        <v>382</v>
      </c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>
      <c r="A124" s="4">
        <v>4.0</v>
      </c>
      <c r="B124" s="1" t="s">
        <v>351</v>
      </c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>
      <c r="A125" s="4">
        <v>5.0</v>
      </c>
      <c r="B125" s="1" t="s">
        <v>383</v>
      </c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>
      <c r="A126" s="4">
        <v>6.0</v>
      </c>
      <c r="B126" s="1" t="s">
        <v>388</v>
      </c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>
      <c r="A127" s="4">
        <v>7.0</v>
      </c>
      <c r="B127" s="1" t="s">
        <v>347</v>
      </c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>
      <c r="A128" s="4">
        <v>8.0</v>
      </c>
      <c r="B128" s="1" t="s">
        <v>331</v>
      </c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>
      <c r="A129" s="4">
        <v>9.0</v>
      </c>
      <c r="B129" s="1" t="s">
        <v>332</v>
      </c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>
      <c r="A130" s="4">
        <v>10.0</v>
      </c>
      <c r="B130" s="1" t="s">
        <v>389</v>
      </c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>
      <c r="A131" s="4">
        <v>11.0</v>
      </c>
      <c r="B131" s="1" t="s">
        <v>334</v>
      </c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>
      <c r="A132" s="4">
        <v>12.0</v>
      </c>
      <c r="B132" s="1" t="s">
        <v>335</v>
      </c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>
      <c r="A133" s="4">
        <v>1.0</v>
      </c>
      <c r="B133" s="1" t="s">
        <v>23</v>
      </c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>
      <c r="A134" s="4">
        <v>2.0</v>
      </c>
      <c r="B134" s="1" t="s">
        <v>390</v>
      </c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>
      <c r="A135" s="4">
        <v>3.0</v>
      </c>
      <c r="B135" s="1" t="s">
        <v>391</v>
      </c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>
      <c r="A136" s="4">
        <v>4.0</v>
      </c>
      <c r="B136" s="1" t="s">
        <v>344</v>
      </c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>
      <c r="A137" s="4">
        <v>5.0</v>
      </c>
      <c r="B137" s="1" t="s">
        <v>392</v>
      </c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>
      <c r="A138" s="4">
        <v>6.0</v>
      </c>
      <c r="B138" s="1" t="s">
        <v>393</v>
      </c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>
      <c r="A139" s="4">
        <v>7.0</v>
      </c>
      <c r="B139" s="1" t="s">
        <v>394</v>
      </c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>
      <c r="A140" s="4">
        <v>8.0</v>
      </c>
      <c r="B140" s="1" t="s">
        <v>331</v>
      </c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>
      <c r="A141" s="4">
        <v>9.0</v>
      </c>
      <c r="B141" s="1" t="s">
        <v>332</v>
      </c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>
      <c r="A142" s="4">
        <v>10.0</v>
      </c>
      <c r="B142" s="1" t="s">
        <v>389</v>
      </c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>
      <c r="A143" s="4">
        <v>11.0</v>
      </c>
      <c r="B143" s="1" t="s">
        <v>334</v>
      </c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>
      <c r="A144" s="4">
        <v>12.0</v>
      </c>
      <c r="B144" s="1" t="s">
        <v>343</v>
      </c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>
      <c r="A145" s="4">
        <v>1.0</v>
      </c>
      <c r="B145" s="1" t="s">
        <v>24</v>
      </c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>
      <c r="A146" s="4">
        <v>2.0</v>
      </c>
      <c r="B146" s="1" t="s">
        <v>395</v>
      </c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>
      <c r="A147" s="4">
        <v>3.0</v>
      </c>
      <c r="B147" s="1" t="s">
        <v>396</v>
      </c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>
      <c r="A148" s="4">
        <v>4.0</v>
      </c>
      <c r="B148" s="1" t="s">
        <v>338</v>
      </c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>
      <c r="A149" s="4">
        <v>5.0</v>
      </c>
      <c r="B149" s="1" t="s">
        <v>397</v>
      </c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>
      <c r="A150" s="4">
        <v>6.0</v>
      </c>
      <c r="B150" s="1" t="s">
        <v>398</v>
      </c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>
      <c r="A151" s="4">
        <v>7.0</v>
      </c>
      <c r="B151" s="1" t="s">
        <v>341</v>
      </c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>
      <c r="A152" s="4">
        <v>8.0</v>
      </c>
      <c r="B152" s="1" t="s">
        <v>331</v>
      </c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>
      <c r="A153" s="4">
        <v>9.0</v>
      </c>
      <c r="B153" s="1" t="s">
        <v>332</v>
      </c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>
      <c r="A154" s="4">
        <v>10.0</v>
      </c>
      <c r="B154" s="1" t="s">
        <v>399</v>
      </c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>
      <c r="A155" s="4">
        <v>11.0</v>
      </c>
      <c r="B155" s="1" t="s">
        <v>334</v>
      </c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>
      <c r="A156" s="4">
        <v>12.0</v>
      </c>
      <c r="B156" s="1" t="s">
        <v>355</v>
      </c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>
      <c r="A157" s="4">
        <v>1.0</v>
      </c>
      <c r="B157" s="1" t="s">
        <v>25</v>
      </c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>
      <c r="A158" s="4">
        <v>2.0</v>
      </c>
      <c r="B158" s="1" t="s">
        <v>400</v>
      </c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>
      <c r="A159" s="4">
        <v>3.0</v>
      </c>
      <c r="B159" s="1" t="s">
        <v>337</v>
      </c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>
      <c r="A160" s="4">
        <v>4.0</v>
      </c>
      <c r="B160" s="1" t="s">
        <v>338</v>
      </c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>
      <c r="A161" s="4">
        <v>5.0</v>
      </c>
      <c r="B161" s="1" t="s">
        <v>383</v>
      </c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>
      <c r="A162" s="4">
        <v>6.0</v>
      </c>
      <c r="B162" s="1" t="s">
        <v>340</v>
      </c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>
      <c r="A163" s="4">
        <v>7.0</v>
      </c>
      <c r="B163" s="1" t="s">
        <v>347</v>
      </c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>
      <c r="A164" s="4">
        <v>8.0</v>
      </c>
      <c r="B164" s="1" t="s">
        <v>331</v>
      </c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>
      <c r="A165" s="4">
        <v>9.0</v>
      </c>
      <c r="B165" s="1" t="s">
        <v>332</v>
      </c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>
      <c r="A166" s="4">
        <v>10.0</v>
      </c>
      <c r="B166" s="1" t="s">
        <v>342</v>
      </c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>
      <c r="A167" s="4">
        <v>11.0</v>
      </c>
      <c r="B167" s="1" t="s">
        <v>334</v>
      </c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</row>
    <row r="168">
      <c r="A168" s="4">
        <v>12.0</v>
      </c>
      <c r="B168" s="1" t="s">
        <v>335</v>
      </c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</row>
    <row r="169">
      <c r="A169" s="4">
        <v>1.0</v>
      </c>
      <c r="B169" s="1" t="s">
        <v>26</v>
      </c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>
      <c r="A170" s="4">
        <v>2.0</v>
      </c>
      <c r="B170" s="1" t="s">
        <v>401</v>
      </c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>
      <c r="A171" s="4">
        <v>3.0</v>
      </c>
      <c r="B171" s="1" t="s">
        <v>391</v>
      </c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>
      <c r="A172" s="4">
        <v>4.0</v>
      </c>
      <c r="B172" s="1" t="s">
        <v>402</v>
      </c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>
      <c r="A173" s="4">
        <v>5.0</v>
      </c>
      <c r="B173" s="1" t="s">
        <v>339</v>
      </c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  <row r="174">
      <c r="A174" s="4">
        <v>6.0</v>
      </c>
      <c r="B174" s="1" t="s">
        <v>403</v>
      </c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</row>
    <row r="175">
      <c r="A175" s="4">
        <v>7.0</v>
      </c>
      <c r="B175" s="1" t="s">
        <v>404</v>
      </c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</row>
    <row r="176">
      <c r="A176" s="4">
        <v>8.0</v>
      </c>
      <c r="B176" s="1" t="s">
        <v>331</v>
      </c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</row>
    <row r="177">
      <c r="A177" s="4">
        <v>9.0</v>
      </c>
      <c r="B177" s="1" t="s">
        <v>332</v>
      </c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</row>
    <row r="178">
      <c r="A178" s="4">
        <v>10.0</v>
      </c>
      <c r="B178" s="1" t="s">
        <v>342</v>
      </c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</row>
    <row r="179">
      <c r="A179" s="4">
        <v>11.0</v>
      </c>
      <c r="B179" s="1" t="s">
        <v>334</v>
      </c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</row>
    <row r="180">
      <c r="A180" s="4">
        <v>12.0</v>
      </c>
      <c r="B180" s="1" t="s">
        <v>405</v>
      </c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</row>
    <row r="181">
      <c r="A181" s="4">
        <v>1.0</v>
      </c>
      <c r="B181" s="1" t="s">
        <v>27</v>
      </c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</row>
    <row r="182">
      <c r="A182" s="4">
        <v>2.0</v>
      </c>
      <c r="B182" s="1" t="s">
        <v>406</v>
      </c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</row>
    <row r="183">
      <c r="A183" s="4">
        <v>3.0</v>
      </c>
      <c r="B183" s="1" t="s">
        <v>407</v>
      </c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</row>
    <row r="184">
      <c r="A184" s="4">
        <v>4.0</v>
      </c>
      <c r="B184" s="1" t="s">
        <v>327</v>
      </c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</row>
    <row r="185">
      <c r="A185" s="4">
        <v>5.0</v>
      </c>
      <c r="B185" s="1" t="s">
        <v>328</v>
      </c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</row>
    <row r="186">
      <c r="A186" s="4">
        <v>6.0</v>
      </c>
      <c r="B186" s="1" t="s">
        <v>359</v>
      </c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</row>
    <row r="187">
      <c r="A187" s="4">
        <v>7.0</v>
      </c>
      <c r="B187" s="1" t="s">
        <v>408</v>
      </c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</row>
    <row r="188">
      <c r="A188" s="4">
        <v>8.0</v>
      </c>
      <c r="B188" s="1" t="s">
        <v>331</v>
      </c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</row>
    <row r="189">
      <c r="A189" s="4">
        <v>9.0</v>
      </c>
      <c r="B189" s="1" t="s">
        <v>332</v>
      </c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</row>
    <row r="190">
      <c r="A190" s="4">
        <v>10.0</v>
      </c>
      <c r="B190" s="1" t="s">
        <v>385</v>
      </c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</row>
    <row r="191">
      <c r="A191" s="4">
        <v>11.0</v>
      </c>
      <c r="B191" s="1" t="s">
        <v>334</v>
      </c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</row>
    <row r="192">
      <c r="A192" s="4">
        <v>12.0</v>
      </c>
      <c r="B192" s="1" t="s">
        <v>355</v>
      </c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</row>
    <row r="193">
      <c r="A193" s="4">
        <v>1.0</v>
      </c>
      <c r="B193" s="1" t="s">
        <v>28</v>
      </c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</row>
    <row r="194">
      <c r="A194" s="4">
        <v>2.0</v>
      </c>
      <c r="B194" s="1" t="s">
        <v>409</v>
      </c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</row>
    <row r="195">
      <c r="A195" s="4">
        <v>3.0</v>
      </c>
      <c r="B195" s="1" t="s">
        <v>368</v>
      </c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</row>
    <row r="196">
      <c r="A196" s="4">
        <v>4.0</v>
      </c>
      <c r="B196" s="1" t="s">
        <v>362</v>
      </c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</row>
    <row r="197">
      <c r="A197" s="4">
        <v>5.0</v>
      </c>
      <c r="B197" s="1" t="s">
        <v>410</v>
      </c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</row>
    <row r="198">
      <c r="A198" s="4">
        <v>6.0</v>
      </c>
      <c r="B198" s="1" t="s">
        <v>377</v>
      </c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</row>
    <row r="199">
      <c r="A199" s="4">
        <v>7.0</v>
      </c>
      <c r="B199" s="1" t="s">
        <v>411</v>
      </c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</row>
    <row r="200">
      <c r="A200" s="4">
        <v>8.0</v>
      </c>
      <c r="B200" s="1" t="s">
        <v>331</v>
      </c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</row>
    <row r="201">
      <c r="A201" s="4">
        <v>9.0</v>
      </c>
      <c r="B201" s="1" t="s">
        <v>332</v>
      </c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</row>
    <row r="202">
      <c r="A202" s="4">
        <v>10.0</v>
      </c>
      <c r="B202" s="1" t="s">
        <v>378</v>
      </c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</row>
    <row r="203">
      <c r="A203" s="4">
        <v>11.0</v>
      </c>
      <c r="B203" s="1" t="s">
        <v>334</v>
      </c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</row>
    <row r="204">
      <c r="A204" s="4">
        <v>12.0</v>
      </c>
      <c r="B204" s="1" t="s">
        <v>355</v>
      </c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</row>
    <row r="205">
      <c r="A205" s="4">
        <v>1.0</v>
      </c>
      <c r="B205" s="1" t="s">
        <v>29</v>
      </c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</row>
    <row r="206">
      <c r="A206" s="4">
        <v>2.0</v>
      </c>
      <c r="B206" s="1" t="s">
        <v>412</v>
      </c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</row>
    <row r="207">
      <c r="A207" s="4">
        <v>3.0</v>
      </c>
      <c r="B207" s="1" t="s">
        <v>413</v>
      </c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</row>
    <row r="208">
      <c r="A208" s="4">
        <v>4.0</v>
      </c>
      <c r="B208" s="1" t="s">
        <v>344</v>
      </c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</row>
    <row r="209">
      <c r="A209" s="4">
        <v>5.0</v>
      </c>
      <c r="B209" s="1" t="s">
        <v>392</v>
      </c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</row>
    <row r="210">
      <c r="A210" s="4">
        <v>6.0</v>
      </c>
      <c r="B210" s="1" t="s">
        <v>414</v>
      </c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</row>
    <row r="211">
      <c r="A211" s="4">
        <v>7.0</v>
      </c>
      <c r="B211" s="1" t="s">
        <v>330</v>
      </c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</row>
    <row r="212">
      <c r="A212" s="4">
        <v>8.0</v>
      </c>
      <c r="B212" s="1" t="s">
        <v>331</v>
      </c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</row>
    <row r="213">
      <c r="A213" s="4">
        <v>9.0</v>
      </c>
      <c r="B213" s="1" t="s">
        <v>332</v>
      </c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</row>
    <row r="214">
      <c r="A214" s="4">
        <v>10.0</v>
      </c>
      <c r="B214" s="1" t="s">
        <v>389</v>
      </c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</row>
    <row r="215">
      <c r="A215" s="4">
        <v>11.0</v>
      </c>
      <c r="B215" s="1" t="s">
        <v>334</v>
      </c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</row>
    <row r="216">
      <c r="A216" s="4">
        <v>12.0</v>
      </c>
      <c r="B216" s="1" t="s">
        <v>405</v>
      </c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</row>
    <row r="217">
      <c r="A217" s="4">
        <v>1.0</v>
      </c>
      <c r="B217" s="1" t="s">
        <v>30</v>
      </c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</row>
    <row r="218">
      <c r="A218" s="4">
        <v>2.0</v>
      </c>
      <c r="B218" s="1" t="s">
        <v>415</v>
      </c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</row>
    <row r="219">
      <c r="A219" s="4">
        <v>3.0</v>
      </c>
      <c r="B219" s="1" t="s">
        <v>368</v>
      </c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</row>
    <row r="220">
      <c r="A220" s="4">
        <v>4.0</v>
      </c>
      <c r="B220" s="1" t="s">
        <v>376</v>
      </c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</row>
    <row r="221">
      <c r="A221" s="4">
        <v>5.0</v>
      </c>
      <c r="B221" s="1" t="s">
        <v>416</v>
      </c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</row>
    <row r="222">
      <c r="A222" s="4">
        <v>6.0</v>
      </c>
      <c r="B222" s="1" t="s">
        <v>359</v>
      </c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</row>
    <row r="223">
      <c r="A223" s="4">
        <v>7.0</v>
      </c>
      <c r="B223" s="1" t="s">
        <v>417</v>
      </c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</row>
    <row r="224">
      <c r="A224" s="4">
        <v>8.0</v>
      </c>
      <c r="B224" s="1" t="s">
        <v>331</v>
      </c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</row>
    <row r="225">
      <c r="A225" s="4">
        <v>9.0</v>
      </c>
      <c r="B225" s="1" t="s">
        <v>332</v>
      </c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</row>
    <row r="226">
      <c r="A226" s="4">
        <v>10.0</v>
      </c>
      <c r="B226" s="1" t="s">
        <v>418</v>
      </c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</row>
    <row r="227">
      <c r="A227" s="4">
        <v>11.0</v>
      </c>
      <c r="B227" s="1" t="s">
        <v>334</v>
      </c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</row>
    <row r="228">
      <c r="A228" s="4">
        <v>12.0</v>
      </c>
      <c r="B228" s="1" t="s">
        <v>419</v>
      </c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</row>
    <row r="229">
      <c r="A229" s="4">
        <v>1.0</v>
      </c>
      <c r="B229" s="1" t="s">
        <v>31</v>
      </c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</row>
    <row r="230">
      <c r="A230" s="4">
        <v>2.0</v>
      </c>
      <c r="B230" s="1" t="s">
        <v>420</v>
      </c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</row>
    <row r="231">
      <c r="A231" s="4">
        <v>3.0</v>
      </c>
      <c r="B231" s="1" t="s">
        <v>391</v>
      </c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</row>
    <row r="232">
      <c r="A232" s="4">
        <v>4.0</v>
      </c>
      <c r="B232" s="1" t="s">
        <v>351</v>
      </c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</row>
    <row r="233">
      <c r="A233" s="4">
        <v>5.0</v>
      </c>
      <c r="B233" s="1" t="s">
        <v>416</v>
      </c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</row>
    <row r="234">
      <c r="A234" s="4">
        <v>6.0</v>
      </c>
      <c r="B234" s="1" t="s">
        <v>398</v>
      </c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</row>
    <row r="235">
      <c r="A235" s="4">
        <v>7.0</v>
      </c>
      <c r="B235" s="1" t="s">
        <v>360</v>
      </c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</row>
    <row r="236">
      <c r="A236" s="4">
        <v>8.0</v>
      </c>
      <c r="B236" s="1" t="s">
        <v>331</v>
      </c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</row>
    <row r="237">
      <c r="A237" s="4">
        <v>9.0</v>
      </c>
      <c r="B237" s="1" t="s">
        <v>332</v>
      </c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</row>
    <row r="238">
      <c r="A238" s="4">
        <v>10.0</v>
      </c>
      <c r="B238" s="1" t="s">
        <v>389</v>
      </c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</row>
    <row r="239">
      <c r="A239" s="4">
        <v>11.0</v>
      </c>
      <c r="B239" s="1" t="s">
        <v>334</v>
      </c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</row>
    <row r="240">
      <c r="A240" s="4">
        <v>12.0</v>
      </c>
      <c r="B240" s="1" t="s">
        <v>386</v>
      </c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</row>
    <row r="241">
      <c r="A241" s="4">
        <v>1.0</v>
      </c>
      <c r="B241" s="1" t="s">
        <v>32</v>
      </c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</row>
    <row r="242">
      <c r="A242" s="4">
        <v>2.0</v>
      </c>
      <c r="B242" s="1" t="s">
        <v>421</v>
      </c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</row>
    <row r="243">
      <c r="A243" s="4">
        <v>3.0</v>
      </c>
      <c r="B243" s="1" t="s">
        <v>422</v>
      </c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</row>
    <row r="244">
      <c r="A244" s="4">
        <v>4.0</v>
      </c>
      <c r="B244" s="1" t="s">
        <v>362</v>
      </c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</row>
    <row r="245">
      <c r="A245" s="4">
        <v>5.0</v>
      </c>
      <c r="B245" s="1" t="s">
        <v>410</v>
      </c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</row>
    <row r="246">
      <c r="A246" s="4">
        <v>6.0</v>
      </c>
      <c r="B246" s="1" t="s">
        <v>423</v>
      </c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</row>
    <row r="247">
      <c r="A247" s="4">
        <v>7.0</v>
      </c>
      <c r="B247" s="1" t="s">
        <v>330</v>
      </c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</row>
    <row r="248">
      <c r="A248" s="4">
        <v>8.0</v>
      </c>
      <c r="B248" s="1" t="s">
        <v>331</v>
      </c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</row>
    <row r="249">
      <c r="A249" s="4">
        <v>9.0</v>
      </c>
      <c r="B249" s="1" t="s">
        <v>332</v>
      </c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</row>
    <row r="250">
      <c r="A250" s="4">
        <v>10.0</v>
      </c>
      <c r="B250" s="1" t="s">
        <v>424</v>
      </c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</row>
    <row r="251">
      <c r="A251" s="4">
        <v>11.0</v>
      </c>
      <c r="B251" s="1" t="s">
        <v>334</v>
      </c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</row>
    <row r="252">
      <c r="A252" s="4">
        <v>12.0</v>
      </c>
      <c r="B252" s="1" t="s">
        <v>355</v>
      </c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</row>
    <row r="253">
      <c r="A253" s="4">
        <v>1.0</v>
      </c>
      <c r="B253" s="1" t="s">
        <v>33</v>
      </c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</row>
    <row r="254">
      <c r="A254" s="4">
        <v>2.0</v>
      </c>
      <c r="B254" s="1" t="s">
        <v>425</v>
      </c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</row>
    <row r="255">
      <c r="A255" s="4">
        <v>3.0</v>
      </c>
      <c r="B255" s="1" t="s">
        <v>391</v>
      </c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</row>
    <row r="256">
      <c r="A256" s="4">
        <v>4.0</v>
      </c>
      <c r="B256" s="1" t="s">
        <v>426</v>
      </c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</row>
    <row r="257">
      <c r="A257" s="4">
        <v>5.0</v>
      </c>
      <c r="B257" s="1" t="s">
        <v>427</v>
      </c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</row>
    <row r="258">
      <c r="A258" s="4">
        <v>6.0</v>
      </c>
      <c r="B258" s="1" t="s">
        <v>329</v>
      </c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</row>
    <row r="259">
      <c r="A259" s="4">
        <v>7.0</v>
      </c>
      <c r="B259" s="1" t="s">
        <v>330</v>
      </c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</row>
    <row r="260">
      <c r="A260" s="4">
        <v>8.0</v>
      </c>
      <c r="B260" s="1" t="s">
        <v>331</v>
      </c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</row>
    <row r="261">
      <c r="A261" s="4">
        <v>9.0</v>
      </c>
      <c r="B261" s="1" t="s">
        <v>332</v>
      </c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</row>
    <row r="262">
      <c r="A262" s="4">
        <v>10.0</v>
      </c>
      <c r="B262" s="1" t="s">
        <v>389</v>
      </c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</row>
    <row r="263">
      <c r="A263" s="4">
        <v>11.0</v>
      </c>
      <c r="B263" s="1" t="s">
        <v>334</v>
      </c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</row>
    <row r="264">
      <c r="A264" s="4">
        <v>12.0</v>
      </c>
      <c r="B264" s="1" t="s">
        <v>335</v>
      </c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</row>
    <row r="265">
      <c r="A265" s="4">
        <v>1.0</v>
      </c>
      <c r="B265" s="1" t="s">
        <v>34</v>
      </c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</row>
    <row r="266">
      <c r="A266" s="4">
        <v>2.0</v>
      </c>
      <c r="B266" s="1" t="s">
        <v>428</v>
      </c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</row>
    <row r="267">
      <c r="A267" s="4">
        <v>3.0</v>
      </c>
      <c r="B267" s="1" t="s">
        <v>368</v>
      </c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</row>
    <row r="268">
      <c r="A268" s="4">
        <v>4.0</v>
      </c>
      <c r="B268" s="1" t="s">
        <v>327</v>
      </c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</row>
    <row r="269">
      <c r="A269" s="4">
        <v>5.0</v>
      </c>
      <c r="B269" s="1" t="s">
        <v>328</v>
      </c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</row>
    <row r="270">
      <c r="A270" s="4">
        <v>6.0</v>
      </c>
      <c r="B270" s="1" t="s">
        <v>371</v>
      </c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</row>
    <row r="271">
      <c r="A271" s="4">
        <v>7.0</v>
      </c>
      <c r="B271" s="1" t="s">
        <v>429</v>
      </c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</row>
    <row r="272">
      <c r="A272" s="4">
        <v>8.0</v>
      </c>
      <c r="B272" s="1" t="s">
        <v>331</v>
      </c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</row>
    <row r="273">
      <c r="A273" s="4">
        <v>9.0</v>
      </c>
      <c r="B273" s="1" t="s">
        <v>332</v>
      </c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</row>
    <row r="274">
      <c r="A274" s="4">
        <v>10.0</v>
      </c>
      <c r="B274" s="1" t="s">
        <v>430</v>
      </c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</row>
    <row r="275">
      <c r="A275" s="4">
        <v>11.0</v>
      </c>
      <c r="B275" s="1" t="s">
        <v>334</v>
      </c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</row>
    <row r="276">
      <c r="A276" s="4">
        <v>12.0</v>
      </c>
      <c r="B276" s="1" t="s">
        <v>355</v>
      </c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</row>
    <row r="277">
      <c r="A277" s="4">
        <v>1.0</v>
      </c>
      <c r="B277" s="1" t="s">
        <v>35</v>
      </c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</row>
    <row r="278">
      <c r="A278" s="4">
        <v>2.0</v>
      </c>
      <c r="B278" s="1" t="s">
        <v>431</v>
      </c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</row>
    <row r="279">
      <c r="A279" s="4">
        <v>3.0</v>
      </c>
      <c r="B279" s="1" t="s">
        <v>432</v>
      </c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</row>
    <row r="280">
      <c r="A280" s="4">
        <v>4.0</v>
      </c>
      <c r="B280" s="1" t="s">
        <v>433</v>
      </c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</row>
    <row r="281">
      <c r="A281" s="4">
        <v>5.0</v>
      </c>
      <c r="B281" s="1" t="s">
        <v>358</v>
      </c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</row>
    <row r="282">
      <c r="A282" s="4">
        <v>6.0</v>
      </c>
      <c r="B282" s="1" t="s">
        <v>340</v>
      </c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</row>
    <row r="283">
      <c r="A283" s="4">
        <v>7.0</v>
      </c>
      <c r="B283" s="1" t="s">
        <v>330</v>
      </c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</row>
    <row r="284">
      <c r="A284" s="4">
        <v>8.0</v>
      </c>
      <c r="B284" s="1" t="s">
        <v>331</v>
      </c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</row>
    <row r="285">
      <c r="A285" s="4">
        <v>9.0</v>
      </c>
      <c r="B285" s="1" t="s">
        <v>332</v>
      </c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</row>
    <row r="286">
      <c r="A286" s="4">
        <v>10.0</v>
      </c>
      <c r="B286" s="1" t="s">
        <v>434</v>
      </c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</row>
    <row r="287">
      <c r="A287" s="4">
        <v>11.0</v>
      </c>
      <c r="B287" s="1" t="s">
        <v>334</v>
      </c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</row>
    <row r="288">
      <c r="A288" s="4">
        <v>12.0</v>
      </c>
      <c r="B288" s="1" t="s">
        <v>405</v>
      </c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</row>
    <row r="289">
      <c r="A289" s="4">
        <v>1.0</v>
      </c>
      <c r="B289" s="1" t="s">
        <v>36</v>
      </c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</row>
    <row r="290">
      <c r="A290" s="4">
        <v>2.0</v>
      </c>
      <c r="B290" s="1" t="s">
        <v>435</v>
      </c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</row>
    <row r="291">
      <c r="A291" s="4">
        <v>3.0</v>
      </c>
      <c r="B291" s="1" t="s">
        <v>396</v>
      </c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</row>
    <row r="292">
      <c r="A292" s="4">
        <v>4.0</v>
      </c>
      <c r="B292" s="1" t="s">
        <v>357</v>
      </c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</row>
    <row r="293">
      <c r="A293" s="4">
        <v>5.0</v>
      </c>
      <c r="B293" s="1" t="s">
        <v>416</v>
      </c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</row>
    <row r="294">
      <c r="A294" s="4">
        <v>6.0</v>
      </c>
      <c r="B294" s="1" t="s">
        <v>436</v>
      </c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</row>
    <row r="295">
      <c r="A295" s="4">
        <v>7.0</v>
      </c>
      <c r="B295" s="1" t="s">
        <v>437</v>
      </c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</row>
    <row r="296">
      <c r="A296" s="4">
        <v>8.0</v>
      </c>
      <c r="B296" s="1" t="s">
        <v>331</v>
      </c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</row>
    <row r="297">
      <c r="A297" s="4">
        <v>9.0</v>
      </c>
      <c r="B297" s="1" t="s">
        <v>332</v>
      </c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</row>
    <row r="298">
      <c r="A298" s="4">
        <v>10.0</v>
      </c>
      <c r="B298" s="1" t="s">
        <v>354</v>
      </c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</row>
    <row r="299">
      <c r="A299" s="4">
        <v>11.0</v>
      </c>
      <c r="B299" s="1" t="s">
        <v>334</v>
      </c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</row>
    <row r="300">
      <c r="A300" s="4">
        <v>12.0</v>
      </c>
      <c r="B300" s="1" t="s">
        <v>343</v>
      </c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</row>
    <row r="301">
      <c r="A301" s="4">
        <v>1.0</v>
      </c>
      <c r="B301" s="1" t="s">
        <v>37</v>
      </c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</row>
    <row r="302">
      <c r="A302" s="4">
        <v>2.0</v>
      </c>
      <c r="B302" s="1" t="s">
        <v>438</v>
      </c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</row>
    <row r="303">
      <c r="A303" s="4">
        <v>3.0</v>
      </c>
      <c r="B303" s="1" t="s">
        <v>361</v>
      </c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</row>
    <row r="304">
      <c r="A304" s="4">
        <v>4.0</v>
      </c>
      <c r="B304" s="1" t="s">
        <v>327</v>
      </c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</row>
    <row r="305">
      <c r="A305" s="4">
        <v>5.0</v>
      </c>
      <c r="B305" s="1" t="s">
        <v>328</v>
      </c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</row>
    <row r="306">
      <c r="A306" s="4">
        <v>6.0</v>
      </c>
      <c r="B306" s="1" t="s">
        <v>439</v>
      </c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</row>
    <row r="307">
      <c r="A307" s="4">
        <v>7.0</v>
      </c>
      <c r="B307" s="1" t="s">
        <v>429</v>
      </c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</row>
    <row r="308">
      <c r="A308" s="4">
        <v>8.0</v>
      </c>
      <c r="B308" s="1" t="s">
        <v>331</v>
      </c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</row>
    <row r="309">
      <c r="A309" s="4">
        <v>9.0</v>
      </c>
      <c r="B309" s="1" t="s">
        <v>332</v>
      </c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</row>
    <row r="310">
      <c r="A310" s="4">
        <v>10.0</v>
      </c>
      <c r="B310" s="1" t="s">
        <v>348</v>
      </c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</row>
    <row r="311">
      <c r="A311" s="4">
        <v>11.0</v>
      </c>
      <c r="B311" s="1" t="s">
        <v>334</v>
      </c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</row>
    <row r="312">
      <c r="A312" s="4">
        <v>12.0</v>
      </c>
      <c r="B312" s="1" t="s">
        <v>440</v>
      </c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</row>
    <row r="313">
      <c r="A313" s="4">
        <v>1.0</v>
      </c>
      <c r="B313" s="1" t="s">
        <v>38</v>
      </c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</row>
    <row r="314">
      <c r="A314" s="4">
        <v>2.0</v>
      </c>
      <c r="B314" s="1" t="s">
        <v>441</v>
      </c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</row>
    <row r="315">
      <c r="A315" s="4">
        <v>3.0</v>
      </c>
      <c r="B315" s="1" t="s">
        <v>407</v>
      </c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</row>
    <row r="316">
      <c r="A316" s="4">
        <v>4.0</v>
      </c>
      <c r="B316" s="1" t="s">
        <v>357</v>
      </c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</row>
    <row r="317">
      <c r="A317" s="4">
        <v>5.0</v>
      </c>
      <c r="B317" s="1" t="s">
        <v>352</v>
      </c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</row>
    <row r="318">
      <c r="A318" s="4">
        <v>6.0</v>
      </c>
      <c r="B318" s="1" t="s">
        <v>414</v>
      </c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</row>
    <row r="319">
      <c r="A319" s="4">
        <v>7.0</v>
      </c>
      <c r="B319" s="1" t="s">
        <v>404</v>
      </c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</row>
    <row r="320">
      <c r="A320" s="4">
        <v>8.0</v>
      </c>
      <c r="B320" s="1" t="s">
        <v>331</v>
      </c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</row>
    <row r="321">
      <c r="A321" s="4">
        <v>9.0</v>
      </c>
      <c r="B321" s="1" t="s">
        <v>332</v>
      </c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</row>
    <row r="322">
      <c r="A322" s="4">
        <v>10.0</v>
      </c>
      <c r="B322" s="1" t="s">
        <v>354</v>
      </c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</row>
    <row r="323">
      <c r="A323" s="4">
        <v>11.0</v>
      </c>
      <c r="B323" s="1" t="s">
        <v>334</v>
      </c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</row>
    <row r="324">
      <c r="A324" s="4">
        <v>12.0</v>
      </c>
      <c r="B324" s="1" t="s">
        <v>355</v>
      </c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</row>
    <row r="325">
      <c r="A325" s="4">
        <v>1.0</v>
      </c>
      <c r="B325" s="1" t="s">
        <v>39</v>
      </c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</row>
    <row r="326">
      <c r="A326" s="4">
        <v>2.0</v>
      </c>
      <c r="B326" s="1" t="s">
        <v>442</v>
      </c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</row>
    <row r="327">
      <c r="A327" s="4">
        <v>3.0</v>
      </c>
      <c r="B327" s="1" t="s">
        <v>391</v>
      </c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</row>
    <row r="328">
      <c r="A328" s="4">
        <v>4.0</v>
      </c>
      <c r="B328" s="1" t="s">
        <v>443</v>
      </c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</row>
    <row r="329">
      <c r="A329" s="4">
        <v>5.0</v>
      </c>
      <c r="B329" s="1" t="s">
        <v>444</v>
      </c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</row>
    <row r="330">
      <c r="A330" s="4">
        <v>6.0</v>
      </c>
      <c r="B330" s="1" t="s">
        <v>340</v>
      </c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</row>
    <row r="331">
      <c r="A331" s="4">
        <v>7.0</v>
      </c>
      <c r="B331" s="1" t="s">
        <v>394</v>
      </c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</row>
    <row r="332">
      <c r="A332" s="4">
        <v>8.0</v>
      </c>
      <c r="B332" s="1" t="s">
        <v>331</v>
      </c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</row>
    <row r="333">
      <c r="A333" s="4">
        <v>9.0</v>
      </c>
      <c r="B333" s="1" t="s">
        <v>332</v>
      </c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</row>
    <row r="334">
      <c r="A334" s="4">
        <v>10.0</v>
      </c>
      <c r="B334" s="1" t="s">
        <v>378</v>
      </c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</row>
    <row r="335">
      <c r="A335" s="4">
        <v>11.0</v>
      </c>
      <c r="B335" s="1" t="s">
        <v>334</v>
      </c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</row>
    <row r="336">
      <c r="A336" s="4">
        <v>12.0</v>
      </c>
      <c r="B336" s="1" t="s">
        <v>343</v>
      </c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</row>
    <row r="337">
      <c r="A337" s="4">
        <v>1.0</v>
      </c>
      <c r="B337" s="1" t="s">
        <v>40</v>
      </c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</row>
    <row r="338">
      <c r="A338" s="4">
        <v>2.0</v>
      </c>
      <c r="B338" s="1" t="s">
        <v>400</v>
      </c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</row>
    <row r="339">
      <c r="A339" s="4">
        <v>3.0</v>
      </c>
      <c r="B339" s="1" t="s">
        <v>337</v>
      </c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</row>
    <row r="340">
      <c r="A340" s="4">
        <v>4.0</v>
      </c>
      <c r="B340" s="1" t="s">
        <v>445</v>
      </c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</row>
    <row r="341">
      <c r="A341" s="4">
        <v>5.0</v>
      </c>
      <c r="B341" s="1" t="s">
        <v>446</v>
      </c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</row>
    <row r="342">
      <c r="A342" s="4">
        <v>6.0</v>
      </c>
      <c r="B342" s="1" t="s">
        <v>340</v>
      </c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</row>
    <row r="343">
      <c r="A343" s="4">
        <v>7.0</v>
      </c>
      <c r="B343" s="1" t="s">
        <v>404</v>
      </c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</row>
    <row r="344">
      <c r="A344" s="4">
        <v>8.0</v>
      </c>
      <c r="B344" s="1" t="s">
        <v>331</v>
      </c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</row>
    <row r="345">
      <c r="A345" s="4">
        <v>9.0</v>
      </c>
      <c r="B345" s="1" t="s">
        <v>332</v>
      </c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</row>
    <row r="346">
      <c r="A346" s="4">
        <v>10.0</v>
      </c>
      <c r="B346" s="1" t="s">
        <v>342</v>
      </c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</row>
    <row r="347">
      <c r="A347" s="4">
        <v>11.0</v>
      </c>
      <c r="B347" s="1" t="s">
        <v>334</v>
      </c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</row>
    <row r="348">
      <c r="A348" s="4">
        <v>12.0</v>
      </c>
      <c r="B348" s="1" t="s">
        <v>405</v>
      </c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</row>
    <row r="349">
      <c r="A349" s="4">
        <v>1.0</v>
      </c>
      <c r="B349" s="1" t="s">
        <v>41</v>
      </c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</row>
    <row r="350">
      <c r="A350" s="4">
        <v>2.0</v>
      </c>
      <c r="B350" s="1" t="s">
        <v>447</v>
      </c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</row>
    <row r="351">
      <c r="A351" s="4">
        <v>3.0</v>
      </c>
      <c r="B351" s="1" t="s">
        <v>368</v>
      </c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</row>
    <row r="352">
      <c r="A352" s="4">
        <v>4.0</v>
      </c>
      <c r="B352" s="1" t="s">
        <v>351</v>
      </c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</row>
    <row r="353">
      <c r="A353" s="4">
        <v>5.0</v>
      </c>
      <c r="B353" s="1" t="s">
        <v>416</v>
      </c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</row>
    <row r="354">
      <c r="A354" s="4">
        <v>6.0</v>
      </c>
      <c r="B354" s="1" t="s">
        <v>448</v>
      </c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</row>
    <row r="355">
      <c r="A355" s="4">
        <v>7.0</v>
      </c>
      <c r="B355" s="1" t="s">
        <v>417</v>
      </c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</row>
    <row r="356">
      <c r="A356" s="4">
        <v>8.0</v>
      </c>
      <c r="B356" s="1" t="s">
        <v>331</v>
      </c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</row>
    <row r="357">
      <c r="A357" s="4">
        <v>9.0</v>
      </c>
      <c r="B357" s="1" t="s">
        <v>332</v>
      </c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</row>
    <row r="358">
      <c r="A358" s="4">
        <v>10.0</v>
      </c>
      <c r="B358" s="1" t="s">
        <v>449</v>
      </c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</row>
    <row r="359">
      <c r="A359" s="4">
        <v>11.0</v>
      </c>
      <c r="B359" s="1" t="s">
        <v>334</v>
      </c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</row>
    <row r="360">
      <c r="A360" s="4">
        <v>12.0</v>
      </c>
      <c r="B360" s="1" t="s">
        <v>335</v>
      </c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</row>
    <row r="361">
      <c r="A361" s="4">
        <v>1.0</v>
      </c>
      <c r="B361" s="1" t="s">
        <v>42</v>
      </c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</row>
    <row r="362">
      <c r="A362" s="4">
        <v>2.0</v>
      </c>
      <c r="B362" s="1" t="s">
        <v>450</v>
      </c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</row>
    <row r="363">
      <c r="A363" s="4">
        <v>3.0</v>
      </c>
      <c r="B363" s="1" t="s">
        <v>337</v>
      </c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</row>
    <row r="364">
      <c r="A364" s="4">
        <v>4.0</v>
      </c>
      <c r="B364" s="1" t="s">
        <v>327</v>
      </c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</row>
    <row r="365">
      <c r="A365" s="4">
        <v>5.0</v>
      </c>
      <c r="B365" s="1" t="s">
        <v>328</v>
      </c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</row>
    <row r="366">
      <c r="A366" s="4">
        <v>6.0</v>
      </c>
      <c r="B366" s="1" t="s">
        <v>451</v>
      </c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</row>
    <row r="367">
      <c r="A367" s="4">
        <v>7.0</v>
      </c>
      <c r="B367" s="1" t="s">
        <v>404</v>
      </c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</row>
    <row r="368">
      <c r="A368" s="4">
        <v>8.0</v>
      </c>
      <c r="B368" s="1" t="s">
        <v>331</v>
      </c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</row>
    <row r="369">
      <c r="A369" s="4">
        <v>9.0</v>
      </c>
      <c r="B369" s="1" t="s">
        <v>332</v>
      </c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</row>
    <row r="370">
      <c r="A370" s="4">
        <v>10.0</v>
      </c>
      <c r="B370" s="1" t="s">
        <v>452</v>
      </c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</row>
    <row r="371">
      <c r="A371" s="4">
        <v>11.0</v>
      </c>
      <c r="B371" s="1" t="s">
        <v>334</v>
      </c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</row>
    <row r="372">
      <c r="A372" s="4">
        <v>12.0</v>
      </c>
      <c r="B372" s="1" t="s">
        <v>453</v>
      </c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</row>
    <row r="373">
      <c r="A373" s="4">
        <v>1.0</v>
      </c>
      <c r="B373" s="1" t="s">
        <v>43</v>
      </c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</row>
    <row r="374">
      <c r="A374" s="4">
        <v>2.0</v>
      </c>
      <c r="B374" s="1" t="s">
        <v>409</v>
      </c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</row>
    <row r="375">
      <c r="A375" s="4">
        <v>3.0</v>
      </c>
      <c r="B375" s="1" t="s">
        <v>396</v>
      </c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</row>
    <row r="376">
      <c r="A376" s="4">
        <v>4.0</v>
      </c>
      <c r="B376" s="1" t="s">
        <v>454</v>
      </c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</row>
    <row r="377">
      <c r="A377" s="4">
        <v>5.0</v>
      </c>
      <c r="B377" s="1" t="s">
        <v>358</v>
      </c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</row>
    <row r="378">
      <c r="A378" s="4">
        <v>6.0</v>
      </c>
      <c r="B378" s="1" t="s">
        <v>398</v>
      </c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</row>
    <row r="379">
      <c r="A379" s="4">
        <v>7.0</v>
      </c>
      <c r="B379" s="1" t="s">
        <v>330</v>
      </c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</row>
    <row r="380">
      <c r="A380" s="4">
        <v>8.0</v>
      </c>
      <c r="B380" s="1" t="s">
        <v>331</v>
      </c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</row>
    <row r="381">
      <c r="A381" s="4">
        <v>9.0</v>
      </c>
      <c r="B381" s="1" t="s">
        <v>332</v>
      </c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</row>
    <row r="382">
      <c r="A382" s="4">
        <v>10.0</v>
      </c>
      <c r="B382" s="1" t="s">
        <v>455</v>
      </c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</row>
    <row r="383">
      <c r="A383" s="4">
        <v>11.0</v>
      </c>
      <c r="B383" s="1" t="s">
        <v>334</v>
      </c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</row>
    <row r="384">
      <c r="A384" s="4">
        <v>12.0</v>
      </c>
      <c r="B384" s="1" t="s">
        <v>343</v>
      </c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</row>
    <row r="385">
      <c r="A385" s="4">
        <v>1.0</v>
      </c>
      <c r="B385" s="1" t="s">
        <v>44</v>
      </c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</row>
    <row r="386">
      <c r="A386" s="4">
        <v>2.0</v>
      </c>
      <c r="B386" s="1" t="s">
        <v>456</v>
      </c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</row>
    <row r="387">
      <c r="A387" s="4">
        <v>3.0</v>
      </c>
      <c r="B387" s="1" t="s">
        <v>391</v>
      </c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</row>
    <row r="388">
      <c r="A388" s="4">
        <v>4.0</v>
      </c>
      <c r="B388" s="1" t="s">
        <v>457</v>
      </c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</row>
    <row r="389">
      <c r="A389" s="4">
        <v>5.0</v>
      </c>
      <c r="B389" s="1" t="s">
        <v>458</v>
      </c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</row>
    <row r="390">
      <c r="A390" s="4">
        <v>6.0</v>
      </c>
      <c r="B390" s="1" t="s">
        <v>340</v>
      </c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</row>
    <row r="391">
      <c r="A391" s="4">
        <v>7.0</v>
      </c>
      <c r="B391" s="1" t="s">
        <v>394</v>
      </c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</row>
    <row r="392">
      <c r="A392" s="4">
        <v>8.0</v>
      </c>
      <c r="B392" s="1" t="s">
        <v>331</v>
      </c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</row>
    <row r="393">
      <c r="A393" s="4">
        <v>9.0</v>
      </c>
      <c r="B393" s="1" t="s">
        <v>332</v>
      </c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</row>
    <row r="394">
      <c r="A394" s="4">
        <v>10.0</v>
      </c>
      <c r="B394" s="1" t="s">
        <v>418</v>
      </c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</row>
    <row r="395">
      <c r="A395" s="4">
        <v>11.0</v>
      </c>
      <c r="B395" s="1" t="s">
        <v>334</v>
      </c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</row>
    <row r="396">
      <c r="A396" s="4">
        <v>12.0</v>
      </c>
      <c r="B396" s="1" t="s">
        <v>343</v>
      </c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</row>
    <row r="397">
      <c r="A397" s="4">
        <v>1.0</v>
      </c>
      <c r="B397" s="1" t="s">
        <v>45</v>
      </c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</row>
    <row r="398">
      <c r="A398" s="4">
        <v>2.0</v>
      </c>
      <c r="B398" s="1" t="s">
        <v>459</v>
      </c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</row>
    <row r="399">
      <c r="A399" s="4">
        <v>3.0</v>
      </c>
      <c r="B399" s="1" t="s">
        <v>337</v>
      </c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</row>
    <row r="400">
      <c r="A400" s="4">
        <v>4.0</v>
      </c>
      <c r="B400" s="1" t="s">
        <v>460</v>
      </c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</row>
    <row r="401">
      <c r="A401" s="4">
        <v>5.0</v>
      </c>
      <c r="B401" s="1" t="s">
        <v>383</v>
      </c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</row>
    <row r="402">
      <c r="A402" s="4">
        <v>6.0</v>
      </c>
      <c r="B402" s="1" t="s">
        <v>393</v>
      </c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</row>
    <row r="403">
      <c r="A403" s="4">
        <v>7.0</v>
      </c>
      <c r="B403" s="1" t="s">
        <v>404</v>
      </c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</row>
    <row r="404">
      <c r="A404" s="4">
        <v>8.0</v>
      </c>
      <c r="B404" s="1" t="s">
        <v>331</v>
      </c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</row>
    <row r="405">
      <c r="A405" s="4">
        <v>9.0</v>
      </c>
      <c r="B405" s="1" t="s">
        <v>332</v>
      </c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</row>
    <row r="406">
      <c r="A406" s="4">
        <v>10.0</v>
      </c>
      <c r="B406" s="1" t="s">
        <v>418</v>
      </c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</row>
    <row r="407">
      <c r="A407" s="4">
        <v>11.0</v>
      </c>
      <c r="B407" s="1" t="s">
        <v>334</v>
      </c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</row>
    <row r="408">
      <c r="A408" s="4">
        <v>12.0</v>
      </c>
      <c r="B408" s="1" t="s">
        <v>440</v>
      </c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</row>
    <row r="409">
      <c r="A409" s="4">
        <v>1.0</v>
      </c>
      <c r="B409" s="1" t="s">
        <v>46</v>
      </c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</row>
    <row r="410">
      <c r="A410" s="4">
        <v>2.0</v>
      </c>
      <c r="B410" s="1" t="s">
        <v>461</v>
      </c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</row>
    <row r="411">
      <c r="A411" s="4">
        <v>3.0</v>
      </c>
      <c r="B411" s="1" t="s">
        <v>407</v>
      </c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</row>
    <row r="412">
      <c r="A412" s="4">
        <v>4.0</v>
      </c>
      <c r="B412" s="1" t="s">
        <v>462</v>
      </c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</row>
    <row r="413">
      <c r="A413" s="4">
        <v>5.0</v>
      </c>
      <c r="B413" s="1" t="s">
        <v>352</v>
      </c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</row>
    <row r="414">
      <c r="A414" s="4">
        <v>6.0</v>
      </c>
      <c r="B414" s="1" t="s">
        <v>423</v>
      </c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</row>
    <row r="415">
      <c r="A415" s="4">
        <v>7.0</v>
      </c>
      <c r="B415" s="1" t="s">
        <v>429</v>
      </c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</row>
    <row r="416">
      <c r="A416" s="4">
        <v>8.0</v>
      </c>
      <c r="B416" s="1" t="s">
        <v>331</v>
      </c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</row>
    <row r="417">
      <c r="A417" s="4">
        <v>9.0</v>
      </c>
      <c r="B417" s="1" t="s">
        <v>332</v>
      </c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</row>
    <row r="418">
      <c r="A418" s="4">
        <v>10.0</v>
      </c>
      <c r="B418" s="1" t="s">
        <v>424</v>
      </c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</row>
    <row r="419">
      <c r="A419" s="4">
        <v>11.0</v>
      </c>
      <c r="B419" s="1" t="s">
        <v>334</v>
      </c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</row>
    <row r="420">
      <c r="A420" s="4">
        <v>12.0</v>
      </c>
      <c r="B420" s="1" t="s">
        <v>355</v>
      </c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</row>
    <row r="421">
      <c r="A421" s="4">
        <v>1.0</v>
      </c>
      <c r="B421" s="1" t="s">
        <v>47</v>
      </c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</row>
    <row r="422">
      <c r="A422" s="4">
        <v>2.0</v>
      </c>
      <c r="B422" s="1" t="s">
        <v>463</v>
      </c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</row>
    <row r="423">
      <c r="A423" s="4">
        <v>3.0</v>
      </c>
      <c r="B423" s="1" t="s">
        <v>464</v>
      </c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</row>
    <row r="424">
      <c r="A424" s="4">
        <v>4.0</v>
      </c>
      <c r="B424" s="1" t="s">
        <v>362</v>
      </c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</row>
    <row r="425">
      <c r="A425" s="4">
        <v>5.0</v>
      </c>
      <c r="B425" s="1" t="s">
        <v>465</v>
      </c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</row>
    <row r="426">
      <c r="A426" s="4">
        <v>6.0</v>
      </c>
      <c r="B426" s="1" t="s">
        <v>466</v>
      </c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</row>
    <row r="427">
      <c r="A427" s="4">
        <v>7.0</v>
      </c>
      <c r="B427" s="1" t="s">
        <v>347</v>
      </c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</row>
    <row r="428">
      <c r="A428" s="4">
        <v>8.0</v>
      </c>
      <c r="B428" s="1" t="s">
        <v>331</v>
      </c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</row>
    <row r="429">
      <c r="A429" s="4">
        <v>9.0</v>
      </c>
      <c r="B429" s="1" t="s">
        <v>332</v>
      </c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</row>
    <row r="430">
      <c r="A430" s="4">
        <v>10.0</v>
      </c>
      <c r="B430" s="1" t="s">
        <v>467</v>
      </c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</row>
    <row r="431">
      <c r="A431" s="4">
        <v>11.0</v>
      </c>
      <c r="B431" s="1" t="s">
        <v>334</v>
      </c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</row>
    <row r="432">
      <c r="A432" s="4">
        <v>12.0</v>
      </c>
      <c r="B432" s="1" t="s">
        <v>468</v>
      </c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</row>
    <row r="433">
      <c r="A433" s="4">
        <v>1.0</v>
      </c>
      <c r="B433" s="1" t="s">
        <v>48</v>
      </c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</row>
    <row r="434">
      <c r="A434" s="4">
        <v>2.0</v>
      </c>
      <c r="B434" s="1" t="s">
        <v>469</v>
      </c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</row>
    <row r="435">
      <c r="A435" s="4">
        <v>3.0</v>
      </c>
      <c r="B435" s="1" t="s">
        <v>407</v>
      </c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</row>
    <row r="436">
      <c r="A436" s="4">
        <v>4.0</v>
      </c>
      <c r="B436" s="1" t="s">
        <v>351</v>
      </c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</row>
    <row r="437">
      <c r="A437" s="4">
        <v>5.0</v>
      </c>
      <c r="B437" s="1" t="s">
        <v>352</v>
      </c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</row>
    <row r="438">
      <c r="A438" s="4">
        <v>6.0</v>
      </c>
      <c r="B438" s="1" t="s">
        <v>470</v>
      </c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</row>
    <row r="439">
      <c r="A439" s="4">
        <v>7.0</v>
      </c>
      <c r="B439" s="1" t="s">
        <v>341</v>
      </c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</row>
    <row r="440">
      <c r="A440" s="4">
        <v>8.0</v>
      </c>
      <c r="B440" s="1" t="s">
        <v>331</v>
      </c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</row>
    <row r="441">
      <c r="A441" s="4">
        <v>9.0</v>
      </c>
      <c r="B441" s="1" t="s">
        <v>332</v>
      </c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</row>
    <row r="442">
      <c r="A442" s="4">
        <v>10.0</v>
      </c>
      <c r="B442" s="1" t="s">
        <v>378</v>
      </c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</row>
    <row r="443">
      <c r="A443" s="4">
        <v>11.0</v>
      </c>
      <c r="B443" s="1" t="s">
        <v>334</v>
      </c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</row>
    <row r="444">
      <c r="A444" s="4">
        <v>12.0</v>
      </c>
      <c r="B444" s="1" t="s">
        <v>355</v>
      </c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</row>
    <row r="445">
      <c r="A445" s="4">
        <v>1.0</v>
      </c>
      <c r="B445" s="1" t="s">
        <v>49</v>
      </c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</row>
    <row r="446">
      <c r="A446" s="4">
        <v>2.0</v>
      </c>
      <c r="B446" s="1" t="s">
        <v>461</v>
      </c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</row>
    <row r="447">
      <c r="A447" s="4">
        <v>3.0</v>
      </c>
      <c r="B447" s="1" t="s">
        <v>471</v>
      </c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</row>
    <row r="448">
      <c r="A448" s="4">
        <v>4.0</v>
      </c>
      <c r="B448" s="1" t="s">
        <v>351</v>
      </c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</row>
    <row r="449">
      <c r="A449" s="4">
        <v>5.0</v>
      </c>
      <c r="B449" s="1" t="s">
        <v>472</v>
      </c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</row>
    <row r="450">
      <c r="A450" s="4">
        <v>6.0</v>
      </c>
      <c r="B450" s="1" t="s">
        <v>470</v>
      </c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</row>
    <row r="451">
      <c r="A451" s="4">
        <v>7.0</v>
      </c>
      <c r="B451" s="1" t="s">
        <v>411</v>
      </c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</row>
    <row r="452">
      <c r="A452" s="4">
        <v>8.0</v>
      </c>
      <c r="B452" s="1" t="s">
        <v>331</v>
      </c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</row>
    <row r="453">
      <c r="A453" s="4">
        <v>9.0</v>
      </c>
      <c r="B453" s="1" t="s">
        <v>332</v>
      </c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</row>
    <row r="454">
      <c r="A454" s="4">
        <v>10.0</v>
      </c>
      <c r="B454" s="1" t="s">
        <v>378</v>
      </c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</row>
    <row r="455">
      <c r="A455" s="4">
        <v>11.0</v>
      </c>
      <c r="B455" s="1" t="s">
        <v>473</v>
      </c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</row>
    <row r="456">
      <c r="A456" s="4">
        <v>12.0</v>
      </c>
      <c r="B456" s="1" t="s">
        <v>474</v>
      </c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</row>
    <row r="457">
      <c r="A457" s="4">
        <v>1.0</v>
      </c>
      <c r="B457" s="1" t="s">
        <v>50</v>
      </c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</row>
    <row r="458">
      <c r="A458" s="4">
        <v>2.0</v>
      </c>
      <c r="B458" s="1" t="s">
        <v>475</v>
      </c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</row>
    <row r="459">
      <c r="A459" s="4">
        <v>3.0</v>
      </c>
      <c r="B459" s="1" t="s">
        <v>476</v>
      </c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</row>
    <row r="460">
      <c r="A460" s="4">
        <v>4.0</v>
      </c>
      <c r="B460" s="1" t="s">
        <v>477</v>
      </c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</row>
    <row r="461">
      <c r="A461" s="4">
        <v>5.0</v>
      </c>
      <c r="B461" s="1" t="s">
        <v>478</v>
      </c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</row>
    <row r="462">
      <c r="A462" s="4">
        <v>6.0</v>
      </c>
      <c r="B462" s="1" t="s">
        <v>398</v>
      </c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</row>
    <row r="463">
      <c r="A463" s="4">
        <v>7.0</v>
      </c>
      <c r="B463" s="1" t="s">
        <v>341</v>
      </c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</row>
    <row r="464">
      <c r="A464" s="4">
        <v>8.0</v>
      </c>
      <c r="B464" s="1" t="s">
        <v>331</v>
      </c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</row>
    <row r="465">
      <c r="A465" s="4">
        <v>9.0</v>
      </c>
      <c r="B465" s="1" t="s">
        <v>332</v>
      </c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</row>
    <row r="466">
      <c r="A466" s="4">
        <v>10.0</v>
      </c>
      <c r="B466" s="1" t="s">
        <v>348</v>
      </c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</row>
    <row r="467">
      <c r="A467" s="4">
        <v>11.0</v>
      </c>
      <c r="B467" s="1" t="s">
        <v>334</v>
      </c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</row>
    <row r="468">
      <c r="A468" s="4">
        <v>12.0</v>
      </c>
      <c r="B468" s="1" t="s">
        <v>479</v>
      </c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</row>
    <row r="469">
      <c r="A469" s="4">
        <v>1.0</v>
      </c>
      <c r="B469" s="1" t="s">
        <v>51</v>
      </c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</row>
    <row r="470">
      <c r="A470" s="4">
        <v>2.0</v>
      </c>
      <c r="B470" s="1" t="s">
        <v>480</v>
      </c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</row>
    <row r="471">
      <c r="A471" s="4">
        <v>3.0</v>
      </c>
      <c r="B471" s="1" t="s">
        <v>481</v>
      </c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</row>
    <row r="472">
      <c r="A472" s="4">
        <v>4.0</v>
      </c>
      <c r="B472" s="1" t="s">
        <v>482</v>
      </c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</row>
    <row r="473">
      <c r="A473" s="4">
        <v>5.0</v>
      </c>
      <c r="B473" s="1" t="s">
        <v>483</v>
      </c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</row>
    <row r="474">
      <c r="A474" s="4">
        <v>6.0</v>
      </c>
      <c r="B474" s="1" t="s">
        <v>484</v>
      </c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</row>
    <row r="475">
      <c r="A475" s="4">
        <v>7.0</v>
      </c>
      <c r="B475" s="1" t="s">
        <v>394</v>
      </c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</row>
    <row r="476">
      <c r="A476" s="4">
        <v>8.0</v>
      </c>
      <c r="B476" s="1" t="s">
        <v>331</v>
      </c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</row>
    <row r="477">
      <c r="A477" s="4">
        <v>9.0</v>
      </c>
      <c r="B477" s="1" t="s">
        <v>332</v>
      </c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</row>
    <row r="478">
      <c r="A478" s="4">
        <v>10.0</v>
      </c>
      <c r="B478" s="1" t="s">
        <v>342</v>
      </c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</row>
    <row r="479">
      <c r="A479" s="4">
        <v>11.0</v>
      </c>
      <c r="B479" s="1" t="s">
        <v>334</v>
      </c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</row>
    <row r="480">
      <c r="A480" s="4">
        <v>12.0</v>
      </c>
      <c r="B480" s="1" t="s">
        <v>405</v>
      </c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</row>
    <row r="481">
      <c r="A481" s="4">
        <v>1.0</v>
      </c>
      <c r="B481" s="1" t="s">
        <v>52</v>
      </c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</row>
    <row r="482">
      <c r="A482" s="4">
        <v>2.0</v>
      </c>
      <c r="B482" s="1" t="s">
        <v>485</v>
      </c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</row>
    <row r="483">
      <c r="A483" s="4">
        <v>3.0</v>
      </c>
      <c r="B483" s="1" t="s">
        <v>486</v>
      </c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</row>
    <row r="484">
      <c r="A484" s="4">
        <v>4.0</v>
      </c>
      <c r="B484" s="1" t="s">
        <v>487</v>
      </c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</row>
    <row r="485">
      <c r="A485" s="4">
        <v>5.0</v>
      </c>
      <c r="B485" s="1" t="s">
        <v>472</v>
      </c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</row>
    <row r="486">
      <c r="A486" s="4">
        <v>6.0</v>
      </c>
      <c r="B486" s="1" t="s">
        <v>423</v>
      </c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</row>
    <row r="487">
      <c r="A487" s="4">
        <v>7.0</v>
      </c>
      <c r="B487" s="1" t="s">
        <v>347</v>
      </c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</row>
    <row r="488">
      <c r="A488" s="4">
        <v>8.0</v>
      </c>
      <c r="B488" s="1" t="s">
        <v>331</v>
      </c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</row>
    <row r="489">
      <c r="A489" s="4">
        <v>9.0</v>
      </c>
      <c r="B489" s="1" t="s">
        <v>332</v>
      </c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</row>
    <row r="490">
      <c r="A490" s="4">
        <v>10.0</v>
      </c>
      <c r="B490" s="1" t="s">
        <v>342</v>
      </c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</row>
    <row r="491">
      <c r="A491" s="4">
        <v>11.0</v>
      </c>
      <c r="B491" s="1" t="s">
        <v>334</v>
      </c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</row>
    <row r="492">
      <c r="A492" s="4">
        <v>12.0</v>
      </c>
      <c r="B492" s="1" t="s">
        <v>335</v>
      </c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</row>
    <row r="493">
      <c r="A493" s="4">
        <v>1.0</v>
      </c>
      <c r="B493" s="1" t="s">
        <v>53</v>
      </c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</row>
    <row r="494">
      <c r="A494" s="4">
        <v>2.0</v>
      </c>
      <c r="B494" s="1" t="s">
        <v>349</v>
      </c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</row>
    <row r="495">
      <c r="A495" s="4">
        <v>3.0</v>
      </c>
      <c r="B495" s="1" t="s">
        <v>488</v>
      </c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</row>
    <row r="496">
      <c r="A496" s="4">
        <v>4.0</v>
      </c>
      <c r="B496" s="1" t="s">
        <v>454</v>
      </c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</row>
    <row r="497">
      <c r="A497" s="4">
        <v>5.0</v>
      </c>
      <c r="B497" s="1" t="s">
        <v>489</v>
      </c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</row>
    <row r="498">
      <c r="A498" s="4">
        <v>6.0</v>
      </c>
      <c r="B498" s="1" t="s">
        <v>490</v>
      </c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</row>
    <row r="499">
      <c r="A499" s="4">
        <v>7.0</v>
      </c>
      <c r="B499" s="1" t="s">
        <v>372</v>
      </c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</row>
    <row r="500">
      <c r="A500" s="4">
        <v>8.0</v>
      </c>
      <c r="B500" s="1" t="s">
        <v>331</v>
      </c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</row>
    <row r="501">
      <c r="A501" s="4">
        <v>9.0</v>
      </c>
      <c r="B501" s="1" t="s">
        <v>332</v>
      </c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</row>
    <row r="502">
      <c r="A502" s="4">
        <v>10.0</v>
      </c>
      <c r="B502" s="1" t="s">
        <v>354</v>
      </c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</row>
    <row r="503">
      <c r="A503" s="4">
        <v>11.0</v>
      </c>
      <c r="B503" s="1" t="s">
        <v>334</v>
      </c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</row>
    <row r="504">
      <c r="A504" s="4">
        <v>12.0</v>
      </c>
      <c r="B504" s="1" t="s">
        <v>355</v>
      </c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</row>
    <row r="505"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</row>
    <row r="506"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</row>
    <row r="507"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</row>
    <row r="508"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</row>
    <row r="509"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</row>
    <row r="510"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</row>
    <row r="511"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</row>
    <row r="512"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</row>
    <row r="513"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</row>
    <row r="514"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</row>
    <row r="515"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</row>
    <row r="516"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</row>
    <row r="517"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</row>
    <row r="518"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</row>
    <row r="519"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</row>
    <row r="520"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</row>
    <row r="521"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</row>
    <row r="522"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</row>
    <row r="523"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</row>
    <row r="524"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</row>
    <row r="525"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</row>
    <row r="526"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</row>
    <row r="527"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</row>
    <row r="528"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</row>
    <row r="529"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</row>
    <row r="530"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</row>
    <row r="531"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</row>
    <row r="532"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</row>
    <row r="533"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</row>
    <row r="534"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</row>
    <row r="535"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</row>
    <row r="536"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</row>
    <row r="537"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</row>
    <row r="538"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</row>
    <row r="539"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</row>
    <row r="540"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</row>
    <row r="541"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</row>
    <row r="542"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</row>
    <row r="543"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</row>
    <row r="544"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</row>
    <row r="545"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</row>
    <row r="546"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</row>
    <row r="547"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</row>
    <row r="548"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</row>
    <row r="549"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</row>
    <row r="550"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</row>
    <row r="551"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</row>
    <row r="552"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</row>
    <row r="553"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</row>
    <row r="554"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</row>
    <row r="555"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</row>
    <row r="556"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</row>
    <row r="557"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</row>
    <row r="558"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</row>
    <row r="559"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</row>
    <row r="560"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</row>
    <row r="561"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</row>
    <row r="562"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</row>
    <row r="563"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</row>
    <row r="564"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</row>
    <row r="565"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</row>
    <row r="566"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</row>
    <row r="567"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</row>
    <row r="568"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</row>
    <row r="569"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</row>
    <row r="570"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</row>
    <row r="571"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</row>
    <row r="572"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</row>
    <row r="573"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</row>
    <row r="574"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</row>
    <row r="575"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</row>
    <row r="576"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</row>
    <row r="577"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</row>
    <row r="578"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</row>
    <row r="579"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</row>
    <row r="580"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</row>
    <row r="581"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</row>
    <row r="582"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</row>
    <row r="583"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</row>
    <row r="584"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</row>
    <row r="585"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</row>
    <row r="586"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</row>
    <row r="587"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</row>
    <row r="588"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</row>
    <row r="589"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</row>
    <row r="590"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</row>
    <row r="591"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</row>
    <row r="592"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</row>
    <row r="593"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</row>
    <row r="594"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</row>
    <row r="595"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</row>
    <row r="596"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</row>
    <row r="597"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</row>
    <row r="598"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</row>
    <row r="599"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</row>
    <row r="600"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</row>
    <row r="601"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</row>
    <row r="602"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</row>
    <row r="603"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</row>
    <row r="604"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</row>
    <row r="605"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</row>
    <row r="606"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</row>
    <row r="607"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</row>
    <row r="608"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</row>
    <row r="609"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</row>
    <row r="610"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</row>
    <row r="611"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</row>
    <row r="612"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</row>
    <row r="613"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</row>
    <row r="614"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</row>
    <row r="615"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</row>
    <row r="616"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</row>
    <row r="617"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</row>
    <row r="618"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</row>
    <row r="619"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</row>
    <row r="620"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</row>
    <row r="621"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</row>
    <row r="622"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</row>
    <row r="623"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</row>
    <row r="624"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</row>
    <row r="625"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</row>
    <row r="626"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</row>
    <row r="627"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</row>
    <row r="628"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</row>
    <row r="629"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</row>
    <row r="630"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</row>
    <row r="631"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</row>
    <row r="632"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</row>
    <row r="633"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</row>
    <row r="634"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</row>
    <row r="635"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</row>
    <row r="636"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</row>
    <row r="637"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</row>
    <row r="638"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</row>
    <row r="639"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</row>
    <row r="640"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</row>
    <row r="641"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</row>
    <row r="642"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</row>
    <row r="643"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</row>
    <row r="644"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</row>
    <row r="645"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</row>
    <row r="646"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</row>
    <row r="647"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</row>
    <row r="648"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</row>
    <row r="649"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</row>
    <row r="650"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</row>
    <row r="651"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</row>
    <row r="652"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</row>
    <row r="653"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</row>
    <row r="654"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</row>
    <row r="655"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</row>
    <row r="656"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</row>
    <row r="657"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</row>
    <row r="658"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</row>
    <row r="659"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</row>
    <row r="660"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</row>
    <row r="661"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</row>
    <row r="662"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</row>
    <row r="663"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</row>
    <row r="664"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</row>
    <row r="665"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</row>
    <row r="666"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</row>
    <row r="667"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</row>
    <row r="668"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</row>
    <row r="669"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</row>
    <row r="670"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</row>
    <row r="671"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</row>
    <row r="672"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</row>
    <row r="673"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</row>
    <row r="674"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</row>
    <row r="675"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</row>
    <row r="676"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</row>
    <row r="677"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</row>
    <row r="678"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</row>
    <row r="679"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</row>
    <row r="680"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</row>
    <row r="681"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</row>
    <row r="682"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</row>
    <row r="683"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</row>
    <row r="684"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</row>
    <row r="685"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</row>
    <row r="686"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</row>
    <row r="687"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</row>
    <row r="688"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</row>
    <row r="689"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</row>
    <row r="690"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</row>
    <row r="691"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</row>
    <row r="692"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</row>
    <row r="693"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</row>
    <row r="694"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</row>
    <row r="695"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</row>
    <row r="696"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</row>
    <row r="697"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</row>
    <row r="698"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</row>
    <row r="699"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</row>
    <row r="700"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</row>
    <row r="701"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</row>
    <row r="702"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</row>
    <row r="703"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</row>
    <row r="704"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</row>
    <row r="705"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</row>
    <row r="706"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</row>
    <row r="707"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</row>
    <row r="708"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</row>
    <row r="709"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</row>
    <row r="710"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</row>
    <row r="711"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</row>
    <row r="712"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</row>
    <row r="713"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</row>
    <row r="714"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</row>
    <row r="715"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</row>
    <row r="716"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</row>
    <row r="717"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</row>
    <row r="718"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</row>
    <row r="719"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</row>
    <row r="720"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</row>
    <row r="721"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</row>
    <row r="722"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</row>
    <row r="723"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</row>
    <row r="724"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</row>
    <row r="725"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</row>
    <row r="726"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</row>
    <row r="727"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</row>
    <row r="728"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</row>
    <row r="729"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</row>
    <row r="730"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</row>
    <row r="731"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</row>
    <row r="732"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</row>
    <row r="733"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</row>
    <row r="734"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</row>
    <row r="735"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</row>
    <row r="736"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</row>
    <row r="737"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</row>
    <row r="738"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</row>
    <row r="739"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</row>
    <row r="740"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</row>
    <row r="741"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</row>
    <row r="742"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</row>
    <row r="743"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</row>
    <row r="744"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</row>
    <row r="745"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</row>
    <row r="746"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</row>
    <row r="747"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</row>
    <row r="748"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</row>
    <row r="749"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</row>
    <row r="750"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</row>
    <row r="751"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</row>
    <row r="752"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</row>
    <row r="753"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</row>
    <row r="754"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</row>
    <row r="755"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</row>
    <row r="756"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</row>
    <row r="757"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</row>
    <row r="758"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</row>
    <row r="759"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</row>
    <row r="760"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</row>
    <row r="761"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</row>
    <row r="762"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</row>
    <row r="763"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</row>
    <row r="764"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</row>
    <row r="765"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</row>
    <row r="766"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</row>
    <row r="767"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</row>
    <row r="768"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</row>
    <row r="769"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</row>
    <row r="770"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</row>
    <row r="771"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</row>
    <row r="772"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</row>
    <row r="773"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</row>
    <row r="774"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</row>
    <row r="775"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</row>
    <row r="776"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</row>
    <row r="777"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</row>
    <row r="778"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</row>
    <row r="779"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</row>
    <row r="780"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</row>
    <row r="781"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</row>
    <row r="782"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</row>
    <row r="783"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</row>
    <row r="784"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</row>
    <row r="785"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</row>
    <row r="786"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</row>
    <row r="787"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</row>
    <row r="788"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</row>
    <row r="789"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</row>
    <row r="790"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</row>
    <row r="791"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</row>
    <row r="792"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</row>
    <row r="793"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</row>
    <row r="794"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</row>
    <row r="795"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</row>
    <row r="796"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</row>
    <row r="797"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</row>
    <row r="798"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</row>
    <row r="799"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</row>
    <row r="800"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</row>
    <row r="801"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</row>
    <row r="802"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</row>
    <row r="803"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</row>
    <row r="804"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</row>
    <row r="805"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</row>
    <row r="806"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</row>
    <row r="807"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</row>
    <row r="808"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</row>
    <row r="809"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</row>
    <row r="810"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</row>
    <row r="811"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</row>
    <row r="812"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</row>
    <row r="813"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</row>
    <row r="814"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</row>
    <row r="815"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</row>
    <row r="816"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</row>
    <row r="817"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</row>
    <row r="818"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</row>
    <row r="819"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</row>
    <row r="820"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</row>
    <row r="821"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</row>
    <row r="822"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</row>
    <row r="823"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</row>
    <row r="824"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</row>
    <row r="825"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</row>
    <row r="826"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</row>
    <row r="827"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</row>
    <row r="828"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</row>
    <row r="829"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</row>
    <row r="830"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</row>
    <row r="831"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</row>
    <row r="832"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</row>
    <row r="833"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</row>
    <row r="834"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</row>
    <row r="835"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</row>
    <row r="836"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</row>
    <row r="837"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</row>
    <row r="838"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</row>
    <row r="839"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</row>
    <row r="840"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</row>
    <row r="841"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</row>
    <row r="842"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</row>
    <row r="843"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</row>
    <row r="844"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</row>
    <row r="845"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</row>
    <row r="846"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</row>
    <row r="847"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</row>
    <row r="848"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</row>
    <row r="849"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</row>
    <row r="850"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</row>
    <row r="851"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</row>
    <row r="852"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</row>
    <row r="853"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</row>
    <row r="854"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</row>
    <row r="855"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</row>
    <row r="856"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</row>
    <row r="857"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</row>
    <row r="858"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</row>
    <row r="859"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</row>
    <row r="860"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</row>
    <row r="861"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</row>
    <row r="862"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</row>
    <row r="863"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</row>
    <row r="864"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</row>
    <row r="865"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</row>
    <row r="866"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</row>
    <row r="867"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</row>
    <row r="868"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</row>
    <row r="869"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</row>
    <row r="870"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</row>
    <row r="871"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</row>
    <row r="872"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</row>
    <row r="873"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</row>
    <row r="874"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</row>
    <row r="875"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</row>
    <row r="876"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</row>
    <row r="877"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</row>
    <row r="878"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</row>
    <row r="879"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</row>
    <row r="880"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</row>
    <row r="881"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</row>
    <row r="882"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</row>
    <row r="883"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</row>
    <row r="884"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</row>
    <row r="885"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</row>
    <row r="886"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</row>
    <row r="887"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</row>
    <row r="888"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</row>
    <row r="889"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</row>
    <row r="890"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</row>
    <row r="891"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</row>
    <row r="892"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</row>
    <row r="893"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</row>
    <row r="894"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</row>
    <row r="895"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</row>
    <row r="896"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</row>
    <row r="897"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</row>
    <row r="898"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</row>
    <row r="899"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</row>
    <row r="900"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</row>
    <row r="901"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</row>
    <row r="902"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</row>
    <row r="903"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</row>
    <row r="904"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</row>
    <row r="905"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</row>
    <row r="906"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</row>
    <row r="907"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</row>
    <row r="908"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</row>
    <row r="909"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</row>
    <row r="910"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</row>
    <row r="911"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</row>
    <row r="912"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</row>
    <row r="913"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</row>
    <row r="914"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</row>
    <row r="915"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</row>
    <row r="916"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</row>
    <row r="917"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</row>
    <row r="918"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</row>
    <row r="919"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</row>
    <row r="920"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</row>
    <row r="921"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</row>
    <row r="922"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</row>
    <row r="923"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</row>
    <row r="924"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</row>
    <row r="925"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</row>
    <row r="926"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</row>
    <row r="927"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</row>
    <row r="928"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</row>
    <row r="929"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</row>
    <row r="930"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</row>
    <row r="931"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</row>
    <row r="932"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</row>
    <row r="933"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</row>
    <row r="934"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</row>
    <row r="935"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</row>
    <row r="936"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</row>
    <row r="937"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</row>
    <row r="938"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</row>
    <row r="939"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</row>
    <row r="940"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</row>
    <row r="941"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</row>
    <row r="942"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</row>
    <row r="943"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</row>
    <row r="944"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</row>
    <row r="945"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</row>
    <row r="946"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</row>
    <row r="947"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</row>
    <row r="948"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</row>
    <row r="949"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</row>
    <row r="950"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</row>
    <row r="951"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</row>
    <row r="952"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</row>
    <row r="953"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</row>
    <row r="954"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</row>
    <row r="955"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</row>
    <row r="956"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</row>
    <row r="957"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</row>
    <row r="958"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</row>
    <row r="959"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</row>
    <row r="960"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</row>
    <row r="961"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</row>
    <row r="962"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</row>
    <row r="963"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</row>
    <row r="964"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</row>
    <row r="965"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</row>
    <row r="966"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</row>
    <row r="967"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</row>
    <row r="968"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</row>
    <row r="969"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</row>
    <row r="970"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</row>
    <row r="971"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</row>
    <row r="972"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</row>
    <row r="973"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</row>
    <row r="974"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</row>
    <row r="975"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</row>
    <row r="976"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</row>
    <row r="977"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</row>
    <row r="978"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</row>
    <row r="979"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</row>
    <row r="980"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</row>
    <row r="981"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</row>
    <row r="982"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</row>
    <row r="983"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</row>
    <row r="984"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</row>
    <row r="985"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</row>
    <row r="986"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</row>
    <row r="987"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</row>
    <row r="988"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</row>
    <row r="989"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</row>
    <row r="990"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</row>
    <row r="991"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</row>
    <row r="992"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</row>
    <row r="993"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</row>
    <row r="994"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</row>
    <row r="995"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</row>
    <row r="996"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</row>
    <row r="997"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</row>
    <row r="998"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</row>
    <row r="999"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</row>
    <row r="1000"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>
        <f t="array" ref="A1:A504">MOD(SEQUENCE(12*42, 1, 1, 1)-1, 12)+1</f>
        <v>1</v>
      </c>
      <c r="B1" s="1" t="s">
        <v>54</v>
      </c>
      <c r="D1" s="1" t="s">
        <v>1</v>
      </c>
      <c r="E1" s="15" t="s">
        <v>138</v>
      </c>
      <c r="F1" s="15" t="s">
        <v>139</v>
      </c>
      <c r="G1" s="15" t="s">
        <v>140</v>
      </c>
      <c r="H1" s="15" t="s">
        <v>141</v>
      </c>
      <c r="I1" s="15" t="s">
        <v>142</v>
      </c>
      <c r="J1" s="15" t="s">
        <v>143</v>
      </c>
      <c r="K1" s="15" t="s">
        <v>144</v>
      </c>
      <c r="L1" s="15" t="s">
        <v>145</v>
      </c>
      <c r="M1" s="15" t="s">
        <v>146</v>
      </c>
      <c r="N1" s="15" t="s">
        <v>147</v>
      </c>
      <c r="O1" s="15" t="s">
        <v>148</v>
      </c>
      <c r="P1" s="15" t="s">
        <v>149</v>
      </c>
      <c r="Q1" s="15" t="s">
        <v>150</v>
      </c>
    </row>
    <row r="2">
      <c r="A2" s="4">
        <v>2.0</v>
      </c>
      <c r="B2" s="1" t="s">
        <v>491</v>
      </c>
      <c r="D2" s="4" t="str">
        <f>IFERROR(__xludf.DUMMYFUNCTION("FILTER(B:B,A:A=1)"),"Akai")</f>
        <v>Akai</v>
      </c>
      <c r="E2" s="10">
        <f>IFERROR(__xludf.DUMMYFUNCTION("FILTER(SUBSTITUTE($B:$B, E1&amp;"":"", """")*1, ISNUMBER(SEARCH(E1&amp;"":"", $B:$B)))"),2669.0)</f>
        <v>2669</v>
      </c>
      <c r="F2" s="10">
        <f>IFERROR(__xludf.DUMMYFUNCTION("FILTER(SUBSTITUTE($B:$B, F1&amp;"":"", """")*1, ISNUMBER(SEARCH(F1&amp;"":"", $B:$B)))"),8.4)</f>
        <v>8.4</v>
      </c>
      <c r="G2" s="10">
        <f>IFERROR(__xludf.DUMMYFUNCTION("FILTER(SUBSTITUTE($B:$B, G1&amp;"":"", """")*1, ISNUMBER(SEARCH(G1&amp;"":"", $B:$B)))"),422.0)</f>
        <v>422</v>
      </c>
      <c r="H2" s="10">
        <f>IFERROR(__xludf.DUMMYFUNCTION("FILTER(SUBSTITUTE($B:$B, H1&amp;"":"", """")*1, ISNUMBER(SEARCH(H1&amp;"":"", $B:$B)))"),2.4)</f>
        <v>2.4</v>
      </c>
      <c r="I2" s="10">
        <f>IFERROR(__xludf.DUMMYFUNCTION("FILTER(SUBSTITUTE($B:$B, I1&amp;"":"", """")*1, ISNUMBER(SEARCH(I1&amp;"":"", $B:$B)))"),115.0)</f>
        <v>115</v>
      </c>
      <c r="J2" s="10">
        <f>IFERROR(__xludf.DUMMYFUNCTION("FILTER(SUBSTITUTE($B:$B, J1&amp;"":"", """")*1, ISNUMBER(SEARCH(J1&amp;"":"", $B:$B)))"),24.0)</f>
        <v>24</v>
      </c>
      <c r="K2" s="10">
        <f>IFERROR(__xludf.DUMMYFUNCTION("FILTER(SUBSTITUTE($B:$B, K1&amp;"":"", """")*1, ISNUMBER(SEARCH(K1&amp;"":"", $B:$B)))"),0.0)</f>
        <v>0</v>
      </c>
      <c r="L2" s="10">
        <f>IFERROR(__xludf.DUMMYFUNCTION("FILTER(SUBSTITUTE($B:$B, L1&amp;"":"", """")*1, ISNUMBER(SEARCH(L1&amp;"":"", $B:$B)))"),15.0)</f>
        <v>15</v>
      </c>
      <c r="M2" s="10">
        <v>1.06</v>
      </c>
      <c r="N2" s="10">
        <v>1.0</v>
      </c>
      <c r="O2" s="10">
        <f>IFERROR(__xludf.DUMMYFUNCTION("FILTER(SUBSTITUTE($B:$B, O1&amp;"":"", """")*1, ISNUMBER(SEARCH(O1&amp;"":"", $B:$B)))"),260.0)</f>
        <v>260</v>
      </c>
      <c r="P2" s="10">
        <f t="shared" ref="P2:Q2" si="1">I2+K2</f>
        <v>115</v>
      </c>
      <c r="Q2" s="10">
        <f t="shared" si="1"/>
        <v>39</v>
      </c>
    </row>
    <row r="3">
      <c r="A3" s="4">
        <v>3.0</v>
      </c>
      <c r="B3" s="1" t="s">
        <v>407</v>
      </c>
      <c r="D3" s="4" t="str">
        <f>IFERROR(__xludf.DUMMYFUNCTION("""COMPUTED_VALUE"""),"Joy")</f>
        <v>Joy</v>
      </c>
      <c r="E3" s="10">
        <f>IFERROR(__xludf.DUMMYFUNCTION("""COMPUTED_VALUE"""),2678.0)</f>
        <v>2678</v>
      </c>
      <c r="F3" s="10">
        <f>IFERROR(__xludf.DUMMYFUNCTION("""COMPUTED_VALUE"""),7.8)</f>
        <v>7.8</v>
      </c>
      <c r="G3" s="10">
        <f>IFERROR(__xludf.DUMMYFUNCTION("""COMPUTED_VALUE"""),0.0)</f>
        <v>0</v>
      </c>
      <c r="H3" s="10">
        <f>IFERROR(__xludf.DUMMYFUNCTION("""COMPUTED_VALUE"""),0.0)</f>
        <v>0</v>
      </c>
      <c r="I3" s="10">
        <f>IFERROR(__xludf.DUMMYFUNCTION("""COMPUTED_VALUE"""),119.0)</f>
        <v>119</v>
      </c>
      <c r="J3" s="10">
        <f>IFERROR(__xludf.DUMMYFUNCTION("""COMPUTED_VALUE"""),20.0)</f>
        <v>20</v>
      </c>
      <c r="K3" s="10">
        <f>IFERROR(__xludf.DUMMYFUNCTION("""COMPUTED_VALUE"""),0.0)</f>
        <v>0</v>
      </c>
      <c r="L3" s="10">
        <f>IFERROR(__xludf.DUMMYFUNCTION("""COMPUTED_VALUE"""),15.0)</f>
        <v>15</v>
      </c>
      <c r="M3" s="10">
        <v>1.12</v>
      </c>
      <c r="N3" s="10">
        <v>1.0</v>
      </c>
      <c r="O3" s="10">
        <f>IFERROR(__xludf.DUMMYFUNCTION("""COMPUTED_VALUE"""),260.0)</f>
        <v>260</v>
      </c>
      <c r="P3" s="10">
        <f t="shared" ref="P3:Q3" si="2">I3+K3</f>
        <v>119</v>
      </c>
      <c r="Q3" s="10">
        <f t="shared" si="2"/>
        <v>35</v>
      </c>
    </row>
    <row r="4">
      <c r="A4" s="4">
        <v>4.0</v>
      </c>
      <c r="B4" s="1" t="s">
        <v>492</v>
      </c>
      <c r="D4" s="4" t="str">
        <f>IFERROR(__xludf.DUMMYFUNCTION("""COMPUTED_VALUE"""),"X.Borg")</f>
        <v>X.Borg</v>
      </c>
      <c r="E4" s="10">
        <f>IFERROR(__xludf.DUMMYFUNCTION("""COMPUTED_VALUE"""),918.0)</f>
        <v>918</v>
      </c>
      <c r="F4" s="10">
        <f>IFERROR(__xludf.DUMMYFUNCTION("""COMPUTED_VALUE"""),7.8)</f>
        <v>7.8</v>
      </c>
      <c r="G4" s="10">
        <f>IFERROR(__xludf.DUMMYFUNCTION("""COMPUTED_VALUE"""),0.0)</f>
        <v>0</v>
      </c>
      <c r="H4" s="10">
        <f>IFERROR(__xludf.DUMMYFUNCTION("""COMPUTED_VALUE"""),0.0)</f>
        <v>0</v>
      </c>
      <c r="I4" s="10">
        <f>IFERROR(__xludf.DUMMYFUNCTION("""COMPUTED_VALUE"""),117.0)</f>
        <v>117</v>
      </c>
      <c r="J4" s="10">
        <f>IFERROR(__xludf.DUMMYFUNCTION("""COMPUTED_VALUE"""),25.0)</f>
        <v>25</v>
      </c>
      <c r="K4" s="10">
        <f>IFERROR(__xludf.DUMMYFUNCTION("""COMPUTED_VALUE"""),0.0)</f>
        <v>0</v>
      </c>
      <c r="L4" s="10">
        <f>IFERROR(__xludf.DUMMYFUNCTION("""COMPUTED_VALUE"""),15.0)</f>
        <v>15</v>
      </c>
      <c r="M4" s="10">
        <v>1.08</v>
      </c>
      <c r="N4" s="10">
        <v>1.0</v>
      </c>
      <c r="O4" s="10">
        <f>IFERROR(__xludf.DUMMYFUNCTION("""COMPUTED_VALUE"""),260.0)</f>
        <v>260</v>
      </c>
      <c r="P4" s="10">
        <f t="shared" ref="P4:Q4" si="3">I4+K4</f>
        <v>117</v>
      </c>
      <c r="Q4" s="10">
        <f t="shared" si="3"/>
        <v>40</v>
      </c>
    </row>
    <row r="5">
      <c r="A5" s="4">
        <v>5.0</v>
      </c>
      <c r="B5" s="1" t="s">
        <v>352</v>
      </c>
      <c r="D5" s="4" t="str">
        <f>IFERROR(__xludf.DUMMYFUNCTION("""COMPUTED_VALUE"""),"Lancelot")</f>
        <v>Lancelot</v>
      </c>
      <c r="E5" s="10">
        <f>IFERROR(__xludf.DUMMYFUNCTION("""COMPUTED_VALUE"""),2549.0)</f>
        <v>2549</v>
      </c>
      <c r="F5" s="10">
        <f>IFERROR(__xludf.DUMMYFUNCTION("""COMPUTED_VALUE"""),7.0)</f>
        <v>7</v>
      </c>
      <c r="G5" s="10">
        <f>IFERROR(__xludf.DUMMYFUNCTION("""COMPUTED_VALUE"""),450.0)</f>
        <v>450</v>
      </c>
      <c r="H5" s="10">
        <f>IFERROR(__xludf.DUMMYFUNCTION("""COMPUTED_VALUE"""),16.0)</f>
        <v>16</v>
      </c>
      <c r="I5" s="10">
        <f>IFERROR(__xludf.DUMMYFUNCTION("""COMPUTED_VALUE"""),124.0)</f>
        <v>124</v>
      </c>
      <c r="J5" s="10">
        <f>IFERROR(__xludf.DUMMYFUNCTION("""COMPUTED_VALUE"""),16.0)</f>
        <v>16</v>
      </c>
      <c r="K5" s="10">
        <f>IFERROR(__xludf.DUMMYFUNCTION("""COMPUTED_VALUE"""),0.0)</f>
        <v>0</v>
      </c>
      <c r="L5" s="10">
        <f>IFERROR(__xludf.DUMMYFUNCTION("""COMPUTED_VALUE"""),15.0)</f>
        <v>15</v>
      </c>
      <c r="M5" s="10">
        <v>1.08</v>
      </c>
      <c r="N5" s="10">
        <v>1.0</v>
      </c>
      <c r="O5" s="10">
        <f>IFERROR(__xludf.DUMMYFUNCTION("""COMPUTED_VALUE"""),260.0)</f>
        <v>260</v>
      </c>
      <c r="P5" s="10">
        <f t="shared" ref="P5:Q5" si="4">I5+K5</f>
        <v>124</v>
      </c>
      <c r="Q5" s="10">
        <f t="shared" si="4"/>
        <v>31</v>
      </c>
    </row>
    <row r="6">
      <c r="A6" s="4">
        <v>6.0</v>
      </c>
      <c r="B6" s="1" t="s">
        <v>340</v>
      </c>
      <c r="D6" s="4" t="str">
        <f>IFERROR(__xludf.DUMMYFUNCTION("""COMPUTED_VALUE"""),"Bruno")</f>
        <v>Bruno</v>
      </c>
      <c r="E6" s="10">
        <f>IFERROR(__xludf.DUMMYFUNCTION("""COMPUTED_VALUE"""),2522.0)</f>
        <v>2522</v>
      </c>
      <c r="F6" s="10">
        <f>IFERROR(__xludf.DUMMYFUNCTION("""COMPUTED_VALUE"""),6.0)</f>
        <v>6</v>
      </c>
      <c r="G6" s="10">
        <f>IFERROR(__xludf.DUMMYFUNCTION("""COMPUTED_VALUE"""),439.0)</f>
        <v>439</v>
      </c>
      <c r="H6" s="10">
        <f>IFERROR(__xludf.DUMMYFUNCTION("""COMPUTED_VALUE"""),15.0)</f>
        <v>15</v>
      </c>
      <c r="I6" s="10">
        <f>IFERROR(__xludf.DUMMYFUNCTION("""COMPUTED_VALUE"""),140.0)</f>
        <v>140</v>
      </c>
      <c r="J6" s="10">
        <f>IFERROR(__xludf.DUMMYFUNCTION("""COMPUTED_VALUE"""),17.0)</f>
        <v>17</v>
      </c>
      <c r="K6" s="10">
        <f>IFERROR(__xludf.DUMMYFUNCTION("""COMPUTED_VALUE"""),0.0)</f>
        <v>0</v>
      </c>
      <c r="L6" s="10">
        <f>IFERROR(__xludf.DUMMYFUNCTION("""COMPUTED_VALUE"""),15.0)</f>
        <v>15</v>
      </c>
      <c r="M6" s="10">
        <v>1.01</v>
      </c>
      <c r="N6" s="10">
        <v>1.0</v>
      </c>
      <c r="O6" s="10">
        <f>IFERROR(__xludf.DUMMYFUNCTION("""COMPUTED_VALUE"""),240.0)</f>
        <v>240</v>
      </c>
      <c r="P6" s="10">
        <f t="shared" ref="P6:Q6" si="5">I6+K6</f>
        <v>140</v>
      </c>
      <c r="Q6" s="10">
        <f t="shared" si="5"/>
        <v>32</v>
      </c>
    </row>
    <row r="7">
      <c r="A7" s="4">
        <v>7.0</v>
      </c>
      <c r="B7" s="1" t="s">
        <v>417</v>
      </c>
      <c r="D7" s="4" t="str">
        <f>IFERROR(__xludf.DUMMYFUNCTION("""COMPUTED_VALUE"""),"Minotaur")</f>
        <v>Minotaur</v>
      </c>
      <c r="E7" s="10">
        <f>IFERROR(__xludf.DUMMYFUNCTION("""COMPUTED_VALUE"""),2859.0)</f>
        <v>2859</v>
      </c>
      <c r="F7" s="10">
        <f>IFERROR(__xludf.DUMMYFUNCTION("""COMPUTED_VALUE"""),8.8)</f>
        <v>8.8</v>
      </c>
      <c r="G7" s="10">
        <f>IFERROR(__xludf.DUMMYFUNCTION("""COMPUTED_VALUE"""),0.0)</f>
        <v>0</v>
      </c>
      <c r="H7" s="10">
        <f>IFERROR(__xludf.DUMMYFUNCTION("""COMPUTED_VALUE"""),0.0)</f>
        <v>0</v>
      </c>
      <c r="I7" s="10">
        <f>IFERROR(__xludf.DUMMYFUNCTION("""COMPUTED_VALUE"""),123.0)</f>
        <v>123</v>
      </c>
      <c r="J7" s="10">
        <f>IFERROR(__xludf.DUMMYFUNCTION("""COMPUTED_VALUE"""),18.0)</f>
        <v>18</v>
      </c>
      <c r="K7" s="10">
        <f>IFERROR(__xludf.DUMMYFUNCTION("""COMPUTED_VALUE"""),0.0)</f>
        <v>0</v>
      </c>
      <c r="L7" s="10">
        <f>IFERROR(__xludf.DUMMYFUNCTION("""COMPUTED_VALUE"""),10.0)</f>
        <v>10</v>
      </c>
      <c r="M7" s="10">
        <v>0.91</v>
      </c>
      <c r="N7" s="10">
        <v>1.0</v>
      </c>
      <c r="O7" s="10">
        <f>IFERROR(__xludf.DUMMYFUNCTION("""COMPUTED_VALUE"""),260.0)</f>
        <v>260</v>
      </c>
      <c r="P7" s="10">
        <f t="shared" ref="P7:Q7" si="6">I7+K7</f>
        <v>123</v>
      </c>
      <c r="Q7" s="10">
        <f t="shared" si="6"/>
        <v>28</v>
      </c>
    </row>
    <row r="8">
      <c r="A8" s="4">
        <v>8.0</v>
      </c>
      <c r="B8" s="1" t="s">
        <v>331</v>
      </c>
      <c r="D8" s="4" t="str">
        <f>IFERROR(__xludf.DUMMYFUNCTION("""COMPUTED_VALUE"""),"Alice")</f>
        <v>Alice</v>
      </c>
      <c r="E8" s="10">
        <f>IFERROR(__xludf.DUMMYFUNCTION("""COMPUTED_VALUE"""),2573.0)</f>
        <v>2573</v>
      </c>
      <c r="F8" s="10">
        <f>IFERROR(__xludf.DUMMYFUNCTION("""COMPUTED_VALUE"""),7.2)</f>
        <v>7.2</v>
      </c>
      <c r="G8" s="10">
        <f>IFERROR(__xludf.DUMMYFUNCTION("""COMPUTED_VALUE"""),493.0)</f>
        <v>493</v>
      </c>
      <c r="H8" s="10">
        <f>IFERROR(__xludf.DUMMYFUNCTION("""COMPUTED_VALUE"""),3.6)</f>
        <v>3.6</v>
      </c>
      <c r="I8" s="10">
        <f>IFERROR(__xludf.DUMMYFUNCTION("""COMPUTED_VALUE"""),114.0)</f>
        <v>114</v>
      </c>
      <c r="J8" s="10">
        <f>IFERROR(__xludf.DUMMYFUNCTION("""COMPUTED_VALUE"""),21.0)</f>
        <v>21</v>
      </c>
      <c r="K8" s="10">
        <f>IFERROR(__xludf.DUMMYFUNCTION("""COMPUTED_VALUE"""),0.0)</f>
        <v>0</v>
      </c>
      <c r="L8" s="10">
        <f>IFERROR(__xludf.DUMMYFUNCTION("""COMPUTED_VALUE"""),15.0)</f>
        <v>15</v>
      </c>
      <c r="M8" s="10">
        <v>1.0</v>
      </c>
      <c r="N8" s="10">
        <v>1.0</v>
      </c>
      <c r="O8" s="10">
        <f>IFERROR(__xludf.DUMMYFUNCTION("""COMPUTED_VALUE"""),240.0)</f>
        <v>240</v>
      </c>
      <c r="P8" s="10">
        <f t="shared" ref="P8:Q8" si="7">I8+K8</f>
        <v>114</v>
      </c>
      <c r="Q8" s="10">
        <f t="shared" si="7"/>
        <v>36</v>
      </c>
    </row>
    <row r="9">
      <c r="A9" s="4">
        <v>9.0</v>
      </c>
      <c r="B9" s="1" t="s">
        <v>332</v>
      </c>
      <c r="D9" s="4" t="str">
        <f>IFERROR(__xludf.DUMMYFUNCTION("""COMPUTED_VALUE"""),"Suyou")</f>
        <v>Suyou</v>
      </c>
      <c r="E9" s="10">
        <f>IFERROR(__xludf.DUMMYFUNCTION("""COMPUTED_VALUE"""),2549.0)</f>
        <v>2549</v>
      </c>
      <c r="F9" s="10">
        <f>IFERROR(__xludf.DUMMYFUNCTION("""COMPUTED_VALUE"""),7.0)</f>
        <v>7</v>
      </c>
      <c r="G9" s="10">
        <f>IFERROR(__xludf.DUMMYFUNCTION("""COMPUTED_VALUE"""),0.0)</f>
        <v>0</v>
      </c>
      <c r="H9" s="10">
        <f>IFERROR(__xludf.DUMMYFUNCTION("""COMPUTED_VALUE"""),0.0)</f>
        <v>0</v>
      </c>
      <c r="I9" s="10">
        <f>IFERROR(__xludf.DUMMYFUNCTION("""COMPUTED_VALUE"""),124.0)</f>
        <v>124</v>
      </c>
      <c r="J9" s="10">
        <f>IFERROR(__xludf.DUMMYFUNCTION("""COMPUTED_VALUE"""),16.0)</f>
        <v>16</v>
      </c>
      <c r="K9" s="10">
        <f>IFERROR(__xludf.DUMMYFUNCTION("""COMPUTED_VALUE"""),0.0)</f>
        <v>0</v>
      </c>
      <c r="L9" s="10">
        <f>IFERROR(__xludf.DUMMYFUNCTION("""COMPUTED_VALUE"""),15.0)</f>
        <v>15</v>
      </c>
      <c r="M9" s="10">
        <v>1.08</v>
      </c>
      <c r="N9" s="10">
        <v>1.0</v>
      </c>
      <c r="O9" s="10">
        <f>IFERROR(__xludf.DUMMYFUNCTION("""COMPUTED_VALUE"""),225.0)</f>
        <v>225</v>
      </c>
      <c r="P9" s="10">
        <f t="shared" ref="P9:Q9" si="8">I9+K9</f>
        <v>124</v>
      </c>
      <c r="Q9" s="10">
        <f t="shared" si="8"/>
        <v>31</v>
      </c>
    </row>
    <row r="10">
      <c r="A10" s="4">
        <v>10.0</v>
      </c>
      <c r="B10" s="1" t="s">
        <v>424</v>
      </c>
      <c r="D10" s="4" t="str">
        <f>IFERROR(__xludf.DUMMYFUNCTION("""COMPUTED_VALUE"""),"Lolita")</f>
        <v>Lolita</v>
      </c>
      <c r="E10" s="10">
        <f>IFERROR(__xludf.DUMMYFUNCTION("""COMPUTED_VALUE"""),2579.0)</f>
        <v>2579</v>
      </c>
      <c r="F10" s="10">
        <f>IFERROR(__xludf.DUMMYFUNCTION("""COMPUTED_VALUE"""),9.6)</f>
        <v>9.6</v>
      </c>
      <c r="G10" s="10">
        <f>IFERROR(__xludf.DUMMYFUNCTION("""COMPUTED_VALUE"""),480.0)</f>
        <v>480</v>
      </c>
      <c r="H10" s="10">
        <f>IFERROR(__xludf.DUMMYFUNCTION("""COMPUTED_VALUE"""),12.0)</f>
        <v>12</v>
      </c>
      <c r="I10" s="10">
        <f>IFERROR(__xludf.DUMMYFUNCTION("""COMPUTED_VALUE"""),115.0)</f>
        <v>115</v>
      </c>
      <c r="J10" s="10">
        <f>IFERROR(__xludf.DUMMYFUNCTION("""COMPUTED_VALUE"""),27.0)</f>
        <v>27</v>
      </c>
      <c r="K10" s="10">
        <f>IFERROR(__xludf.DUMMYFUNCTION("""COMPUTED_VALUE"""),0.0)</f>
        <v>0</v>
      </c>
      <c r="L10" s="10">
        <f>IFERROR(__xludf.DUMMYFUNCTION("""COMPUTED_VALUE"""),15.0)</f>
        <v>15</v>
      </c>
      <c r="M10" s="10">
        <v>0.98</v>
      </c>
      <c r="N10" s="10">
        <v>1.0</v>
      </c>
      <c r="O10" s="10">
        <f>IFERROR(__xludf.DUMMYFUNCTION("""COMPUTED_VALUE"""),260.0)</f>
        <v>260</v>
      </c>
      <c r="P10" s="10">
        <f t="shared" ref="P10:Q10" si="9">I10+K10</f>
        <v>115</v>
      </c>
      <c r="Q10" s="10">
        <f t="shared" si="9"/>
        <v>42</v>
      </c>
    </row>
    <row r="11">
      <c r="A11" s="4">
        <v>11.0</v>
      </c>
      <c r="B11" s="1" t="s">
        <v>334</v>
      </c>
      <c r="D11" s="4" t="str">
        <f>IFERROR(__xludf.DUMMYFUNCTION("""COMPUTED_VALUE"""),"Benedetta")</f>
        <v>Benedetta</v>
      </c>
      <c r="E11" s="10">
        <f>IFERROR(__xludf.DUMMYFUNCTION("""COMPUTED_VALUE"""),2569.0)</f>
        <v>2569</v>
      </c>
      <c r="F11" s="10">
        <f>IFERROR(__xludf.DUMMYFUNCTION("""COMPUTED_VALUE"""),6.6)</f>
        <v>6.6</v>
      </c>
      <c r="G11" s="10">
        <f>IFERROR(__xludf.DUMMYFUNCTION("""COMPUTED_VALUE"""),460.0)</f>
        <v>460</v>
      </c>
      <c r="H11" s="10">
        <f>IFERROR(__xludf.DUMMYFUNCTION("""COMPUTED_VALUE"""),16.0)</f>
        <v>16</v>
      </c>
      <c r="I11" s="10">
        <f>IFERROR(__xludf.DUMMYFUNCTION("""COMPUTED_VALUE"""),113.0)</f>
        <v>113</v>
      </c>
      <c r="J11" s="10">
        <f>IFERROR(__xludf.DUMMYFUNCTION("""COMPUTED_VALUE"""),18.0)</f>
        <v>18</v>
      </c>
      <c r="K11" s="10">
        <f>IFERROR(__xludf.DUMMYFUNCTION("""COMPUTED_VALUE"""),0.0)</f>
        <v>0</v>
      </c>
      <c r="L11" s="10">
        <f>IFERROR(__xludf.DUMMYFUNCTION("""COMPUTED_VALUE"""),15.0)</f>
        <v>15</v>
      </c>
      <c r="M11" s="10">
        <v>1.1</v>
      </c>
      <c r="N11" s="10">
        <v>1.0</v>
      </c>
      <c r="O11" s="10">
        <f>IFERROR(__xludf.DUMMYFUNCTION("""COMPUTED_VALUE"""),255.0)</f>
        <v>255</v>
      </c>
      <c r="P11" s="10">
        <f t="shared" ref="P11:Q11" si="10">I11+K11</f>
        <v>113</v>
      </c>
      <c r="Q11" s="10">
        <f t="shared" si="10"/>
        <v>33</v>
      </c>
    </row>
    <row r="12">
      <c r="A12" s="4">
        <v>12.0</v>
      </c>
      <c r="B12" s="1" t="s">
        <v>355</v>
      </c>
      <c r="D12" s="4" t="str">
        <f>IFERROR(__xludf.DUMMYFUNCTION("""COMPUTED_VALUE"""),"Clint")</f>
        <v>Clint</v>
      </c>
      <c r="E12" s="10">
        <f>IFERROR(__xludf.DUMMYFUNCTION("""COMPUTED_VALUE"""),2530.0)</f>
        <v>2530</v>
      </c>
      <c r="F12" s="10">
        <f>IFERROR(__xludf.DUMMYFUNCTION("""COMPUTED_VALUE"""),7.2)</f>
        <v>7.2</v>
      </c>
      <c r="G12" s="10">
        <f>IFERROR(__xludf.DUMMYFUNCTION("""COMPUTED_VALUE"""),450.0)</f>
        <v>450</v>
      </c>
      <c r="H12" s="10">
        <f>IFERROR(__xludf.DUMMYFUNCTION("""COMPUTED_VALUE"""),15.0)</f>
        <v>15</v>
      </c>
      <c r="I12" s="10">
        <f>IFERROR(__xludf.DUMMYFUNCTION("""COMPUTED_VALUE"""),115.0)</f>
        <v>115</v>
      </c>
      <c r="J12" s="10">
        <f>IFERROR(__xludf.DUMMYFUNCTION("""COMPUTED_VALUE"""),20.0)</f>
        <v>20</v>
      </c>
      <c r="K12" s="10">
        <f>IFERROR(__xludf.DUMMYFUNCTION("""COMPUTED_VALUE"""),0.0)</f>
        <v>0</v>
      </c>
      <c r="L12" s="10">
        <f>IFERROR(__xludf.DUMMYFUNCTION("""COMPUTED_VALUE"""),15.0)</f>
        <v>15</v>
      </c>
      <c r="M12" s="10">
        <v>1.05</v>
      </c>
      <c r="N12" s="10">
        <v>1.0</v>
      </c>
      <c r="O12" s="10">
        <f>IFERROR(__xludf.DUMMYFUNCTION("""COMPUTED_VALUE"""),240.0)</f>
        <v>240</v>
      </c>
      <c r="P12" s="10">
        <f t="shared" ref="P12:Q12" si="11">I12+K12</f>
        <v>115</v>
      </c>
      <c r="Q12" s="10">
        <f t="shared" si="11"/>
        <v>35</v>
      </c>
    </row>
    <row r="13">
      <c r="A13" s="4">
        <v>1.0</v>
      </c>
      <c r="B13" s="1" t="s">
        <v>55</v>
      </c>
      <c r="D13" s="4" t="str">
        <f>IFERROR(__xludf.DUMMYFUNCTION("""COMPUTED_VALUE"""),"Lylia")</f>
        <v>Lylia</v>
      </c>
      <c r="E13" s="10">
        <f>IFERROR(__xludf.DUMMYFUNCTION("""COMPUTED_VALUE"""),2501.0)</f>
        <v>2501</v>
      </c>
      <c r="F13" s="10">
        <f>IFERROR(__xludf.DUMMYFUNCTION("""COMPUTED_VALUE"""),6.8)</f>
        <v>6.8</v>
      </c>
      <c r="G13" s="10">
        <f>IFERROR(__xludf.DUMMYFUNCTION("""COMPUTED_VALUE"""),500.0)</f>
        <v>500</v>
      </c>
      <c r="H13" s="10">
        <f>IFERROR(__xludf.DUMMYFUNCTION("""COMPUTED_VALUE"""),19.0)</f>
        <v>19</v>
      </c>
      <c r="I13" s="10">
        <f>IFERROR(__xludf.DUMMYFUNCTION("""COMPUTED_VALUE"""),113.0)</f>
        <v>113</v>
      </c>
      <c r="J13" s="10">
        <f>IFERROR(__xludf.DUMMYFUNCTION("""COMPUTED_VALUE"""),17.0)</f>
        <v>17</v>
      </c>
      <c r="K13" s="10">
        <f>IFERROR(__xludf.DUMMYFUNCTION("""COMPUTED_VALUE"""),0.0)</f>
        <v>0</v>
      </c>
      <c r="L13" s="10">
        <f>IFERROR(__xludf.DUMMYFUNCTION("""COMPUTED_VALUE"""),15.0)</f>
        <v>15</v>
      </c>
      <c r="M13" s="10">
        <v>1.01</v>
      </c>
      <c r="N13" s="10">
        <v>1.0</v>
      </c>
      <c r="O13" s="10">
        <f>IFERROR(__xludf.DUMMYFUNCTION("""COMPUTED_VALUE"""),245.0)</f>
        <v>245</v>
      </c>
      <c r="P13" s="10">
        <f t="shared" ref="P13:Q13" si="12">I13+K13</f>
        <v>113</v>
      </c>
      <c r="Q13" s="10">
        <f t="shared" si="12"/>
        <v>32</v>
      </c>
    </row>
    <row r="14">
      <c r="A14" s="4">
        <v>2.0</v>
      </c>
      <c r="B14" s="1" t="s">
        <v>493</v>
      </c>
      <c r="D14" s="4" t="str">
        <f>IFERROR(__xludf.DUMMYFUNCTION("""COMPUTED_VALUE"""),"Thamuz")</f>
        <v>Thamuz</v>
      </c>
      <c r="E14" s="10">
        <f>IFERROR(__xludf.DUMMYFUNCTION("""COMPUTED_VALUE"""),2758.0)</f>
        <v>2758</v>
      </c>
      <c r="F14" s="10">
        <f>IFERROR(__xludf.DUMMYFUNCTION("""COMPUTED_VALUE"""),7.4)</f>
        <v>7.4</v>
      </c>
      <c r="G14" s="10">
        <f>IFERROR(__xludf.DUMMYFUNCTION("""COMPUTED_VALUE"""),0.0)</f>
        <v>0</v>
      </c>
      <c r="H14" s="10">
        <f>IFERROR(__xludf.DUMMYFUNCTION("""COMPUTED_VALUE"""),0.0)</f>
        <v>0</v>
      </c>
      <c r="I14" s="10">
        <f>IFERROR(__xludf.DUMMYFUNCTION("""COMPUTED_VALUE"""),107.0)</f>
        <v>107</v>
      </c>
      <c r="J14" s="10">
        <f>IFERROR(__xludf.DUMMYFUNCTION("""COMPUTED_VALUE"""),17.0)</f>
        <v>17</v>
      </c>
      <c r="K14" s="10">
        <f>IFERROR(__xludf.DUMMYFUNCTION("""COMPUTED_VALUE"""),0.0)</f>
        <v>0</v>
      </c>
      <c r="L14" s="10">
        <f>IFERROR(__xludf.DUMMYFUNCTION("""COMPUTED_VALUE"""),15.0)</f>
        <v>15</v>
      </c>
      <c r="M14" s="10">
        <v>1.05</v>
      </c>
      <c r="N14" s="10">
        <v>1.0</v>
      </c>
      <c r="O14" s="10">
        <f>IFERROR(__xludf.DUMMYFUNCTION("""COMPUTED_VALUE"""),250.0)</f>
        <v>250</v>
      </c>
      <c r="P14" s="10">
        <f t="shared" ref="P14:Q14" si="13">I14+K14</f>
        <v>107</v>
      </c>
      <c r="Q14" s="10">
        <f t="shared" si="13"/>
        <v>32</v>
      </c>
    </row>
    <row r="15">
      <c r="A15" s="4">
        <v>3.0</v>
      </c>
      <c r="B15" s="1" t="s">
        <v>368</v>
      </c>
      <c r="D15" s="4" t="str">
        <f>IFERROR(__xludf.DUMMYFUNCTION("""COMPUTED_VALUE"""),"Carmilla")</f>
        <v>Carmilla</v>
      </c>
      <c r="E15" s="10">
        <f>IFERROR(__xludf.DUMMYFUNCTION("""COMPUTED_VALUE"""),2528.0)</f>
        <v>2528</v>
      </c>
      <c r="F15" s="10">
        <f>IFERROR(__xludf.DUMMYFUNCTION("""COMPUTED_VALUE"""),7.8)</f>
        <v>7.8</v>
      </c>
      <c r="G15" s="10">
        <f>IFERROR(__xludf.DUMMYFUNCTION("""COMPUTED_VALUE"""),430.0)</f>
        <v>430</v>
      </c>
      <c r="H15" s="10">
        <f>IFERROR(__xludf.DUMMYFUNCTION("""COMPUTED_VALUE"""),16.0)</f>
        <v>16</v>
      </c>
      <c r="I15" s="10">
        <f>IFERROR(__xludf.DUMMYFUNCTION("""COMPUTED_VALUE"""),126.0)</f>
        <v>126</v>
      </c>
      <c r="J15" s="10">
        <f>IFERROR(__xludf.DUMMYFUNCTION("""COMPUTED_VALUE"""),25.0)</f>
        <v>25</v>
      </c>
      <c r="K15" s="10">
        <f>IFERROR(__xludf.DUMMYFUNCTION("""COMPUTED_VALUE"""),0.0)</f>
        <v>0</v>
      </c>
      <c r="L15" s="10">
        <f>IFERROR(__xludf.DUMMYFUNCTION("""COMPUTED_VALUE"""),15.0)</f>
        <v>15</v>
      </c>
      <c r="M15" s="10">
        <v>1.14</v>
      </c>
      <c r="N15" s="10">
        <v>1.0</v>
      </c>
      <c r="O15" s="10">
        <f>IFERROR(__xludf.DUMMYFUNCTION("""COMPUTED_VALUE"""),255.0)</f>
        <v>255</v>
      </c>
      <c r="P15" s="10">
        <f t="shared" ref="P15:Q15" si="14">I15+K15</f>
        <v>126</v>
      </c>
      <c r="Q15" s="10">
        <f t="shared" si="14"/>
        <v>40</v>
      </c>
    </row>
    <row r="16">
      <c r="A16" s="4">
        <v>4.0</v>
      </c>
      <c r="B16" s="1" t="s">
        <v>327</v>
      </c>
      <c r="D16" s="4" t="str">
        <f>IFERROR(__xludf.DUMMYFUNCTION("""COMPUTED_VALUE"""),"Irithel")</f>
        <v>Irithel</v>
      </c>
      <c r="E16" s="10">
        <f>IFERROR(__xludf.DUMMYFUNCTION("""COMPUTED_VALUE"""),2540.0)</f>
        <v>2540</v>
      </c>
      <c r="F16" s="10">
        <f>IFERROR(__xludf.DUMMYFUNCTION("""COMPUTED_VALUE"""),7.0)</f>
        <v>7</v>
      </c>
      <c r="G16" s="10">
        <f>IFERROR(__xludf.DUMMYFUNCTION("""COMPUTED_VALUE"""),0.0)</f>
        <v>0</v>
      </c>
      <c r="H16" s="10">
        <f>IFERROR(__xludf.DUMMYFUNCTION("""COMPUTED_VALUE"""),0.0)</f>
        <v>0</v>
      </c>
      <c r="I16" s="10">
        <f>IFERROR(__xludf.DUMMYFUNCTION("""COMPUTED_VALUE"""),118.0)</f>
        <v>118</v>
      </c>
      <c r="J16" s="10">
        <f>IFERROR(__xludf.DUMMYFUNCTION("""COMPUTED_VALUE"""),17.0)</f>
        <v>17</v>
      </c>
      <c r="K16" s="10">
        <f>IFERROR(__xludf.DUMMYFUNCTION("""COMPUTED_VALUE"""),0.0)</f>
        <v>0</v>
      </c>
      <c r="L16" s="10">
        <f>IFERROR(__xludf.DUMMYFUNCTION("""COMPUTED_VALUE"""),15.0)</f>
        <v>15</v>
      </c>
      <c r="M16" s="10">
        <v>1.03</v>
      </c>
      <c r="N16" s="10">
        <v>0.8</v>
      </c>
      <c r="O16" s="10">
        <f>IFERROR(__xludf.DUMMYFUNCTION("""COMPUTED_VALUE"""),260.0)</f>
        <v>260</v>
      </c>
      <c r="P16" s="10">
        <f t="shared" ref="P16:Q16" si="15">I16+K16</f>
        <v>118</v>
      </c>
      <c r="Q16" s="10">
        <f t="shared" si="15"/>
        <v>32</v>
      </c>
    </row>
    <row r="17">
      <c r="A17" s="4">
        <v>5.0</v>
      </c>
      <c r="B17" s="1" t="s">
        <v>328</v>
      </c>
      <c r="D17" s="4" t="str">
        <f>IFERROR(__xludf.DUMMYFUNCTION("""COMPUTED_VALUE"""),"Chip")</f>
        <v>Chip</v>
      </c>
      <c r="E17" s="10">
        <f>IFERROR(__xludf.DUMMYFUNCTION("""COMPUTED_VALUE"""),2690.0)</f>
        <v>2690</v>
      </c>
      <c r="F17" s="10">
        <f>IFERROR(__xludf.DUMMYFUNCTION("""COMPUTED_VALUE"""),8.4)</f>
        <v>8.4</v>
      </c>
      <c r="G17" s="10">
        <f>IFERROR(__xludf.DUMMYFUNCTION("""COMPUTED_VALUE"""),450.0)</f>
        <v>450</v>
      </c>
      <c r="H17" s="10">
        <f>IFERROR(__xludf.DUMMYFUNCTION("""COMPUTED_VALUE"""),2.4)</f>
        <v>2.4</v>
      </c>
      <c r="I17" s="10">
        <f>IFERROR(__xludf.DUMMYFUNCTION("""COMPUTED_VALUE"""),112.0)</f>
        <v>112</v>
      </c>
      <c r="J17" s="10">
        <f>IFERROR(__xludf.DUMMYFUNCTION("""COMPUTED_VALUE"""),20.0)</f>
        <v>20</v>
      </c>
      <c r="K17" s="10">
        <f>IFERROR(__xludf.DUMMYFUNCTION("""COMPUTED_VALUE"""),0.0)</f>
        <v>0</v>
      </c>
      <c r="L17" s="10">
        <f>IFERROR(__xludf.DUMMYFUNCTION("""COMPUTED_VALUE"""),15.0)</f>
        <v>15</v>
      </c>
      <c r="M17" s="1">
        <v>0.0</v>
      </c>
      <c r="N17" s="1">
        <v>0.0</v>
      </c>
      <c r="O17" s="10">
        <f>IFERROR(__xludf.DUMMYFUNCTION("""COMPUTED_VALUE"""),260.0)</f>
        <v>260</v>
      </c>
      <c r="P17" s="10">
        <f t="shared" ref="P17:Q17" si="16">I17+K17</f>
        <v>112</v>
      </c>
      <c r="Q17" s="10">
        <f t="shared" si="16"/>
        <v>35</v>
      </c>
    </row>
    <row r="18">
      <c r="A18" s="4">
        <v>6.0</v>
      </c>
      <c r="B18" s="1" t="s">
        <v>448</v>
      </c>
      <c r="D18" s="4" t="str">
        <f>IFERROR(__xludf.DUMMYFUNCTION("""COMPUTED_VALUE"""),"Gloo")</f>
        <v>Gloo</v>
      </c>
      <c r="E18" s="10">
        <f>IFERROR(__xludf.DUMMYFUNCTION("""COMPUTED_VALUE"""),2819.0)</f>
        <v>2819</v>
      </c>
      <c r="F18" s="10">
        <f>IFERROR(__xludf.DUMMYFUNCTION("""COMPUTED_VALUE"""),12.4)</f>
        <v>12.4</v>
      </c>
      <c r="G18" s="10">
        <f>IFERROR(__xludf.DUMMYFUNCTION("""COMPUTED_VALUE"""),440.0)</f>
        <v>440</v>
      </c>
      <c r="H18" s="10">
        <f>IFERROR(__xludf.DUMMYFUNCTION("""COMPUTED_VALUE"""),4.0)</f>
        <v>4</v>
      </c>
      <c r="I18" s="10">
        <f>IFERROR(__xludf.DUMMYFUNCTION("""COMPUTED_VALUE"""),120.0)</f>
        <v>120</v>
      </c>
      <c r="J18" s="10">
        <f>IFERROR(__xludf.DUMMYFUNCTION("""COMPUTED_VALUE"""),18.0)</f>
        <v>18</v>
      </c>
      <c r="K18" s="10">
        <f>IFERROR(__xludf.DUMMYFUNCTION("""COMPUTED_VALUE"""),0.0)</f>
        <v>0</v>
      </c>
      <c r="L18" s="10">
        <f>IFERROR(__xludf.DUMMYFUNCTION("""COMPUTED_VALUE"""),15.0)</f>
        <v>15</v>
      </c>
      <c r="M18" s="10">
        <v>0.98</v>
      </c>
      <c r="N18" s="10">
        <v>0.8</v>
      </c>
      <c r="O18" s="10">
        <f>IFERROR(__xludf.DUMMYFUNCTION("""COMPUTED_VALUE"""),245.0)</f>
        <v>245</v>
      </c>
      <c r="P18" s="10">
        <f t="shared" ref="P18:Q18" si="17">I18+K18</f>
        <v>120</v>
      </c>
      <c r="Q18" s="10">
        <f t="shared" si="17"/>
        <v>33</v>
      </c>
    </row>
    <row r="19">
      <c r="A19" s="4">
        <v>7.0</v>
      </c>
      <c r="B19" s="1" t="s">
        <v>404</v>
      </c>
      <c r="D19" s="4" t="str">
        <f>IFERROR(__xludf.DUMMYFUNCTION("""COMPUTED_VALUE"""),"Hilda")</f>
        <v>Hilda</v>
      </c>
      <c r="E19" s="10">
        <f>IFERROR(__xludf.DUMMYFUNCTION("""COMPUTED_VALUE"""),2789.0)</f>
        <v>2789</v>
      </c>
      <c r="F19" s="10">
        <f>IFERROR(__xludf.DUMMYFUNCTION("""COMPUTED_VALUE"""),8.4)</f>
        <v>8.4</v>
      </c>
      <c r="G19" s="10">
        <f>IFERROR(__xludf.DUMMYFUNCTION("""COMPUTED_VALUE"""),0.0)</f>
        <v>0</v>
      </c>
      <c r="H19" s="10">
        <f>IFERROR(__xludf.DUMMYFUNCTION("""COMPUTED_VALUE"""),0.0)</f>
        <v>0</v>
      </c>
      <c r="I19" s="10">
        <f>IFERROR(__xludf.DUMMYFUNCTION("""COMPUTED_VALUE"""),123.0)</f>
        <v>123</v>
      </c>
      <c r="J19" s="10">
        <f>IFERROR(__xludf.DUMMYFUNCTION("""COMPUTED_VALUE"""),24.0)</f>
        <v>24</v>
      </c>
      <c r="K19" s="10">
        <f>IFERROR(__xludf.DUMMYFUNCTION("""COMPUTED_VALUE"""),0.0)</f>
        <v>0</v>
      </c>
      <c r="L19" s="10">
        <f>IFERROR(__xludf.DUMMYFUNCTION("""COMPUTED_VALUE"""),15.0)</f>
        <v>15</v>
      </c>
      <c r="M19" s="10">
        <v>1.05</v>
      </c>
      <c r="N19" s="10">
        <v>1.0</v>
      </c>
      <c r="O19" s="10">
        <f>IFERROR(__xludf.DUMMYFUNCTION("""COMPUTED_VALUE"""),260.0)</f>
        <v>260</v>
      </c>
      <c r="P19" s="10">
        <f t="shared" ref="P19:Q19" si="18">I19+K19</f>
        <v>123</v>
      </c>
      <c r="Q19" s="10">
        <f t="shared" si="18"/>
        <v>39</v>
      </c>
    </row>
    <row r="20">
      <c r="A20" s="4">
        <v>8.0</v>
      </c>
      <c r="B20" s="1" t="s">
        <v>331</v>
      </c>
      <c r="D20" s="4" t="str">
        <f>IFERROR(__xludf.DUMMYFUNCTION("""COMPUTED_VALUE"""),"Brody")</f>
        <v>Brody</v>
      </c>
      <c r="E20" s="10">
        <f>IFERROR(__xludf.DUMMYFUNCTION("""COMPUTED_VALUE"""),2490.0)</f>
        <v>2490</v>
      </c>
      <c r="F20" s="10">
        <f>IFERROR(__xludf.DUMMYFUNCTION("""COMPUTED_VALUE"""),7.2)</f>
        <v>7.2</v>
      </c>
      <c r="G20" s="10">
        <f>IFERROR(__xludf.DUMMYFUNCTION("""COMPUTED_VALUE"""),435.0)</f>
        <v>435</v>
      </c>
      <c r="H20" s="10">
        <f>IFERROR(__xludf.DUMMYFUNCTION("""COMPUTED_VALUE"""),15.0)</f>
        <v>15</v>
      </c>
      <c r="I20" s="10">
        <f>IFERROR(__xludf.DUMMYFUNCTION("""COMPUTED_VALUE"""),105.0)</f>
        <v>105</v>
      </c>
      <c r="J20" s="10">
        <f>IFERROR(__xludf.DUMMYFUNCTION("""COMPUTED_VALUE"""),20.0)</f>
        <v>20</v>
      </c>
      <c r="K20" s="10">
        <f>IFERROR(__xludf.DUMMYFUNCTION("""COMPUTED_VALUE"""),0.0)</f>
        <v>0</v>
      </c>
      <c r="L20" s="10">
        <f>IFERROR(__xludf.DUMMYFUNCTION("""COMPUTED_VALUE"""),15.0)</f>
        <v>15</v>
      </c>
      <c r="M20" s="10">
        <v>1.2</v>
      </c>
      <c r="N20" s="10">
        <v>0.7</v>
      </c>
      <c r="O20" s="10">
        <f>IFERROR(__xludf.DUMMYFUNCTION("""COMPUTED_VALUE"""),253.0)</f>
        <v>253</v>
      </c>
      <c r="P20" s="10">
        <f t="shared" ref="P20:Q20" si="19">I20+K20</f>
        <v>105</v>
      </c>
      <c r="Q20" s="10">
        <f t="shared" si="19"/>
        <v>35</v>
      </c>
    </row>
    <row r="21">
      <c r="A21" s="4">
        <v>9.0</v>
      </c>
      <c r="B21" s="1" t="s">
        <v>332</v>
      </c>
      <c r="D21" s="4" t="str">
        <f>IFERROR(__xludf.DUMMYFUNCTION("""COMPUTED_VALUE"""),"Yu Zhong")</f>
        <v>Yu Zhong</v>
      </c>
      <c r="E21" s="10">
        <f>IFERROR(__xludf.DUMMYFUNCTION("""COMPUTED_VALUE"""),2698.0)</f>
        <v>2698</v>
      </c>
      <c r="F21" s="10">
        <f>IFERROR(__xludf.DUMMYFUNCTION("""COMPUTED_VALUE"""),11.8)</f>
        <v>11.8</v>
      </c>
      <c r="G21" s="10">
        <f>IFERROR(__xludf.DUMMYFUNCTION("""COMPUTED_VALUE"""),0.0)</f>
        <v>0</v>
      </c>
      <c r="H21" s="10">
        <f>IFERROR(__xludf.DUMMYFUNCTION("""COMPUTED_VALUE"""),0.0)</f>
        <v>0</v>
      </c>
      <c r="I21" s="10">
        <f>IFERROR(__xludf.DUMMYFUNCTION("""COMPUTED_VALUE"""),129.0)</f>
        <v>129</v>
      </c>
      <c r="J21" s="10">
        <f>IFERROR(__xludf.DUMMYFUNCTION("""COMPUTED_VALUE"""),21.0)</f>
        <v>21</v>
      </c>
      <c r="K21" s="10">
        <f>IFERROR(__xludf.DUMMYFUNCTION("""COMPUTED_VALUE"""),0.0)</f>
        <v>0</v>
      </c>
      <c r="L21" s="10">
        <f>IFERROR(__xludf.DUMMYFUNCTION("""COMPUTED_VALUE"""),15.0)</f>
        <v>15</v>
      </c>
      <c r="M21" s="10">
        <v>1.0</v>
      </c>
      <c r="N21" s="10">
        <v>0.8</v>
      </c>
      <c r="O21" s="10">
        <f>IFERROR(__xludf.DUMMYFUNCTION("""COMPUTED_VALUE"""),245.0)</f>
        <v>245</v>
      </c>
      <c r="P21" s="10">
        <f t="shared" ref="P21:Q21" si="20">I21+K21</f>
        <v>129</v>
      </c>
      <c r="Q21" s="10">
        <f t="shared" si="20"/>
        <v>36</v>
      </c>
    </row>
    <row r="22">
      <c r="A22" s="4">
        <v>10.0</v>
      </c>
      <c r="B22" s="1" t="s">
        <v>449</v>
      </c>
      <c r="D22" s="4" t="str">
        <f>IFERROR(__xludf.DUMMYFUNCTION("""COMPUTED_VALUE"""),"Ixia")</f>
        <v>Ixia</v>
      </c>
      <c r="E22" s="10">
        <f>IFERROR(__xludf.DUMMYFUNCTION("""COMPUTED_VALUE"""),2620.0)</f>
        <v>2620</v>
      </c>
      <c r="F22" s="10">
        <f>IFERROR(__xludf.DUMMYFUNCTION("""COMPUTED_VALUE"""),8.0)</f>
        <v>8</v>
      </c>
      <c r="G22" s="10">
        <f>IFERROR(__xludf.DUMMYFUNCTION("""COMPUTED_VALUE"""),440.0)</f>
        <v>440</v>
      </c>
      <c r="H22" s="10">
        <f>IFERROR(__xludf.DUMMYFUNCTION("""COMPUTED_VALUE"""),3.0)</f>
        <v>3</v>
      </c>
      <c r="I22" s="10">
        <f>IFERROR(__xludf.DUMMYFUNCTION("""COMPUTED_VALUE"""),100.0)</f>
        <v>100</v>
      </c>
      <c r="J22" s="10">
        <f>IFERROR(__xludf.DUMMYFUNCTION("""COMPUTED_VALUE"""),17.0)</f>
        <v>17</v>
      </c>
      <c r="K22" s="10">
        <f>IFERROR(__xludf.DUMMYFUNCTION("""COMPUTED_VALUE"""),0.0)</f>
        <v>0</v>
      </c>
      <c r="L22" s="10">
        <f>IFERROR(__xludf.DUMMYFUNCTION("""COMPUTED_VALUE"""),15.0)</f>
        <v>15</v>
      </c>
      <c r="M22" s="10">
        <v>1.04</v>
      </c>
      <c r="N22" s="10">
        <v>1.0</v>
      </c>
      <c r="O22" s="10">
        <f>IFERROR(__xludf.DUMMYFUNCTION("""COMPUTED_VALUE"""),240.0)</f>
        <v>240</v>
      </c>
      <c r="P22" s="10">
        <f t="shared" ref="P22:Q22" si="21">I22+K22</f>
        <v>100</v>
      </c>
      <c r="Q22" s="10">
        <f t="shared" si="21"/>
        <v>32</v>
      </c>
    </row>
    <row r="23">
      <c r="A23" s="4">
        <v>11.0</v>
      </c>
      <c r="B23" s="1" t="s">
        <v>334</v>
      </c>
      <c r="D23" s="4" t="str">
        <f>IFERROR(__xludf.DUMMYFUNCTION("""COMPUTED_VALUE"""),"Rafaela")</f>
        <v>Rafaela</v>
      </c>
      <c r="E23" s="10">
        <f>IFERROR(__xludf.DUMMYFUNCTION("""COMPUTED_VALUE"""),2441.0)</f>
        <v>2441</v>
      </c>
      <c r="F23" s="10">
        <f>IFERROR(__xludf.DUMMYFUNCTION("""COMPUTED_VALUE"""),7.2)</f>
        <v>7.2</v>
      </c>
      <c r="G23" s="10">
        <f>IFERROR(__xludf.DUMMYFUNCTION("""COMPUTED_VALUE"""),545.0)</f>
        <v>545</v>
      </c>
      <c r="H23" s="10">
        <f>IFERROR(__xludf.DUMMYFUNCTION("""COMPUTED_VALUE"""),23.0)</f>
        <v>23</v>
      </c>
      <c r="I23" s="10">
        <f>IFERROR(__xludf.DUMMYFUNCTION("""COMPUTED_VALUE"""),117.0)</f>
        <v>117</v>
      </c>
      <c r="J23" s="10">
        <f>IFERROR(__xludf.DUMMYFUNCTION("""COMPUTED_VALUE"""),15.0)</f>
        <v>15</v>
      </c>
      <c r="K23" s="10">
        <f>IFERROR(__xludf.DUMMYFUNCTION("""COMPUTED_VALUE"""),0.0)</f>
        <v>0</v>
      </c>
      <c r="L23" s="10">
        <f>IFERROR(__xludf.DUMMYFUNCTION("""COMPUTED_VALUE"""),15.0)</f>
        <v>15</v>
      </c>
      <c r="M23" s="10">
        <v>0.99</v>
      </c>
      <c r="N23" s="10">
        <v>1.0</v>
      </c>
      <c r="O23" s="10">
        <f>IFERROR(__xludf.DUMMYFUNCTION("""COMPUTED_VALUE"""),245.0)</f>
        <v>245</v>
      </c>
      <c r="P23" s="10">
        <f t="shared" ref="P23:Q23" si="22">I23+K23</f>
        <v>117</v>
      </c>
      <c r="Q23" s="10">
        <f t="shared" si="22"/>
        <v>30</v>
      </c>
    </row>
    <row r="24">
      <c r="A24" s="4">
        <v>12.0</v>
      </c>
      <c r="B24" s="1" t="s">
        <v>355</v>
      </c>
      <c r="D24" s="4" t="str">
        <f>IFERROR(__xludf.DUMMYFUNCTION("""COMPUTED_VALUE"""),"Fredrinn")</f>
        <v>Fredrinn</v>
      </c>
      <c r="E24" s="10">
        <f>IFERROR(__xludf.DUMMYFUNCTION("""COMPUTED_VALUE"""),2709.0)</f>
        <v>2709</v>
      </c>
      <c r="F24" s="10">
        <f>IFERROR(__xludf.DUMMYFUNCTION("""COMPUTED_VALUE"""),6.4)</f>
        <v>6.4</v>
      </c>
      <c r="G24" s="10">
        <f>IFERROR(__xludf.DUMMYFUNCTION("""COMPUTED_VALUE"""),0.0)</f>
        <v>0</v>
      </c>
      <c r="H24" s="10">
        <f>IFERROR(__xludf.DUMMYFUNCTION("""COMPUTED_VALUE"""),0.0)</f>
        <v>0</v>
      </c>
      <c r="I24" s="10">
        <f>IFERROR(__xludf.DUMMYFUNCTION("""COMPUTED_VALUE"""),125.0)</f>
        <v>125</v>
      </c>
      <c r="J24" s="10">
        <f>IFERROR(__xludf.DUMMYFUNCTION("""COMPUTED_VALUE"""),20.0)</f>
        <v>20</v>
      </c>
      <c r="K24" s="10">
        <f>IFERROR(__xludf.DUMMYFUNCTION("""COMPUTED_VALUE"""),0.0)</f>
        <v>0</v>
      </c>
      <c r="L24" s="10">
        <f>IFERROR(__xludf.DUMMYFUNCTION("""COMPUTED_VALUE"""),15.0)</f>
        <v>15</v>
      </c>
      <c r="M24" s="10">
        <v>1.06</v>
      </c>
      <c r="N24" s="10">
        <v>1.0</v>
      </c>
      <c r="O24" s="10">
        <f>IFERROR(__xludf.DUMMYFUNCTION("""COMPUTED_VALUE"""),260.0)</f>
        <v>260</v>
      </c>
      <c r="P24" s="10">
        <f t="shared" ref="P24:Q24" si="23">I24+K24</f>
        <v>125</v>
      </c>
      <c r="Q24" s="10">
        <f t="shared" si="23"/>
        <v>35</v>
      </c>
    </row>
    <row r="25">
      <c r="A25" s="4">
        <v>1.0</v>
      </c>
      <c r="B25" s="1" t="s">
        <v>56</v>
      </c>
      <c r="D25" s="4" t="str">
        <f>IFERROR(__xludf.DUMMYFUNCTION("""COMPUTED_VALUE"""),"Guinevere")</f>
        <v>Guinevere</v>
      </c>
      <c r="E25" s="10">
        <f>IFERROR(__xludf.DUMMYFUNCTION("""COMPUTED_VALUE"""),2528.0)</f>
        <v>2528</v>
      </c>
      <c r="F25" s="10">
        <f>IFERROR(__xludf.DUMMYFUNCTION("""COMPUTED_VALUE"""),7.8)</f>
        <v>7.8</v>
      </c>
      <c r="G25" s="10">
        <f>IFERROR(__xludf.DUMMYFUNCTION("""COMPUTED_VALUE"""),0.0)</f>
        <v>0</v>
      </c>
      <c r="H25" s="10">
        <f>IFERROR(__xludf.DUMMYFUNCTION("""COMPUTED_VALUE"""),0.0)</f>
        <v>0</v>
      </c>
      <c r="I25" s="10">
        <f>IFERROR(__xludf.DUMMYFUNCTION("""COMPUTED_VALUE"""),126.0)</f>
        <v>126</v>
      </c>
      <c r="J25" s="10">
        <f>IFERROR(__xludf.DUMMYFUNCTION("""COMPUTED_VALUE"""),18.0)</f>
        <v>18</v>
      </c>
      <c r="K25" s="10">
        <f>IFERROR(__xludf.DUMMYFUNCTION("""COMPUTED_VALUE"""),0.0)</f>
        <v>0</v>
      </c>
      <c r="L25" s="10">
        <f>IFERROR(__xludf.DUMMYFUNCTION("""COMPUTED_VALUE"""),15.0)</f>
        <v>15</v>
      </c>
      <c r="M25" s="10">
        <v>1.14</v>
      </c>
      <c r="N25" s="10">
        <v>1.0</v>
      </c>
      <c r="O25" s="10">
        <f>IFERROR(__xludf.DUMMYFUNCTION("""COMPUTED_VALUE"""),260.0)</f>
        <v>260</v>
      </c>
      <c r="P25" s="10">
        <f t="shared" ref="P25:Q25" si="24">I25+K25</f>
        <v>126</v>
      </c>
      <c r="Q25" s="10">
        <f t="shared" si="24"/>
        <v>33</v>
      </c>
    </row>
    <row r="26">
      <c r="A26" s="4">
        <v>2.0</v>
      </c>
      <c r="B26" s="1" t="s">
        <v>494</v>
      </c>
      <c r="D26" s="4" t="str">
        <f>IFERROR(__xludf.DUMMYFUNCTION("""COMPUTED_VALUE"""),"Helcurt")</f>
        <v>Helcurt</v>
      </c>
      <c r="E26" s="10">
        <f>IFERROR(__xludf.DUMMYFUNCTION("""COMPUTED_VALUE"""),2599.0)</f>
        <v>2599</v>
      </c>
      <c r="F26" s="10">
        <f>IFERROR(__xludf.DUMMYFUNCTION("""COMPUTED_VALUE"""),7.0)</f>
        <v>7</v>
      </c>
      <c r="G26" s="10">
        <f>IFERROR(__xludf.DUMMYFUNCTION("""COMPUTED_VALUE"""),434.0)</f>
        <v>434</v>
      </c>
      <c r="H26" s="10">
        <f>IFERROR(__xludf.DUMMYFUNCTION("""COMPUTED_VALUE"""),16.0)</f>
        <v>16</v>
      </c>
      <c r="I26" s="10">
        <f>IFERROR(__xludf.DUMMYFUNCTION("""COMPUTED_VALUE"""),121.0)</f>
        <v>121</v>
      </c>
      <c r="J26" s="10">
        <f>IFERROR(__xludf.DUMMYFUNCTION("""COMPUTED_VALUE"""),17.0)</f>
        <v>17</v>
      </c>
      <c r="K26" s="10">
        <f>IFERROR(__xludf.DUMMYFUNCTION("""COMPUTED_VALUE"""),0.0)</f>
        <v>0</v>
      </c>
      <c r="L26" s="10">
        <f>IFERROR(__xludf.DUMMYFUNCTION("""COMPUTED_VALUE"""),15.0)</f>
        <v>15</v>
      </c>
      <c r="M26" s="10">
        <v>1.16</v>
      </c>
      <c r="N26" s="10">
        <v>1.0</v>
      </c>
      <c r="O26" s="10">
        <f>IFERROR(__xludf.DUMMYFUNCTION("""COMPUTED_VALUE"""),255.0)</f>
        <v>255</v>
      </c>
      <c r="P26" s="10">
        <f t="shared" ref="P26:Q26" si="25">I26+K26</f>
        <v>121</v>
      </c>
      <c r="Q26" s="10">
        <f t="shared" si="25"/>
        <v>32</v>
      </c>
    </row>
    <row r="27">
      <c r="A27" s="4">
        <v>3.0</v>
      </c>
      <c r="B27" s="1" t="s">
        <v>368</v>
      </c>
      <c r="D27" s="4" t="str">
        <f>IFERROR(__xludf.DUMMYFUNCTION("""COMPUTED_VALUE"""),"Hanabi")</f>
        <v>Hanabi</v>
      </c>
      <c r="E27" s="10">
        <f>IFERROR(__xludf.DUMMYFUNCTION("""COMPUTED_VALUE"""),2510.0)</f>
        <v>2510</v>
      </c>
      <c r="F27" s="10">
        <f>IFERROR(__xludf.DUMMYFUNCTION("""COMPUTED_VALUE"""),6.0)</f>
        <v>6</v>
      </c>
      <c r="G27" s="10">
        <f>IFERROR(__xludf.DUMMYFUNCTION("""COMPUTED_VALUE"""),390.0)</f>
        <v>390</v>
      </c>
      <c r="H27" s="10">
        <f>IFERROR(__xludf.DUMMYFUNCTION("""COMPUTED_VALUE"""),15.0)</f>
        <v>15</v>
      </c>
      <c r="I27" s="10">
        <f>IFERROR(__xludf.DUMMYFUNCTION("""COMPUTED_VALUE"""),105.0)</f>
        <v>105</v>
      </c>
      <c r="J27" s="10">
        <f>IFERROR(__xludf.DUMMYFUNCTION("""COMPUTED_VALUE"""),17.0)</f>
        <v>17</v>
      </c>
      <c r="K27" s="10">
        <f>IFERROR(__xludf.DUMMYFUNCTION("""COMPUTED_VALUE"""),0.0)</f>
        <v>0</v>
      </c>
      <c r="L27" s="10">
        <f>IFERROR(__xludf.DUMMYFUNCTION("""COMPUTED_VALUE"""),15.0)</f>
        <v>15</v>
      </c>
      <c r="M27" s="10">
        <v>1.06</v>
      </c>
      <c r="N27" s="10">
        <v>1.0</v>
      </c>
      <c r="O27" s="10">
        <f>IFERROR(__xludf.DUMMYFUNCTION("""COMPUTED_VALUE"""),245.0)</f>
        <v>245</v>
      </c>
      <c r="P27" s="10">
        <f t="shared" ref="P27:Q27" si="26">I27+K27</f>
        <v>105</v>
      </c>
      <c r="Q27" s="10">
        <f t="shared" si="26"/>
        <v>32</v>
      </c>
    </row>
    <row r="28">
      <c r="A28" s="4">
        <v>4.0</v>
      </c>
      <c r="B28" s="1" t="s">
        <v>327</v>
      </c>
      <c r="D28" s="4" t="str">
        <f>IFERROR(__xludf.DUMMYFUNCTION("""COMPUTED_VALUE"""),"Melissa")</f>
        <v>Melissa</v>
      </c>
      <c r="E28" s="10">
        <f>IFERROR(__xludf.DUMMYFUNCTION("""COMPUTED_VALUE"""),2460.0)</f>
        <v>2460</v>
      </c>
      <c r="F28" s="10">
        <f>IFERROR(__xludf.DUMMYFUNCTION("""COMPUTED_VALUE"""),6.6)</f>
        <v>6.6</v>
      </c>
      <c r="G28" s="10">
        <f>IFERROR(__xludf.DUMMYFUNCTION("""COMPUTED_VALUE"""),448.0)</f>
        <v>448</v>
      </c>
      <c r="H28" s="10">
        <f>IFERROR(__xludf.DUMMYFUNCTION("""COMPUTED_VALUE"""),15.0)</f>
        <v>15</v>
      </c>
      <c r="I28" s="10">
        <f>IFERROR(__xludf.DUMMYFUNCTION("""COMPUTED_VALUE"""),123.0)</f>
        <v>123</v>
      </c>
      <c r="J28" s="10">
        <f>IFERROR(__xludf.DUMMYFUNCTION("""COMPUTED_VALUE"""),18.0)</f>
        <v>18</v>
      </c>
      <c r="K28" s="10">
        <f>IFERROR(__xludf.DUMMYFUNCTION("""COMPUTED_VALUE"""),0.0)</f>
        <v>0</v>
      </c>
      <c r="L28" s="10">
        <f>IFERROR(__xludf.DUMMYFUNCTION("""COMPUTED_VALUE"""),15.0)</f>
        <v>15</v>
      </c>
      <c r="M28" s="10">
        <v>0.94</v>
      </c>
      <c r="N28" s="10">
        <v>1.0</v>
      </c>
      <c r="O28" s="10">
        <f>IFERROR(__xludf.DUMMYFUNCTION("""COMPUTED_VALUE"""),248.0)</f>
        <v>248</v>
      </c>
      <c r="P28" s="10">
        <f t="shared" ref="P28:Q28" si="27">I28+K28</f>
        <v>123</v>
      </c>
      <c r="Q28" s="10">
        <f t="shared" si="27"/>
        <v>33</v>
      </c>
    </row>
    <row r="29">
      <c r="A29" s="4">
        <v>5.0</v>
      </c>
      <c r="B29" s="1" t="s">
        <v>328</v>
      </c>
      <c r="D29" s="4" t="str">
        <f>IFERROR(__xludf.DUMMYFUNCTION("""COMPUTED_VALUE"""),"Novaria")</f>
        <v>Novaria</v>
      </c>
      <c r="E29" s="10">
        <f>IFERROR(__xludf.DUMMYFUNCTION("""COMPUTED_VALUE"""),2401.0)</f>
        <v>2401</v>
      </c>
      <c r="F29" s="10">
        <f>IFERROR(__xludf.DUMMYFUNCTION("""COMPUTED_VALUE"""),6.8)</f>
        <v>6.8</v>
      </c>
      <c r="G29" s="10">
        <f>IFERROR(__xludf.DUMMYFUNCTION("""COMPUTED_VALUE"""),540.0)</f>
        <v>540</v>
      </c>
      <c r="H29" s="10">
        <f>IFERROR(__xludf.DUMMYFUNCTION("""COMPUTED_VALUE"""),4.6)</f>
        <v>4.6</v>
      </c>
      <c r="I29" s="10">
        <f>IFERROR(__xludf.DUMMYFUNCTION("""COMPUTED_VALUE"""),115.0)</f>
        <v>115</v>
      </c>
      <c r="J29" s="10">
        <f>IFERROR(__xludf.DUMMYFUNCTION("""COMPUTED_VALUE"""),12.0)</f>
        <v>12</v>
      </c>
      <c r="K29" s="10">
        <f>IFERROR(__xludf.DUMMYFUNCTION("""COMPUTED_VALUE"""),0.0)</f>
        <v>0</v>
      </c>
      <c r="L29" s="10">
        <f>IFERROR(__xludf.DUMMYFUNCTION("""COMPUTED_VALUE"""),15.0)</f>
        <v>15</v>
      </c>
      <c r="M29" s="10">
        <v>1.01</v>
      </c>
      <c r="N29" s="10">
        <v>1.0</v>
      </c>
      <c r="O29" s="10">
        <f>IFERROR(__xludf.DUMMYFUNCTION("""COMPUTED_VALUE"""),240.0)</f>
        <v>240</v>
      </c>
      <c r="P29" s="10">
        <f t="shared" ref="P29:Q29" si="28">I29+K29</f>
        <v>115</v>
      </c>
      <c r="Q29" s="10">
        <f t="shared" si="28"/>
        <v>27</v>
      </c>
    </row>
    <row r="30">
      <c r="A30" s="4">
        <v>6.0</v>
      </c>
      <c r="B30" s="1" t="s">
        <v>423</v>
      </c>
      <c r="D30" s="4" t="str">
        <f>IFERROR(__xludf.DUMMYFUNCTION("""COMPUTED_VALUE"""),"Atlas")</f>
        <v>Atlas</v>
      </c>
      <c r="E30" s="10">
        <f>IFERROR(__xludf.DUMMYFUNCTION("""COMPUTED_VALUE"""),2819.0)</f>
        <v>2819</v>
      </c>
      <c r="F30" s="10">
        <f>IFERROR(__xludf.DUMMYFUNCTION("""COMPUTED_VALUE"""),8.4)</f>
        <v>8.4</v>
      </c>
      <c r="G30" s="10">
        <f>IFERROR(__xludf.DUMMYFUNCTION("""COMPUTED_VALUE"""),440.0)</f>
        <v>440</v>
      </c>
      <c r="H30" s="10">
        <f>IFERROR(__xludf.DUMMYFUNCTION("""COMPUTED_VALUE"""),3.0)</f>
        <v>3</v>
      </c>
      <c r="I30" s="10">
        <f>IFERROR(__xludf.DUMMYFUNCTION("""COMPUTED_VALUE"""),135.0)</f>
        <v>135</v>
      </c>
      <c r="J30" s="10">
        <f>IFERROR(__xludf.DUMMYFUNCTION("""COMPUTED_VALUE"""),21.0)</f>
        <v>21</v>
      </c>
      <c r="K30" s="10">
        <f>IFERROR(__xludf.DUMMYFUNCTION("""COMPUTED_VALUE"""),0.0)</f>
        <v>0</v>
      </c>
      <c r="L30" s="10">
        <f>IFERROR(__xludf.DUMMYFUNCTION("""COMPUTED_VALUE"""),15.0)</f>
        <v>15</v>
      </c>
      <c r="M30" s="10">
        <v>0.98</v>
      </c>
      <c r="N30" s="10">
        <v>0.9</v>
      </c>
      <c r="O30" s="10">
        <f>IFERROR(__xludf.DUMMYFUNCTION("""COMPUTED_VALUE"""),240.0)</f>
        <v>240</v>
      </c>
      <c r="P30" s="10">
        <f t="shared" ref="P30:Q30" si="29">I30+K30</f>
        <v>135</v>
      </c>
      <c r="Q30" s="10">
        <f t="shared" si="29"/>
        <v>36</v>
      </c>
    </row>
    <row r="31">
      <c r="A31" s="4">
        <v>7.0</v>
      </c>
      <c r="B31" s="1" t="s">
        <v>372</v>
      </c>
      <c r="D31" s="4" t="str">
        <f>IFERROR(__xludf.DUMMYFUNCTION("""COMPUTED_VALUE"""),"Cecilion")</f>
        <v>Cecilion</v>
      </c>
      <c r="E31" s="10">
        <f>IFERROR(__xludf.DUMMYFUNCTION("""COMPUTED_VALUE"""),2456.0)</f>
        <v>2456</v>
      </c>
      <c r="F31" s="10">
        <f>IFERROR(__xludf.DUMMYFUNCTION("""COMPUTED_VALUE"""),6.8)</f>
        <v>6.8</v>
      </c>
      <c r="G31" s="10">
        <f>IFERROR(__xludf.DUMMYFUNCTION("""COMPUTED_VALUE"""),700.0)</f>
        <v>700</v>
      </c>
      <c r="H31" s="10">
        <f>IFERROR(__xludf.DUMMYFUNCTION("""COMPUTED_VALUE"""),30.0)</f>
        <v>30</v>
      </c>
      <c r="I31" s="10">
        <f>IFERROR(__xludf.DUMMYFUNCTION("""COMPUTED_VALUE"""),105.0)</f>
        <v>105</v>
      </c>
      <c r="J31" s="10">
        <f>IFERROR(__xludf.DUMMYFUNCTION("""COMPUTED_VALUE"""),18.0)</f>
        <v>18</v>
      </c>
      <c r="K31" s="10">
        <f>IFERROR(__xludf.DUMMYFUNCTION("""COMPUTED_VALUE"""),0.0)</f>
        <v>0</v>
      </c>
      <c r="L31" s="10">
        <f>IFERROR(__xludf.DUMMYFUNCTION("""COMPUTED_VALUE"""),15.0)</f>
        <v>15</v>
      </c>
      <c r="M31" s="10">
        <v>1.0</v>
      </c>
      <c r="N31" s="10">
        <v>1.0</v>
      </c>
      <c r="O31" s="10">
        <f>IFERROR(__xludf.DUMMYFUNCTION("""COMPUTED_VALUE"""),255.0)</f>
        <v>255</v>
      </c>
      <c r="P31" s="10">
        <f t="shared" ref="P31:Q31" si="30">I31+K31</f>
        <v>105</v>
      </c>
      <c r="Q31" s="10">
        <f t="shared" si="30"/>
        <v>33</v>
      </c>
    </row>
    <row r="32">
      <c r="A32" s="4">
        <v>8.0</v>
      </c>
      <c r="B32" s="1" t="s">
        <v>331</v>
      </c>
      <c r="D32" s="4" t="str">
        <f>IFERROR(__xludf.DUMMYFUNCTION("""COMPUTED_VALUE"""),"Natalia")</f>
        <v>Natalia</v>
      </c>
      <c r="E32" s="10">
        <f>IFERROR(__xludf.DUMMYFUNCTION("""COMPUTED_VALUE"""),2639.0)</f>
        <v>2639</v>
      </c>
      <c r="F32" s="10">
        <f>IFERROR(__xludf.DUMMYFUNCTION("""COMPUTED_VALUE"""),7.0)</f>
        <v>7</v>
      </c>
      <c r="G32" s="10">
        <f>IFERROR(__xludf.DUMMYFUNCTION("""COMPUTED_VALUE"""),486.0)</f>
        <v>486</v>
      </c>
      <c r="H32" s="10">
        <f>IFERROR(__xludf.DUMMYFUNCTION("""COMPUTED_VALUE"""),16.0)</f>
        <v>16</v>
      </c>
      <c r="I32" s="10">
        <f>IFERROR(__xludf.DUMMYFUNCTION("""COMPUTED_VALUE"""),121.0)</f>
        <v>121</v>
      </c>
      <c r="J32" s="10">
        <f>IFERROR(__xludf.DUMMYFUNCTION("""COMPUTED_VALUE"""),18.0)</f>
        <v>18</v>
      </c>
      <c r="K32" s="10">
        <f>IFERROR(__xludf.DUMMYFUNCTION("""COMPUTED_VALUE"""),0.0)</f>
        <v>0</v>
      </c>
      <c r="L32" s="10">
        <f>IFERROR(__xludf.DUMMYFUNCTION("""COMPUTED_VALUE"""),15.0)</f>
        <v>15</v>
      </c>
      <c r="M32" s="10">
        <v>1.1</v>
      </c>
      <c r="N32" s="10">
        <v>0.6</v>
      </c>
      <c r="O32" s="10">
        <f>IFERROR(__xludf.DUMMYFUNCTION("""COMPUTED_VALUE"""),260.0)</f>
        <v>260</v>
      </c>
      <c r="P32" s="10">
        <f t="shared" ref="P32:Q32" si="31">I32+K32</f>
        <v>121</v>
      </c>
      <c r="Q32" s="10">
        <f t="shared" si="31"/>
        <v>33</v>
      </c>
    </row>
    <row r="33">
      <c r="A33" s="4">
        <v>9.0</v>
      </c>
      <c r="B33" s="1" t="s">
        <v>332</v>
      </c>
      <c r="D33" s="4" t="str">
        <f>IFERROR(__xludf.DUMMYFUNCTION("""COMPUTED_VALUE"""),"Paquito")</f>
        <v>Paquito</v>
      </c>
      <c r="E33" s="10">
        <f>IFERROR(__xludf.DUMMYFUNCTION("""COMPUTED_VALUE"""),2798.0)</f>
        <v>2798</v>
      </c>
      <c r="F33" s="10">
        <f>IFERROR(__xludf.DUMMYFUNCTION("""COMPUTED_VALUE"""),9.8)</f>
        <v>9.8</v>
      </c>
      <c r="G33" s="10">
        <f>IFERROR(__xludf.DUMMYFUNCTION("""COMPUTED_VALUE"""),0.0)</f>
        <v>0</v>
      </c>
      <c r="H33" s="10">
        <f>IFERROR(__xludf.DUMMYFUNCTION("""COMPUTED_VALUE"""),0.0)</f>
        <v>0</v>
      </c>
      <c r="I33" s="10">
        <f>IFERROR(__xludf.DUMMYFUNCTION("""COMPUTED_VALUE"""),121.0)</f>
        <v>121</v>
      </c>
      <c r="J33" s="10">
        <f>IFERROR(__xludf.DUMMYFUNCTION("""COMPUTED_VALUE"""),22.0)</f>
        <v>22</v>
      </c>
      <c r="K33" s="10">
        <f>IFERROR(__xludf.DUMMYFUNCTION("""COMPUTED_VALUE"""),0.0)</f>
        <v>0</v>
      </c>
      <c r="L33" s="10">
        <f>IFERROR(__xludf.DUMMYFUNCTION("""COMPUTED_VALUE"""),15.0)</f>
        <v>15</v>
      </c>
      <c r="M33" s="10">
        <v>1.22</v>
      </c>
      <c r="N33" s="10">
        <v>0.8</v>
      </c>
      <c r="O33" s="10">
        <f>IFERROR(__xludf.DUMMYFUNCTION("""COMPUTED_VALUE"""),260.0)</f>
        <v>260</v>
      </c>
      <c r="P33" s="10">
        <f t="shared" ref="P33:Q33" si="32">I33+K33</f>
        <v>121</v>
      </c>
      <c r="Q33" s="10">
        <f t="shared" si="32"/>
        <v>37</v>
      </c>
    </row>
    <row r="34">
      <c r="A34" s="4">
        <v>10.0</v>
      </c>
      <c r="B34" s="1" t="s">
        <v>366</v>
      </c>
      <c r="D34" s="4" t="str">
        <f>IFERROR(__xludf.DUMMYFUNCTION("""COMPUTED_VALUE"""),"Pharsa")</f>
        <v>Pharsa</v>
      </c>
      <c r="E34" s="10">
        <f>IFERROR(__xludf.DUMMYFUNCTION("""COMPUTED_VALUE"""),2421.0)</f>
        <v>2421</v>
      </c>
      <c r="F34" s="10">
        <f>IFERROR(__xludf.DUMMYFUNCTION("""COMPUTED_VALUE"""),6.8)</f>
        <v>6.8</v>
      </c>
      <c r="G34" s="10">
        <f>IFERROR(__xludf.DUMMYFUNCTION("""COMPUTED_VALUE"""),490.0)</f>
        <v>490</v>
      </c>
      <c r="H34" s="10">
        <f>IFERROR(__xludf.DUMMYFUNCTION("""COMPUTED_VALUE"""),18.0)</f>
        <v>18</v>
      </c>
      <c r="I34" s="10">
        <f>IFERROR(__xludf.DUMMYFUNCTION("""COMPUTED_VALUE"""),109.0)</f>
        <v>109</v>
      </c>
      <c r="J34" s="10">
        <f>IFERROR(__xludf.DUMMYFUNCTION("""COMPUTED_VALUE"""),17.0)</f>
        <v>17</v>
      </c>
      <c r="K34" s="10">
        <f>IFERROR(__xludf.DUMMYFUNCTION("""COMPUTED_VALUE"""),0.0)</f>
        <v>0</v>
      </c>
      <c r="L34" s="10">
        <f>IFERROR(__xludf.DUMMYFUNCTION("""COMPUTED_VALUE"""),15.0)</f>
        <v>15</v>
      </c>
      <c r="M34" s="10">
        <v>0.98</v>
      </c>
      <c r="N34" s="10">
        <v>1.0</v>
      </c>
      <c r="O34" s="10">
        <f>IFERROR(__xludf.DUMMYFUNCTION("""COMPUTED_VALUE"""),240.0)</f>
        <v>240</v>
      </c>
      <c r="P34" s="10">
        <f t="shared" ref="P34:Q34" si="33">I34+K34</f>
        <v>109</v>
      </c>
      <c r="Q34" s="10">
        <f t="shared" si="33"/>
        <v>32</v>
      </c>
    </row>
    <row r="35">
      <c r="A35" s="4">
        <v>11.0</v>
      </c>
      <c r="B35" s="1" t="s">
        <v>334</v>
      </c>
      <c r="D35" s="4" t="str">
        <f>IFERROR(__xludf.DUMMYFUNCTION("""COMPUTED_VALUE"""),"Uranus")</f>
        <v>Uranus</v>
      </c>
      <c r="E35" s="10">
        <f>IFERROR(__xludf.DUMMYFUNCTION("""COMPUTED_VALUE"""),2489.0)</f>
        <v>2489</v>
      </c>
      <c r="F35" s="10">
        <f>IFERROR(__xludf.DUMMYFUNCTION("""COMPUTED_VALUE"""),6.4)</f>
        <v>6.4</v>
      </c>
      <c r="G35" s="10">
        <f>IFERROR(__xludf.DUMMYFUNCTION("""COMPUTED_VALUE"""),455.0)</f>
        <v>455</v>
      </c>
      <c r="H35" s="10">
        <f>IFERROR(__xludf.DUMMYFUNCTION("""COMPUTED_VALUE"""),2.4)</f>
        <v>2.4</v>
      </c>
      <c r="I35" s="10">
        <f>IFERROR(__xludf.DUMMYFUNCTION("""COMPUTED_VALUE"""),115.0)</f>
        <v>115</v>
      </c>
      <c r="J35" s="10">
        <f>IFERROR(__xludf.DUMMYFUNCTION("""COMPUTED_VALUE"""),15.0)</f>
        <v>15</v>
      </c>
      <c r="K35" s="10">
        <f>IFERROR(__xludf.DUMMYFUNCTION("""COMPUTED_VALUE"""),0.0)</f>
        <v>0</v>
      </c>
      <c r="L35" s="10">
        <f>IFERROR(__xludf.DUMMYFUNCTION("""COMPUTED_VALUE"""),15.0)</f>
        <v>15</v>
      </c>
      <c r="M35" s="10">
        <v>1.04</v>
      </c>
      <c r="N35" s="10">
        <v>1.0</v>
      </c>
      <c r="O35" s="10">
        <f>IFERROR(__xludf.DUMMYFUNCTION("""COMPUTED_VALUE"""),260.0)</f>
        <v>260</v>
      </c>
      <c r="P35" s="10">
        <f t="shared" ref="P35:Q35" si="34">I35+K35</f>
        <v>115</v>
      </c>
      <c r="Q35" s="10">
        <f t="shared" si="34"/>
        <v>30</v>
      </c>
    </row>
    <row r="36">
      <c r="A36" s="4">
        <v>12.0</v>
      </c>
      <c r="B36" s="1" t="s">
        <v>355</v>
      </c>
      <c r="D36" s="4" t="str">
        <f>IFERROR(__xludf.DUMMYFUNCTION("""COMPUTED_VALUE"""),"Yin")</f>
        <v>Yin</v>
      </c>
      <c r="E36" s="10">
        <f>IFERROR(__xludf.DUMMYFUNCTION("""COMPUTED_VALUE"""),2578.0)</f>
        <v>2578</v>
      </c>
      <c r="F36" s="10">
        <f>IFERROR(__xludf.DUMMYFUNCTION("""COMPUTED_VALUE"""),9.8)</f>
        <v>9.8</v>
      </c>
      <c r="G36" s="10">
        <f>IFERROR(__xludf.DUMMYFUNCTION("""COMPUTED_VALUE"""),0.0)</f>
        <v>0</v>
      </c>
      <c r="H36" s="10">
        <f>IFERROR(__xludf.DUMMYFUNCTION("""COMPUTED_VALUE"""),0.0)</f>
        <v>0</v>
      </c>
      <c r="I36" s="10">
        <f>IFERROR(__xludf.DUMMYFUNCTION("""COMPUTED_VALUE"""),109.0)</f>
        <v>109</v>
      </c>
      <c r="J36" s="10">
        <f>IFERROR(__xludf.DUMMYFUNCTION("""COMPUTED_VALUE"""),21.0)</f>
        <v>21</v>
      </c>
      <c r="K36" s="10">
        <f>IFERROR(__xludf.DUMMYFUNCTION("""COMPUTED_VALUE"""),0.0)</f>
        <v>0</v>
      </c>
      <c r="L36" s="10">
        <f>IFERROR(__xludf.DUMMYFUNCTION("""COMPUTED_VALUE"""),15.0)</f>
        <v>15</v>
      </c>
      <c r="M36" s="10">
        <v>1.07</v>
      </c>
      <c r="N36" s="10">
        <v>1.0</v>
      </c>
      <c r="O36" s="10">
        <f>IFERROR(__xludf.DUMMYFUNCTION("""COMPUTED_VALUE"""),252.0)</f>
        <v>252</v>
      </c>
      <c r="P36" s="10">
        <f t="shared" ref="P36:Q36" si="35">I36+K36</f>
        <v>109</v>
      </c>
      <c r="Q36" s="10">
        <f t="shared" si="35"/>
        <v>36</v>
      </c>
    </row>
    <row r="37">
      <c r="A37" s="4">
        <v>1.0</v>
      </c>
      <c r="B37" s="1" t="s">
        <v>57</v>
      </c>
      <c r="D37" s="4" t="str">
        <f>IFERROR(__xludf.DUMMYFUNCTION("""COMPUTED_VALUE"""),"Cici")</f>
        <v>Cici</v>
      </c>
      <c r="E37" s="10">
        <f>IFERROR(__xludf.DUMMYFUNCTION("""COMPUTED_VALUE"""),2609.0)</f>
        <v>2609</v>
      </c>
      <c r="F37" s="10">
        <f>IFERROR(__xludf.DUMMYFUNCTION("""COMPUTED_VALUE"""),6.0)</f>
        <v>6</v>
      </c>
      <c r="G37" s="10">
        <f>IFERROR(__xludf.DUMMYFUNCTION("""COMPUTED_VALUE"""),0.0)</f>
        <v>0</v>
      </c>
      <c r="H37" s="10">
        <f>IFERROR(__xludf.DUMMYFUNCTION("""COMPUTED_VALUE"""),0.0)</f>
        <v>0</v>
      </c>
      <c r="I37" s="10">
        <f>IFERROR(__xludf.DUMMYFUNCTION("""COMPUTED_VALUE"""),129.0)</f>
        <v>129</v>
      </c>
      <c r="J37" s="10">
        <f>IFERROR(__xludf.DUMMYFUNCTION("""COMPUTED_VALUE"""),18.0)</f>
        <v>18</v>
      </c>
      <c r="K37" s="10">
        <f>IFERROR(__xludf.DUMMYFUNCTION("""COMPUTED_VALUE"""),0.0)</f>
        <v>0</v>
      </c>
      <c r="L37" s="10">
        <f>IFERROR(__xludf.DUMMYFUNCTION("""COMPUTED_VALUE"""),10.0)</f>
        <v>10</v>
      </c>
      <c r="M37" s="10">
        <v>1.07</v>
      </c>
      <c r="N37" s="10">
        <v>1.0</v>
      </c>
      <c r="O37" s="10">
        <f>IFERROR(__xludf.DUMMYFUNCTION("""COMPUTED_VALUE"""),260.0)</f>
        <v>260</v>
      </c>
      <c r="P37" s="10">
        <f t="shared" ref="P37:Q37" si="36">I37+K37</f>
        <v>129</v>
      </c>
      <c r="Q37" s="10">
        <f t="shared" si="36"/>
        <v>28</v>
      </c>
    </row>
    <row r="38">
      <c r="A38" s="4">
        <v>2.0</v>
      </c>
      <c r="B38" s="1" t="s">
        <v>325</v>
      </c>
      <c r="D38" s="4" t="str">
        <f>IFERROR(__xludf.DUMMYFUNCTION("""COMPUTED_VALUE"""),"Kadita")</f>
        <v>Kadita</v>
      </c>
      <c r="E38" s="10">
        <f>IFERROR(__xludf.DUMMYFUNCTION("""COMPUTED_VALUE"""),2491.0)</f>
        <v>2491</v>
      </c>
      <c r="F38" s="10">
        <f>IFERROR(__xludf.DUMMYFUNCTION("""COMPUTED_VALUE"""),7.2)</f>
        <v>7.2</v>
      </c>
      <c r="G38" s="10">
        <f>IFERROR(__xludf.DUMMYFUNCTION("""COMPUTED_VALUE"""),495.0)</f>
        <v>495</v>
      </c>
      <c r="H38" s="10">
        <f>IFERROR(__xludf.DUMMYFUNCTION("""COMPUTED_VALUE"""),18.0)</f>
        <v>18</v>
      </c>
      <c r="I38" s="10">
        <f>IFERROR(__xludf.DUMMYFUNCTION("""COMPUTED_VALUE"""),105.0)</f>
        <v>105</v>
      </c>
      <c r="J38" s="10">
        <f>IFERROR(__xludf.DUMMYFUNCTION("""COMPUTED_VALUE"""),18.0)</f>
        <v>18</v>
      </c>
      <c r="K38" s="10">
        <f>IFERROR(__xludf.DUMMYFUNCTION("""COMPUTED_VALUE"""),0.0)</f>
        <v>0</v>
      </c>
      <c r="L38" s="10">
        <f>IFERROR(__xludf.DUMMYFUNCTION("""COMPUTED_VALUE"""),15.0)</f>
        <v>15</v>
      </c>
      <c r="M38" s="10">
        <v>1.0</v>
      </c>
      <c r="N38" s="10">
        <v>1.0</v>
      </c>
      <c r="O38" s="10">
        <f>IFERROR(__xludf.DUMMYFUNCTION("""COMPUTED_VALUE"""),240.0)</f>
        <v>240</v>
      </c>
      <c r="P38" s="10">
        <f t="shared" ref="P38:Q38" si="37">I38+K38</f>
        <v>105</v>
      </c>
      <c r="Q38" s="10">
        <f t="shared" si="37"/>
        <v>33</v>
      </c>
    </row>
    <row r="39">
      <c r="A39" s="4">
        <v>3.0</v>
      </c>
      <c r="B39" s="1" t="s">
        <v>361</v>
      </c>
      <c r="D39" s="4" t="str">
        <f>IFERROR(__xludf.DUMMYFUNCTION("""COMPUTED_VALUE"""),"Martis")</f>
        <v>Martis</v>
      </c>
      <c r="E39" s="10">
        <f>IFERROR(__xludf.DUMMYFUNCTION("""COMPUTED_VALUE"""),2738.0)</f>
        <v>2738</v>
      </c>
      <c r="F39" s="10">
        <f>IFERROR(__xludf.DUMMYFUNCTION("""COMPUTED_VALUE"""),7.0)</f>
        <v>7</v>
      </c>
      <c r="G39" s="10">
        <f>IFERROR(__xludf.DUMMYFUNCTION("""COMPUTED_VALUE"""),0.0)</f>
        <v>0</v>
      </c>
      <c r="H39" s="10">
        <f>IFERROR(__xludf.DUMMYFUNCTION("""COMPUTED_VALUE"""),0.0)</f>
        <v>0</v>
      </c>
      <c r="I39" s="10">
        <f>IFERROR(__xludf.DUMMYFUNCTION("""COMPUTED_VALUE"""),128.0)</f>
        <v>128</v>
      </c>
      <c r="J39" s="10">
        <f>IFERROR(__xludf.DUMMYFUNCTION("""COMPUTED_VALUE"""),25.0)</f>
        <v>25</v>
      </c>
      <c r="K39" s="10">
        <f>IFERROR(__xludf.DUMMYFUNCTION("""COMPUTED_VALUE"""),0.0)</f>
        <v>0</v>
      </c>
      <c r="L39" s="10">
        <f>IFERROR(__xludf.DUMMYFUNCTION("""COMPUTED_VALUE"""),15.0)</f>
        <v>15</v>
      </c>
      <c r="M39" s="10">
        <v>1.08</v>
      </c>
      <c r="N39" s="10">
        <v>1.0</v>
      </c>
      <c r="O39" s="10">
        <f>IFERROR(__xludf.DUMMYFUNCTION("""COMPUTED_VALUE"""),260.0)</f>
        <v>260</v>
      </c>
      <c r="P39" s="10">
        <f t="shared" ref="P39:Q39" si="38">I39+K39</f>
        <v>128</v>
      </c>
      <c r="Q39" s="10">
        <f t="shared" si="38"/>
        <v>40</v>
      </c>
    </row>
    <row r="40">
      <c r="A40" s="4">
        <v>4.0</v>
      </c>
      <c r="B40" s="1" t="s">
        <v>357</v>
      </c>
      <c r="D40" s="4" t="str">
        <f>IFERROR(__xludf.DUMMYFUNCTION("""COMPUTED_VALUE"""),"Masha")</f>
        <v>Masha</v>
      </c>
      <c r="E40" s="10">
        <f>IFERROR(__xludf.DUMMYFUNCTION("""COMPUTED_VALUE"""),2043.0)</f>
        <v>2043</v>
      </c>
      <c r="F40" s="10">
        <f>IFERROR(__xludf.DUMMYFUNCTION("""COMPUTED_VALUE"""),3.8)</f>
        <v>3.8</v>
      </c>
      <c r="G40" s="10">
        <f>IFERROR(__xludf.DUMMYFUNCTION("""COMPUTED_VALUE"""),0.0)</f>
        <v>0</v>
      </c>
      <c r="H40" s="10">
        <f>IFERROR(__xludf.DUMMYFUNCTION("""COMPUTED_VALUE"""),0.0)</f>
        <v>0</v>
      </c>
      <c r="I40" s="10">
        <f>IFERROR(__xludf.DUMMYFUNCTION("""COMPUTED_VALUE"""),91.0)</f>
        <v>91</v>
      </c>
      <c r="J40" s="10">
        <f>IFERROR(__xludf.DUMMYFUNCTION("""COMPUTED_VALUE"""),10.0)</f>
        <v>10</v>
      </c>
      <c r="K40" s="10">
        <f>IFERROR(__xludf.DUMMYFUNCTION("""COMPUTED_VALUE"""),0.0)</f>
        <v>0</v>
      </c>
      <c r="L40" s="10">
        <f>IFERROR(__xludf.DUMMYFUNCTION("""COMPUTED_VALUE"""),15.0)</f>
        <v>15</v>
      </c>
      <c r="M40" s="10">
        <v>1.0</v>
      </c>
      <c r="N40" s="10">
        <v>1.0</v>
      </c>
      <c r="O40" s="10">
        <f>IFERROR(__xludf.DUMMYFUNCTION("""COMPUTED_VALUE"""),250.0)</f>
        <v>250</v>
      </c>
      <c r="P40" s="10">
        <f t="shared" ref="P40:Q40" si="39">I40+K40</f>
        <v>91</v>
      </c>
      <c r="Q40" s="10">
        <f t="shared" si="39"/>
        <v>25</v>
      </c>
    </row>
    <row r="41">
      <c r="A41" s="4">
        <v>5.0</v>
      </c>
      <c r="B41" s="1" t="s">
        <v>416</v>
      </c>
      <c r="D41" s="4" t="str">
        <f>IFERROR(__xludf.DUMMYFUNCTION("""COMPUTED_VALUE"""),"Minsitthar")</f>
        <v>Minsitthar</v>
      </c>
      <c r="E41" s="10">
        <f>IFERROR(__xludf.DUMMYFUNCTION("""COMPUTED_VALUE"""),2698.0)</f>
        <v>2698</v>
      </c>
      <c r="F41" s="10">
        <f>IFERROR(__xludf.DUMMYFUNCTION("""COMPUTED_VALUE"""),7.4)</f>
        <v>7.4</v>
      </c>
      <c r="G41" s="10">
        <f>IFERROR(__xludf.DUMMYFUNCTION("""COMPUTED_VALUE"""),380.0)</f>
        <v>380</v>
      </c>
      <c r="H41" s="10">
        <f>IFERROR(__xludf.DUMMYFUNCTION("""COMPUTED_VALUE"""),16.0)</f>
        <v>16</v>
      </c>
      <c r="I41" s="10">
        <f>IFERROR(__xludf.DUMMYFUNCTION("""COMPUTED_VALUE"""),121.0)</f>
        <v>121</v>
      </c>
      <c r="J41" s="10">
        <f>IFERROR(__xludf.DUMMYFUNCTION("""COMPUTED_VALUE"""),23.0)</f>
        <v>23</v>
      </c>
      <c r="K41" s="10">
        <f>IFERROR(__xludf.DUMMYFUNCTION("""COMPUTED_VALUE"""),0.0)</f>
        <v>0</v>
      </c>
      <c r="L41" s="10">
        <f>IFERROR(__xludf.DUMMYFUNCTION("""COMPUTED_VALUE"""),15.0)</f>
        <v>15</v>
      </c>
      <c r="M41" s="4">
        <v>1.06</v>
      </c>
      <c r="N41" s="4">
        <v>1.0</v>
      </c>
      <c r="O41" s="10">
        <f>IFERROR(__xludf.DUMMYFUNCTION("""COMPUTED_VALUE"""),260.0)</f>
        <v>260</v>
      </c>
      <c r="P41" s="10">
        <f t="shared" ref="P41:Q41" si="40">I41+K41</f>
        <v>121</v>
      </c>
      <c r="Q41" s="10">
        <f t="shared" si="40"/>
        <v>38</v>
      </c>
    </row>
    <row r="42">
      <c r="A42" s="4">
        <v>6.0</v>
      </c>
      <c r="B42" s="1" t="s">
        <v>364</v>
      </c>
      <c r="D42" s="4" t="str">
        <f>IFERROR(__xludf.DUMMYFUNCTION("""COMPUTED_VALUE"""),"Nana")</f>
        <v>Nana</v>
      </c>
      <c r="E42" s="10">
        <f>IFERROR(__xludf.DUMMYFUNCTION("""COMPUTED_VALUE"""),2501.0)</f>
        <v>2501</v>
      </c>
      <c r="F42" s="10">
        <f>IFERROR(__xludf.DUMMYFUNCTION("""COMPUTED_VALUE"""),6.8)</f>
        <v>6.8</v>
      </c>
      <c r="G42" s="10">
        <f>IFERROR(__xludf.DUMMYFUNCTION("""COMPUTED_VALUE"""),510.0)</f>
        <v>510</v>
      </c>
      <c r="H42" s="10">
        <f>IFERROR(__xludf.DUMMYFUNCTION("""COMPUTED_VALUE"""),18.0)</f>
        <v>18</v>
      </c>
      <c r="I42" s="10">
        <f>IFERROR(__xludf.DUMMYFUNCTION("""COMPUTED_VALUE"""),115.0)</f>
        <v>115</v>
      </c>
      <c r="J42" s="10">
        <f>IFERROR(__xludf.DUMMYFUNCTION("""COMPUTED_VALUE"""),17.0)</f>
        <v>17</v>
      </c>
      <c r="K42" s="10">
        <f>IFERROR(__xludf.DUMMYFUNCTION("""COMPUTED_VALUE"""),0.0)</f>
        <v>0</v>
      </c>
      <c r="L42" s="10">
        <f>IFERROR(__xludf.DUMMYFUNCTION("""COMPUTED_VALUE"""),15.0)</f>
        <v>15</v>
      </c>
      <c r="M42" s="4">
        <v>1.08</v>
      </c>
      <c r="N42" s="4">
        <v>1.0</v>
      </c>
      <c r="O42" s="10">
        <f>IFERROR(__xludf.DUMMYFUNCTION("""COMPUTED_VALUE"""),250.0)</f>
        <v>250</v>
      </c>
      <c r="P42" s="10">
        <f t="shared" ref="P42:Q42" si="41">I42+K42</f>
        <v>115</v>
      </c>
      <c r="Q42" s="10">
        <f t="shared" si="41"/>
        <v>32</v>
      </c>
    </row>
    <row r="43">
      <c r="A43" s="4">
        <v>7.0</v>
      </c>
      <c r="B43" s="1" t="s">
        <v>365</v>
      </c>
      <c r="D43" s="4" t="str">
        <f>IFERROR(__xludf.DUMMYFUNCTION("""COMPUTED_VALUE"""),"Saber")</f>
        <v>Saber</v>
      </c>
      <c r="E43" s="10">
        <f>IFERROR(__xludf.DUMMYFUNCTION("""COMPUTED_VALUE"""),2599.0)</f>
        <v>2599</v>
      </c>
      <c r="F43" s="10">
        <f>IFERROR(__xludf.DUMMYFUNCTION("""COMPUTED_VALUE"""),7.0)</f>
        <v>7</v>
      </c>
      <c r="G43" s="10">
        <f>IFERROR(__xludf.DUMMYFUNCTION("""COMPUTED_VALUE"""),443.0)</f>
        <v>443</v>
      </c>
      <c r="H43" s="10">
        <f>IFERROR(__xludf.DUMMYFUNCTION("""COMPUTED_VALUE"""),16.0)</f>
        <v>16</v>
      </c>
      <c r="I43" s="10">
        <f>IFERROR(__xludf.DUMMYFUNCTION("""COMPUTED_VALUE"""),118.0)</f>
        <v>118</v>
      </c>
      <c r="J43" s="10">
        <f>IFERROR(__xludf.DUMMYFUNCTION("""COMPUTED_VALUE"""),20.0)</f>
        <v>20</v>
      </c>
      <c r="K43" s="10">
        <f>IFERROR(__xludf.DUMMYFUNCTION("""COMPUTED_VALUE"""),0.0)</f>
        <v>0</v>
      </c>
      <c r="L43" s="10">
        <f>IFERROR(__xludf.DUMMYFUNCTION("""COMPUTED_VALUE"""),15.0)</f>
        <v>15</v>
      </c>
      <c r="M43" s="10">
        <v>1.08</v>
      </c>
      <c r="N43" s="10">
        <v>1.0</v>
      </c>
      <c r="O43" s="10">
        <f>IFERROR(__xludf.DUMMYFUNCTION("""COMPUTED_VALUE"""),260.0)</f>
        <v>260</v>
      </c>
      <c r="P43" s="10">
        <f t="shared" ref="P43:Q43" si="42">I43+K43</f>
        <v>118</v>
      </c>
      <c r="Q43" s="10">
        <f t="shared" si="42"/>
        <v>35</v>
      </c>
    </row>
    <row r="44">
      <c r="A44" s="4">
        <v>8.0</v>
      </c>
      <c r="B44" s="1" t="s">
        <v>331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>
      <c r="A45" s="4">
        <v>9.0</v>
      </c>
      <c r="B45" s="1" t="s">
        <v>332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>
      <c r="A46" s="4">
        <v>10.0</v>
      </c>
      <c r="B46" s="1" t="s">
        <v>366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>
      <c r="A47" s="4">
        <v>11.0</v>
      </c>
      <c r="B47" s="1" t="s">
        <v>334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>
      <c r="A48" s="4">
        <v>12.0</v>
      </c>
      <c r="B48" s="1" t="s">
        <v>355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>
      <c r="A49" s="4">
        <v>1.0</v>
      </c>
      <c r="B49" s="1" t="s">
        <v>58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>
      <c r="A50" s="4">
        <v>2.0</v>
      </c>
      <c r="B50" s="1" t="s">
        <v>495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>
      <c r="A51" s="4">
        <v>3.0</v>
      </c>
      <c r="B51" s="1" t="s">
        <v>432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>
      <c r="A52" s="4">
        <v>4.0</v>
      </c>
      <c r="B52" s="1" t="s">
        <v>496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>
      <c r="A53" s="4">
        <v>5.0</v>
      </c>
      <c r="B53" s="1" t="s">
        <v>358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>
      <c r="A54" s="4">
        <v>6.0</v>
      </c>
      <c r="B54" s="1" t="s">
        <v>497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>
      <c r="A55" s="4">
        <v>7.0</v>
      </c>
      <c r="B55" s="1" t="s">
        <v>330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>
      <c r="A56" s="4">
        <v>8.0</v>
      </c>
      <c r="B56" s="1" t="s">
        <v>331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>
      <c r="A57" s="4">
        <v>9.0</v>
      </c>
      <c r="B57" s="1" t="s">
        <v>332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>
      <c r="A58" s="4">
        <v>10.0</v>
      </c>
      <c r="B58" s="1" t="s">
        <v>378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>
      <c r="A59" s="4">
        <v>11.0</v>
      </c>
      <c r="B59" s="1" t="s">
        <v>334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>
      <c r="A60" s="4">
        <v>12.0</v>
      </c>
      <c r="B60" s="1" t="s">
        <v>343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>
      <c r="A61" s="4">
        <v>1.0</v>
      </c>
      <c r="B61" s="1" t="s">
        <v>59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>
      <c r="A62" s="4">
        <v>2.0</v>
      </c>
      <c r="B62" s="1" t="s">
        <v>498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>
      <c r="A63" s="4">
        <v>3.0</v>
      </c>
      <c r="B63" s="1" t="s">
        <v>471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>
      <c r="A64" s="4">
        <v>4.0</v>
      </c>
      <c r="B64" s="1" t="s">
        <v>327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>
      <c r="A65" s="4">
        <v>5.0</v>
      </c>
      <c r="B65" s="1" t="s">
        <v>328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>
      <c r="A66" s="4">
        <v>6.0</v>
      </c>
      <c r="B66" s="1" t="s">
        <v>499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>
      <c r="A67" s="4">
        <v>7.0</v>
      </c>
      <c r="B67" s="1" t="s">
        <v>411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>
      <c r="A68" s="4">
        <v>8.0</v>
      </c>
      <c r="B68" s="1" t="s">
        <v>331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>
      <c r="A69" s="4">
        <v>9.0</v>
      </c>
      <c r="B69" s="1" t="s">
        <v>500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>
      <c r="A70" s="4">
        <v>10.0</v>
      </c>
      <c r="B70" s="1" t="s">
        <v>501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>
      <c r="A71" s="4">
        <v>11.0</v>
      </c>
      <c r="B71" s="1" t="s">
        <v>334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>
      <c r="A72" s="4">
        <v>12.0</v>
      </c>
      <c r="B72" s="1" t="s">
        <v>355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>
      <c r="A73" s="4">
        <v>1.0</v>
      </c>
      <c r="B73" s="1" t="s">
        <v>60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>
      <c r="A74" s="4">
        <v>2.0</v>
      </c>
      <c r="B74" s="1" t="s">
        <v>502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>
      <c r="A75" s="4">
        <v>3.0</v>
      </c>
      <c r="B75" s="1" t="s">
        <v>337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>
      <c r="A76" s="4">
        <v>4.0</v>
      </c>
      <c r="B76" s="1" t="s">
        <v>503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>
      <c r="A77" s="4">
        <v>5.0</v>
      </c>
      <c r="B77" s="1" t="s">
        <v>458</v>
      </c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>
      <c r="A78" s="4">
        <v>6.0</v>
      </c>
      <c r="B78" s="1" t="s">
        <v>346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>
      <c r="A79" s="4">
        <v>7.0</v>
      </c>
      <c r="B79" s="1" t="s">
        <v>341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>
      <c r="A80" s="4">
        <v>8.0</v>
      </c>
      <c r="B80" s="1" t="s">
        <v>331</v>
      </c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>
      <c r="A81" s="4">
        <v>9.0</v>
      </c>
      <c r="B81" s="1" t="s">
        <v>332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>
      <c r="A82" s="4">
        <v>10.0</v>
      </c>
      <c r="B82" s="1" t="s">
        <v>389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>
      <c r="A83" s="4">
        <v>11.0</v>
      </c>
      <c r="B83" s="1" t="s">
        <v>334</v>
      </c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>
      <c r="A84" s="4">
        <v>12.0</v>
      </c>
      <c r="B84" s="1" t="s">
        <v>343</v>
      </c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>
      <c r="A85" s="4">
        <v>1.0</v>
      </c>
      <c r="B85" s="1" t="s">
        <v>61</v>
      </c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>
      <c r="A86" s="4">
        <v>2.0</v>
      </c>
      <c r="B86" s="1" t="s">
        <v>325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>
      <c r="A87" s="4">
        <v>3.0</v>
      </c>
      <c r="B87" s="1" t="s">
        <v>504</v>
      </c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>
      <c r="A88" s="4">
        <v>4.0</v>
      </c>
      <c r="B88" s="1" t="s">
        <v>327</v>
      </c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>
      <c r="A89" s="4">
        <v>5.0</v>
      </c>
      <c r="B89" s="1" t="s">
        <v>328</v>
      </c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>
      <c r="A90" s="4">
        <v>6.0</v>
      </c>
      <c r="B90" s="1" t="s">
        <v>364</v>
      </c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>
      <c r="A91" s="4">
        <v>7.0</v>
      </c>
      <c r="B91" s="1" t="s">
        <v>365</v>
      </c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>
      <c r="A92" s="4">
        <v>8.0</v>
      </c>
      <c r="B92" s="1" t="s">
        <v>331</v>
      </c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>
      <c r="A93" s="4">
        <v>9.0</v>
      </c>
      <c r="B93" s="1" t="s">
        <v>332</v>
      </c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>
      <c r="A94" s="4">
        <v>10.0</v>
      </c>
      <c r="B94" s="1" t="s">
        <v>366</v>
      </c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>
      <c r="A95" s="4">
        <v>11.0</v>
      </c>
      <c r="B95" s="1" t="s">
        <v>334</v>
      </c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>
      <c r="A96" s="4">
        <v>12.0</v>
      </c>
      <c r="B96" s="1" t="s">
        <v>505</v>
      </c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>
      <c r="A97" s="4">
        <v>1.0</v>
      </c>
      <c r="B97" s="1" t="s">
        <v>62</v>
      </c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>
      <c r="A98" s="4">
        <v>2.0</v>
      </c>
      <c r="B98" s="1" t="s">
        <v>506</v>
      </c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>
      <c r="A99" s="4">
        <v>3.0</v>
      </c>
      <c r="B99" s="1" t="s">
        <v>507</v>
      </c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>
      <c r="A100" s="4">
        <v>4.0</v>
      </c>
      <c r="B100" s="1" t="s">
        <v>508</v>
      </c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>
      <c r="A101" s="4">
        <v>5.0</v>
      </c>
      <c r="B101" s="1" t="s">
        <v>478</v>
      </c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>
      <c r="A102" s="4">
        <v>6.0</v>
      </c>
      <c r="B102" s="1" t="s">
        <v>340</v>
      </c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>
      <c r="A103" s="4">
        <v>7.0</v>
      </c>
      <c r="B103" s="1" t="s">
        <v>509</v>
      </c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>
      <c r="A104" s="4">
        <v>8.0</v>
      </c>
      <c r="B104" s="1" t="s">
        <v>331</v>
      </c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>
      <c r="A105" s="4">
        <v>9.0</v>
      </c>
      <c r="B105" s="1" t="s">
        <v>332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>
      <c r="A106" s="4">
        <v>10.0</v>
      </c>
      <c r="B106" s="1" t="s">
        <v>342</v>
      </c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>
      <c r="A107" s="4">
        <v>11.0</v>
      </c>
      <c r="B107" s="1" t="s">
        <v>334</v>
      </c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>
      <c r="A108" s="4">
        <v>12.0</v>
      </c>
      <c r="B108" s="1" t="s">
        <v>355</v>
      </c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>
      <c r="A109" s="4">
        <v>1.0</v>
      </c>
      <c r="B109" s="1" t="s">
        <v>63</v>
      </c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>
      <c r="A110" s="4">
        <v>2.0</v>
      </c>
      <c r="B110" s="1" t="s">
        <v>510</v>
      </c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>
      <c r="A111" s="4">
        <v>3.0</v>
      </c>
      <c r="B111" s="1" t="s">
        <v>464</v>
      </c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>
      <c r="A112" s="4">
        <v>4.0</v>
      </c>
      <c r="B112" s="1" t="s">
        <v>487</v>
      </c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>
      <c r="A113" s="4">
        <v>5.0</v>
      </c>
      <c r="B113" s="1" t="s">
        <v>416</v>
      </c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>
      <c r="A114" s="4">
        <v>6.0</v>
      </c>
      <c r="B114" s="1" t="s">
        <v>511</v>
      </c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>
      <c r="A115" s="4">
        <v>7.0</v>
      </c>
      <c r="B115" s="1" t="s">
        <v>411</v>
      </c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>
      <c r="A116" s="4">
        <v>8.0</v>
      </c>
      <c r="B116" s="1" t="s">
        <v>331</v>
      </c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>
      <c r="A117" s="4">
        <v>9.0</v>
      </c>
      <c r="B117" s="1" t="s">
        <v>332</v>
      </c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>
      <c r="A118" s="4">
        <v>10.0</v>
      </c>
      <c r="B118" s="1" t="s">
        <v>430</v>
      </c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>
      <c r="A119" s="4">
        <v>11.0</v>
      </c>
      <c r="B119" s="1" t="s">
        <v>334</v>
      </c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>
      <c r="A120" s="4">
        <v>12.0</v>
      </c>
      <c r="B120" s="1" t="s">
        <v>335</v>
      </c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>
      <c r="A121" s="4">
        <v>1.0</v>
      </c>
      <c r="B121" s="1" t="s">
        <v>64</v>
      </c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>
      <c r="A122" s="4">
        <v>2.0</v>
      </c>
      <c r="B122" s="1" t="s">
        <v>431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>
      <c r="A123" s="4">
        <v>3.0</v>
      </c>
      <c r="B123" s="1" t="s">
        <v>337</v>
      </c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>
      <c r="A124" s="4">
        <v>4.0</v>
      </c>
      <c r="B124" s="1" t="s">
        <v>357</v>
      </c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>
      <c r="A125" s="4">
        <v>5.0</v>
      </c>
      <c r="B125" s="1" t="s">
        <v>358</v>
      </c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>
      <c r="A126" s="4">
        <v>6.0</v>
      </c>
      <c r="B126" s="1" t="s">
        <v>340</v>
      </c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>
      <c r="A127" s="4">
        <v>7.0</v>
      </c>
      <c r="B127" s="1" t="s">
        <v>404</v>
      </c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>
      <c r="A128" s="4">
        <v>8.0</v>
      </c>
      <c r="B128" s="1" t="s">
        <v>331</v>
      </c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>
      <c r="A129" s="4">
        <v>9.0</v>
      </c>
      <c r="B129" s="1" t="s">
        <v>332</v>
      </c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>
      <c r="A130" s="4">
        <v>10.0</v>
      </c>
      <c r="B130" s="1" t="s">
        <v>348</v>
      </c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>
      <c r="A131" s="4">
        <v>11.0</v>
      </c>
      <c r="B131" s="1" t="s">
        <v>334</v>
      </c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>
      <c r="A132" s="4">
        <v>12.0</v>
      </c>
      <c r="B132" s="1" t="s">
        <v>343</v>
      </c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>
      <c r="A133" s="4">
        <v>1.0</v>
      </c>
      <c r="B133" s="1" t="s">
        <v>65</v>
      </c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>
      <c r="A134" s="4">
        <v>2.0</v>
      </c>
      <c r="B134" s="1" t="s">
        <v>425</v>
      </c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>
      <c r="A135" s="4">
        <v>3.0</v>
      </c>
      <c r="B135" s="1" t="s">
        <v>391</v>
      </c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>
      <c r="A136" s="4">
        <v>4.0</v>
      </c>
      <c r="B136" s="1" t="s">
        <v>402</v>
      </c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>
      <c r="A137" s="4">
        <v>5.0</v>
      </c>
      <c r="B137" s="1" t="s">
        <v>339</v>
      </c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>
      <c r="A138" s="4">
        <v>6.0</v>
      </c>
      <c r="B138" s="1" t="s">
        <v>511</v>
      </c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>
      <c r="A139" s="4">
        <v>7.0</v>
      </c>
      <c r="B139" s="1" t="s">
        <v>330</v>
      </c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>
      <c r="A140" s="4">
        <v>8.0</v>
      </c>
      <c r="B140" s="1" t="s">
        <v>331</v>
      </c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>
      <c r="A141" s="4">
        <v>9.0</v>
      </c>
      <c r="B141" s="1" t="s">
        <v>332</v>
      </c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>
      <c r="A142" s="4">
        <v>10.0</v>
      </c>
      <c r="B142" s="1" t="s">
        <v>378</v>
      </c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>
      <c r="A143" s="4">
        <v>11.0</v>
      </c>
      <c r="B143" s="1" t="s">
        <v>334</v>
      </c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>
      <c r="A144" s="4">
        <v>12.0</v>
      </c>
      <c r="B144" s="1" t="s">
        <v>405</v>
      </c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>
      <c r="A145" s="4">
        <v>1.0</v>
      </c>
      <c r="B145" s="1" t="s">
        <v>66</v>
      </c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>
      <c r="A146" s="4">
        <v>2.0</v>
      </c>
      <c r="B146" s="1" t="s">
        <v>512</v>
      </c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>
      <c r="A147" s="4">
        <v>3.0</v>
      </c>
      <c r="B147" s="1" t="s">
        <v>422</v>
      </c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>
      <c r="A148" s="4">
        <v>4.0</v>
      </c>
      <c r="B148" s="1" t="s">
        <v>327</v>
      </c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>
      <c r="A149" s="4">
        <v>5.0</v>
      </c>
      <c r="B149" s="1" t="s">
        <v>328</v>
      </c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>
      <c r="A150" s="4">
        <v>6.0</v>
      </c>
      <c r="B150" s="1" t="s">
        <v>393</v>
      </c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>
      <c r="A151" s="4">
        <v>7.0</v>
      </c>
      <c r="B151" s="1" t="s">
        <v>330</v>
      </c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>
      <c r="A152" s="4">
        <v>8.0</v>
      </c>
      <c r="B152" s="1" t="s">
        <v>331</v>
      </c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>
      <c r="A153" s="4">
        <v>9.0</v>
      </c>
      <c r="B153" s="1" t="s">
        <v>332</v>
      </c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>
      <c r="A154" s="4">
        <v>10.0</v>
      </c>
      <c r="B154" s="1" t="s">
        <v>348</v>
      </c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>
      <c r="A155" s="4">
        <v>11.0</v>
      </c>
      <c r="B155" s="1" t="s">
        <v>334</v>
      </c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>
      <c r="A156" s="4">
        <v>12.0</v>
      </c>
      <c r="B156" s="1" t="s">
        <v>440</v>
      </c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>
      <c r="A157" s="4">
        <v>1.0</v>
      </c>
      <c r="B157" s="1" t="s">
        <v>67</v>
      </c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>
      <c r="A158" s="4">
        <v>2.0</v>
      </c>
      <c r="B158" s="1" t="s">
        <v>513</v>
      </c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>
      <c r="A159" s="4">
        <v>3.0</v>
      </c>
      <c r="B159" s="1" t="s">
        <v>368</v>
      </c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>
      <c r="A160" s="4">
        <v>4.0</v>
      </c>
      <c r="B160" s="1" t="s">
        <v>351</v>
      </c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>
      <c r="A161" s="4">
        <v>5.0</v>
      </c>
      <c r="B161" s="1" t="s">
        <v>416</v>
      </c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>
      <c r="A162" s="4">
        <v>6.0</v>
      </c>
      <c r="B162" s="1" t="s">
        <v>466</v>
      </c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>
      <c r="A163" s="4">
        <v>7.0</v>
      </c>
      <c r="B163" s="1" t="s">
        <v>372</v>
      </c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>
      <c r="A164" s="4">
        <v>8.0</v>
      </c>
      <c r="B164" s="1" t="s">
        <v>331</v>
      </c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>
      <c r="A165" s="4">
        <v>9.0</v>
      </c>
      <c r="B165" s="1" t="s">
        <v>332</v>
      </c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>
      <c r="A166" s="4">
        <v>10.0</v>
      </c>
      <c r="B166" s="1" t="s">
        <v>380</v>
      </c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>
      <c r="A167" s="4">
        <v>11.0</v>
      </c>
      <c r="B167" s="1" t="s">
        <v>334</v>
      </c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</row>
    <row r="168">
      <c r="A168" s="4">
        <v>12.0</v>
      </c>
      <c r="B168" s="1" t="s">
        <v>335</v>
      </c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</row>
    <row r="169">
      <c r="A169" s="4">
        <v>1.0</v>
      </c>
      <c r="B169" s="1" t="s">
        <v>68</v>
      </c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>
      <c r="A170" s="4">
        <v>2.0</v>
      </c>
      <c r="B170" s="1" t="s">
        <v>480</v>
      </c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>
      <c r="A171" s="4">
        <v>3.0</v>
      </c>
      <c r="B171" s="1" t="s">
        <v>361</v>
      </c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>
      <c r="A172" s="4">
        <v>4.0</v>
      </c>
      <c r="B172" s="1" t="s">
        <v>327</v>
      </c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>
      <c r="A173" s="4">
        <v>5.0</v>
      </c>
      <c r="B173" s="1" t="s">
        <v>328</v>
      </c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  <row r="174">
      <c r="A174" s="4">
        <v>6.0</v>
      </c>
      <c r="B174" s="1" t="s">
        <v>403</v>
      </c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</row>
    <row r="175">
      <c r="A175" s="4">
        <v>7.0</v>
      </c>
      <c r="B175" s="1" t="s">
        <v>330</v>
      </c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</row>
    <row r="176">
      <c r="A176" s="4">
        <v>8.0</v>
      </c>
      <c r="B176" s="1" t="s">
        <v>331</v>
      </c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</row>
    <row r="177">
      <c r="A177" s="4">
        <v>9.0</v>
      </c>
      <c r="B177" s="1" t="s">
        <v>332</v>
      </c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</row>
    <row r="178">
      <c r="A178" s="4">
        <v>10.0</v>
      </c>
      <c r="B178" s="1" t="s">
        <v>354</v>
      </c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</row>
    <row r="179">
      <c r="A179" s="4">
        <v>11.0</v>
      </c>
      <c r="B179" s="1" t="s">
        <v>514</v>
      </c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</row>
    <row r="180">
      <c r="A180" s="4">
        <v>12.0</v>
      </c>
      <c r="B180" s="1" t="s">
        <v>355</v>
      </c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</row>
    <row r="181">
      <c r="A181" s="4">
        <v>1.0</v>
      </c>
      <c r="B181" s="1" t="s">
        <v>69</v>
      </c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</row>
    <row r="182">
      <c r="A182" s="4">
        <v>2.0</v>
      </c>
      <c r="B182" s="1" t="s">
        <v>441</v>
      </c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</row>
    <row r="183">
      <c r="A183" s="4">
        <v>3.0</v>
      </c>
      <c r="B183" s="1" t="s">
        <v>407</v>
      </c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</row>
    <row r="184">
      <c r="A184" s="4">
        <v>4.0</v>
      </c>
      <c r="B184" s="1" t="s">
        <v>357</v>
      </c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</row>
    <row r="185">
      <c r="A185" s="4">
        <v>5.0</v>
      </c>
      <c r="B185" s="1" t="s">
        <v>352</v>
      </c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</row>
    <row r="186">
      <c r="A186" s="4">
        <v>6.0</v>
      </c>
      <c r="B186" s="1" t="s">
        <v>515</v>
      </c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</row>
    <row r="187">
      <c r="A187" s="4">
        <v>7.0</v>
      </c>
      <c r="B187" s="1" t="s">
        <v>516</v>
      </c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</row>
    <row r="188">
      <c r="A188" s="4">
        <v>8.0</v>
      </c>
      <c r="B188" s="1" t="s">
        <v>414</v>
      </c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</row>
    <row r="189">
      <c r="A189" s="4">
        <v>9.0</v>
      </c>
      <c r="B189" s="1" t="s">
        <v>404</v>
      </c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</row>
    <row r="190">
      <c r="A190" s="4">
        <v>10.0</v>
      </c>
      <c r="B190" s="1" t="s">
        <v>331</v>
      </c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</row>
    <row r="191">
      <c r="A191" s="4">
        <v>11.0</v>
      </c>
      <c r="B191" s="1" t="s">
        <v>332</v>
      </c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</row>
    <row r="192">
      <c r="A192" s="4">
        <v>12.0</v>
      </c>
      <c r="B192" s="1" t="s">
        <v>355</v>
      </c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</row>
    <row r="193">
      <c r="A193" s="4">
        <v>1.0</v>
      </c>
      <c r="B193" s="1" t="s">
        <v>70</v>
      </c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</row>
    <row r="194">
      <c r="A194" s="4">
        <v>2.0</v>
      </c>
      <c r="B194" s="1" t="s">
        <v>469</v>
      </c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</row>
    <row r="195">
      <c r="A195" s="4">
        <v>3.0</v>
      </c>
      <c r="B195" s="1" t="s">
        <v>517</v>
      </c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</row>
    <row r="196">
      <c r="A196" s="4">
        <v>4.0</v>
      </c>
      <c r="B196" s="1" t="s">
        <v>454</v>
      </c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</row>
    <row r="197">
      <c r="A197" s="4">
        <v>5.0</v>
      </c>
      <c r="B197" s="1" t="s">
        <v>518</v>
      </c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</row>
    <row r="198">
      <c r="A198" s="4">
        <v>6.0</v>
      </c>
      <c r="B198" s="1" t="s">
        <v>398</v>
      </c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</row>
    <row r="199">
      <c r="A199" s="4">
        <v>7.0</v>
      </c>
      <c r="B199" s="1" t="s">
        <v>411</v>
      </c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</row>
    <row r="200">
      <c r="A200" s="4">
        <v>8.0</v>
      </c>
      <c r="B200" s="1" t="s">
        <v>331</v>
      </c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</row>
    <row r="201">
      <c r="A201" s="4">
        <v>9.0</v>
      </c>
      <c r="B201" s="1" t="s">
        <v>332</v>
      </c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</row>
    <row r="202">
      <c r="A202" s="4">
        <v>10.0</v>
      </c>
      <c r="B202" s="1" t="s">
        <v>342</v>
      </c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</row>
    <row r="203">
      <c r="A203" s="4">
        <v>11.0</v>
      </c>
      <c r="B203" s="1" t="s">
        <v>514</v>
      </c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</row>
    <row r="204">
      <c r="A204" s="4">
        <v>12.0</v>
      </c>
      <c r="B204" s="1" t="s">
        <v>405</v>
      </c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</row>
    <row r="205">
      <c r="A205" s="4">
        <v>1.0</v>
      </c>
      <c r="B205" s="1" t="s">
        <v>71</v>
      </c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</row>
    <row r="206">
      <c r="A206" s="4">
        <v>2.0</v>
      </c>
      <c r="B206" s="1" t="s">
        <v>519</v>
      </c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</row>
    <row r="207">
      <c r="A207" s="4">
        <v>3.0</v>
      </c>
      <c r="B207" s="1" t="s">
        <v>407</v>
      </c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</row>
    <row r="208">
      <c r="A208" s="4">
        <v>4.0</v>
      </c>
      <c r="B208" s="1" t="s">
        <v>327</v>
      </c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</row>
    <row r="209">
      <c r="A209" s="4">
        <v>5.0</v>
      </c>
      <c r="B209" s="1" t="s">
        <v>328</v>
      </c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</row>
    <row r="210">
      <c r="A210" s="4">
        <v>6.0</v>
      </c>
      <c r="B210" s="1" t="s">
        <v>499</v>
      </c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</row>
    <row r="211">
      <c r="A211" s="4">
        <v>7.0</v>
      </c>
      <c r="B211" s="1" t="s">
        <v>417</v>
      </c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</row>
    <row r="212">
      <c r="A212" s="4">
        <v>8.0</v>
      </c>
      <c r="B212" s="1" t="s">
        <v>331</v>
      </c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</row>
    <row r="213">
      <c r="A213" s="4">
        <v>9.0</v>
      </c>
      <c r="B213" s="1" t="s">
        <v>332</v>
      </c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</row>
    <row r="214">
      <c r="A214" s="4">
        <v>10.0</v>
      </c>
      <c r="B214" s="1" t="s">
        <v>348</v>
      </c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</row>
    <row r="215">
      <c r="A215" s="4">
        <v>11.0</v>
      </c>
      <c r="B215" s="1" t="s">
        <v>334</v>
      </c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</row>
    <row r="216">
      <c r="A216" s="4">
        <v>12.0</v>
      </c>
      <c r="B216" s="1" t="s">
        <v>355</v>
      </c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</row>
    <row r="217">
      <c r="A217" s="4">
        <v>1.0</v>
      </c>
      <c r="B217" s="1" t="s">
        <v>72</v>
      </c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</row>
    <row r="218">
      <c r="A218" s="4">
        <v>2.0</v>
      </c>
      <c r="B218" s="1" t="s">
        <v>520</v>
      </c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</row>
    <row r="219">
      <c r="A219" s="4">
        <v>3.0</v>
      </c>
      <c r="B219" s="1" t="s">
        <v>337</v>
      </c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</row>
    <row r="220">
      <c r="A220" s="4">
        <v>4.0</v>
      </c>
      <c r="B220" s="1" t="s">
        <v>521</v>
      </c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</row>
    <row r="221">
      <c r="A221" s="4">
        <v>5.0</v>
      </c>
      <c r="B221" s="1" t="s">
        <v>358</v>
      </c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</row>
    <row r="222">
      <c r="A222" s="4">
        <v>6.0</v>
      </c>
      <c r="B222" s="1" t="s">
        <v>353</v>
      </c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</row>
    <row r="223">
      <c r="A223" s="4">
        <v>7.0</v>
      </c>
      <c r="B223" s="1" t="s">
        <v>404</v>
      </c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</row>
    <row r="224">
      <c r="A224" s="4">
        <v>8.0</v>
      </c>
      <c r="B224" s="1" t="s">
        <v>331</v>
      </c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</row>
    <row r="225">
      <c r="A225" s="4">
        <v>9.0</v>
      </c>
      <c r="B225" s="1" t="s">
        <v>332</v>
      </c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</row>
    <row r="226">
      <c r="A226" s="4">
        <v>10.0</v>
      </c>
      <c r="B226" s="1" t="s">
        <v>522</v>
      </c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</row>
    <row r="227">
      <c r="A227" s="4">
        <v>11.0</v>
      </c>
      <c r="B227" s="1" t="s">
        <v>523</v>
      </c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</row>
    <row r="228">
      <c r="A228" s="4">
        <v>12.0</v>
      </c>
      <c r="B228" s="1" t="s">
        <v>524</v>
      </c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</row>
    <row r="229">
      <c r="A229" s="4">
        <v>1.0</v>
      </c>
      <c r="B229" s="1" t="s">
        <v>73</v>
      </c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</row>
    <row r="230">
      <c r="A230" s="4">
        <v>2.0</v>
      </c>
      <c r="B230" s="1" t="s">
        <v>525</v>
      </c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</row>
    <row r="231">
      <c r="A231" s="4">
        <v>3.0</v>
      </c>
      <c r="B231" s="1" t="s">
        <v>526</v>
      </c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</row>
    <row r="232">
      <c r="A232" s="4">
        <v>4.0</v>
      </c>
      <c r="B232" s="1" t="s">
        <v>327</v>
      </c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</row>
    <row r="233">
      <c r="A233" s="4">
        <v>5.0</v>
      </c>
      <c r="B233" s="1" t="s">
        <v>328</v>
      </c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</row>
    <row r="234">
      <c r="A234" s="4">
        <v>6.0</v>
      </c>
      <c r="B234" s="1" t="s">
        <v>388</v>
      </c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</row>
    <row r="235">
      <c r="A235" s="4">
        <v>7.0</v>
      </c>
      <c r="B235" s="1" t="s">
        <v>341</v>
      </c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</row>
    <row r="236">
      <c r="A236" s="4">
        <v>8.0</v>
      </c>
      <c r="B236" s="1" t="s">
        <v>331</v>
      </c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</row>
    <row r="237">
      <c r="A237" s="4">
        <v>9.0</v>
      </c>
      <c r="B237" s="1" t="s">
        <v>332</v>
      </c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</row>
    <row r="238">
      <c r="A238" s="4">
        <v>10.0</v>
      </c>
      <c r="B238" s="1" t="s">
        <v>389</v>
      </c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</row>
    <row r="239">
      <c r="A239" s="4">
        <v>11.0</v>
      </c>
      <c r="B239" s="1" t="s">
        <v>514</v>
      </c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</row>
    <row r="240">
      <c r="A240" s="4">
        <v>12.0</v>
      </c>
      <c r="B240" s="1" t="s">
        <v>405</v>
      </c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</row>
    <row r="241">
      <c r="A241" s="4">
        <v>1.0</v>
      </c>
      <c r="B241" s="1" t="s">
        <v>74</v>
      </c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</row>
    <row r="242">
      <c r="A242" s="4">
        <v>2.0</v>
      </c>
      <c r="B242" s="1" t="s">
        <v>527</v>
      </c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</row>
    <row r="243">
      <c r="A243" s="4">
        <v>3.0</v>
      </c>
      <c r="B243" s="1" t="s">
        <v>396</v>
      </c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</row>
    <row r="244">
      <c r="A244" s="4">
        <v>4.0</v>
      </c>
      <c r="B244" s="1" t="s">
        <v>454</v>
      </c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</row>
    <row r="245">
      <c r="A245" s="4">
        <v>5.0</v>
      </c>
      <c r="B245" s="1" t="s">
        <v>472</v>
      </c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</row>
    <row r="246">
      <c r="A246" s="4">
        <v>6.0</v>
      </c>
      <c r="B246" s="1" t="s">
        <v>528</v>
      </c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</row>
    <row r="247">
      <c r="A247" s="4">
        <v>7.0</v>
      </c>
      <c r="B247" s="1" t="s">
        <v>330</v>
      </c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</row>
    <row r="248">
      <c r="A248" s="4">
        <v>8.0</v>
      </c>
      <c r="B248" s="1" t="s">
        <v>331</v>
      </c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</row>
    <row r="249">
      <c r="A249" s="4">
        <v>9.0</v>
      </c>
      <c r="B249" s="1" t="s">
        <v>332</v>
      </c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</row>
    <row r="250">
      <c r="A250" s="4">
        <v>10.0</v>
      </c>
      <c r="B250" s="1" t="s">
        <v>455</v>
      </c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</row>
    <row r="251">
      <c r="A251" s="4">
        <v>11.0</v>
      </c>
      <c r="B251" s="1" t="s">
        <v>334</v>
      </c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</row>
    <row r="252">
      <c r="A252" s="4">
        <v>12.0</v>
      </c>
      <c r="B252" s="1" t="s">
        <v>343</v>
      </c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</row>
    <row r="253">
      <c r="A253" s="4">
        <v>1.0</v>
      </c>
      <c r="B253" s="1" t="s">
        <v>75</v>
      </c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</row>
    <row r="254">
      <c r="A254" s="4">
        <v>2.0</v>
      </c>
      <c r="B254" s="1" t="s">
        <v>529</v>
      </c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</row>
    <row r="255">
      <c r="A255" s="4">
        <v>3.0</v>
      </c>
      <c r="B255" s="1" t="s">
        <v>337</v>
      </c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</row>
    <row r="256">
      <c r="A256" s="4">
        <v>4.0</v>
      </c>
      <c r="B256" s="1" t="s">
        <v>530</v>
      </c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</row>
    <row r="257">
      <c r="A257" s="4">
        <v>5.0</v>
      </c>
      <c r="B257" s="1" t="s">
        <v>444</v>
      </c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</row>
    <row r="258">
      <c r="A258" s="4">
        <v>6.0</v>
      </c>
      <c r="B258" s="1" t="s">
        <v>423</v>
      </c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</row>
    <row r="259">
      <c r="A259" s="4">
        <v>7.0</v>
      </c>
      <c r="B259" s="1" t="s">
        <v>394</v>
      </c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</row>
    <row r="260">
      <c r="A260" s="4">
        <v>8.0</v>
      </c>
      <c r="B260" s="1" t="s">
        <v>331</v>
      </c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</row>
    <row r="261">
      <c r="A261" s="4">
        <v>9.0</v>
      </c>
      <c r="B261" s="1" t="s">
        <v>332</v>
      </c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</row>
    <row r="262">
      <c r="A262" s="4">
        <v>10.0</v>
      </c>
      <c r="B262" s="1" t="s">
        <v>418</v>
      </c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</row>
    <row r="263">
      <c r="A263" s="4">
        <v>11.0</v>
      </c>
      <c r="B263" s="1" t="s">
        <v>334</v>
      </c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</row>
    <row r="264">
      <c r="A264" s="4">
        <v>12.0</v>
      </c>
      <c r="B264" s="1" t="s">
        <v>405</v>
      </c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</row>
    <row r="265">
      <c r="A265" s="4">
        <v>1.0</v>
      </c>
      <c r="B265" s="1" t="s">
        <v>76</v>
      </c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</row>
    <row r="266">
      <c r="A266" s="4">
        <v>2.0</v>
      </c>
      <c r="B266" s="1" t="s">
        <v>349</v>
      </c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</row>
    <row r="267">
      <c r="A267" s="4">
        <v>3.0</v>
      </c>
      <c r="B267" s="1" t="s">
        <v>375</v>
      </c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</row>
    <row r="268">
      <c r="A268" s="4">
        <v>4.0</v>
      </c>
      <c r="B268" s="1" t="s">
        <v>327</v>
      </c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</row>
    <row r="269">
      <c r="A269" s="4">
        <v>5.0</v>
      </c>
      <c r="B269" s="1" t="s">
        <v>328</v>
      </c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</row>
    <row r="270">
      <c r="A270" s="4">
        <v>6.0</v>
      </c>
      <c r="B270" s="1" t="s">
        <v>377</v>
      </c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</row>
    <row r="271">
      <c r="A271" s="4">
        <v>7.0</v>
      </c>
      <c r="B271" s="1" t="s">
        <v>404</v>
      </c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</row>
    <row r="272">
      <c r="A272" s="4">
        <v>8.0</v>
      </c>
      <c r="B272" s="1" t="s">
        <v>331</v>
      </c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</row>
    <row r="273">
      <c r="A273" s="4">
        <v>9.0</v>
      </c>
      <c r="B273" s="1" t="s">
        <v>332</v>
      </c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</row>
    <row r="274">
      <c r="A274" s="4">
        <v>10.0</v>
      </c>
      <c r="B274" s="1" t="s">
        <v>424</v>
      </c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</row>
    <row r="275">
      <c r="A275" s="4">
        <v>11.0</v>
      </c>
      <c r="B275" s="1" t="s">
        <v>334</v>
      </c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</row>
    <row r="276">
      <c r="A276" s="4">
        <v>12.0</v>
      </c>
      <c r="B276" s="1" t="s">
        <v>355</v>
      </c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</row>
    <row r="277">
      <c r="A277" s="4">
        <v>1.0</v>
      </c>
      <c r="B277" s="1" t="s">
        <v>77</v>
      </c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</row>
    <row r="278">
      <c r="A278" s="4">
        <v>2.0</v>
      </c>
      <c r="B278" s="1" t="s">
        <v>513</v>
      </c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</row>
    <row r="279">
      <c r="A279" s="4">
        <v>3.0</v>
      </c>
      <c r="B279" s="1" t="s">
        <v>368</v>
      </c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</row>
    <row r="280">
      <c r="A280" s="4">
        <v>4.0</v>
      </c>
      <c r="B280" s="1" t="s">
        <v>327</v>
      </c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</row>
    <row r="281">
      <c r="A281" s="4">
        <v>5.0</v>
      </c>
      <c r="B281" s="1" t="s">
        <v>328</v>
      </c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</row>
    <row r="282">
      <c r="A282" s="4">
        <v>6.0</v>
      </c>
      <c r="B282" s="1" t="s">
        <v>466</v>
      </c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</row>
    <row r="283">
      <c r="A283" s="4">
        <v>7.0</v>
      </c>
      <c r="B283" s="1" t="s">
        <v>411</v>
      </c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</row>
    <row r="284">
      <c r="A284" s="4">
        <v>8.0</v>
      </c>
      <c r="B284" s="1" t="s">
        <v>331</v>
      </c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</row>
    <row r="285">
      <c r="A285" s="4">
        <v>9.0</v>
      </c>
      <c r="B285" s="1" t="s">
        <v>332</v>
      </c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</row>
    <row r="286">
      <c r="A286" s="4">
        <v>10.0</v>
      </c>
      <c r="B286" s="1" t="s">
        <v>380</v>
      </c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</row>
    <row r="287">
      <c r="A287" s="4">
        <v>11.0</v>
      </c>
      <c r="B287" s="1" t="s">
        <v>334</v>
      </c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</row>
    <row r="288">
      <c r="A288" s="4">
        <v>12.0</v>
      </c>
      <c r="B288" s="1" t="s">
        <v>355</v>
      </c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</row>
    <row r="289">
      <c r="A289" s="4">
        <v>1.0</v>
      </c>
      <c r="B289" s="1" t="s">
        <v>78</v>
      </c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</row>
    <row r="290">
      <c r="A290" s="4">
        <v>2.0</v>
      </c>
      <c r="B290" s="1" t="s">
        <v>531</v>
      </c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</row>
    <row r="291">
      <c r="A291" s="4">
        <v>3.0</v>
      </c>
      <c r="B291" s="1" t="s">
        <v>361</v>
      </c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</row>
    <row r="292">
      <c r="A292" s="4">
        <v>4.0</v>
      </c>
      <c r="B292" s="1" t="s">
        <v>532</v>
      </c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</row>
    <row r="293">
      <c r="A293" s="4">
        <v>5.0</v>
      </c>
      <c r="B293" s="1" t="s">
        <v>416</v>
      </c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</row>
    <row r="294">
      <c r="A294" s="4">
        <v>6.0</v>
      </c>
      <c r="B294" s="1" t="s">
        <v>371</v>
      </c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</row>
    <row r="295">
      <c r="A295" s="4">
        <v>7.0</v>
      </c>
      <c r="B295" s="1" t="s">
        <v>330</v>
      </c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</row>
    <row r="296">
      <c r="A296" s="4">
        <v>8.0</v>
      </c>
      <c r="B296" s="1" t="s">
        <v>331</v>
      </c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</row>
    <row r="297">
      <c r="A297" s="4">
        <v>9.0</v>
      </c>
      <c r="B297" s="1" t="s">
        <v>332</v>
      </c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</row>
    <row r="298">
      <c r="A298" s="4">
        <v>10.0</v>
      </c>
      <c r="B298" s="1" t="s">
        <v>533</v>
      </c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</row>
    <row r="299">
      <c r="A299" s="4">
        <v>11.0</v>
      </c>
      <c r="B299" s="1" t="s">
        <v>334</v>
      </c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</row>
    <row r="300">
      <c r="A300" s="4">
        <v>12.0</v>
      </c>
      <c r="B300" s="1" t="s">
        <v>335</v>
      </c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</row>
    <row r="301">
      <c r="A301" s="4">
        <v>1.0</v>
      </c>
      <c r="B301" s="1" t="s">
        <v>79</v>
      </c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</row>
    <row r="302">
      <c r="A302" s="4">
        <v>2.0</v>
      </c>
      <c r="B302" s="1" t="s">
        <v>534</v>
      </c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</row>
    <row r="303">
      <c r="A303" s="4">
        <v>3.0</v>
      </c>
      <c r="B303" s="1" t="s">
        <v>432</v>
      </c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</row>
    <row r="304">
      <c r="A304" s="4">
        <v>4.0</v>
      </c>
      <c r="B304" s="1" t="s">
        <v>535</v>
      </c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</row>
    <row r="305">
      <c r="A305" s="4">
        <v>5.0</v>
      </c>
      <c r="B305" s="1" t="s">
        <v>358</v>
      </c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</row>
    <row r="306">
      <c r="A306" s="4">
        <v>6.0</v>
      </c>
      <c r="B306" s="1" t="s">
        <v>353</v>
      </c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</row>
    <row r="307">
      <c r="A307" s="4">
        <v>7.0</v>
      </c>
      <c r="B307" s="1" t="s">
        <v>330</v>
      </c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</row>
    <row r="308">
      <c r="A308" s="4">
        <v>8.0</v>
      </c>
      <c r="B308" s="1" t="s">
        <v>331</v>
      </c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</row>
    <row r="309">
      <c r="A309" s="4">
        <v>9.0</v>
      </c>
      <c r="B309" s="1" t="s">
        <v>332</v>
      </c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</row>
    <row r="310">
      <c r="A310" s="4">
        <v>10.0</v>
      </c>
      <c r="B310" s="1" t="s">
        <v>424</v>
      </c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</row>
    <row r="311">
      <c r="A311" s="4">
        <v>11.0</v>
      </c>
      <c r="B311" s="1" t="s">
        <v>334</v>
      </c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</row>
    <row r="312">
      <c r="A312" s="4">
        <v>12.0</v>
      </c>
      <c r="B312" s="1" t="s">
        <v>405</v>
      </c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</row>
    <row r="313">
      <c r="A313" s="4">
        <v>1.0</v>
      </c>
      <c r="B313" s="1" t="s">
        <v>80</v>
      </c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</row>
    <row r="314">
      <c r="A314" s="4">
        <v>2.0</v>
      </c>
      <c r="B314" s="1" t="s">
        <v>536</v>
      </c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</row>
    <row r="315">
      <c r="A315" s="4">
        <v>3.0</v>
      </c>
      <c r="B315" s="1" t="s">
        <v>464</v>
      </c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</row>
    <row r="316">
      <c r="A316" s="4">
        <v>4.0</v>
      </c>
      <c r="B316" s="1" t="s">
        <v>537</v>
      </c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</row>
    <row r="317">
      <c r="A317" s="4">
        <v>5.0</v>
      </c>
      <c r="B317" s="1" t="s">
        <v>358</v>
      </c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</row>
    <row r="318">
      <c r="A318" s="4">
        <v>6.0</v>
      </c>
      <c r="B318" s="1" t="s">
        <v>499</v>
      </c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</row>
    <row r="319">
      <c r="A319" s="4">
        <v>7.0</v>
      </c>
      <c r="B319" s="1" t="s">
        <v>411</v>
      </c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</row>
    <row r="320">
      <c r="A320" s="4">
        <v>8.0</v>
      </c>
      <c r="B320" s="1" t="s">
        <v>331</v>
      </c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</row>
    <row r="321">
      <c r="A321" s="4">
        <v>9.0</v>
      </c>
      <c r="B321" s="1" t="s">
        <v>332</v>
      </c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</row>
    <row r="322">
      <c r="A322" s="4">
        <v>10.0</v>
      </c>
      <c r="B322" s="1" t="s">
        <v>538</v>
      </c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</row>
    <row r="323">
      <c r="A323" s="4">
        <v>11.0</v>
      </c>
      <c r="B323" s="1" t="s">
        <v>334</v>
      </c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</row>
    <row r="324">
      <c r="A324" s="4">
        <v>12.0</v>
      </c>
      <c r="B324" s="1" t="s">
        <v>539</v>
      </c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</row>
    <row r="325">
      <c r="A325" s="4">
        <v>1.0</v>
      </c>
      <c r="B325" s="1" t="s">
        <v>81</v>
      </c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</row>
    <row r="326">
      <c r="A326" s="4">
        <v>2.0</v>
      </c>
      <c r="B326" s="1" t="s">
        <v>390</v>
      </c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</row>
    <row r="327">
      <c r="A327" s="4">
        <v>3.0</v>
      </c>
      <c r="B327" s="1" t="s">
        <v>391</v>
      </c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</row>
    <row r="328">
      <c r="A328" s="4">
        <v>4.0</v>
      </c>
      <c r="B328" s="1" t="s">
        <v>443</v>
      </c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</row>
    <row r="329">
      <c r="A329" s="4">
        <v>5.0</v>
      </c>
      <c r="B329" s="1" t="s">
        <v>427</v>
      </c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</row>
    <row r="330">
      <c r="A330" s="4">
        <v>6.0</v>
      </c>
      <c r="B330" s="1" t="s">
        <v>340</v>
      </c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</row>
    <row r="331">
      <c r="A331" s="4">
        <v>7.0</v>
      </c>
      <c r="B331" s="1" t="s">
        <v>540</v>
      </c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</row>
    <row r="332">
      <c r="A332" s="4">
        <v>8.0</v>
      </c>
      <c r="B332" s="1" t="s">
        <v>331</v>
      </c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</row>
    <row r="333">
      <c r="A333" s="4">
        <v>9.0</v>
      </c>
      <c r="B333" s="1" t="s">
        <v>332</v>
      </c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</row>
    <row r="334">
      <c r="A334" s="4">
        <v>10.0</v>
      </c>
      <c r="B334" s="1" t="s">
        <v>378</v>
      </c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</row>
    <row r="335">
      <c r="A335" s="4">
        <v>11.0</v>
      </c>
      <c r="B335" s="1" t="s">
        <v>334</v>
      </c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</row>
    <row r="336">
      <c r="A336" s="4">
        <v>12.0</v>
      </c>
      <c r="B336" s="1" t="s">
        <v>343</v>
      </c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</row>
    <row r="337">
      <c r="A337" s="4">
        <v>1.0</v>
      </c>
      <c r="B337" s="1" t="s">
        <v>82</v>
      </c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</row>
    <row r="338">
      <c r="A338" s="4">
        <v>2.0</v>
      </c>
      <c r="B338" s="1" t="s">
        <v>469</v>
      </c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</row>
    <row r="339">
      <c r="A339" s="4">
        <v>3.0</v>
      </c>
      <c r="B339" s="1" t="s">
        <v>407</v>
      </c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</row>
    <row r="340">
      <c r="A340" s="4">
        <v>4.0</v>
      </c>
      <c r="B340" s="1" t="s">
        <v>454</v>
      </c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</row>
    <row r="341">
      <c r="A341" s="4">
        <v>5.0</v>
      </c>
      <c r="B341" s="1" t="s">
        <v>472</v>
      </c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</row>
    <row r="342">
      <c r="A342" s="4">
        <v>6.0</v>
      </c>
      <c r="B342" s="1" t="s">
        <v>470</v>
      </c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</row>
    <row r="343">
      <c r="A343" s="4">
        <v>7.0</v>
      </c>
      <c r="B343" s="1" t="s">
        <v>341</v>
      </c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</row>
    <row r="344">
      <c r="A344" s="4">
        <v>8.0</v>
      </c>
      <c r="B344" s="1" t="s">
        <v>331</v>
      </c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</row>
    <row r="345">
      <c r="A345" s="4">
        <v>9.0</v>
      </c>
      <c r="B345" s="1" t="s">
        <v>332</v>
      </c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</row>
    <row r="346">
      <c r="A346" s="4">
        <v>10.0</v>
      </c>
      <c r="B346" s="1" t="s">
        <v>342</v>
      </c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</row>
    <row r="347">
      <c r="A347" s="4">
        <v>11.0</v>
      </c>
      <c r="B347" s="1" t="s">
        <v>541</v>
      </c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</row>
    <row r="348">
      <c r="A348" s="4">
        <v>12.0</v>
      </c>
      <c r="B348" s="1" t="s">
        <v>343</v>
      </c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</row>
    <row r="349">
      <c r="A349" s="4">
        <v>1.0</v>
      </c>
      <c r="B349" s="1" t="s">
        <v>83</v>
      </c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</row>
    <row r="350">
      <c r="A350" s="4">
        <v>2.0</v>
      </c>
      <c r="B350" s="1" t="s">
        <v>542</v>
      </c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</row>
    <row r="351">
      <c r="A351" s="4">
        <v>3.0</v>
      </c>
      <c r="B351" s="1" t="s">
        <v>391</v>
      </c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</row>
    <row r="352">
      <c r="A352" s="4">
        <v>4.0</v>
      </c>
      <c r="B352" s="1" t="s">
        <v>543</v>
      </c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</row>
    <row r="353">
      <c r="A353" s="4">
        <v>5.0</v>
      </c>
      <c r="B353" s="1" t="s">
        <v>544</v>
      </c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</row>
    <row r="354">
      <c r="A354" s="4">
        <v>6.0</v>
      </c>
      <c r="B354" s="1" t="s">
        <v>353</v>
      </c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</row>
    <row r="355">
      <c r="A355" s="4">
        <v>7.0</v>
      </c>
      <c r="B355" s="1" t="s">
        <v>411</v>
      </c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</row>
    <row r="356">
      <c r="A356" s="4">
        <v>8.0</v>
      </c>
      <c r="B356" s="1" t="s">
        <v>331</v>
      </c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</row>
    <row r="357">
      <c r="A357" s="4">
        <v>9.0</v>
      </c>
      <c r="B357" s="1" t="s">
        <v>332</v>
      </c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</row>
    <row r="358">
      <c r="A358" s="4">
        <v>10.0</v>
      </c>
      <c r="B358" s="1" t="s">
        <v>389</v>
      </c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</row>
    <row r="359">
      <c r="A359" s="4">
        <v>11.0</v>
      </c>
      <c r="B359" s="1" t="s">
        <v>334</v>
      </c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</row>
    <row r="360">
      <c r="A360" s="4">
        <v>12.0</v>
      </c>
      <c r="B360" s="1" t="s">
        <v>335</v>
      </c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</row>
    <row r="361">
      <c r="A361" s="4">
        <v>1.0</v>
      </c>
      <c r="B361" s="1" t="s">
        <v>84</v>
      </c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</row>
    <row r="362">
      <c r="A362" s="4">
        <v>2.0</v>
      </c>
      <c r="B362" s="1" t="s">
        <v>545</v>
      </c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</row>
    <row r="363">
      <c r="A363" s="4">
        <v>3.0</v>
      </c>
      <c r="B363" s="1" t="s">
        <v>361</v>
      </c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</row>
    <row r="364">
      <c r="A364" s="4">
        <v>4.0</v>
      </c>
      <c r="B364" s="1" t="s">
        <v>546</v>
      </c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</row>
    <row r="365">
      <c r="A365" s="4">
        <v>5.0</v>
      </c>
      <c r="B365" s="1" t="s">
        <v>416</v>
      </c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</row>
    <row r="366">
      <c r="A366" s="4">
        <v>6.0</v>
      </c>
      <c r="B366" s="1" t="s">
        <v>371</v>
      </c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</row>
    <row r="367">
      <c r="A367" s="4">
        <v>7.0</v>
      </c>
      <c r="B367" s="1" t="s">
        <v>411</v>
      </c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</row>
    <row r="368">
      <c r="A368" s="4">
        <v>8.0</v>
      </c>
      <c r="B368" s="1" t="s">
        <v>331</v>
      </c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</row>
    <row r="369">
      <c r="A369" s="4">
        <v>9.0</v>
      </c>
      <c r="B369" s="1" t="s">
        <v>332</v>
      </c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</row>
    <row r="370">
      <c r="A370" s="4">
        <v>10.0</v>
      </c>
      <c r="B370" s="1" t="s">
        <v>430</v>
      </c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</row>
    <row r="371">
      <c r="A371" s="4">
        <v>11.0</v>
      </c>
      <c r="B371" s="1" t="s">
        <v>547</v>
      </c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</row>
    <row r="372">
      <c r="A372" s="4">
        <v>12.0</v>
      </c>
      <c r="B372" s="1" t="s">
        <v>355</v>
      </c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</row>
    <row r="373">
      <c r="A373" s="4">
        <v>1.0</v>
      </c>
      <c r="B373" s="1" t="s">
        <v>85</v>
      </c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</row>
    <row r="374">
      <c r="A374" s="4">
        <v>2.0</v>
      </c>
      <c r="B374" s="1" t="s">
        <v>548</v>
      </c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</row>
    <row r="375">
      <c r="A375" s="4">
        <v>3.0</v>
      </c>
      <c r="B375" s="1" t="s">
        <v>549</v>
      </c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</row>
    <row r="376">
      <c r="A376" s="4">
        <v>4.0</v>
      </c>
      <c r="B376" s="1" t="s">
        <v>327</v>
      </c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</row>
    <row r="377">
      <c r="A377" s="4">
        <v>5.0</v>
      </c>
      <c r="B377" s="1" t="s">
        <v>328</v>
      </c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</row>
    <row r="378">
      <c r="A378" s="4">
        <v>6.0</v>
      </c>
      <c r="B378" s="1" t="s">
        <v>371</v>
      </c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</row>
    <row r="379">
      <c r="A379" s="4">
        <v>7.0</v>
      </c>
      <c r="B379" s="1" t="s">
        <v>360</v>
      </c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</row>
    <row r="380">
      <c r="A380" s="4">
        <v>8.0</v>
      </c>
      <c r="B380" s="1" t="s">
        <v>331</v>
      </c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</row>
    <row r="381">
      <c r="A381" s="4">
        <v>9.0</v>
      </c>
      <c r="B381" s="1" t="s">
        <v>332</v>
      </c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</row>
    <row r="382">
      <c r="A382" s="4">
        <v>10.0</v>
      </c>
      <c r="B382" s="1" t="s">
        <v>550</v>
      </c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</row>
    <row r="383">
      <c r="A383" s="4">
        <v>11.0</v>
      </c>
      <c r="B383" s="1" t="s">
        <v>514</v>
      </c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</row>
    <row r="384">
      <c r="A384" s="4">
        <v>12.0</v>
      </c>
      <c r="B384" s="1" t="s">
        <v>355</v>
      </c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</row>
    <row r="385">
      <c r="A385" s="4">
        <v>1.0</v>
      </c>
      <c r="B385" s="1" t="s">
        <v>86</v>
      </c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</row>
    <row r="386">
      <c r="A386" s="4">
        <v>2.0</v>
      </c>
      <c r="B386" s="1" t="s">
        <v>456</v>
      </c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</row>
    <row r="387">
      <c r="A387" s="4">
        <v>3.0</v>
      </c>
      <c r="B387" s="1" t="s">
        <v>391</v>
      </c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</row>
    <row r="388">
      <c r="A388" s="4">
        <v>4.0</v>
      </c>
      <c r="B388" s="1" t="s">
        <v>344</v>
      </c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</row>
    <row r="389">
      <c r="A389" s="4">
        <v>5.0</v>
      </c>
      <c r="B389" s="1" t="s">
        <v>345</v>
      </c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</row>
    <row r="390">
      <c r="A390" s="4">
        <v>6.0</v>
      </c>
      <c r="B390" s="1" t="s">
        <v>439</v>
      </c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</row>
    <row r="391">
      <c r="A391" s="4">
        <v>7.0</v>
      </c>
      <c r="B391" s="1" t="s">
        <v>330</v>
      </c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</row>
    <row r="392">
      <c r="A392" s="4">
        <v>8.0</v>
      </c>
      <c r="B392" s="1" t="s">
        <v>331</v>
      </c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</row>
    <row r="393">
      <c r="A393" s="4">
        <v>9.0</v>
      </c>
      <c r="B393" s="1" t="s">
        <v>332</v>
      </c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</row>
    <row r="394">
      <c r="A394" s="4">
        <v>10.0</v>
      </c>
      <c r="B394" s="1" t="s">
        <v>342</v>
      </c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</row>
    <row r="395">
      <c r="A395" s="4">
        <v>11.0</v>
      </c>
      <c r="B395" s="1" t="s">
        <v>334</v>
      </c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</row>
    <row r="396">
      <c r="A396" s="4">
        <v>12.0</v>
      </c>
      <c r="B396" s="1" t="s">
        <v>343</v>
      </c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</row>
    <row r="397">
      <c r="A397" s="4">
        <v>1.0</v>
      </c>
      <c r="B397" s="1" t="s">
        <v>87</v>
      </c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</row>
    <row r="398">
      <c r="A398" s="4">
        <v>2.0</v>
      </c>
      <c r="B398" s="1" t="s">
        <v>551</v>
      </c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</row>
    <row r="399">
      <c r="A399" s="4">
        <v>3.0</v>
      </c>
      <c r="B399" s="1" t="s">
        <v>375</v>
      </c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</row>
    <row r="400">
      <c r="A400" s="4">
        <v>4.0</v>
      </c>
      <c r="B400" s="1" t="s">
        <v>552</v>
      </c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</row>
    <row r="401">
      <c r="A401" s="4">
        <v>5.0</v>
      </c>
      <c r="B401" s="1" t="s">
        <v>352</v>
      </c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</row>
    <row r="402">
      <c r="A402" s="4">
        <v>6.0</v>
      </c>
      <c r="B402" s="1" t="s">
        <v>340</v>
      </c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</row>
    <row r="403">
      <c r="A403" s="4">
        <v>7.0</v>
      </c>
      <c r="B403" s="1" t="s">
        <v>394</v>
      </c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</row>
    <row r="404">
      <c r="A404" s="4">
        <v>8.0</v>
      </c>
      <c r="B404" s="1" t="s">
        <v>331</v>
      </c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</row>
    <row r="405">
      <c r="A405" s="4">
        <v>9.0</v>
      </c>
      <c r="B405" s="1" t="s">
        <v>332</v>
      </c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</row>
    <row r="406">
      <c r="A406" s="4">
        <v>10.0</v>
      </c>
      <c r="B406" s="1" t="s">
        <v>455</v>
      </c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</row>
    <row r="407">
      <c r="A407" s="4">
        <v>11.0</v>
      </c>
      <c r="B407" s="1" t="s">
        <v>334</v>
      </c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</row>
    <row r="408">
      <c r="A408" s="4">
        <v>12.0</v>
      </c>
      <c r="B408" s="1" t="s">
        <v>355</v>
      </c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</row>
    <row r="409">
      <c r="A409" s="4">
        <v>1.0</v>
      </c>
      <c r="B409" s="1" t="s">
        <v>88</v>
      </c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</row>
    <row r="410">
      <c r="A410" s="4">
        <v>2.0</v>
      </c>
      <c r="B410" s="1" t="s">
        <v>409</v>
      </c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</row>
    <row r="411">
      <c r="A411" s="4">
        <v>3.0</v>
      </c>
      <c r="B411" s="1" t="s">
        <v>549</v>
      </c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</row>
    <row r="412">
      <c r="A412" s="4">
        <v>4.0</v>
      </c>
      <c r="B412" s="1" t="s">
        <v>327</v>
      </c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</row>
    <row r="413">
      <c r="A413" s="4">
        <v>5.0</v>
      </c>
      <c r="B413" s="1" t="s">
        <v>328</v>
      </c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</row>
    <row r="414">
      <c r="A414" s="4">
        <v>6.0</v>
      </c>
      <c r="B414" s="1" t="s">
        <v>439</v>
      </c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</row>
    <row r="415">
      <c r="A415" s="4">
        <v>7.0</v>
      </c>
      <c r="B415" s="1" t="s">
        <v>341</v>
      </c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</row>
    <row r="416">
      <c r="A416" s="4">
        <v>8.0</v>
      </c>
      <c r="B416" s="1" t="s">
        <v>331</v>
      </c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</row>
    <row r="417">
      <c r="A417" s="4">
        <v>9.0</v>
      </c>
      <c r="B417" s="1" t="s">
        <v>332</v>
      </c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</row>
    <row r="418">
      <c r="A418" s="4">
        <v>10.0</v>
      </c>
      <c r="B418" s="1" t="s">
        <v>452</v>
      </c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</row>
    <row r="419">
      <c r="A419" s="4">
        <v>11.0</v>
      </c>
      <c r="B419" s="1" t="s">
        <v>334</v>
      </c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</row>
    <row r="420">
      <c r="A420" s="4">
        <v>12.0</v>
      </c>
      <c r="B420" s="1" t="s">
        <v>386</v>
      </c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</row>
    <row r="421">
      <c r="A421" s="4">
        <v>1.0</v>
      </c>
      <c r="B421" s="1" t="s">
        <v>89</v>
      </c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</row>
    <row r="422">
      <c r="A422" s="4">
        <v>2.0</v>
      </c>
      <c r="B422" s="1" t="s">
        <v>475</v>
      </c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</row>
    <row r="423">
      <c r="A423" s="4">
        <v>3.0</v>
      </c>
      <c r="B423" s="1" t="s">
        <v>553</v>
      </c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</row>
    <row r="424">
      <c r="A424" s="4">
        <v>4.0</v>
      </c>
      <c r="B424" s="1" t="s">
        <v>327</v>
      </c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</row>
    <row r="425">
      <c r="A425" s="4">
        <v>5.0</v>
      </c>
      <c r="B425" s="1" t="s">
        <v>328</v>
      </c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</row>
    <row r="426">
      <c r="A426" s="4">
        <v>6.0</v>
      </c>
      <c r="B426" s="1" t="s">
        <v>388</v>
      </c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</row>
    <row r="427">
      <c r="A427" s="4">
        <v>7.0</v>
      </c>
      <c r="B427" s="1" t="s">
        <v>411</v>
      </c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</row>
    <row r="428">
      <c r="A428" s="4">
        <v>8.0</v>
      </c>
      <c r="B428" s="1" t="s">
        <v>331</v>
      </c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</row>
    <row r="429">
      <c r="A429" s="4">
        <v>9.0</v>
      </c>
      <c r="B429" s="1" t="s">
        <v>500</v>
      </c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</row>
    <row r="430">
      <c r="A430" s="4">
        <v>10.0</v>
      </c>
      <c r="B430" s="1" t="s">
        <v>452</v>
      </c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</row>
    <row r="431">
      <c r="A431" s="4">
        <v>11.0</v>
      </c>
      <c r="B431" s="1" t="s">
        <v>334</v>
      </c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</row>
    <row r="432">
      <c r="A432" s="4">
        <v>12.0</v>
      </c>
      <c r="B432" s="1" t="s">
        <v>355</v>
      </c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</row>
    <row r="433">
      <c r="A433" s="4">
        <v>1.0</v>
      </c>
      <c r="B433" s="1" t="s">
        <v>90</v>
      </c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</row>
    <row r="434">
      <c r="A434" s="4">
        <v>2.0</v>
      </c>
      <c r="B434" s="1" t="s">
        <v>554</v>
      </c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</row>
    <row r="435">
      <c r="A435" s="4">
        <v>3.0</v>
      </c>
      <c r="B435" s="1" t="s">
        <v>337</v>
      </c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</row>
    <row r="436">
      <c r="A436" s="4">
        <v>4.0</v>
      </c>
      <c r="B436" s="1" t="s">
        <v>555</v>
      </c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</row>
    <row r="437">
      <c r="A437" s="4">
        <v>5.0</v>
      </c>
      <c r="B437" s="1" t="s">
        <v>345</v>
      </c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</row>
    <row r="438">
      <c r="A438" s="4">
        <v>6.0</v>
      </c>
      <c r="B438" s="1" t="s">
        <v>353</v>
      </c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</row>
    <row r="439">
      <c r="A439" s="4">
        <v>7.0</v>
      </c>
      <c r="B439" s="1" t="s">
        <v>411</v>
      </c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</row>
    <row r="440">
      <c r="A440" s="4">
        <v>8.0</v>
      </c>
      <c r="B440" s="1" t="s">
        <v>331</v>
      </c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</row>
    <row r="441">
      <c r="A441" s="4">
        <v>9.0</v>
      </c>
      <c r="B441" s="1" t="s">
        <v>332</v>
      </c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</row>
    <row r="442">
      <c r="A442" s="4">
        <v>10.0</v>
      </c>
      <c r="B442" s="1" t="s">
        <v>389</v>
      </c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</row>
    <row r="443">
      <c r="A443" s="4">
        <v>11.0</v>
      </c>
      <c r="B443" s="1" t="s">
        <v>334</v>
      </c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</row>
    <row r="444">
      <c r="A444" s="4">
        <v>12.0</v>
      </c>
      <c r="B444" s="1" t="s">
        <v>343</v>
      </c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</row>
    <row r="445">
      <c r="A445" s="4">
        <v>1.0</v>
      </c>
      <c r="B445" s="1" t="s">
        <v>91</v>
      </c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</row>
    <row r="446">
      <c r="A446" s="4">
        <v>2.0</v>
      </c>
      <c r="B446" s="1" t="s">
        <v>556</v>
      </c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</row>
    <row r="447">
      <c r="A447" s="4">
        <v>3.0</v>
      </c>
      <c r="B447" s="1" t="s">
        <v>361</v>
      </c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</row>
    <row r="448">
      <c r="A448" s="4">
        <v>4.0</v>
      </c>
      <c r="B448" s="1" t="s">
        <v>327</v>
      </c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</row>
    <row r="449">
      <c r="A449" s="4">
        <v>5.0</v>
      </c>
      <c r="B449" s="1" t="s">
        <v>328</v>
      </c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</row>
    <row r="450">
      <c r="A450" s="4">
        <v>6.0</v>
      </c>
      <c r="B450" s="1" t="s">
        <v>359</v>
      </c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</row>
    <row r="451">
      <c r="A451" s="4">
        <v>7.0</v>
      </c>
      <c r="B451" s="1" t="s">
        <v>372</v>
      </c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</row>
    <row r="452">
      <c r="A452" s="4">
        <v>8.0</v>
      </c>
      <c r="B452" s="1" t="s">
        <v>331</v>
      </c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</row>
    <row r="453">
      <c r="A453" s="4">
        <v>9.0</v>
      </c>
      <c r="B453" s="1" t="s">
        <v>332</v>
      </c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</row>
    <row r="454">
      <c r="A454" s="4">
        <v>10.0</v>
      </c>
      <c r="B454" s="1" t="s">
        <v>366</v>
      </c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</row>
    <row r="455">
      <c r="A455" s="4">
        <v>11.0</v>
      </c>
      <c r="B455" s="1" t="s">
        <v>334</v>
      </c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</row>
    <row r="456">
      <c r="A456" s="4">
        <v>12.0</v>
      </c>
      <c r="B456" s="1" t="s">
        <v>355</v>
      </c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</row>
    <row r="457">
      <c r="A457" s="4">
        <v>1.0</v>
      </c>
      <c r="B457" s="1" t="s">
        <v>92</v>
      </c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</row>
    <row r="458">
      <c r="A458" s="4">
        <v>2.0</v>
      </c>
      <c r="B458" s="1" t="s">
        <v>557</v>
      </c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</row>
    <row r="459">
      <c r="A459" s="4">
        <v>3.0</v>
      </c>
      <c r="B459" s="1" t="s">
        <v>558</v>
      </c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</row>
    <row r="460">
      <c r="A460" s="4">
        <v>4.0</v>
      </c>
      <c r="B460" s="1" t="s">
        <v>327</v>
      </c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</row>
    <row r="461">
      <c r="A461" s="4">
        <v>5.0</v>
      </c>
      <c r="B461" s="1" t="s">
        <v>328</v>
      </c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</row>
    <row r="462">
      <c r="A462" s="4">
        <v>6.0</v>
      </c>
      <c r="B462" s="1" t="s">
        <v>559</v>
      </c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</row>
    <row r="463">
      <c r="A463" s="4">
        <v>7.0</v>
      </c>
      <c r="B463" s="1" t="s">
        <v>408</v>
      </c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</row>
    <row r="464">
      <c r="A464" s="4">
        <v>8.0</v>
      </c>
      <c r="B464" s="1" t="s">
        <v>331</v>
      </c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</row>
    <row r="465">
      <c r="A465" s="4">
        <v>9.0</v>
      </c>
      <c r="B465" s="1" t="s">
        <v>332</v>
      </c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</row>
    <row r="466">
      <c r="A466" s="4">
        <v>10.0</v>
      </c>
      <c r="B466" s="1" t="s">
        <v>389</v>
      </c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</row>
    <row r="467">
      <c r="A467" s="4">
        <v>11.0</v>
      </c>
      <c r="B467" s="1" t="s">
        <v>334</v>
      </c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</row>
    <row r="468">
      <c r="A468" s="4">
        <v>12.0</v>
      </c>
      <c r="B468" s="1" t="s">
        <v>440</v>
      </c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</row>
    <row r="469">
      <c r="A469" s="4">
        <v>1.0</v>
      </c>
      <c r="B469" s="1" t="s">
        <v>93</v>
      </c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</row>
    <row r="470">
      <c r="A470" s="4">
        <v>2.0</v>
      </c>
      <c r="B470" s="1" t="s">
        <v>525</v>
      </c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</row>
    <row r="471">
      <c r="A471" s="4">
        <v>3.0</v>
      </c>
      <c r="B471" s="1" t="s">
        <v>422</v>
      </c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</row>
    <row r="472">
      <c r="A472" s="4">
        <v>4.0</v>
      </c>
      <c r="B472" s="1" t="s">
        <v>560</v>
      </c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</row>
    <row r="473">
      <c r="A473" s="4">
        <v>5.0</v>
      </c>
      <c r="B473" s="1" t="s">
        <v>416</v>
      </c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</row>
    <row r="474">
      <c r="A474" s="4">
        <v>6.0</v>
      </c>
      <c r="B474" s="1" t="s">
        <v>371</v>
      </c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</row>
    <row r="475">
      <c r="A475" s="4">
        <v>7.0</v>
      </c>
      <c r="B475" s="1" t="s">
        <v>429</v>
      </c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</row>
    <row r="476">
      <c r="A476" s="4">
        <v>8.0</v>
      </c>
      <c r="B476" s="1" t="s">
        <v>331</v>
      </c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</row>
    <row r="477">
      <c r="A477" s="4">
        <v>9.0</v>
      </c>
      <c r="B477" s="1" t="s">
        <v>332</v>
      </c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</row>
    <row r="478">
      <c r="A478" s="4">
        <v>10.0</v>
      </c>
      <c r="B478" s="1" t="s">
        <v>424</v>
      </c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</row>
    <row r="479">
      <c r="A479" s="4">
        <v>11.0</v>
      </c>
      <c r="B479" s="1" t="s">
        <v>334</v>
      </c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</row>
    <row r="480">
      <c r="A480" s="4">
        <v>12.0</v>
      </c>
      <c r="B480" s="1" t="s">
        <v>355</v>
      </c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</row>
    <row r="481">
      <c r="A481" s="4">
        <v>1.0</v>
      </c>
      <c r="B481" s="1" t="s">
        <v>94</v>
      </c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</row>
    <row r="482">
      <c r="A482" s="4">
        <v>2.0</v>
      </c>
      <c r="B482" s="1" t="s">
        <v>425</v>
      </c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</row>
    <row r="483">
      <c r="A483" s="4">
        <v>3.0</v>
      </c>
      <c r="B483" s="1" t="s">
        <v>391</v>
      </c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</row>
    <row r="484">
      <c r="A484" s="4">
        <v>4.0</v>
      </c>
      <c r="B484" s="1" t="s">
        <v>338</v>
      </c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</row>
    <row r="485">
      <c r="A485" s="4">
        <v>5.0</v>
      </c>
      <c r="B485" s="1" t="s">
        <v>345</v>
      </c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</row>
    <row r="486">
      <c r="A486" s="4">
        <v>6.0</v>
      </c>
      <c r="B486" s="1" t="s">
        <v>340</v>
      </c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</row>
    <row r="487">
      <c r="A487" s="4">
        <v>7.0</v>
      </c>
      <c r="B487" s="1" t="s">
        <v>330</v>
      </c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</row>
    <row r="488">
      <c r="A488" s="4">
        <v>8.0</v>
      </c>
      <c r="B488" s="1" t="s">
        <v>331</v>
      </c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</row>
    <row r="489">
      <c r="A489" s="4">
        <v>9.0</v>
      </c>
      <c r="B489" s="1" t="s">
        <v>332</v>
      </c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</row>
    <row r="490">
      <c r="A490" s="4">
        <v>10.0</v>
      </c>
      <c r="B490" s="1" t="s">
        <v>366</v>
      </c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</row>
    <row r="491">
      <c r="A491" s="4">
        <v>11.0</v>
      </c>
      <c r="B491" s="1" t="s">
        <v>334</v>
      </c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</row>
    <row r="492">
      <c r="A492" s="4">
        <v>12.0</v>
      </c>
      <c r="B492" s="1" t="s">
        <v>440</v>
      </c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</row>
    <row r="493">
      <c r="A493" s="4">
        <v>1.0</v>
      </c>
      <c r="B493" s="1" t="s">
        <v>95</v>
      </c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</row>
    <row r="494">
      <c r="A494" s="4">
        <v>2.0</v>
      </c>
      <c r="B494" s="1" t="s">
        <v>531</v>
      </c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</row>
    <row r="495">
      <c r="A495" s="4">
        <v>3.0</v>
      </c>
      <c r="B495" s="1" t="s">
        <v>361</v>
      </c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</row>
    <row r="496">
      <c r="A496" s="4">
        <v>4.0</v>
      </c>
      <c r="B496" s="1" t="s">
        <v>433</v>
      </c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</row>
    <row r="497">
      <c r="A497" s="4">
        <v>5.0</v>
      </c>
      <c r="B497" s="1" t="s">
        <v>416</v>
      </c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</row>
    <row r="498">
      <c r="A498" s="4">
        <v>6.0</v>
      </c>
      <c r="B498" s="1" t="s">
        <v>403</v>
      </c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</row>
    <row r="499">
      <c r="A499" s="4">
        <v>7.0</v>
      </c>
      <c r="B499" s="1" t="s">
        <v>404</v>
      </c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</row>
    <row r="500">
      <c r="A500" s="4">
        <v>8.0</v>
      </c>
      <c r="B500" s="1" t="s">
        <v>331</v>
      </c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</row>
    <row r="501">
      <c r="A501" s="4">
        <v>9.0</v>
      </c>
      <c r="B501" s="1" t="s">
        <v>332</v>
      </c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</row>
    <row r="502">
      <c r="A502" s="4">
        <v>10.0</v>
      </c>
      <c r="B502" s="1" t="s">
        <v>366</v>
      </c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</row>
    <row r="503">
      <c r="A503" s="4">
        <v>11.0</v>
      </c>
      <c r="B503" s="1" t="s">
        <v>334</v>
      </c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</row>
    <row r="504">
      <c r="A504" s="4">
        <v>12.0</v>
      </c>
      <c r="B504" s="1" t="s">
        <v>355</v>
      </c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</row>
    <row r="505"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</row>
    <row r="506"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</row>
    <row r="507"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</row>
    <row r="508"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</row>
    <row r="509"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</row>
    <row r="510"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</row>
    <row r="511"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</row>
    <row r="512"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</row>
    <row r="513"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</row>
    <row r="514"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</row>
    <row r="515"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</row>
    <row r="516"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</row>
    <row r="517"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</row>
    <row r="518"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</row>
    <row r="519"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</row>
    <row r="520"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</row>
    <row r="521"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</row>
    <row r="522"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</row>
    <row r="523"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</row>
    <row r="524"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</row>
    <row r="525"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</row>
    <row r="526"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</row>
    <row r="527"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</row>
    <row r="528"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</row>
    <row r="529"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</row>
    <row r="530"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</row>
    <row r="531"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</row>
    <row r="532"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</row>
    <row r="533"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</row>
    <row r="534"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</row>
    <row r="535"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</row>
    <row r="536"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</row>
    <row r="537"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</row>
    <row r="538"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</row>
    <row r="539"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</row>
    <row r="540"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</row>
    <row r="541"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</row>
    <row r="542"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</row>
    <row r="543"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</row>
    <row r="544"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</row>
    <row r="545"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</row>
    <row r="546"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</row>
    <row r="547"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</row>
    <row r="548"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</row>
    <row r="549"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</row>
    <row r="550"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</row>
    <row r="551"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</row>
    <row r="552"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</row>
    <row r="553"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</row>
    <row r="554"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</row>
    <row r="555"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</row>
    <row r="556"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</row>
    <row r="557"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</row>
    <row r="558"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</row>
    <row r="559"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</row>
    <row r="560"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</row>
    <row r="561"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</row>
    <row r="562"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</row>
    <row r="563"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</row>
    <row r="564"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</row>
    <row r="565"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</row>
    <row r="566"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</row>
    <row r="567"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</row>
    <row r="568"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</row>
    <row r="569"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</row>
    <row r="570"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</row>
    <row r="571"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</row>
    <row r="572"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</row>
    <row r="573"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</row>
    <row r="574"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</row>
    <row r="575"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</row>
    <row r="576"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</row>
    <row r="577"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</row>
    <row r="578"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</row>
    <row r="579"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</row>
    <row r="580"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</row>
    <row r="581"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</row>
    <row r="582"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</row>
    <row r="583"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</row>
    <row r="584"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</row>
    <row r="585"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</row>
    <row r="586"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</row>
    <row r="587"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</row>
    <row r="588"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</row>
    <row r="589"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</row>
    <row r="590"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</row>
    <row r="591"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</row>
    <row r="592"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</row>
    <row r="593"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</row>
    <row r="594"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</row>
    <row r="595"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</row>
    <row r="596"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</row>
    <row r="597"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</row>
    <row r="598"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</row>
    <row r="599"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</row>
    <row r="600"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</row>
    <row r="601"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</row>
    <row r="602"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</row>
    <row r="603"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</row>
    <row r="604"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</row>
    <row r="605"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</row>
    <row r="606"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</row>
    <row r="607"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</row>
    <row r="608"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</row>
    <row r="609"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</row>
    <row r="610"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</row>
    <row r="611"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</row>
    <row r="612"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</row>
    <row r="613"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</row>
    <row r="614"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</row>
    <row r="615"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</row>
    <row r="616"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</row>
    <row r="617"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</row>
    <row r="618"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</row>
    <row r="619"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</row>
    <row r="620"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</row>
    <row r="621"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</row>
    <row r="622"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</row>
    <row r="623"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</row>
    <row r="624"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</row>
    <row r="625"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</row>
    <row r="626"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</row>
    <row r="627"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</row>
    <row r="628"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</row>
    <row r="629"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</row>
    <row r="630"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</row>
    <row r="631"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</row>
    <row r="632"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</row>
    <row r="633"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</row>
    <row r="634"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</row>
    <row r="635"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</row>
    <row r="636"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</row>
    <row r="637"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</row>
    <row r="638"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</row>
    <row r="639"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</row>
    <row r="640"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</row>
    <row r="641"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</row>
    <row r="642"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</row>
    <row r="643"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</row>
    <row r="644"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</row>
    <row r="645"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</row>
    <row r="646"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</row>
    <row r="647"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</row>
    <row r="648"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</row>
    <row r="649"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</row>
    <row r="650"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</row>
    <row r="651"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</row>
    <row r="652"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</row>
    <row r="653"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</row>
    <row r="654"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</row>
    <row r="655"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</row>
    <row r="656"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</row>
    <row r="657"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</row>
    <row r="658"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</row>
    <row r="659"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</row>
    <row r="660"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</row>
    <row r="661"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</row>
    <row r="662"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</row>
    <row r="663"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</row>
    <row r="664"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</row>
    <row r="665"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</row>
    <row r="666"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</row>
    <row r="667"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</row>
    <row r="668"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</row>
    <row r="669"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</row>
    <row r="670"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</row>
    <row r="671"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</row>
    <row r="672"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</row>
    <row r="673"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</row>
    <row r="674"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</row>
    <row r="675"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</row>
    <row r="676"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</row>
    <row r="677"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</row>
    <row r="678"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</row>
    <row r="679"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</row>
    <row r="680"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</row>
    <row r="681"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</row>
    <row r="682"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</row>
    <row r="683"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</row>
    <row r="684"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</row>
    <row r="685"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</row>
    <row r="686"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</row>
    <row r="687"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</row>
    <row r="688"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</row>
    <row r="689"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</row>
    <row r="690"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</row>
    <row r="691"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</row>
    <row r="692"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</row>
    <row r="693"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</row>
    <row r="694"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</row>
    <row r="695"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</row>
    <row r="696"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</row>
    <row r="697"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</row>
    <row r="698"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</row>
    <row r="699"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</row>
    <row r="700"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</row>
    <row r="701"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</row>
    <row r="702"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</row>
    <row r="703"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</row>
    <row r="704"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</row>
    <row r="705"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</row>
    <row r="706"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</row>
    <row r="707"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</row>
    <row r="708"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</row>
    <row r="709"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</row>
    <row r="710"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</row>
    <row r="711"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</row>
    <row r="712"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</row>
    <row r="713"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</row>
    <row r="714"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</row>
    <row r="715"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</row>
    <row r="716"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</row>
    <row r="717"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</row>
    <row r="718"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</row>
    <row r="719"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</row>
    <row r="720"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</row>
    <row r="721"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</row>
    <row r="722"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</row>
    <row r="723"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</row>
    <row r="724"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</row>
    <row r="725"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</row>
    <row r="726"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</row>
    <row r="727"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</row>
    <row r="728"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</row>
    <row r="729"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</row>
    <row r="730"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</row>
    <row r="731"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</row>
    <row r="732"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</row>
    <row r="733"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</row>
    <row r="734"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</row>
    <row r="735"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</row>
    <row r="736"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</row>
    <row r="737"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</row>
    <row r="738"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</row>
    <row r="739"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</row>
    <row r="740"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</row>
    <row r="741"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</row>
    <row r="742"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</row>
    <row r="743"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</row>
    <row r="744"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</row>
    <row r="745"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</row>
    <row r="746"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</row>
    <row r="747"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</row>
    <row r="748"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</row>
    <row r="749"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</row>
    <row r="750"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</row>
    <row r="751"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</row>
    <row r="752"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</row>
    <row r="753"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</row>
    <row r="754"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</row>
    <row r="755"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</row>
    <row r="756"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</row>
    <row r="757"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</row>
    <row r="758"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</row>
    <row r="759"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</row>
    <row r="760"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</row>
    <row r="761"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</row>
    <row r="762"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</row>
    <row r="763"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</row>
    <row r="764"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</row>
    <row r="765"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</row>
    <row r="766"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</row>
    <row r="767"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</row>
    <row r="768"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</row>
    <row r="769"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</row>
    <row r="770"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</row>
    <row r="771"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</row>
    <row r="772"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</row>
    <row r="773"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</row>
    <row r="774"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</row>
    <row r="775"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</row>
    <row r="776"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</row>
    <row r="777"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</row>
    <row r="778"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</row>
    <row r="779"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</row>
    <row r="780"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</row>
    <row r="781"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</row>
    <row r="782"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</row>
    <row r="783"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</row>
    <row r="784"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</row>
    <row r="785"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</row>
    <row r="786"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</row>
    <row r="787"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</row>
    <row r="788"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</row>
    <row r="789"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</row>
    <row r="790"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</row>
    <row r="791"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</row>
    <row r="792"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</row>
    <row r="793"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</row>
    <row r="794"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</row>
    <row r="795"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</row>
    <row r="796"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</row>
    <row r="797"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</row>
    <row r="798"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</row>
    <row r="799"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</row>
    <row r="800"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</row>
    <row r="801"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</row>
    <row r="802"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</row>
    <row r="803"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</row>
    <row r="804"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</row>
    <row r="805"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</row>
    <row r="806"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</row>
    <row r="807"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</row>
    <row r="808"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</row>
    <row r="809"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</row>
    <row r="810"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</row>
    <row r="811"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</row>
    <row r="812"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</row>
    <row r="813"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</row>
    <row r="814"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</row>
    <row r="815"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</row>
    <row r="816"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</row>
    <row r="817"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</row>
    <row r="818"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</row>
    <row r="819"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</row>
    <row r="820"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</row>
    <row r="821"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</row>
    <row r="822"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</row>
    <row r="823"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</row>
    <row r="824"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</row>
    <row r="825"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</row>
    <row r="826"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</row>
    <row r="827"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</row>
    <row r="828"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</row>
    <row r="829"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</row>
    <row r="830"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</row>
    <row r="831"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</row>
    <row r="832"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</row>
    <row r="833"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</row>
    <row r="834"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</row>
    <row r="835"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</row>
    <row r="836"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</row>
    <row r="837"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</row>
    <row r="838"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</row>
    <row r="839"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</row>
    <row r="840"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</row>
    <row r="841"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</row>
    <row r="842"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</row>
    <row r="843"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</row>
    <row r="844"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</row>
    <row r="845"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</row>
    <row r="846"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</row>
    <row r="847"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</row>
    <row r="848"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</row>
    <row r="849"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</row>
    <row r="850"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</row>
    <row r="851"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</row>
    <row r="852"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</row>
    <row r="853"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</row>
    <row r="854"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</row>
    <row r="855"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</row>
    <row r="856"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</row>
    <row r="857"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</row>
    <row r="858"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</row>
    <row r="859"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</row>
    <row r="860"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</row>
    <row r="861"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</row>
    <row r="862"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</row>
    <row r="863"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</row>
    <row r="864"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</row>
    <row r="865"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</row>
    <row r="866"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</row>
    <row r="867"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</row>
    <row r="868"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</row>
    <row r="869"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</row>
    <row r="870"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</row>
    <row r="871"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</row>
    <row r="872"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</row>
    <row r="873"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</row>
    <row r="874"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</row>
    <row r="875"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</row>
    <row r="876"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</row>
    <row r="877"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</row>
    <row r="878"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</row>
    <row r="879"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</row>
    <row r="880"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</row>
    <row r="881"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</row>
    <row r="882"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</row>
    <row r="883"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</row>
    <row r="884"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</row>
    <row r="885"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</row>
    <row r="886"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</row>
    <row r="887"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</row>
    <row r="888"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</row>
    <row r="889"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</row>
    <row r="890"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</row>
    <row r="891"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</row>
    <row r="892"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</row>
    <row r="893"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</row>
    <row r="894"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</row>
    <row r="895"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</row>
    <row r="896"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</row>
    <row r="897"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</row>
    <row r="898"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</row>
    <row r="899"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</row>
    <row r="900"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</row>
    <row r="901"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</row>
    <row r="902"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</row>
    <row r="903"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</row>
    <row r="904"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</row>
    <row r="905"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</row>
    <row r="906"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</row>
    <row r="907"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</row>
    <row r="908"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</row>
    <row r="909"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</row>
    <row r="910"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</row>
    <row r="911"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</row>
    <row r="912"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</row>
    <row r="913"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</row>
    <row r="914"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</row>
    <row r="915"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</row>
    <row r="916"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</row>
    <row r="917"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</row>
    <row r="918"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</row>
    <row r="919"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</row>
    <row r="920"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</row>
    <row r="921"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</row>
    <row r="922"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</row>
    <row r="923"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</row>
    <row r="924"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</row>
    <row r="925"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</row>
    <row r="926"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</row>
    <row r="927"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</row>
    <row r="928"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</row>
    <row r="929"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</row>
    <row r="930"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</row>
    <row r="931"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</row>
    <row r="932"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</row>
    <row r="933"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</row>
    <row r="934"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</row>
    <row r="935"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</row>
    <row r="936"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</row>
    <row r="937"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</row>
    <row r="938"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</row>
    <row r="939"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</row>
    <row r="940"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</row>
    <row r="941"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</row>
    <row r="942"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</row>
    <row r="943"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</row>
    <row r="944"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</row>
    <row r="945"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</row>
    <row r="946"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</row>
    <row r="947"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</row>
    <row r="948"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</row>
    <row r="949"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</row>
    <row r="950"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</row>
    <row r="951"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</row>
    <row r="952"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</row>
    <row r="953"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</row>
    <row r="954"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</row>
    <row r="955"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</row>
    <row r="956"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</row>
    <row r="957"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</row>
    <row r="958"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</row>
    <row r="959"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</row>
    <row r="960"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</row>
    <row r="961"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</row>
    <row r="962"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</row>
    <row r="963"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</row>
    <row r="964"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</row>
    <row r="965"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</row>
    <row r="966"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</row>
    <row r="967"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</row>
    <row r="968"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</row>
    <row r="969"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</row>
    <row r="970"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</row>
    <row r="971"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</row>
    <row r="972"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</row>
    <row r="973"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</row>
    <row r="974"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</row>
    <row r="975"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</row>
    <row r="976"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</row>
    <row r="977"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</row>
    <row r="978"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</row>
    <row r="979"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</row>
    <row r="980"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</row>
    <row r="981"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</row>
    <row r="982"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</row>
    <row r="983"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</row>
    <row r="984"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</row>
    <row r="985"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</row>
    <row r="986"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</row>
    <row r="987"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</row>
    <row r="988"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</row>
    <row r="989"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</row>
    <row r="990"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</row>
    <row r="991"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</row>
    <row r="992"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</row>
    <row r="993"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</row>
    <row r="994"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</row>
    <row r="995"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</row>
    <row r="996"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</row>
    <row r="997"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</row>
    <row r="998"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</row>
    <row r="999"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</row>
    <row r="1000"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>
        <f t="array" ref="A1:A504">MOD(SEQUENCE(12*42, 1, 1, 1)-1, 12)+1</f>
        <v>1</v>
      </c>
      <c r="B1" s="1" t="s">
        <v>96</v>
      </c>
      <c r="D1" s="1" t="s">
        <v>1</v>
      </c>
      <c r="E1" s="15" t="s">
        <v>138</v>
      </c>
      <c r="F1" s="15" t="s">
        <v>139</v>
      </c>
      <c r="G1" s="15" t="s">
        <v>140</v>
      </c>
      <c r="H1" s="15" t="s">
        <v>141</v>
      </c>
      <c r="I1" s="15" t="s">
        <v>142</v>
      </c>
      <c r="J1" s="15" t="s">
        <v>143</v>
      </c>
      <c r="K1" s="15" t="s">
        <v>144</v>
      </c>
      <c r="L1" s="15" t="s">
        <v>145</v>
      </c>
      <c r="M1" s="15" t="s">
        <v>146</v>
      </c>
      <c r="N1" s="15" t="s">
        <v>147</v>
      </c>
      <c r="O1" s="15" t="s">
        <v>148</v>
      </c>
      <c r="P1" s="15" t="s">
        <v>149</v>
      </c>
      <c r="Q1" s="15" t="s">
        <v>150</v>
      </c>
    </row>
    <row r="2">
      <c r="A2" s="4">
        <v>2.0</v>
      </c>
      <c r="B2" s="1" t="s">
        <v>561</v>
      </c>
      <c r="D2" s="4" t="str">
        <f>IFERROR(__xludf.DUMMYFUNCTION("FILTER(B:B,A:A=1)"),"Aamon")</f>
        <v>Aamon</v>
      </c>
      <c r="E2" s="10">
        <f>IFERROR(__xludf.DUMMYFUNCTION("FILTER(SUBSTITUTE($B:$B, E1&amp;"":"", """")*1, ISNUMBER(SEARCH(E1&amp;"":"", $B:$B)))"),2614.0)</f>
        <v>2614</v>
      </c>
      <c r="F2" s="10">
        <f>IFERROR(__xludf.DUMMYFUNCTION("FILTER(SUBSTITUTE($B:$B, F1&amp;"":"", """")*1, ISNUMBER(SEARCH(F1&amp;"":"", $B:$B)))"),8.0)</f>
        <v>8</v>
      </c>
      <c r="G2" s="10">
        <v>455.0</v>
      </c>
      <c r="H2" s="10">
        <v>4.2</v>
      </c>
      <c r="I2" s="10">
        <f>IFERROR(__xludf.DUMMYFUNCTION("FILTER(SUBSTITUTE($B:$B, I1&amp;"":"", """")*1, ISNUMBER(SEARCH(I1&amp;"":"", $B:$B)))"),115.0)</f>
        <v>115</v>
      </c>
      <c r="J2" s="10">
        <f>IFERROR(__xludf.DUMMYFUNCTION("FILTER(SUBSTITUTE($B:$B, J1&amp;"":"", """")*1, ISNUMBER(SEARCH(J1&amp;"":"", $B:$B)))"),19.0)</f>
        <v>19</v>
      </c>
      <c r="K2" s="10">
        <f>IFERROR(__xludf.DUMMYFUNCTION("FILTER(SUBSTITUTE($B:$B, K1&amp;"":"", """")*1, ISNUMBER(SEARCH(K1&amp;"":"", $B:$B)))"),0.0)</f>
        <v>0</v>
      </c>
      <c r="L2" s="10">
        <f>IFERROR(__xludf.DUMMYFUNCTION("FILTER(SUBSTITUTE($B:$B, L1&amp;"":"", """")*1, ISNUMBER(SEARCH(L1&amp;"":"", $B:$B)))"),15.0)</f>
        <v>15</v>
      </c>
      <c r="M2" s="10">
        <f>IFERROR(__xludf.DUMMYFUNCTION("FILTER(SUBSTITUTE($B:$B, M1&amp;"":"", """")*1, ISNUMBER(SEARCH(M1&amp;"":"", $B:$B)))"),1.09)</f>
        <v>1.09</v>
      </c>
      <c r="N2" s="10">
        <f>IFERROR(__xludf.DUMMYFUNCTION("FILTER(SUBSTITUTE($B:$B, N1&amp;"":"", """")*1, ISNUMBER(SEARCH(N1&amp;"":"", $B:$B)))"),1.0)</f>
        <v>1</v>
      </c>
      <c r="O2" s="10">
        <f>IFERROR(__xludf.DUMMYFUNCTION("FILTER(SUBSTITUTE($B:$B, O1&amp;"":"", """")*1, ISNUMBER(SEARCH(O1&amp;"":"", $B:$B)))"),250.0)</f>
        <v>250</v>
      </c>
      <c r="P2" s="10">
        <f t="shared" ref="P2:Q2" si="1">I2+K2</f>
        <v>115</v>
      </c>
      <c r="Q2" s="10">
        <f t="shared" si="1"/>
        <v>34</v>
      </c>
    </row>
    <row r="3">
      <c r="A3" s="4">
        <v>3.0</v>
      </c>
      <c r="B3" s="1" t="s">
        <v>396</v>
      </c>
      <c r="D3" s="4" t="str">
        <f>IFERROR(__xludf.DUMMYFUNCTION("""COMPUTED_VALUE"""),"Aldous")</f>
        <v>Aldous</v>
      </c>
      <c r="E3" s="4">
        <f>IFERROR(__xludf.DUMMYFUNCTION("""COMPUTED_VALUE"""),2668.0)</f>
        <v>2668</v>
      </c>
      <c r="F3" s="4">
        <f>IFERROR(__xludf.DUMMYFUNCTION("""COMPUTED_VALUE"""),9.8)</f>
        <v>9.8</v>
      </c>
      <c r="G3" s="4">
        <v>405.0</v>
      </c>
      <c r="H3" s="4">
        <v>3.6</v>
      </c>
      <c r="I3" s="4">
        <f>IFERROR(__xludf.DUMMYFUNCTION("""COMPUTED_VALUE"""),129.0)</f>
        <v>129</v>
      </c>
      <c r="J3" s="4">
        <f>IFERROR(__xludf.DUMMYFUNCTION("""COMPUTED_VALUE"""),21.0)</f>
        <v>21</v>
      </c>
      <c r="K3" s="4">
        <f>IFERROR(__xludf.DUMMYFUNCTION("""COMPUTED_VALUE"""),0.0)</f>
        <v>0</v>
      </c>
      <c r="L3" s="4">
        <f>IFERROR(__xludf.DUMMYFUNCTION("""COMPUTED_VALUE"""),15.0)</f>
        <v>15</v>
      </c>
      <c r="M3" s="4">
        <f>IFERROR(__xludf.DUMMYFUNCTION("""COMPUTED_VALUE"""),1.04)</f>
        <v>1.04</v>
      </c>
      <c r="N3" s="4">
        <f>IFERROR(__xludf.DUMMYFUNCTION("""COMPUTED_VALUE"""),1.0)</f>
        <v>1</v>
      </c>
      <c r="O3" s="4">
        <f>IFERROR(__xludf.DUMMYFUNCTION("""COMPUTED_VALUE"""),260.0)</f>
        <v>260</v>
      </c>
      <c r="P3" s="10">
        <f t="shared" ref="P3:Q3" si="2">I3+K3</f>
        <v>129</v>
      </c>
      <c r="Q3" s="10">
        <f t="shared" si="2"/>
        <v>36</v>
      </c>
    </row>
    <row r="4">
      <c r="A4" s="4">
        <v>4.0</v>
      </c>
      <c r="B4" s="1" t="s">
        <v>552</v>
      </c>
      <c r="D4" s="4" t="str">
        <f>IFERROR(__xludf.DUMMYFUNCTION("""COMPUTED_VALUE"""),"Alucard")</f>
        <v>Alucard</v>
      </c>
      <c r="E4" s="4">
        <f>IFERROR(__xludf.DUMMYFUNCTION("""COMPUTED_VALUE"""),2621.0)</f>
        <v>2621</v>
      </c>
      <c r="F4" s="4">
        <f>IFERROR(__xludf.DUMMYFUNCTION("""COMPUTED_VALUE"""),7.8)</f>
        <v>7.8</v>
      </c>
      <c r="G4" s="4">
        <v>0.0</v>
      </c>
      <c r="H4" s="4">
        <v>0.0</v>
      </c>
      <c r="I4" s="4">
        <f>IFERROR(__xludf.DUMMYFUNCTION("""COMPUTED_VALUE"""),123.0)</f>
        <v>123</v>
      </c>
      <c r="J4" s="4">
        <f>IFERROR(__xludf.DUMMYFUNCTION("""COMPUTED_VALUE"""),21.0)</f>
        <v>21</v>
      </c>
      <c r="K4" s="4">
        <f>IFERROR(__xludf.DUMMYFUNCTION("""COMPUTED_VALUE"""),0.0)</f>
        <v>0</v>
      </c>
      <c r="L4" s="4">
        <f>IFERROR(__xludf.DUMMYFUNCTION("""COMPUTED_VALUE"""),15.0)</f>
        <v>15</v>
      </c>
      <c r="M4" s="4">
        <f>IFERROR(__xludf.DUMMYFUNCTION("""COMPUTED_VALUE"""),1.12)</f>
        <v>1.12</v>
      </c>
      <c r="N4" s="4">
        <f>IFERROR(__xludf.DUMMYFUNCTION("""COMPUTED_VALUE"""),1.0)</f>
        <v>1</v>
      </c>
      <c r="O4" s="4">
        <f>IFERROR(__xludf.DUMMYFUNCTION("""COMPUTED_VALUE"""),260.0)</f>
        <v>260</v>
      </c>
      <c r="P4" s="10">
        <f t="shared" ref="P4:Q4" si="3">I4+K4</f>
        <v>123</v>
      </c>
      <c r="Q4" s="10">
        <f t="shared" si="3"/>
        <v>36</v>
      </c>
    </row>
    <row r="5">
      <c r="A5" s="4">
        <v>5.0</v>
      </c>
      <c r="B5" s="1" t="s">
        <v>562</v>
      </c>
      <c r="D5" s="4" t="str">
        <f>IFERROR(__xludf.DUMMYFUNCTION("""COMPUTED_VALUE"""),"Argus")</f>
        <v>Argus</v>
      </c>
      <c r="E5" s="4">
        <f>IFERROR(__xludf.DUMMYFUNCTION("""COMPUTED_VALUE"""),2628.0)</f>
        <v>2628</v>
      </c>
      <c r="F5" s="4">
        <f>IFERROR(__xludf.DUMMYFUNCTION("""COMPUTED_VALUE"""),8.0)</f>
        <v>8</v>
      </c>
      <c r="G5" s="4">
        <v>0.0</v>
      </c>
      <c r="H5" s="4">
        <v>0.0</v>
      </c>
      <c r="I5" s="4">
        <f>IFERROR(__xludf.DUMMYFUNCTION("""COMPUTED_VALUE"""),111.0)</f>
        <v>111</v>
      </c>
      <c r="J5" s="4">
        <f>IFERROR(__xludf.DUMMYFUNCTION("""COMPUTED_VALUE"""),21.0)</f>
        <v>21</v>
      </c>
      <c r="K5" s="4">
        <f>IFERROR(__xludf.DUMMYFUNCTION("""COMPUTED_VALUE"""),0.0)</f>
        <v>0</v>
      </c>
      <c r="L5" s="4">
        <f>IFERROR(__xludf.DUMMYFUNCTION("""COMPUTED_VALUE"""),15.0)</f>
        <v>15</v>
      </c>
      <c r="M5" s="4">
        <f>IFERROR(__xludf.DUMMYFUNCTION("""COMPUTED_VALUE"""),1.09)</f>
        <v>1.09</v>
      </c>
      <c r="N5" s="4">
        <f>IFERROR(__xludf.DUMMYFUNCTION("""COMPUTED_VALUE"""),1.0)</f>
        <v>1</v>
      </c>
      <c r="O5" s="4">
        <f>IFERROR(__xludf.DUMMYFUNCTION("""COMPUTED_VALUE"""),260.0)</f>
        <v>260</v>
      </c>
      <c r="P5" s="10">
        <f t="shared" ref="P5:Q5" si="4">I5+K5</f>
        <v>111</v>
      </c>
      <c r="Q5" s="10">
        <f t="shared" si="4"/>
        <v>36</v>
      </c>
    </row>
    <row r="6">
      <c r="A6" s="4">
        <v>6.0</v>
      </c>
      <c r="B6" s="1" t="s">
        <v>340</v>
      </c>
      <c r="D6" s="4" t="str">
        <f>IFERROR(__xludf.DUMMYFUNCTION("""COMPUTED_VALUE"""),"Aulus")</f>
        <v>Aulus</v>
      </c>
      <c r="E6" s="4">
        <f>IFERROR(__xludf.DUMMYFUNCTION("""COMPUTED_VALUE"""),2758.0)</f>
        <v>2758</v>
      </c>
      <c r="F6" s="4">
        <f>IFERROR(__xludf.DUMMYFUNCTION("""COMPUTED_VALUE"""),10.2)</f>
        <v>10.2</v>
      </c>
      <c r="G6" s="4">
        <v>410.0</v>
      </c>
      <c r="H6" s="4">
        <v>3.4</v>
      </c>
      <c r="I6" s="4">
        <f>IFERROR(__xludf.DUMMYFUNCTION("""COMPUTED_VALUE"""),90.0)</f>
        <v>90</v>
      </c>
      <c r="J6" s="4">
        <f>IFERROR(__xludf.DUMMYFUNCTION("""COMPUTED_VALUE"""),24.0)</f>
        <v>24</v>
      </c>
      <c r="K6" s="4">
        <f>IFERROR(__xludf.DUMMYFUNCTION("""COMPUTED_VALUE"""),0.0)</f>
        <v>0</v>
      </c>
      <c r="L6" s="4">
        <f>IFERROR(__xludf.DUMMYFUNCTION("""COMPUTED_VALUE"""),15.0)</f>
        <v>15</v>
      </c>
      <c r="M6" s="4">
        <f>IFERROR(__xludf.DUMMYFUNCTION("""COMPUTED_VALUE"""),0.92)</f>
        <v>0.92</v>
      </c>
      <c r="N6" s="4">
        <f>IFERROR(__xludf.DUMMYFUNCTION("""COMPUTED_VALUE"""),1.0)</f>
        <v>1</v>
      </c>
      <c r="O6" s="4">
        <f>IFERROR(__xludf.DUMMYFUNCTION("""COMPUTED_VALUE"""),255.0)</f>
        <v>255</v>
      </c>
      <c r="P6" s="10">
        <f t="shared" ref="P6:Q6" si="5">I6+K6</f>
        <v>90</v>
      </c>
      <c r="Q6" s="10">
        <f t="shared" si="5"/>
        <v>39</v>
      </c>
    </row>
    <row r="7">
      <c r="A7" s="4">
        <v>7.0</v>
      </c>
      <c r="B7" s="1" t="s">
        <v>347</v>
      </c>
      <c r="D7" s="4" t="str">
        <f>IFERROR(__xludf.DUMMYFUNCTION("""COMPUTED_VALUE"""),"Badang")</f>
        <v>Badang</v>
      </c>
      <c r="E7" s="4">
        <f>IFERROR(__xludf.DUMMYFUNCTION("""COMPUTED_VALUE"""),2708.0)</f>
        <v>2708</v>
      </c>
      <c r="F7" s="4">
        <f>IFERROR(__xludf.DUMMYFUNCTION("""COMPUTED_VALUE"""),8.0)</f>
        <v>8</v>
      </c>
      <c r="G7" s="4">
        <v>0.0</v>
      </c>
      <c r="H7" s="4">
        <v>0.0</v>
      </c>
      <c r="I7" s="4">
        <f>IFERROR(__xludf.DUMMYFUNCTION("""COMPUTED_VALUE"""),111.0)</f>
        <v>111</v>
      </c>
      <c r="J7" s="4">
        <f>IFERROR(__xludf.DUMMYFUNCTION("""COMPUTED_VALUE"""),23.0)</f>
        <v>23</v>
      </c>
      <c r="K7" s="4">
        <f>IFERROR(__xludf.DUMMYFUNCTION("""COMPUTED_VALUE"""),0.0)</f>
        <v>0</v>
      </c>
      <c r="L7" s="4">
        <f>IFERROR(__xludf.DUMMYFUNCTION("""COMPUTED_VALUE"""),15.0)</f>
        <v>15</v>
      </c>
      <c r="M7" s="4">
        <f>IFERROR(__xludf.DUMMYFUNCTION("""COMPUTED_VALUE"""),1.13)</f>
        <v>1.13</v>
      </c>
      <c r="N7" s="4">
        <f>IFERROR(__xludf.DUMMYFUNCTION("""COMPUTED_VALUE"""),1.0)</f>
        <v>1</v>
      </c>
      <c r="O7" s="4">
        <f>IFERROR(__xludf.DUMMYFUNCTION("""COMPUTED_VALUE"""),255.0)</f>
        <v>255</v>
      </c>
      <c r="P7" s="10">
        <f t="shared" ref="P7:Q7" si="6">I7+K7</f>
        <v>111</v>
      </c>
      <c r="Q7" s="10">
        <f t="shared" si="6"/>
        <v>38</v>
      </c>
    </row>
    <row r="8">
      <c r="A8" s="4">
        <v>8.0</v>
      </c>
      <c r="B8" s="1" t="s">
        <v>331</v>
      </c>
      <c r="D8" s="4" t="str">
        <f>IFERROR(__xludf.DUMMYFUNCTION("""COMPUTED_VALUE"""),"Balmond")</f>
        <v>Balmond</v>
      </c>
      <c r="E8" s="4">
        <f>IFERROR(__xludf.DUMMYFUNCTION("""COMPUTED_VALUE"""),2736.0)</f>
        <v>2736</v>
      </c>
      <c r="F8" s="4">
        <f>IFERROR(__xludf.DUMMYFUNCTION("""COMPUTED_VALUE"""),9.4)</f>
        <v>9.4</v>
      </c>
      <c r="G8" s="4">
        <v>0.0</v>
      </c>
      <c r="H8" s="4">
        <v>0.0</v>
      </c>
      <c r="I8" s="4">
        <f>IFERROR(__xludf.DUMMYFUNCTION("""COMPUTED_VALUE"""),119.0)</f>
        <v>119</v>
      </c>
      <c r="J8" s="4">
        <f>IFERROR(__xludf.DUMMYFUNCTION("""COMPUTED_VALUE"""),25.0)</f>
        <v>25</v>
      </c>
      <c r="K8" s="4">
        <f>IFERROR(__xludf.DUMMYFUNCTION("""COMPUTED_VALUE"""),0.0)</f>
        <v>0</v>
      </c>
      <c r="L8" s="4">
        <f>IFERROR(__xludf.DUMMYFUNCTION("""COMPUTED_VALUE"""),15.0)</f>
        <v>15</v>
      </c>
      <c r="M8" s="4">
        <f>IFERROR(__xludf.DUMMYFUNCTION("""COMPUTED_VALUE"""),1.06)</f>
        <v>1.06</v>
      </c>
      <c r="N8" s="4">
        <f>IFERROR(__xludf.DUMMYFUNCTION("""COMPUTED_VALUE"""),1.0)</f>
        <v>1</v>
      </c>
      <c r="O8" s="4">
        <f>IFERROR(__xludf.DUMMYFUNCTION("""COMPUTED_VALUE"""),260.0)</f>
        <v>260</v>
      </c>
      <c r="P8" s="10">
        <f t="shared" ref="P8:Q8" si="7">I8+K8</f>
        <v>119</v>
      </c>
      <c r="Q8" s="10">
        <f t="shared" si="7"/>
        <v>40</v>
      </c>
    </row>
    <row r="9">
      <c r="A9" s="4">
        <v>9.0</v>
      </c>
      <c r="B9" s="1" t="s">
        <v>332</v>
      </c>
      <c r="D9" s="4" t="str">
        <f>IFERROR(__xludf.DUMMYFUNCTION("""COMPUTED_VALUE"""),"Baxia")</f>
        <v>Baxia</v>
      </c>
      <c r="E9" s="4">
        <f>IFERROR(__xludf.DUMMYFUNCTION("""COMPUTED_VALUE"""),2769.0)</f>
        <v>2769</v>
      </c>
      <c r="F9" s="4">
        <f>IFERROR(__xludf.DUMMYFUNCTION("""COMPUTED_VALUE"""),8.4)</f>
        <v>8.4</v>
      </c>
      <c r="G9" s="4">
        <v>422.0</v>
      </c>
      <c r="H9" s="4">
        <v>3.0</v>
      </c>
      <c r="I9" s="4">
        <f>IFERROR(__xludf.DUMMYFUNCTION("""COMPUTED_VALUE"""),125.0)</f>
        <v>125</v>
      </c>
      <c r="J9" s="4">
        <f>IFERROR(__xludf.DUMMYFUNCTION("""COMPUTED_VALUE"""),23.0)</f>
        <v>23</v>
      </c>
      <c r="K9" s="4">
        <f>IFERROR(__xludf.DUMMYFUNCTION("""COMPUTED_VALUE"""),0.0)</f>
        <v>0</v>
      </c>
      <c r="L9" s="4">
        <f>IFERROR(__xludf.DUMMYFUNCTION("""COMPUTED_VALUE"""),15.0)</f>
        <v>15</v>
      </c>
      <c r="M9" s="4">
        <f>IFERROR(__xludf.DUMMYFUNCTION("""COMPUTED_VALUE"""),1.0)</f>
        <v>1</v>
      </c>
      <c r="N9" s="4">
        <f>IFERROR(__xludf.DUMMYFUNCTION("""COMPUTED_VALUE"""),0.9)</f>
        <v>0.9</v>
      </c>
      <c r="O9" s="4">
        <f>IFERROR(__xludf.DUMMYFUNCTION("""COMPUTED_VALUE"""),240.0)</f>
        <v>240</v>
      </c>
      <c r="P9" s="10">
        <f t="shared" ref="P9:Q9" si="8">I9+K9</f>
        <v>125</v>
      </c>
      <c r="Q9" s="10">
        <f t="shared" si="8"/>
        <v>38</v>
      </c>
    </row>
    <row r="10">
      <c r="A10" s="4">
        <v>10.0</v>
      </c>
      <c r="B10" s="1" t="s">
        <v>399</v>
      </c>
      <c r="D10" s="4" t="str">
        <f>IFERROR(__xludf.DUMMYFUNCTION("""COMPUTED_VALUE"""),"Belerick")</f>
        <v>Belerick</v>
      </c>
      <c r="E10" s="4">
        <f>IFERROR(__xludf.DUMMYFUNCTION("""COMPUTED_VALUE"""),2569.0)</f>
        <v>2569</v>
      </c>
      <c r="F10" s="4">
        <f>IFERROR(__xludf.DUMMYFUNCTION("""COMPUTED_VALUE"""),8.4)</f>
        <v>8.4</v>
      </c>
      <c r="G10" s="4">
        <v>450.0</v>
      </c>
      <c r="H10" s="4">
        <v>2.4</v>
      </c>
      <c r="I10" s="4">
        <f>IFERROR(__xludf.DUMMYFUNCTION("""COMPUTED_VALUE"""),110.0)</f>
        <v>110</v>
      </c>
      <c r="J10" s="4">
        <f>IFERROR(__xludf.DUMMYFUNCTION("""COMPUTED_VALUE"""),15.0)</f>
        <v>15</v>
      </c>
      <c r="K10" s="4">
        <f>IFERROR(__xludf.DUMMYFUNCTION("""COMPUTED_VALUE"""),0.0)</f>
        <v>0</v>
      </c>
      <c r="L10" s="4">
        <f>IFERROR(__xludf.DUMMYFUNCTION("""COMPUTED_VALUE"""),15.0)</f>
        <v>15</v>
      </c>
      <c r="M10" s="4">
        <f>IFERROR(__xludf.DUMMYFUNCTION("""COMPUTED_VALUE"""),1.01)</f>
        <v>1.01</v>
      </c>
      <c r="N10" s="4">
        <f>IFERROR(__xludf.DUMMYFUNCTION("""COMPUTED_VALUE"""),1.0)</f>
        <v>1</v>
      </c>
      <c r="O10" s="4">
        <f>IFERROR(__xludf.DUMMYFUNCTION("""COMPUTED_VALUE"""),250.0)</f>
        <v>250</v>
      </c>
      <c r="P10" s="10">
        <f t="shared" ref="P10:Q10" si="9">I10+K10</f>
        <v>110</v>
      </c>
      <c r="Q10" s="10">
        <f t="shared" si="9"/>
        <v>30</v>
      </c>
    </row>
    <row r="11">
      <c r="A11" s="4">
        <v>11.0</v>
      </c>
      <c r="B11" s="1" t="s">
        <v>334</v>
      </c>
      <c r="D11" s="4" t="str">
        <f>IFERROR(__xludf.DUMMYFUNCTION("""COMPUTED_VALUE"""),"Chang'e")</f>
        <v>Chang'e</v>
      </c>
      <c r="E11" s="4">
        <f>IFERROR(__xludf.DUMMYFUNCTION("""COMPUTED_VALUE"""),2301.0)</f>
        <v>2301</v>
      </c>
      <c r="F11" s="4">
        <f>IFERROR(__xludf.DUMMYFUNCTION("""COMPUTED_VALUE"""),6.8)</f>
        <v>6.8</v>
      </c>
      <c r="G11" s="4">
        <v>505.0</v>
      </c>
      <c r="H11" s="4">
        <v>21.0</v>
      </c>
      <c r="I11" s="4">
        <f>IFERROR(__xludf.DUMMYFUNCTION("""COMPUTED_VALUE"""),115.0)</f>
        <v>115</v>
      </c>
      <c r="J11" s="4">
        <f>IFERROR(__xludf.DUMMYFUNCTION("""COMPUTED_VALUE"""),16.0)</f>
        <v>16</v>
      </c>
      <c r="K11" s="4">
        <f>IFERROR(__xludf.DUMMYFUNCTION("""COMPUTED_VALUE"""),0.0)</f>
        <v>0</v>
      </c>
      <c r="L11" s="4">
        <f>IFERROR(__xludf.DUMMYFUNCTION("""COMPUTED_VALUE"""),15.0)</f>
        <v>15</v>
      </c>
      <c r="M11" s="4">
        <f>IFERROR(__xludf.DUMMYFUNCTION("""COMPUTED_VALUE"""),1.01)</f>
        <v>1.01</v>
      </c>
      <c r="N11" s="4">
        <f>IFERROR(__xludf.DUMMYFUNCTION("""COMPUTED_VALUE"""),1.0)</f>
        <v>1</v>
      </c>
      <c r="O11" s="4">
        <f>IFERROR(__xludf.DUMMYFUNCTION("""COMPUTED_VALUE"""),240.0)</f>
        <v>240</v>
      </c>
      <c r="P11" s="10">
        <f t="shared" ref="P11:Q11" si="10">I11+K11</f>
        <v>115</v>
      </c>
      <c r="Q11" s="10">
        <f t="shared" si="10"/>
        <v>31</v>
      </c>
    </row>
    <row r="12">
      <c r="A12" s="4">
        <v>12.0</v>
      </c>
      <c r="B12" s="1" t="s">
        <v>440</v>
      </c>
      <c r="D12" s="4" t="str">
        <f>IFERROR(__xludf.DUMMYFUNCTION("""COMPUTED_VALUE"""),"Cyclops")</f>
        <v>Cyclops</v>
      </c>
      <c r="E12" s="4">
        <f>IFERROR(__xludf.DUMMYFUNCTION("""COMPUTED_VALUE"""),2521.0)</f>
        <v>2521</v>
      </c>
      <c r="F12" s="4">
        <f>IFERROR(__xludf.DUMMYFUNCTION("""COMPUTED_VALUE"""),7.6)</f>
        <v>7.6</v>
      </c>
      <c r="G12" s="4">
        <v>500.0</v>
      </c>
      <c r="H12" s="4">
        <v>20.0</v>
      </c>
      <c r="I12" s="4">
        <f>IFERROR(__xludf.DUMMYFUNCTION("""COMPUTED_VALUE"""),112.0)</f>
        <v>112</v>
      </c>
      <c r="J12" s="4">
        <f>IFERROR(__xludf.DUMMYFUNCTION("""COMPUTED_VALUE"""),18.0)</f>
        <v>18</v>
      </c>
      <c r="K12" s="4">
        <f>IFERROR(__xludf.DUMMYFUNCTION("""COMPUTED_VALUE"""),0.0)</f>
        <v>0</v>
      </c>
      <c r="L12" s="4">
        <f>IFERROR(__xludf.DUMMYFUNCTION("""COMPUTED_VALUE"""),15.0)</f>
        <v>15</v>
      </c>
      <c r="M12" s="4">
        <f>IFERROR(__xludf.DUMMYFUNCTION("""COMPUTED_VALUE"""),1.0)</f>
        <v>1</v>
      </c>
      <c r="N12" s="4">
        <f>IFERROR(__xludf.DUMMYFUNCTION("""COMPUTED_VALUE"""),1.0)</f>
        <v>1</v>
      </c>
      <c r="O12" s="4">
        <f>IFERROR(__xludf.DUMMYFUNCTION("""COMPUTED_VALUE"""),240.0)</f>
        <v>240</v>
      </c>
      <c r="P12" s="10">
        <f t="shared" ref="P12:Q12" si="11">I12+K12</f>
        <v>112</v>
      </c>
      <c r="Q12" s="10">
        <f t="shared" si="11"/>
        <v>33</v>
      </c>
    </row>
    <row r="13">
      <c r="A13" s="4">
        <v>1.0</v>
      </c>
      <c r="B13" s="1" t="s">
        <v>97</v>
      </c>
      <c r="D13" s="4" t="str">
        <f>IFERROR(__xludf.DUMMYFUNCTION("""COMPUTED_VALUE"""),"Diggie")</f>
        <v>Diggie</v>
      </c>
      <c r="E13" s="4">
        <f>IFERROR(__xludf.DUMMYFUNCTION("""COMPUTED_VALUE"""),2468.0)</f>
        <v>2468</v>
      </c>
      <c r="F13" s="4">
        <f>IFERROR(__xludf.DUMMYFUNCTION("""COMPUTED_VALUE"""),7.2)</f>
        <v>7.2</v>
      </c>
      <c r="G13" s="4">
        <v>490.0</v>
      </c>
      <c r="H13" s="4">
        <v>20.0</v>
      </c>
      <c r="I13" s="4">
        <f>IFERROR(__xludf.DUMMYFUNCTION("""COMPUTED_VALUE"""),115.0)</f>
        <v>115</v>
      </c>
      <c r="J13" s="4">
        <f>IFERROR(__xludf.DUMMYFUNCTION("""COMPUTED_VALUE"""),20.0)</f>
        <v>20</v>
      </c>
      <c r="K13" s="4">
        <f>IFERROR(__xludf.DUMMYFUNCTION("""COMPUTED_VALUE"""),0.0)</f>
        <v>0</v>
      </c>
      <c r="L13" s="4">
        <f>IFERROR(__xludf.DUMMYFUNCTION("""COMPUTED_VALUE"""),15.0)</f>
        <v>15</v>
      </c>
      <c r="M13" s="4">
        <f>IFERROR(__xludf.DUMMYFUNCTION("""COMPUTED_VALUE"""),1.0)</f>
        <v>1</v>
      </c>
      <c r="N13" s="4">
        <f>IFERROR(__xludf.DUMMYFUNCTION("""COMPUTED_VALUE"""),1.0)</f>
        <v>1</v>
      </c>
      <c r="O13" s="4">
        <f>IFERROR(__xludf.DUMMYFUNCTION("""COMPUTED_VALUE"""),250.0)</f>
        <v>250</v>
      </c>
      <c r="P13" s="10">
        <f t="shared" ref="P13:Q13" si="12">I13+K13</f>
        <v>115</v>
      </c>
      <c r="Q13" s="10">
        <f t="shared" si="12"/>
        <v>35</v>
      </c>
    </row>
    <row r="14">
      <c r="A14" s="4">
        <v>2.0</v>
      </c>
      <c r="B14" s="1" t="s">
        <v>563</v>
      </c>
      <c r="D14" s="4" t="str">
        <f>IFERROR(__xludf.DUMMYFUNCTION("""COMPUTED_VALUE"""),"Dyrroth")</f>
        <v>Dyrroth</v>
      </c>
      <c r="E14" s="4">
        <f>IFERROR(__xludf.DUMMYFUNCTION("""COMPUTED_VALUE"""),2758.0)</f>
        <v>2758</v>
      </c>
      <c r="F14" s="4">
        <f>IFERROR(__xludf.DUMMYFUNCTION("""COMPUTED_VALUE"""),8.2)</f>
        <v>8.2</v>
      </c>
      <c r="G14" s="4">
        <v>0.0</v>
      </c>
      <c r="H14" s="4">
        <v>0.0</v>
      </c>
      <c r="I14" s="4">
        <f>IFERROR(__xludf.DUMMYFUNCTION("""COMPUTED_VALUE"""),117.0)</f>
        <v>117</v>
      </c>
      <c r="J14" s="4">
        <f>IFERROR(__xludf.DUMMYFUNCTION("""COMPUTED_VALUE"""),22.0)</f>
        <v>22</v>
      </c>
      <c r="K14" s="4">
        <f>IFERROR(__xludf.DUMMYFUNCTION("""COMPUTED_VALUE"""),0.0)</f>
        <v>0</v>
      </c>
      <c r="L14" s="4">
        <f>IFERROR(__xludf.DUMMYFUNCTION("""COMPUTED_VALUE"""),15.0)</f>
        <v>15</v>
      </c>
      <c r="M14" s="4">
        <f>IFERROR(__xludf.DUMMYFUNCTION("""COMPUTED_VALUE"""),1.14)</f>
        <v>1.14</v>
      </c>
      <c r="N14" s="4">
        <f>IFERROR(__xludf.DUMMYFUNCTION("""COMPUTED_VALUE"""),1.0)</f>
        <v>1</v>
      </c>
      <c r="O14" s="4">
        <f>IFERROR(__xludf.DUMMYFUNCTION("""COMPUTED_VALUE"""),265.0)</f>
        <v>265</v>
      </c>
      <c r="P14" s="10">
        <f t="shared" ref="P14:Q14" si="13">I14+K14</f>
        <v>117</v>
      </c>
      <c r="Q14" s="10">
        <f t="shared" si="13"/>
        <v>37</v>
      </c>
    </row>
    <row r="15">
      <c r="A15" s="4">
        <v>3.0</v>
      </c>
      <c r="B15" s="1" t="s">
        <v>549</v>
      </c>
      <c r="D15" s="4" t="str">
        <f>IFERROR(__xludf.DUMMYFUNCTION("""COMPUTED_VALUE"""),"Esmeralda")</f>
        <v>Esmeralda</v>
      </c>
      <c r="E15" s="4">
        <f>IFERROR(__xludf.DUMMYFUNCTION("""COMPUTED_VALUE"""),2573.0)</f>
        <v>2573</v>
      </c>
      <c r="F15" s="4">
        <f>IFERROR(__xludf.DUMMYFUNCTION("""COMPUTED_VALUE"""),7.2)</f>
        <v>7.2</v>
      </c>
      <c r="G15" s="4">
        <v>502.0</v>
      </c>
      <c r="H15" s="4">
        <v>4.0</v>
      </c>
      <c r="I15" s="4">
        <f>IFERROR(__xludf.DUMMYFUNCTION("""COMPUTED_VALUE"""),114.0)</f>
        <v>114</v>
      </c>
      <c r="J15" s="4">
        <f>IFERROR(__xludf.DUMMYFUNCTION("""COMPUTED_VALUE"""),21.0)</f>
        <v>21</v>
      </c>
      <c r="K15" s="4">
        <f>IFERROR(__xludf.DUMMYFUNCTION("""COMPUTED_VALUE"""),0.0)</f>
        <v>0</v>
      </c>
      <c r="L15" s="4">
        <f>IFERROR(__xludf.DUMMYFUNCTION("""COMPUTED_VALUE"""),15.0)</f>
        <v>15</v>
      </c>
      <c r="M15" s="4">
        <f>IFERROR(__xludf.DUMMYFUNCTION("""COMPUTED_VALUE"""),1.0)</f>
        <v>1</v>
      </c>
      <c r="N15" s="4">
        <f>IFERROR(__xludf.DUMMYFUNCTION("""COMPUTED_VALUE"""),1.0)</f>
        <v>1</v>
      </c>
      <c r="O15" s="4">
        <f>IFERROR(__xludf.DUMMYFUNCTION("""COMPUTED_VALUE"""),240.0)</f>
        <v>240</v>
      </c>
      <c r="P15" s="10">
        <f t="shared" ref="P15:Q15" si="14">I15+K15</f>
        <v>114</v>
      </c>
      <c r="Q15" s="10">
        <f t="shared" si="14"/>
        <v>36</v>
      </c>
    </row>
    <row r="16">
      <c r="A16" s="4">
        <v>4.0</v>
      </c>
      <c r="B16" s="1" t="s">
        <v>564</v>
      </c>
      <c r="D16" s="4" t="str">
        <f>IFERROR(__xludf.DUMMYFUNCTION("""COMPUTED_VALUE"""),"Estes")</f>
        <v>Estes</v>
      </c>
      <c r="E16" s="4">
        <f>IFERROR(__xludf.DUMMYFUNCTION("""COMPUTED_VALUE"""),2221.0)</f>
        <v>2221</v>
      </c>
      <c r="F16" s="4">
        <f>IFERROR(__xludf.DUMMYFUNCTION("""COMPUTED_VALUE"""),7.2)</f>
        <v>7.2</v>
      </c>
      <c r="G16" s="4">
        <v>545.0</v>
      </c>
      <c r="H16" s="4">
        <v>18.0</v>
      </c>
      <c r="I16" s="4">
        <f>IFERROR(__xludf.DUMMYFUNCTION("""COMPUTED_VALUE"""),120.0)</f>
        <v>120</v>
      </c>
      <c r="J16" s="4">
        <f>IFERROR(__xludf.DUMMYFUNCTION("""COMPUTED_VALUE"""),13.0)</f>
        <v>13</v>
      </c>
      <c r="K16" s="4">
        <f>IFERROR(__xludf.DUMMYFUNCTION("""COMPUTED_VALUE"""),0.0)</f>
        <v>0</v>
      </c>
      <c r="L16" s="4">
        <f>IFERROR(__xludf.DUMMYFUNCTION("""COMPUTED_VALUE"""),15.0)</f>
        <v>15</v>
      </c>
      <c r="M16" s="4">
        <f>IFERROR(__xludf.DUMMYFUNCTION("""COMPUTED_VALUE"""),1.0)</f>
        <v>1</v>
      </c>
      <c r="N16" s="4">
        <f>IFERROR(__xludf.DUMMYFUNCTION("""COMPUTED_VALUE"""),1.0)</f>
        <v>1</v>
      </c>
      <c r="O16" s="4">
        <f>IFERROR(__xludf.DUMMYFUNCTION("""COMPUTED_VALUE"""),240.0)</f>
        <v>240</v>
      </c>
      <c r="P16" s="10">
        <f t="shared" ref="P16:Q16" si="15">I16+K16</f>
        <v>120</v>
      </c>
      <c r="Q16" s="10">
        <f t="shared" si="15"/>
        <v>28</v>
      </c>
    </row>
    <row r="17">
      <c r="A17" s="4">
        <v>5.0</v>
      </c>
      <c r="B17" s="1" t="s">
        <v>458</v>
      </c>
      <c r="D17" s="4" t="str">
        <f>IFERROR(__xludf.DUMMYFUNCTION("""COMPUTED_VALUE"""),"Eudora")</f>
        <v>Eudora</v>
      </c>
      <c r="E17" s="4">
        <f>IFERROR(__xludf.DUMMYFUNCTION("""COMPUTED_VALUE"""),2524.0)</f>
        <v>2524</v>
      </c>
      <c r="F17" s="4">
        <f>IFERROR(__xludf.DUMMYFUNCTION("""COMPUTED_VALUE"""),7.6)</f>
        <v>7.6</v>
      </c>
      <c r="G17" s="4">
        <v>468.0</v>
      </c>
      <c r="H17" s="4">
        <v>16.0</v>
      </c>
      <c r="I17" s="4">
        <f>IFERROR(__xludf.DUMMYFUNCTION("""COMPUTED_VALUE"""),112.0)</f>
        <v>112</v>
      </c>
      <c r="J17" s="4">
        <f>IFERROR(__xludf.DUMMYFUNCTION("""COMPUTED_VALUE"""),19.0)</f>
        <v>19</v>
      </c>
      <c r="K17" s="4">
        <f>IFERROR(__xludf.DUMMYFUNCTION("""COMPUTED_VALUE"""),0.0)</f>
        <v>0</v>
      </c>
      <c r="L17" s="4">
        <f>IFERROR(__xludf.DUMMYFUNCTION("""COMPUTED_VALUE"""),15.0)</f>
        <v>15</v>
      </c>
      <c r="M17" s="4">
        <f>IFERROR(__xludf.DUMMYFUNCTION("""COMPUTED_VALUE"""),1.0)</f>
        <v>1</v>
      </c>
      <c r="N17" s="4">
        <f>IFERROR(__xludf.DUMMYFUNCTION("""COMPUTED_VALUE"""),1.0)</f>
        <v>1</v>
      </c>
      <c r="O17" s="4">
        <f>IFERROR(__xludf.DUMMYFUNCTION("""COMPUTED_VALUE"""),250.0)</f>
        <v>250</v>
      </c>
      <c r="P17" s="10">
        <f t="shared" ref="P17:Q17" si="16">I17+K17</f>
        <v>112</v>
      </c>
      <c r="Q17" s="10">
        <f t="shared" si="16"/>
        <v>34</v>
      </c>
    </row>
    <row r="18">
      <c r="A18" s="4">
        <v>6.0</v>
      </c>
      <c r="B18" s="1" t="s">
        <v>388</v>
      </c>
      <c r="D18" s="4" t="str">
        <f>IFERROR(__xludf.DUMMYFUNCTION("""COMPUTED_VALUE"""),"Floryn")</f>
        <v>Floryn</v>
      </c>
      <c r="E18" s="4">
        <f>IFERROR(__xludf.DUMMYFUNCTION("""COMPUTED_VALUE"""),2401.0)</f>
        <v>2401</v>
      </c>
      <c r="F18" s="4">
        <f>IFERROR(__xludf.DUMMYFUNCTION("""COMPUTED_VALUE"""),7.6)</f>
        <v>7.6</v>
      </c>
      <c r="G18" s="4">
        <v>550.0</v>
      </c>
      <c r="H18" s="4">
        <v>22.0</v>
      </c>
      <c r="I18" s="4">
        <f>IFERROR(__xludf.DUMMYFUNCTION("""COMPUTED_VALUE"""),119.0)</f>
        <v>119</v>
      </c>
      <c r="J18" s="4">
        <f>IFERROR(__xludf.DUMMYFUNCTION("""COMPUTED_VALUE"""),12.0)</f>
        <v>12</v>
      </c>
      <c r="K18" s="4">
        <f>IFERROR(__xludf.DUMMYFUNCTION("""COMPUTED_VALUE"""),0.0)</f>
        <v>0</v>
      </c>
      <c r="L18" s="4">
        <f>IFERROR(__xludf.DUMMYFUNCTION("""COMPUTED_VALUE"""),15.0)</f>
        <v>15</v>
      </c>
      <c r="M18" s="4">
        <f>IFERROR(__xludf.DUMMYFUNCTION("""COMPUTED_VALUE"""),0.97)</f>
        <v>0.97</v>
      </c>
      <c r="N18" s="4">
        <f>IFERROR(__xludf.DUMMYFUNCTION("""COMPUTED_VALUE"""),1.0)</f>
        <v>1</v>
      </c>
      <c r="O18" s="4">
        <f>IFERROR(__xludf.DUMMYFUNCTION("""COMPUTED_VALUE"""),240.0)</f>
        <v>240</v>
      </c>
      <c r="P18" s="10">
        <f t="shared" ref="P18:Q18" si="17">I18+K18</f>
        <v>119</v>
      </c>
      <c r="Q18" s="10">
        <f t="shared" si="17"/>
        <v>27</v>
      </c>
    </row>
    <row r="19">
      <c r="A19" s="4">
        <v>7.0</v>
      </c>
      <c r="B19" s="1" t="s">
        <v>341</v>
      </c>
      <c r="D19" s="4" t="str">
        <f>IFERROR(__xludf.DUMMYFUNCTION("""COMPUTED_VALUE"""),"Freya")</f>
        <v>Freya</v>
      </c>
      <c r="E19" s="4">
        <f>IFERROR(__xludf.DUMMYFUNCTION("""COMPUTED_VALUE"""),2801.0)</f>
        <v>2801</v>
      </c>
      <c r="F19" s="4">
        <f>IFERROR(__xludf.DUMMYFUNCTION("""COMPUTED_VALUE"""),9.8)</f>
        <v>9.8</v>
      </c>
      <c r="G19" s="4">
        <v>0.0</v>
      </c>
      <c r="H19" s="4">
        <v>0.0</v>
      </c>
      <c r="I19" s="4">
        <f>IFERROR(__xludf.DUMMYFUNCTION("""COMPUTED_VALUE"""),109.0)</f>
        <v>109</v>
      </c>
      <c r="J19" s="4">
        <f>IFERROR(__xludf.DUMMYFUNCTION("""COMPUTED_VALUE"""),22.0)</f>
        <v>22</v>
      </c>
      <c r="K19" s="4">
        <f>IFERROR(__xludf.DUMMYFUNCTION("""COMPUTED_VALUE"""),0.0)</f>
        <v>0</v>
      </c>
      <c r="L19" s="4">
        <f>IFERROR(__xludf.DUMMYFUNCTION("""COMPUTED_VALUE"""),15.0)</f>
        <v>15</v>
      </c>
      <c r="M19" s="4">
        <f>IFERROR(__xludf.DUMMYFUNCTION("""COMPUTED_VALUE"""),1.04)</f>
        <v>1.04</v>
      </c>
      <c r="N19" s="4">
        <f>IFERROR(__xludf.DUMMYFUNCTION("""COMPUTED_VALUE"""),1.0)</f>
        <v>1</v>
      </c>
      <c r="O19" s="4">
        <f>IFERROR(__xludf.DUMMYFUNCTION("""COMPUTED_VALUE"""),260.0)</f>
        <v>260</v>
      </c>
      <c r="P19" s="10">
        <f t="shared" ref="P19:Q19" si="18">I19+K19</f>
        <v>109</v>
      </c>
      <c r="Q19" s="10">
        <f t="shared" si="18"/>
        <v>37</v>
      </c>
    </row>
    <row r="20">
      <c r="A20" s="4">
        <v>8.0</v>
      </c>
      <c r="B20" s="1" t="s">
        <v>331</v>
      </c>
      <c r="D20" s="4" t="str">
        <f>IFERROR(__xludf.DUMMYFUNCTION("""COMPUTED_VALUE"""),"Gord")</f>
        <v>Gord</v>
      </c>
      <c r="E20" s="4">
        <f>IFERROR(__xludf.DUMMYFUNCTION("""COMPUTED_VALUE"""),2478.0)</f>
        <v>2478</v>
      </c>
      <c r="F20" s="4">
        <f>IFERROR(__xludf.DUMMYFUNCTION("""COMPUTED_VALUE"""),6.4)</f>
        <v>6.4</v>
      </c>
      <c r="G20" s="4">
        <v>570.0</v>
      </c>
      <c r="H20" s="4">
        <v>25.0</v>
      </c>
      <c r="I20" s="4">
        <f>IFERROR(__xludf.DUMMYFUNCTION("""COMPUTED_VALUE"""),110.0)</f>
        <v>110</v>
      </c>
      <c r="J20" s="4">
        <f>IFERROR(__xludf.DUMMYFUNCTION("""COMPUTED_VALUE"""),13.0)</f>
        <v>13</v>
      </c>
      <c r="K20" s="4">
        <f>IFERROR(__xludf.DUMMYFUNCTION("""COMPUTED_VALUE"""),0.0)</f>
        <v>0</v>
      </c>
      <c r="L20" s="4">
        <f>IFERROR(__xludf.DUMMYFUNCTION("""COMPUTED_VALUE"""),15.0)</f>
        <v>15</v>
      </c>
      <c r="M20" s="4">
        <f>IFERROR(__xludf.DUMMYFUNCTION("""COMPUTED_VALUE"""),0.96)</f>
        <v>0.96</v>
      </c>
      <c r="N20" s="4">
        <f>IFERROR(__xludf.DUMMYFUNCTION("""COMPUTED_VALUE"""),1.0)</f>
        <v>1</v>
      </c>
      <c r="O20" s="4">
        <f>IFERROR(__xludf.DUMMYFUNCTION("""COMPUTED_VALUE"""),240.0)</f>
        <v>240</v>
      </c>
      <c r="P20" s="10">
        <f t="shared" ref="P20:Q20" si="19">I20+K20</f>
        <v>110</v>
      </c>
      <c r="Q20" s="10">
        <f t="shared" si="19"/>
        <v>28</v>
      </c>
    </row>
    <row r="21">
      <c r="A21" s="4">
        <v>9.0</v>
      </c>
      <c r="B21" s="1" t="s">
        <v>332</v>
      </c>
      <c r="D21" s="4" t="str">
        <f>IFERROR(__xludf.DUMMYFUNCTION("""COMPUTED_VALUE"""),"Granger")</f>
        <v>Granger</v>
      </c>
      <c r="E21" s="4">
        <f>IFERROR(__xludf.DUMMYFUNCTION("""COMPUTED_VALUE"""),2260.0)</f>
        <v>2260</v>
      </c>
      <c r="F21" s="4">
        <f>IFERROR(__xludf.DUMMYFUNCTION("""COMPUTED_VALUE"""),5.4)</f>
        <v>5.4</v>
      </c>
      <c r="G21" s="4">
        <v>0.0</v>
      </c>
      <c r="H21" s="4">
        <v>0.0</v>
      </c>
      <c r="I21" s="4">
        <f>IFERROR(__xludf.DUMMYFUNCTION("""COMPUTED_VALUE"""),116.0)</f>
        <v>116</v>
      </c>
      <c r="J21" s="4">
        <f>IFERROR(__xludf.DUMMYFUNCTION("""COMPUTED_VALUE"""),15.0)</f>
        <v>15</v>
      </c>
      <c r="K21" s="4">
        <f>IFERROR(__xludf.DUMMYFUNCTION("""COMPUTED_VALUE"""),0.0)</f>
        <v>0</v>
      </c>
      <c r="L21" s="4">
        <f>IFERROR(__xludf.DUMMYFUNCTION("""COMPUTED_VALUE"""),15.0)</f>
        <v>15</v>
      </c>
      <c r="M21" s="4">
        <f>IFERROR(__xludf.DUMMYFUNCTION("""COMPUTED_VALUE"""),1.02)</f>
        <v>1.02</v>
      </c>
      <c r="N21" s="4">
        <f>IFERROR(__xludf.DUMMYFUNCTION("""COMPUTED_VALUE"""),1.0)</f>
        <v>1</v>
      </c>
      <c r="O21" s="4">
        <f>IFERROR(__xludf.DUMMYFUNCTION("""COMPUTED_VALUE"""),240.0)</f>
        <v>240</v>
      </c>
      <c r="P21" s="10">
        <f t="shared" ref="P21:Q21" si="20">I21+K21</f>
        <v>116</v>
      </c>
      <c r="Q21" s="10">
        <f t="shared" si="20"/>
        <v>30</v>
      </c>
    </row>
    <row r="22">
      <c r="A22" s="4">
        <v>10.0</v>
      </c>
      <c r="B22" s="1" t="s">
        <v>455</v>
      </c>
      <c r="D22" s="4" t="str">
        <f>IFERROR(__xludf.DUMMYFUNCTION("""COMPUTED_VALUE"""),"Gusion")</f>
        <v>Gusion</v>
      </c>
      <c r="E22" s="4">
        <f>IFERROR(__xludf.DUMMYFUNCTION("""COMPUTED_VALUE"""),2578.0)</f>
        <v>2578</v>
      </c>
      <c r="F22" s="4">
        <f>IFERROR(__xludf.DUMMYFUNCTION("""COMPUTED_VALUE"""),7.8)</f>
        <v>7.8</v>
      </c>
      <c r="G22" s="4">
        <v>460.0</v>
      </c>
      <c r="H22" s="4">
        <v>16.0</v>
      </c>
      <c r="I22" s="4">
        <f>IFERROR(__xludf.DUMMYFUNCTION("""COMPUTED_VALUE"""),119.0)</f>
        <v>119</v>
      </c>
      <c r="J22" s="4">
        <f>IFERROR(__xludf.DUMMYFUNCTION("""COMPUTED_VALUE"""),18.0)</f>
        <v>18</v>
      </c>
      <c r="K22" s="4">
        <f>IFERROR(__xludf.DUMMYFUNCTION("""COMPUTED_VALUE"""),0.0)</f>
        <v>0</v>
      </c>
      <c r="L22" s="4">
        <f>IFERROR(__xludf.DUMMYFUNCTION("""COMPUTED_VALUE"""),15.0)</f>
        <v>15</v>
      </c>
      <c r="M22" s="4">
        <f>IFERROR(__xludf.DUMMYFUNCTION("""COMPUTED_VALUE"""),1.11)</f>
        <v>1.11</v>
      </c>
      <c r="N22" s="4">
        <f>IFERROR(__xludf.DUMMYFUNCTION("""COMPUTED_VALUE"""),1.0)</f>
        <v>1</v>
      </c>
      <c r="O22" s="4">
        <f>IFERROR(__xludf.DUMMYFUNCTION("""COMPUTED_VALUE"""),260.0)</f>
        <v>260</v>
      </c>
      <c r="P22" s="10">
        <f t="shared" ref="P22:Q22" si="21">I22+K22</f>
        <v>119</v>
      </c>
      <c r="Q22" s="10">
        <f t="shared" si="21"/>
        <v>33</v>
      </c>
    </row>
    <row r="23">
      <c r="A23" s="4">
        <v>11.0</v>
      </c>
      <c r="B23" s="1" t="s">
        <v>334</v>
      </c>
      <c r="D23" s="4" t="str">
        <f>IFERROR(__xludf.DUMMYFUNCTION("""COMPUTED_VALUE"""),"Hanzo")</f>
        <v>Hanzo</v>
      </c>
      <c r="E23" s="4">
        <f>IFERROR(__xludf.DUMMYFUNCTION("""COMPUTED_VALUE"""),2594.0)</f>
        <v>2594</v>
      </c>
      <c r="F23" s="4">
        <f>IFERROR(__xludf.DUMMYFUNCTION("""COMPUTED_VALUE"""),7.0)</f>
        <v>7</v>
      </c>
      <c r="G23" s="4">
        <v>0.0</v>
      </c>
      <c r="H23" s="4">
        <v>0.0</v>
      </c>
      <c r="I23" s="4">
        <f>IFERROR(__xludf.DUMMYFUNCTION("""COMPUTED_VALUE"""),108.0)</f>
        <v>108</v>
      </c>
      <c r="J23" s="4">
        <f>IFERROR(__xludf.DUMMYFUNCTION("""COMPUTED_VALUE"""),17.0)</f>
        <v>17</v>
      </c>
      <c r="K23" s="4">
        <f>IFERROR(__xludf.DUMMYFUNCTION("""COMPUTED_VALUE"""),0.0)</f>
        <v>0</v>
      </c>
      <c r="L23" s="4">
        <f>IFERROR(__xludf.DUMMYFUNCTION("""COMPUTED_VALUE"""),15.0)</f>
        <v>15</v>
      </c>
      <c r="M23" s="4">
        <f>IFERROR(__xludf.DUMMYFUNCTION("""COMPUTED_VALUE"""),1.08)</f>
        <v>1.08</v>
      </c>
      <c r="N23" s="4">
        <f>IFERROR(__xludf.DUMMYFUNCTION("""COMPUTED_VALUE"""),1.0)</f>
        <v>1</v>
      </c>
      <c r="O23" s="4">
        <f>IFERROR(__xludf.DUMMYFUNCTION("""COMPUTED_VALUE"""),260.0)</f>
        <v>260</v>
      </c>
      <c r="P23" s="10">
        <f t="shared" ref="P23:Q23" si="22">I23+K23</f>
        <v>108</v>
      </c>
      <c r="Q23" s="10">
        <f t="shared" si="22"/>
        <v>32</v>
      </c>
    </row>
    <row r="24">
      <c r="A24" s="4">
        <v>12.0</v>
      </c>
      <c r="B24" s="1" t="s">
        <v>355</v>
      </c>
      <c r="D24" s="4" t="str">
        <f>IFERROR(__xludf.DUMMYFUNCTION("""COMPUTED_VALUE"""),"Harley")</f>
        <v>Harley</v>
      </c>
      <c r="E24" s="4">
        <f>IFERROR(__xludf.DUMMYFUNCTION("""COMPUTED_VALUE"""),2501.0)</f>
        <v>2501</v>
      </c>
      <c r="F24" s="4">
        <f>IFERROR(__xludf.DUMMYFUNCTION("""COMPUTED_VALUE"""),7.2)</f>
        <v>7.2</v>
      </c>
      <c r="G24" s="4">
        <v>490.0</v>
      </c>
      <c r="H24" s="4">
        <v>18.0</v>
      </c>
      <c r="I24" s="4">
        <f>IFERROR(__xludf.DUMMYFUNCTION("""COMPUTED_VALUE"""),114.0)</f>
        <v>114</v>
      </c>
      <c r="J24" s="4">
        <f>IFERROR(__xludf.DUMMYFUNCTION("""COMPUTED_VALUE"""),19.0)</f>
        <v>19</v>
      </c>
      <c r="K24" s="4">
        <f>IFERROR(__xludf.DUMMYFUNCTION("""COMPUTED_VALUE"""),0.0)</f>
        <v>0</v>
      </c>
      <c r="L24" s="4">
        <f>IFERROR(__xludf.DUMMYFUNCTION("""COMPUTED_VALUE"""),15.0)</f>
        <v>15</v>
      </c>
      <c r="M24" s="4">
        <f>IFERROR(__xludf.DUMMYFUNCTION("""COMPUTED_VALUE"""),1.06)</f>
        <v>1.06</v>
      </c>
      <c r="N24" s="4">
        <f>IFERROR(__xludf.DUMMYFUNCTION("""COMPUTED_VALUE"""),1.0)</f>
        <v>1</v>
      </c>
      <c r="O24" s="4">
        <f>IFERROR(__xludf.DUMMYFUNCTION("""COMPUTED_VALUE"""),240.0)</f>
        <v>240</v>
      </c>
      <c r="P24" s="10">
        <f t="shared" ref="P24:Q24" si="23">I24+K24</f>
        <v>114</v>
      </c>
      <c r="Q24" s="10">
        <f t="shared" si="23"/>
        <v>34</v>
      </c>
    </row>
    <row r="25">
      <c r="A25" s="4">
        <v>1.0</v>
      </c>
      <c r="B25" s="1" t="s">
        <v>98</v>
      </c>
      <c r="D25" s="4" t="str">
        <f>IFERROR(__xludf.DUMMYFUNCTION("""COMPUTED_VALUE"""),"Johnson")</f>
        <v>Johnson</v>
      </c>
      <c r="E25" s="4">
        <f>IFERROR(__xludf.DUMMYFUNCTION("""COMPUTED_VALUE"""),2809.0)</f>
        <v>2809</v>
      </c>
      <c r="F25" s="4">
        <f>IFERROR(__xludf.DUMMYFUNCTION("""COMPUTED_VALUE"""),8.4)</f>
        <v>8.4</v>
      </c>
      <c r="G25" s="4">
        <v>0.0</v>
      </c>
      <c r="H25" s="4">
        <v>0.0</v>
      </c>
      <c r="I25" s="4">
        <f>IFERROR(__xludf.DUMMYFUNCTION("""COMPUTED_VALUE"""),120.0)</f>
        <v>120</v>
      </c>
      <c r="J25" s="4">
        <f>IFERROR(__xludf.DUMMYFUNCTION("""COMPUTED_VALUE"""),27.0)</f>
        <v>27</v>
      </c>
      <c r="K25" s="4">
        <f>IFERROR(__xludf.DUMMYFUNCTION("""COMPUTED_VALUE"""),0.0)</f>
        <v>0</v>
      </c>
      <c r="L25" s="4">
        <f>IFERROR(__xludf.DUMMYFUNCTION("""COMPUTED_VALUE"""),15.0)</f>
        <v>15</v>
      </c>
      <c r="M25" s="4">
        <f>IFERROR(__xludf.DUMMYFUNCTION("""COMPUTED_VALUE"""),1.03)</f>
        <v>1.03</v>
      </c>
      <c r="N25" s="4">
        <f>IFERROR(__xludf.DUMMYFUNCTION("""COMPUTED_VALUE"""),1.0)</f>
        <v>1</v>
      </c>
      <c r="O25" s="4">
        <f>IFERROR(__xludf.DUMMYFUNCTION("""COMPUTED_VALUE"""),255.0)</f>
        <v>255</v>
      </c>
      <c r="P25" s="10">
        <f t="shared" ref="P25:Q25" si="24">I25+K25</f>
        <v>120</v>
      </c>
      <c r="Q25" s="10">
        <f t="shared" si="24"/>
        <v>42</v>
      </c>
    </row>
    <row r="26">
      <c r="A26" s="4">
        <v>2.0</v>
      </c>
      <c r="B26" s="1" t="s">
        <v>442</v>
      </c>
      <c r="D26" s="4" t="str">
        <f>IFERROR(__xludf.DUMMYFUNCTION("""COMPUTED_VALUE"""),"Kagura")</f>
        <v>Kagura</v>
      </c>
      <c r="E26" s="4">
        <f>IFERROR(__xludf.DUMMYFUNCTION("""COMPUTED_VALUE"""),2556.0)</f>
        <v>2556</v>
      </c>
      <c r="F26" s="4">
        <f>IFERROR(__xludf.DUMMYFUNCTION("""COMPUTED_VALUE"""),7.0)</f>
        <v>7</v>
      </c>
      <c r="G26" s="4">
        <v>519.0</v>
      </c>
      <c r="H26" s="4">
        <v>21.0</v>
      </c>
      <c r="I26" s="4">
        <f>IFERROR(__xludf.DUMMYFUNCTION("""COMPUTED_VALUE"""),118.0)</f>
        <v>118</v>
      </c>
      <c r="J26" s="4">
        <f>IFERROR(__xludf.DUMMYFUNCTION("""COMPUTED_VALUE"""),19.0)</f>
        <v>19</v>
      </c>
      <c r="K26" s="4">
        <f>IFERROR(__xludf.DUMMYFUNCTION("""COMPUTED_VALUE"""),0.0)</f>
        <v>0</v>
      </c>
      <c r="L26" s="4">
        <f>IFERROR(__xludf.DUMMYFUNCTION("""COMPUTED_VALUE"""),10.0)</f>
        <v>10</v>
      </c>
      <c r="M26" s="4">
        <f>IFERROR(__xludf.DUMMYFUNCTION("""COMPUTED_VALUE"""),1.02)</f>
        <v>1.02</v>
      </c>
      <c r="N26" s="4">
        <f>IFERROR(__xludf.DUMMYFUNCTION("""COMPUTED_VALUE"""),1.0)</f>
        <v>1</v>
      </c>
      <c r="O26" s="4">
        <f>IFERROR(__xludf.DUMMYFUNCTION("""COMPUTED_VALUE"""),240.0)</f>
        <v>240</v>
      </c>
      <c r="P26" s="10">
        <f t="shared" ref="P26:Q26" si="25">I26+K26</f>
        <v>118</v>
      </c>
      <c r="Q26" s="10">
        <f t="shared" si="25"/>
        <v>29</v>
      </c>
    </row>
    <row r="27">
      <c r="A27" s="4">
        <v>3.0</v>
      </c>
      <c r="B27" s="1" t="s">
        <v>368</v>
      </c>
      <c r="D27" s="4" t="str">
        <f>IFERROR(__xludf.DUMMYFUNCTION("""COMPUTED_VALUE"""),"Karina")</f>
        <v>Karina</v>
      </c>
      <c r="E27" s="4">
        <f>IFERROR(__xludf.DUMMYFUNCTION("""COMPUTED_VALUE"""),2633.0)</f>
        <v>2633</v>
      </c>
      <c r="F27" s="4">
        <f>IFERROR(__xludf.DUMMYFUNCTION("""COMPUTED_VALUE"""),7.8)</f>
        <v>7.8</v>
      </c>
      <c r="G27" s="4">
        <v>431.0</v>
      </c>
      <c r="H27" s="4">
        <v>16.0</v>
      </c>
      <c r="I27" s="4">
        <f>IFERROR(__xludf.DUMMYFUNCTION("""COMPUTED_VALUE"""),121.0)</f>
        <v>121</v>
      </c>
      <c r="J27" s="4">
        <f>IFERROR(__xludf.DUMMYFUNCTION("""COMPUTED_VALUE"""),20.0)</f>
        <v>20</v>
      </c>
      <c r="K27" s="4">
        <f>IFERROR(__xludf.DUMMYFUNCTION("""COMPUTED_VALUE"""),0.0)</f>
        <v>0</v>
      </c>
      <c r="L27" s="4">
        <f>IFERROR(__xludf.DUMMYFUNCTION("""COMPUTED_VALUE"""),15.0)</f>
        <v>15</v>
      </c>
      <c r="M27" s="4">
        <f>IFERROR(__xludf.DUMMYFUNCTION("""COMPUTED_VALUE"""),1.12)</f>
        <v>1.12</v>
      </c>
      <c r="N27" s="4">
        <f>IFERROR(__xludf.DUMMYFUNCTION("""COMPUTED_VALUE"""),1.0)</f>
        <v>1</v>
      </c>
      <c r="O27" s="4">
        <f>IFERROR(__xludf.DUMMYFUNCTION("""COMPUTED_VALUE"""),260.0)</f>
        <v>260</v>
      </c>
      <c r="P27" s="10">
        <f t="shared" ref="P27:Q27" si="26">I27+K27</f>
        <v>121</v>
      </c>
      <c r="Q27" s="10">
        <f t="shared" si="26"/>
        <v>35</v>
      </c>
    </row>
    <row r="28">
      <c r="A28" s="4">
        <v>4.0</v>
      </c>
      <c r="B28" s="1" t="s">
        <v>327</v>
      </c>
      <c r="D28" s="4" t="str">
        <f>IFERROR(__xludf.DUMMYFUNCTION("""COMPUTED_VALUE"""),"Kimmy")</f>
        <v>Kimmy</v>
      </c>
      <c r="E28" s="4">
        <f>IFERROR(__xludf.DUMMYFUNCTION("""COMPUTED_VALUE"""),2450.0)</f>
        <v>2450</v>
      </c>
      <c r="F28" s="4">
        <f>IFERROR(__xludf.DUMMYFUNCTION("""COMPUTED_VALUE"""),8.0)</f>
        <v>8</v>
      </c>
      <c r="G28" s="1">
        <v>100.0</v>
      </c>
      <c r="H28" s="1">
        <v>5.0</v>
      </c>
      <c r="I28" s="4">
        <f>IFERROR(__xludf.DUMMYFUNCTION("""COMPUTED_VALUE"""),90.0)</f>
        <v>90</v>
      </c>
      <c r="J28" s="4">
        <f>IFERROR(__xludf.DUMMYFUNCTION("""COMPUTED_VALUE"""),22.0)</f>
        <v>22</v>
      </c>
      <c r="K28" s="4">
        <f>IFERROR(__xludf.DUMMYFUNCTION("""COMPUTED_VALUE"""),0.0)</f>
        <v>0</v>
      </c>
      <c r="L28" s="4">
        <f>IFERROR(__xludf.DUMMYFUNCTION("""COMPUTED_VALUE"""),15.0)</f>
        <v>15</v>
      </c>
      <c r="M28" s="4">
        <f>IFERROR(__xludf.DUMMYFUNCTION("""COMPUTED_VALUE"""),1.03)</f>
        <v>1.03</v>
      </c>
      <c r="N28" s="4">
        <f>IFERROR(__xludf.DUMMYFUNCTION("""COMPUTED_VALUE"""),1.0)</f>
        <v>1</v>
      </c>
      <c r="O28" s="4">
        <f>IFERROR(__xludf.DUMMYFUNCTION("""COMPUTED_VALUE"""),245.0)</f>
        <v>245</v>
      </c>
      <c r="P28" s="10">
        <f t="shared" ref="P28:Q28" si="27">I28+K28</f>
        <v>90</v>
      </c>
      <c r="Q28" s="10">
        <f t="shared" si="27"/>
        <v>37</v>
      </c>
    </row>
    <row r="29">
      <c r="A29" s="4">
        <v>5.0</v>
      </c>
      <c r="B29" s="1" t="s">
        <v>328</v>
      </c>
      <c r="D29" s="4" t="str">
        <f>IFERROR(__xludf.DUMMYFUNCTION("""COMPUTED_VALUE"""),"Lapu-Lapu")</f>
        <v>Lapu-Lapu</v>
      </c>
      <c r="E29" s="4">
        <f>IFERROR(__xludf.DUMMYFUNCTION("""COMPUTED_VALUE"""),2628.0)</f>
        <v>2628</v>
      </c>
      <c r="F29" s="4">
        <f>IFERROR(__xludf.DUMMYFUNCTION("""COMPUTED_VALUE"""),7.0)</f>
        <v>7</v>
      </c>
      <c r="G29" s="4">
        <v>0.0</v>
      </c>
      <c r="H29" s="4">
        <v>0.0</v>
      </c>
      <c r="I29" s="4">
        <f>IFERROR(__xludf.DUMMYFUNCTION("""COMPUTED_VALUE"""),119.0)</f>
        <v>119</v>
      </c>
      <c r="J29" s="4">
        <f>IFERROR(__xludf.DUMMYFUNCTION("""COMPUTED_VALUE"""),21.0)</f>
        <v>21</v>
      </c>
      <c r="K29" s="4">
        <f>IFERROR(__xludf.DUMMYFUNCTION("""COMPUTED_VALUE"""),0.0)</f>
        <v>0</v>
      </c>
      <c r="L29" s="4">
        <f>IFERROR(__xludf.DUMMYFUNCTION("""COMPUTED_VALUE"""),15.0)</f>
        <v>15</v>
      </c>
      <c r="M29" s="4">
        <f>IFERROR(__xludf.DUMMYFUNCTION("""COMPUTED_VALUE"""),1.12)</f>
        <v>1.12</v>
      </c>
      <c r="N29" s="4">
        <f>IFERROR(__xludf.DUMMYFUNCTION("""COMPUTED_VALUE"""),1.0)</f>
        <v>1</v>
      </c>
      <c r="O29" s="4">
        <f>IFERROR(__xludf.DUMMYFUNCTION("""COMPUTED_VALUE"""),260.0)</f>
        <v>260</v>
      </c>
      <c r="P29" s="10">
        <f t="shared" ref="P29:Q29" si="28">I29+K29</f>
        <v>119</v>
      </c>
      <c r="Q29" s="10">
        <f t="shared" si="28"/>
        <v>36</v>
      </c>
    </row>
    <row r="30">
      <c r="A30" s="4">
        <v>6.0</v>
      </c>
      <c r="B30" s="1" t="s">
        <v>499</v>
      </c>
      <c r="D30" s="4" t="str">
        <f>IFERROR(__xludf.DUMMYFUNCTION("""COMPUTED_VALUE"""),"Layla")</f>
        <v>Layla</v>
      </c>
      <c r="E30" s="4">
        <f>IFERROR(__xludf.DUMMYFUNCTION("""COMPUTED_VALUE"""),2500.0)</f>
        <v>2500</v>
      </c>
      <c r="F30" s="4">
        <f>IFERROR(__xludf.DUMMYFUNCTION("""COMPUTED_VALUE"""),5.4)</f>
        <v>5.4</v>
      </c>
      <c r="G30" s="4">
        <v>424.0</v>
      </c>
      <c r="H30" s="4">
        <v>14.0</v>
      </c>
      <c r="I30" s="4">
        <f>IFERROR(__xludf.DUMMYFUNCTION("""COMPUTED_VALUE"""),125.0)</f>
        <v>125</v>
      </c>
      <c r="J30" s="4">
        <f>IFERROR(__xludf.DUMMYFUNCTION("""COMPUTED_VALUE"""),15.0)</f>
        <v>15</v>
      </c>
      <c r="K30" s="4">
        <f>IFERROR(__xludf.DUMMYFUNCTION("""COMPUTED_VALUE"""),0.0)</f>
        <v>0</v>
      </c>
      <c r="L30" s="4">
        <f>IFERROR(__xludf.DUMMYFUNCTION("""COMPUTED_VALUE"""),15.0)</f>
        <v>15</v>
      </c>
      <c r="M30" s="4">
        <f>IFERROR(__xludf.DUMMYFUNCTION("""COMPUTED_VALUE"""),1.06)</f>
        <v>1.06</v>
      </c>
      <c r="N30" s="4">
        <f>IFERROR(__xludf.DUMMYFUNCTION("""COMPUTED_VALUE"""),1.0)</f>
        <v>1</v>
      </c>
      <c r="O30" s="4">
        <f>IFERROR(__xludf.DUMMYFUNCTION("""COMPUTED_VALUE"""),240.0)</f>
        <v>240</v>
      </c>
      <c r="P30" s="10">
        <f t="shared" ref="P30:Q30" si="29">I30+K30</f>
        <v>125</v>
      </c>
      <c r="Q30" s="10">
        <f t="shared" si="29"/>
        <v>30</v>
      </c>
    </row>
    <row r="31">
      <c r="A31" s="4">
        <v>7.0</v>
      </c>
      <c r="B31" s="1" t="s">
        <v>341</v>
      </c>
      <c r="D31" s="4" t="str">
        <f>IFERROR(__xludf.DUMMYFUNCTION("""COMPUTED_VALUE"""),"Leomord")</f>
        <v>Leomord</v>
      </c>
      <c r="E31" s="4">
        <f>IFERROR(__xludf.DUMMYFUNCTION("""COMPUTED_VALUE"""),2738.0)</f>
        <v>2738</v>
      </c>
      <c r="F31" s="4">
        <f>IFERROR(__xludf.DUMMYFUNCTION("""COMPUTED_VALUE"""),7.0)</f>
        <v>7</v>
      </c>
      <c r="G31" s="4">
        <v>0.0</v>
      </c>
      <c r="H31" s="4">
        <v>0.0</v>
      </c>
      <c r="I31" s="4">
        <f>IFERROR(__xludf.DUMMYFUNCTION("""COMPUTED_VALUE"""),126.0)</f>
        <v>126</v>
      </c>
      <c r="J31" s="4">
        <f>IFERROR(__xludf.DUMMYFUNCTION("""COMPUTED_VALUE"""),21.0)</f>
        <v>21</v>
      </c>
      <c r="K31" s="4">
        <f>IFERROR(__xludf.DUMMYFUNCTION("""COMPUTED_VALUE"""),0.0)</f>
        <v>0</v>
      </c>
      <c r="L31" s="4">
        <f>IFERROR(__xludf.DUMMYFUNCTION("""COMPUTED_VALUE"""),15.0)</f>
        <v>15</v>
      </c>
      <c r="M31" s="4">
        <f>IFERROR(__xludf.DUMMYFUNCTION("""COMPUTED_VALUE"""),1.05)</f>
        <v>1.05</v>
      </c>
      <c r="N31" s="4">
        <f>IFERROR(__xludf.DUMMYFUNCTION("""COMPUTED_VALUE"""),1.0)</f>
        <v>1</v>
      </c>
      <c r="O31" s="4">
        <f>IFERROR(__xludf.DUMMYFUNCTION("""COMPUTED_VALUE"""),240.0)</f>
        <v>240</v>
      </c>
      <c r="P31" s="10">
        <f t="shared" ref="P31:Q31" si="30">I31+K31</f>
        <v>126</v>
      </c>
      <c r="Q31" s="10">
        <f t="shared" si="30"/>
        <v>36</v>
      </c>
    </row>
    <row r="32">
      <c r="A32" s="4">
        <v>8.0</v>
      </c>
      <c r="B32" s="1" t="s">
        <v>331</v>
      </c>
      <c r="D32" s="4" t="str">
        <f>IFERROR(__xludf.DUMMYFUNCTION("""COMPUTED_VALUE"""),"Lesley")</f>
        <v>Lesley</v>
      </c>
      <c r="E32" s="4">
        <f>IFERROR(__xludf.DUMMYFUNCTION("""COMPUTED_VALUE"""),2280.0)</f>
        <v>2280</v>
      </c>
      <c r="F32" s="4">
        <f>IFERROR(__xludf.DUMMYFUNCTION("""COMPUTED_VALUE"""),7.2)</f>
        <v>7.2</v>
      </c>
      <c r="G32" s="1">
        <v>100.0</v>
      </c>
      <c r="H32" s="1">
        <v>3.0</v>
      </c>
      <c r="I32" s="4">
        <f>IFERROR(__xludf.DUMMYFUNCTION("""COMPUTED_VALUE"""),145.0)</f>
        <v>145</v>
      </c>
      <c r="J32" s="4">
        <f>IFERROR(__xludf.DUMMYFUNCTION("""COMPUTED_VALUE"""),14.0)</f>
        <v>14</v>
      </c>
      <c r="K32" s="4">
        <f>IFERROR(__xludf.DUMMYFUNCTION("""COMPUTED_VALUE"""),0.0)</f>
        <v>0</v>
      </c>
      <c r="L32" s="4">
        <f>IFERROR(__xludf.DUMMYFUNCTION("""COMPUTED_VALUE"""),15.0)</f>
        <v>15</v>
      </c>
      <c r="M32" s="4">
        <f>IFERROR(__xludf.DUMMYFUNCTION("""COMPUTED_VALUE"""),1.04)</f>
        <v>1.04</v>
      </c>
      <c r="N32" s="4">
        <f>IFERROR(__xludf.DUMMYFUNCTION("""COMPUTED_VALUE"""),0.8)</f>
        <v>0.8</v>
      </c>
      <c r="O32" s="4">
        <f>IFERROR(__xludf.DUMMYFUNCTION("""COMPUTED_VALUE"""),240.0)</f>
        <v>240</v>
      </c>
      <c r="P32" s="10">
        <f t="shared" ref="P32:Q32" si="31">I32+K32</f>
        <v>145</v>
      </c>
      <c r="Q32" s="10">
        <f t="shared" si="31"/>
        <v>29</v>
      </c>
    </row>
    <row r="33">
      <c r="A33" s="4">
        <v>9.0</v>
      </c>
      <c r="B33" s="1" t="s">
        <v>332</v>
      </c>
      <c r="D33" s="4" t="str">
        <f>IFERROR(__xludf.DUMMYFUNCTION("""COMPUTED_VALUE"""),"Miya")</f>
        <v>Miya</v>
      </c>
      <c r="E33" s="4">
        <f>IFERROR(__xludf.DUMMYFUNCTION("""COMPUTED_VALUE"""),2524.0)</f>
        <v>2524</v>
      </c>
      <c r="F33" s="4">
        <f>IFERROR(__xludf.DUMMYFUNCTION("""COMPUTED_VALUE"""),6.0)</f>
        <v>6</v>
      </c>
      <c r="G33" s="4">
        <v>445.0</v>
      </c>
      <c r="H33" s="4">
        <v>15.0</v>
      </c>
      <c r="I33" s="4">
        <f>IFERROR(__xludf.DUMMYFUNCTION("""COMPUTED_VALUE"""),100.0)</f>
        <v>100</v>
      </c>
      <c r="J33" s="4">
        <f>IFERROR(__xludf.DUMMYFUNCTION("""COMPUTED_VALUE"""),17.0)</f>
        <v>17</v>
      </c>
      <c r="K33" s="4">
        <f>IFERROR(__xludf.DUMMYFUNCTION("""COMPUTED_VALUE"""),0.0)</f>
        <v>0</v>
      </c>
      <c r="L33" s="4">
        <f>IFERROR(__xludf.DUMMYFUNCTION("""COMPUTED_VALUE"""),15.0)</f>
        <v>15</v>
      </c>
      <c r="M33" s="4">
        <f>IFERROR(__xludf.DUMMYFUNCTION("""COMPUTED_VALUE"""),1.06)</f>
        <v>1.06</v>
      </c>
      <c r="N33" s="4">
        <f>IFERROR(__xludf.DUMMYFUNCTION("""COMPUTED_VALUE"""),1.0)</f>
        <v>1</v>
      </c>
      <c r="O33" s="4">
        <f>IFERROR(__xludf.DUMMYFUNCTION("""COMPUTED_VALUE"""),240.0)</f>
        <v>240</v>
      </c>
      <c r="P33" s="10">
        <f t="shared" ref="P33:Q33" si="32">I33+K33</f>
        <v>100</v>
      </c>
      <c r="Q33" s="10">
        <f t="shared" si="32"/>
        <v>32</v>
      </c>
    </row>
    <row r="34">
      <c r="A34" s="4">
        <v>10.0</v>
      </c>
      <c r="B34" s="1" t="s">
        <v>449</v>
      </c>
      <c r="D34" s="4" t="str">
        <f>IFERROR(__xludf.DUMMYFUNCTION("""COMPUTED_VALUE"""),"Odette")</f>
        <v>Odette</v>
      </c>
      <c r="E34" s="4">
        <f>IFERROR(__xludf.DUMMYFUNCTION("""COMPUTED_VALUE"""),2491.0)</f>
        <v>2491</v>
      </c>
      <c r="F34" s="4">
        <f>IFERROR(__xludf.DUMMYFUNCTION("""COMPUTED_VALUE"""),6.8)</f>
        <v>6.8</v>
      </c>
      <c r="G34" s="4">
        <v>495.0</v>
      </c>
      <c r="H34" s="4">
        <v>23.0</v>
      </c>
      <c r="I34" s="4">
        <f>IFERROR(__xludf.DUMMYFUNCTION("""COMPUTED_VALUE"""),105.0)</f>
        <v>105</v>
      </c>
      <c r="J34" s="4">
        <f>IFERROR(__xludf.DUMMYFUNCTION("""COMPUTED_VALUE"""),18.0)</f>
        <v>18</v>
      </c>
      <c r="K34" s="4">
        <f>IFERROR(__xludf.DUMMYFUNCTION("""COMPUTED_VALUE"""),0.0)</f>
        <v>0</v>
      </c>
      <c r="L34" s="4">
        <f>IFERROR(__xludf.DUMMYFUNCTION("""COMPUTED_VALUE"""),15.0)</f>
        <v>15</v>
      </c>
      <c r="M34" s="4">
        <f>IFERROR(__xludf.DUMMYFUNCTION("""COMPUTED_VALUE"""),1.0)</f>
        <v>1</v>
      </c>
      <c r="N34" s="4">
        <f>IFERROR(__xludf.DUMMYFUNCTION("""COMPUTED_VALUE"""),1.0)</f>
        <v>1</v>
      </c>
      <c r="O34" s="4">
        <f>IFERROR(__xludf.DUMMYFUNCTION("""COMPUTED_VALUE"""),240.0)</f>
        <v>240</v>
      </c>
      <c r="P34" s="10">
        <f t="shared" ref="P34:Q34" si="33">I34+K34</f>
        <v>105</v>
      </c>
      <c r="Q34" s="10">
        <f t="shared" si="33"/>
        <v>33</v>
      </c>
    </row>
    <row r="35">
      <c r="A35" s="4">
        <v>11.0</v>
      </c>
      <c r="B35" s="1" t="s">
        <v>334</v>
      </c>
      <c r="D35" s="4" t="str">
        <f>IFERROR(__xludf.DUMMYFUNCTION("""COMPUTED_VALUE"""),"Popol and Kupa")</f>
        <v>Popol and Kupa</v>
      </c>
      <c r="E35" s="4">
        <f>IFERROR(__xludf.DUMMYFUNCTION("""COMPUTED_VALUE"""),2425.0)</f>
        <v>2425</v>
      </c>
      <c r="F35" s="4">
        <f>IFERROR(__xludf.DUMMYFUNCTION("""COMPUTED_VALUE"""),6.0)</f>
        <v>6</v>
      </c>
      <c r="G35" s="4">
        <v>445.0</v>
      </c>
      <c r="H35" s="4">
        <v>15.0</v>
      </c>
      <c r="I35" s="4">
        <f>IFERROR(__xludf.DUMMYFUNCTION("""COMPUTED_VALUE"""),95.0)</f>
        <v>95</v>
      </c>
      <c r="J35" s="4">
        <f>IFERROR(__xludf.DUMMYFUNCTION("""COMPUTED_VALUE"""),17.0)</f>
        <v>17</v>
      </c>
      <c r="K35" s="4">
        <f>IFERROR(__xludf.DUMMYFUNCTION("""COMPUTED_VALUE"""),0.0)</f>
        <v>0</v>
      </c>
      <c r="L35" s="4">
        <f>IFERROR(__xludf.DUMMYFUNCTION("""COMPUTED_VALUE"""),15.0)</f>
        <v>15</v>
      </c>
      <c r="M35" s="4">
        <f>IFERROR(__xludf.DUMMYFUNCTION("""COMPUTED_VALUE"""),1.0)</f>
        <v>1</v>
      </c>
      <c r="N35" s="4">
        <f>IFERROR(__xludf.DUMMYFUNCTION("""COMPUTED_VALUE"""),1.0)</f>
        <v>1</v>
      </c>
      <c r="O35" s="4">
        <f>IFERROR(__xludf.DUMMYFUNCTION("""COMPUTED_VALUE"""),250.0)</f>
        <v>250</v>
      </c>
      <c r="P35" s="10">
        <f t="shared" ref="P35:Q35" si="34">I35+K35</f>
        <v>95</v>
      </c>
      <c r="Q35" s="10">
        <f t="shared" si="34"/>
        <v>32</v>
      </c>
    </row>
    <row r="36">
      <c r="A36" s="4">
        <v>12.0</v>
      </c>
      <c r="B36" s="1" t="s">
        <v>355</v>
      </c>
      <c r="D36" s="4" t="str">
        <f>IFERROR(__xludf.DUMMYFUNCTION("""COMPUTED_VALUE"""),"Selena")</f>
        <v>Selena</v>
      </c>
      <c r="E36" s="4">
        <f>IFERROR(__xludf.DUMMYFUNCTION("""COMPUTED_VALUE"""),2401.0)</f>
        <v>2401</v>
      </c>
      <c r="F36" s="4">
        <f>IFERROR(__xludf.DUMMYFUNCTION("""COMPUTED_VALUE"""),6.8)</f>
        <v>6.8</v>
      </c>
      <c r="G36" s="4">
        <v>490.0</v>
      </c>
      <c r="H36" s="4">
        <v>18.0</v>
      </c>
      <c r="I36" s="4">
        <f>IFERROR(__xludf.DUMMYFUNCTION("""COMPUTED_VALUE"""),110.0)</f>
        <v>110</v>
      </c>
      <c r="J36" s="4">
        <f>IFERROR(__xludf.DUMMYFUNCTION("""COMPUTED_VALUE"""),15.0)</f>
        <v>15</v>
      </c>
      <c r="K36" s="4">
        <f>IFERROR(__xludf.DUMMYFUNCTION("""COMPUTED_VALUE"""),0.0)</f>
        <v>0</v>
      </c>
      <c r="L36" s="4">
        <f>IFERROR(__xludf.DUMMYFUNCTION("""COMPUTED_VALUE"""),15.0)</f>
        <v>15</v>
      </c>
      <c r="M36" s="4">
        <f>IFERROR(__xludf.DUMMYFUNCTION("""COMPUTED_VALUE"""),1.0)</f>
        <v>1</v>
      </c>
      <c r="N36" s="4">
        <f>IFERROR(__xludf.DUMMYFUNCTION("""COMPUTED_VALUE"""),1.0)</f>
        <v>1</v>
      </c>
      <c r="O36" s="4">
        <f>IFERROR(__xludf.DUMMYFUNCTION("""COMPUTED_VALUE"""),240.0)</f>
        <v>240</v>
      </c>
      <c r="P36" s="10">
        <f t="shared" ref="P36:Q36" si="35">I36+K36</f>
        <v>110</v>
      </c>
      <c r="Q36" s="10">
        <f t="shared" si="35"/>
        <v>30</v>
      </c>
    </row>
    <row r="37">
      <c r="A37" s="4">
        <v>1.0</v>
      </c>
      <c r="B37" s="1" t="s">
        <v>99</v>
      </c>
      <c r="D37" s="4" t="str">
        <f>IFERROR(__xludf.DUMMYFUNCTION("""COMPUTED_VALUE"""),"Silvanna")</f>
        <v>Silvanna</v>
      </c>
      <c r="E37" s="4">
        <f>IFERROR(__xludf.DUMMYFUNCTION("""COMPUTED_VALUE"""),2868.0)</f>
        <v>2868</v>
      </c>
      <c r="F37" s="4">
        <f>IFERROR(__xludf.DUMMYFUNCTION("""COMPUTED_VALUE"""),7.8)</f>
        <v>7.8</v>
      </c>
      <c r="G37" s="4">
        <v>430.0</v>
      </c>
      <c r="H37" s="4">
        <v>16.0</v>
      </c>
      <c r="I37" s="4">
        <f>IFERROR(__xludf.DUMMYFUNCTION("""COMPUTED_VALUE"""),126.0)</f>
        <v>126</v>
      </c>
      <c r="J37" s="4">
        <f>IFERROR(__xludf.DUMMYFUNCTION("""COMPUTED_VALUE"""),22.0)</f>
        <v>22</v>
      </c>
      <c r="K37" s="4">
        <f>IFERROR(__xludf.DUMMYFUNCTION("""COMPUTED_VALUE"""),0.0)</f>
        <v>0</v>
      </c>
      <c r="L37" s="4">
        <f>IFERROR(__xludf.DUMMYFUNCTION("""COMPUTED_VALUE"""),15.0)</f>
        <v>15</v>
      </c>
      <c r="M37" s="4">
        <f>IFERROR(__xludf.DUMMYFUNCTION("""COMPUTED_VALUE"""),1.14)</f>
        <v>1.14</v>
      </c>
      <c r="N37" s="4">
        <f>IFERROR(__xludf.DUMMYFUNCTION("""COMPUTED_VALUE"""),1.0)</f>
        <v>1</v>
      </c>
      <c r="O37" s="4">
        <f>IFERROR(__xludf.DUMMYFUNCTION("""COMPUTED_VALUE"""),255.0)</f>
        <v>255</v>
      </c>
      <c r="P37" s="10">
        <f t="shared" ref="P37:Q37" si="36">I37+K37</f>
        <v>126</v>
      </c>
      <c r="Q37" s="10">
        <f t="shared" si="36"/>
        <v>37</v>
      </c>
    </row>
    <row r="38">
      <c r="A38" s="4">
        <v>2.0</v>
      </c>
      <c r="B38" s="1" t="s">
        <v>395</v>
      </c>
      <c r="D38" s="4" t="str">
        <f>IFERROR(__xludf.DUMMYFUNCTION("""COMPUTED_VALUE"""),"Sun")</f>
        <v>Sun</v>
      </c>
      <c r="E38" s="4">
        <f>IFERROR(__xludf.DUMMYFUNCTION("""COMPUTED_VALUE"""),2758.0)</f>
        <v>2758</v>
      </c>
      <c r="F38" s="4">
        <f>IFERROR(__xludf.DUMMYFUNCTION("""COMPUTED_VALUE"""),8.2)</f>
        <v>8.2</v>
      </c>
      <c r="G38" s="4">
        <v>400.0</v>
      </c>
      <c r="H38" s="4">
        <v>16.0</v>
      </c>
      <c r="I38" s="4">
        <f>IFERROR(__xludf.DUMMYFUNCTION("""COMPUTED_VALUE"""),114.0)</f>
        <v>114</v>
      </c>
      <c r="J38" s="4">
        <f>IFERROR(__xludf.DUMMYFUNCTION("""COMPUTED_VALUE"""),23.0)</f>
        <v>23</v>
      </c>
      <c r="K38" s="4">
        <f>IFERROR(__xludf.DUMMYFUNCTION("""COMPUTED_VALUE"""),0.0)</f>
        <v>0</v>
      </c>
      <c r="L38" s="4">
        <f>IFERROR(__xludf.DUMMYFUNCTION("""COMPUTED_VALUE"""),15.0)</f>
        <v>15</v>
      </c>
      <c r="M38" s="4">
        <f>IFERROR(__xludf.DUMMYFUNCTION("""COMPUTED_VALUE"""),1.14)</f>
        <v>1.14</v>
      </c>
      <c r="N38" s="4">
        <f>IFERROR(__xludf.DUMMYFUNCTION("""COMPUTED_VALUE"""),1.0)</f>
        <v>1</v>
      </c>
      <c r="O38" s="4">
        <f>IFERROR(__xludf.DUMMYFUNCTION("""COMPUTED_VALUE"""),260.0)</f>
        <v>260</v>
      </c>
      <c r="P38" s="10">
        <f t="shared" ref="P38:Q38" si="37">I38+K38</f>
        <v>114</v>
      </c>
      <c r="Q38" s="10">
        <f t="shared" si="37"/>
        <v>38</v>
      </c>
    </row>
    <row r="39">
      <c r="A39" s="4">
        <v>3.0</v>
      </c>
      <c r="B39" s="1" t="s">
        <v>396</v>
      </c>
      <c r="D39" s="4" t="str">
        <f>IFERROR(__xludf.DUMMYFUNCTION("""COMPUTED_VALUE"""),"Vale")</f>
        <v>Vale</v>
      </c>
      <c r="E39" s="4">
        <f>IFERROR(__xludf.DUMMYFUNCTION("""COMPUTED_VALUE"""),2401.0)</f>
        <v>2401</v>
      </c>
      <c r="F39" s="4">
        <f>IFERROR(__xludf.DUMMYFUNCTION("""COMPUTED_VALUE"""),6.8)</f>
        <v>6.8</v>
      </c>
      <c r="G39" s="4">
        <v>490.0</v>
      </c>
      <c r="H39" s="4">
        <v>21.0</v>
      </c>
      <c r="I39" s="4">
        <f>IFERROR(__xludf.DUMMYFUNCTION("""COMPUTED_VALUE"""),115.0)</f>
        <v>115</v>
      </c>
      <c r="J39" s="4">
        <f>IFERROR(__xludf.DUMMYFUNCTION("""COMPUTED_VALUE"""),15.0)</f>
        <v>15</v>
      </c>
      <c r="K39" s="4">
        <f>IFERROR(__xludf.DUMMYFUNCTION("""COMPUTED_VALUE"""),0.0)</f>
        <v>0</v>
      </c>
      <c r="L39" s="4">
        <f>IFERROR(__xludf.DUMMYFUNCTION("""COMPUTED_VALUE"""),15.0)</f>
        <v>15</v>
      </c>
      <c r="M39" s="4">
        <f>IFERROR(__xludf.DUMMYFUNCTION("""COMPUTED_VALUE"""),1.0)</f>
        <v>1</v>
      </c>
      <c r="N39" s="4">
        <f>IFERROR(__xludf.DUMMYFUNCTION("""COMPUTED_VALUE"""),1.0)</f>
        <v>1</v>
      </c>
      <c r="O39" s="4">
        <f>IFERROR(__xludf.DUMMYFUNCTION("""COMPUTED_VALUE"""),250.0)</f>
        <v>250</v>
      </c>
      <c r="P39" s="10">
        <f t="shared" ref="P39:Q39" si="38">I39+K39</f>
        <v>115</v>
      </c>
      <c r="Q39" s="10">
        <f t="shared" si="38"/>
        <v>30</v>
      </c>
    </row>
    <row r="40">
      <c r="A40" s="4">
        <v>4.0</v>
      </c>
      <c r="B40" s="1" t="s">
        <v>327</v>
      </c>
      <c r="D40" s="4" t="str">
        <f>IFERROR(__xludf.DUMMYFUNCTION("""COMPUTED_VALUE"""),"Valir")</f>
        <v>Valir</v>
      </c>
      <c r="E40" s="4">
        <f>IFERROR(__xludf.DUMMYFUNCTION("""COMPUTED_VALUE"""),2516.0)</f>
        <v>2516</v>
      </c>
      <c r="F40" s="4">
        <f>IFERROR(__xludf.DUMMYFUNCTION("""COMPUTED_VALUE"""),6.8)</f>
        <v>6.8</v>
      </c>
      <c r="G40" s="4">
        <v>495.0</v>
      </c>
      <c r="H40" s="4">
        <v>18.0</v>
      </c>
      <c r="I40" s="4">
        <f>IFERROR(__xludf.DUMMYFUNCTION("""COMPUTED_VALUE"""),105.0)</f>
        <v>105</v>
      </c>
      <c r="J40" s="4">
        <f>IFERROR(__xludf.DUMMYFUNCTION("""COMPUTED_VALUE"""),20.0)</f>
        <v>20</v>
      </c>
      <c r="K40" s="4">
        <f>IFERROR(__xludf.DUMMYFUNCTION("""COMPUTED_VALUE"""),0.0)</f>
        <v>0</v>
      </c>
      <c r="L40" s="4">
        <f>IFERROR(__xludf.DUMMYFUNCTION("""COMPUTED_VALUE"""),15.0)</f>
        <v>15</v>
      </c>
      <c r="M40" s="4">
        <f>IFERROR(__xludf.DUMMYFUNCTION("""COMPUTED_VALUE"""),1.0)</f>
        <v>1</v>
      </c>
      <c r="N40" s="4">
        <f>IFERROR(__xludf.DUMMYFUNCTION("""COMPUTED_VALUE"""),1.0)</f>
        <v>1</v>
      </c>
      <c r="O40" s="4">
        <f>IFERROR(__xludf.DUMMYFUNCTION("""COMPUTED_VALUE"""),245.0)</f>
        <v>245</v>
      </c>
      <c r="P40" s="10">
        <f t="shared" ref="P40:Q40" si="39">I40+K40</f>
        <v>105</v>
      </c>
      <c r="Q40" s="10">
        <f t="shared" si="39"/>
        <v>35</v>
      </c>
    </row>
    <row r="41">
      <c r="A41" s="4">
        <v>5.0</v>
      </c>
      <c r="B41" s="1" t="s">
        <v>328</v>
      </c>
      <c r="D41" s="4" t="str">
        <f>IFERROR(__xludf.DUMMYFUNCTION("""COMPUTED_VALUE"""),"Xavier")</f>
        <v>Xavier</v>
      </c>
      <c r="E41" s="4">
        <f>IFERROR(__xludf.DUMMYFUNCTION("""COMPUTED_VALUE"""),2616.0)</f>
        <v>2616</v>
      </c>
      <c r="F41" s="4">
        <f>IFERROR(__xludf.DUMMYFUNCTION("""COMPUTED_VALUE"""),6.8)</f>
        <v>6.8</v>
      </c>
      <c r="G41" s="4">
        <v>670.0</v>
      </c>
      <c r="H41" s="4">
        <v>26.0</v>
      </c>
      <c r="I41" s="4">
        <f>IFERROR(__xludf.DUMMYFUNCTION("""COMPUTED_VALUE"""),111.0)</f>
        <v>111</v>
      </c>
      <c r="J41" s="4">
        <f>IFERROR(__xludf.DUMMYFUNCTION("""COMPUTED_VALUE"""),15.0)</f>
        <v>15</v>
      </c>
      <c r="K41" s="4">
        <f>IFERROR(__xludf.DUMMYFUNCTION("""COMPUTED_VALUE"""),0.0)</f>
        <v>0</v>
      </c>
      <c r="L41" s="4">
        <f>IFERROR(__xludf.DUMMYFUNCTION("""COMPUTED_VALUE"""),15.0)</f>
        <v>15</v>
      </c>
      <c r="M41" s="4">
        <f>IFERROR(__xludf.DUMMYFUNCTION("""COMPUTED_VALUE"""),1.0)</f>
        <v>1</v>
      </c>
      <c r="N41" s="4">
        <f>IFERROR(__xludf.DUMMYFUNCTION("""COMPUTED_VALUE"""),1.0)</f>
        <v>1</v>
      </c>
      <c r="O41" s="4">
        <f>IFERROR(__xludf.DUMMYFUNCTION("""COMPUTED_VALUE"""),250.0)</f>
        <v>250</v>
      </c>
      <c r="P41" s="10">
        <f t="shared" ref="P41:Q41" si="40">I41+K41</f>
        <v>111</v>
      </c>
      <c r="Q41" s="10">
        <f t="shared" si="40"/>
        <v>30</v>
      </c>
    </row>
    <row r="42">
      <c r="A42" s="4">
        <v>6.0</v>
      </c>
      <c r="B42" s="1" t="s">
        <v>565</v>
      </c>
      <c r="D42" s="4" t="str">
        <f>IFERROR(__xludf.DUMMYFUNCTION("""COMPUTED_VALUE"""),"Yi Sun-shin")</f>
        <v>Yi Sun-shin</v>
      </c>
      <c r="E42" s="4">
        <f>IFERROR(__xludf.DUMMYFUNCTION("""COMPUTED_VALUE"""),2570.0)</f>
        <v>2570</v>
      </c>
      <c r="F42" s="4">
        <f>IFERROR(__xludf.DUMMYFUNCTION("""COMPUTED_VALUE"""),7.2)</f>
        <v>7.2</v>
      </c>
      <c r="G42" s="4">
        <v>438.0</v>
      </c>
      <c r="H42" s="4">
        <v>15.0</v>
      </c>
      <c r="I42" s="4">
        <f>IFERROR(__xludf.DUMMYFUNCTION("""COMPUTED_VALUE"""),100.0)</f>
        <v>100</v>
      </c>
      <c r="J42" s="4">
        <f>IFERROR(__xludf.DUMMYFUNCTION("""COMPUTED_VALUE"""),22.0)</f>
        <v>22</v>
      </c>
      <c r="K42" s="4">
        <f>IFERROR(__xludf.DUMMYFUNCTION("""COMPUTED_VALUE"""),0.0)</f>
        <v>0</v>
      </c>
      <c r="L42" s="4">
        <f>IFERROR(__xludf.DUMMYFUNCTION("""COMPUTED_VALUE"""),15.0)</f>
        <v>15</v>
      </c>
      <c r="M42" s="4">
        <f>IFERROR(__xludf.DUMMYFUNCTION("""COMPUTED_VALUE"""),1.03)</f>
        <v>1.03</v>
      </c>
      <c r="N42" s="4">
        <f>IFERROR(__xludf.DUMMYFUNCTION("""COMPUTED_VALUE"""),0.8)</f>
        <v>0.8</v>
      </c>
      <c r="O42" s="4">
        <f>IFERROR(__xludf.DUMMYFUNCTION("""COMPUTED_VALUE"""),250.0)</f>
        <v>250</v>
      </c>
      <c r="P42" s="10">
        <f t="shared" ref="P42:Q42" si="41">I42+K42</f>
        <v>100</v>
      </c>
      <c r="Q42" s="10">
        <f t="shared" si="41"/>
        <v>37</v>
      </c>
    </row>
    <row r="43">
      <c r="A43" s="4">
        <v>7.0</v>
      </c>
      <c r="B43" s="1" t="s">
        <v>341</v>
      </c>
      <c r="D43" s="4" t="str">
        <f>IFERROR(__xludf.DUMMYFUNCTION("""COMPUTED_VALUE"""),"Zilong")</f>
        <v>Zilong</v>
      </c>
      <c r="E43" s="4">
        <f>IFERROR(__xludf.DUMMYFUNCTION("""COMPUTED_VALUE"""),2689.0)</f>
        <v>2689</v>
      </c>
      <c r="F43" s="4">
        <f>IFERROR(__xludf.DUMMYFUNCTION("""COMPUTED_VALUE"""),7.0)</f>
        <v>7</v>
      </c>
      <c r="G43" s="4">
        <v>405.0</v>
      </c>
      <c r="H43" s="4">
        <v>16.0</v>
      </c>
      <c r="I43" s="4">
        <f>IFERROR(__xludf.DUMMYFUNCTION("""COMPUTED_VALUE"""),123.0)</f>
        <v>123</v>
      </c>
      <c r="J43" s="4">
        <f>IFERROR(__xludf.DUMMYFUNCTION("""COMPUTED_VALUE"""),25.0)</f>
        <v>25</v>
      </c>
      <c r="K43" s="4">
        <f>IFERROR(__xludf.DUMMYFUNCTION("""COMPUTED_VALUE"""),0.0)</f>
        <v>0</v>
      </c>
      <c r="L43" s="4">
        <f>IFERROR(__xludf.DUMMYFUNCTION("""COMPUTED_VALUE"""),15.0)</f>
        <v>15</v>
      </c>
      <c r="M43" s="4">
        <f>IFERROR(__xludf.DUMMYFUNCTION("""COMPUTED_VALUE"""),1.2)</f>
        <v>1.2</v>
      </c>
      <c r="N43" s="4">
        <f>IFERROR(__xludf.DUMMYFUNCTION("""COMPUTED_VALUE"""),1.0)</f>
        <v>1</v>
      </c>
      <c r="O43" s="4">
        <f>IFERROR(__xludf.DUMMYFUNCTION("""COMPUTED_VALUE"""),265.0)</f>
        <v>265</v>
      </c>
      <c r="P43" s="10">
        <f t="shared" ref="P43:Q43" si="42">I43+K43</f>
        <v>123</v>
      </c>
      <c r="Q43" s="10">
        <f t="shared" si="42"/>
        <v>40</v>
      </c>
    </row>
    <row r="44">
      <c r="A44" s="4">
        <v>8.0</v>
      </c>
      <c r="B44" s="1" t="s">
        <v>331</v>
      </c>
    </row>
    <row r="45">
      <c r="A45" s="4">
        <v>9.0</v>
      </c>
      <c r="B45" s="1" t="s">
        <v>332</v>
      </c>
    </row>
    <row r="46">
      <c r="A46" s="4">
        <v>10.0</v>
      </c>
      <c r="B46" s="1" t="s">
        <v>399</v>
      </c>
    </row>
    <row r="47">
      <c r="A47" s="4">
        <v>11.0</v>
      </c>
      <c r="B47" s="1" t="s">
        <v>334</v>
      </c>
    </row>
    <row r="48">
      <c r="A48" s="4">
        <v>12.0</v>
      </c>
      <c r="B48" s="1" t="s">
        <v>355</v>
      </c>
    </row>
    <row r="49">
      <c r="A49" s="4">
        <v>1.0</v>
      </c>
      <c r="B49" s="1" t="s">
        <v>100</v>
      </c>
    </row>
    <row r="50">
      <c r="A50" s="4">
        <v>2.0</v>
      </c>
      <c r="B50" s="1" t="s">
        <v>512</v>
      </c>
    </row>
    <row r="51">
      <c r="A51" s="4">
        <v>3.0</v>
      </c>
      <c r="B51" s="1" t="s">
        <v>566</v>
      </c>
    </row>
    <row r="52">
      <c r="A52" s="4">
        <v>4.0</v>
      </c>
      <c r="B52" s="1" t="s">
        <v>567</v>
      </c>
    </row>
    <row r="53">
      <c r="A53" s="4">
        <v>5.0</v>
      </c>
      <c r="B53" s="1" t="s">
        <v>397</v>
      </c>
    </row>
    <row r="54">
      <c r="A54" s="4">
        <v>6.0</v>
      </c>
      <c r="B54" s="1" t="s">
        <v>568</v>
      </c>
    </row>
    <row r="55">
      <c r="A55" s="4">
        <v>7.0</v>
      </c>
      <c r="B55" s="1" t="s">
        <v>417</v>
      </c>
    </row>
    <row r="56">
      <c r="A56" s="4">
        <v>8.0</v>
      </c>
      <c r="B56" s="1" t="s">
        <v>331</v>
      </c>
    </row>
    <row r="57">
      <c r="A57" s="4">
        <v>9.0</v>
      </c>
      <c r="B57" s="1" t="s">
        <v>332</v>
      </c>
    </row>
    <row r="58">
      <c r="A58" s="4">
        <v>10.0</v>
      </c>
      <c r="B58" s="1" t="s">
        <v>569</v>
      </c>
    </row>
    <row r="59">
      <c r="A59" s="4">
        <v>11.0</v>
      </c>
      <c r="B59" s="1" t="s">
        <v>334</v>
      </c>
    </row>
    <row r="60">
      <c r="A60" s="4">
        <v>12.0</v>
      </c>
      <c r="B60" s="1" t="s">
        <v>335</v>
      </c>
    </row>
    <row r="61">
      <c r="A61" s="4">
        <v>1.0</v>
      </c>
      <c r="B61" s="1" t="s">
        <v>101</v>
      </c>
    </row>
    <row r="62">
      <c r="A62" s="4">
        <v>2.0</v>
      </c>
      <c r="B62" s="1" t="s">
        <v>428</v>
      </c>
    </row>
    <row r="63">
      <c r="A63" s="4">
        <v>3.0</v>
      </c>
      <c r="B63" s="1" t="s">
        <v>396</v>
      </c>
    </row>
    <row r="64">
      <c r="A64" s="4">
        <v>4.0</v>
      </c>
      <c r="B64" s="1" t="s">
        <v>327</v>
      </c>
    </row>
    <row r="65">
      <c r="A65" s="4">
        <v>5.0</v>
      </c>
      <c r="B65" s="1" t="s">
        <v>328</v>
      </c>
    </row>
    <row r="66">
      <c r="A66" s="4">
        <v>6.0</v>
      </c>
      <c r="B66" s="1" t="s">
        <v>565</v>
      </c>
    </row>
    <row r="67">
      <c r="A67" s="4">
        <v>7.0</v>
      </c>
      <c r="B67" s="1" t="s">
        <v>429</v>
      </c>
    </row>
    <row r="68">
      <c r="A68" s="4">
        <v>8.0</v>
      </c>
      <c r="B68" s="1" t="s">
        <v>331</v>
      </c>
    </row>
    <row r="69">
      <c r="A69" s="4">
        <v>9.0</v>
      </c>
      <c r="B69" s="1" t="s">
        <v>332</v>
      </c>
    </row>
    <row r="70">
      <c r="A70" s="4">
        <v>10.0</v>
      </c>
      <c r="B70" s="1" t="s">
        <v>373</v>
      </c>
    </row>
    <row r="71">
      <c r="A71" s="4">
        <v>11.0</v>
      </c>
      <c r="B71" s="1" t="s">
        <v>334</v>
      </c>
    </row>
    <row r="72">
      <c r="A72" s="4">
        <v>12.0</v>
      </c>
      <c r="B72" s="1" t="s">
        <v>335</v>
      </c>
    </row>
    <row r="73">
      <c r="A73" s="4">
        <v>1.0</v>
      </c>
      <c r="B73" s="1" t="s">
        <v>102</v>
      </c>
    </row>
    <row r="74">
      <c r="A74" s="4">
        <v>2.0</v>
      </c>
      <c r="B74" s="1" t="s">
        <v>570</v>
      </c>
    </row>
    <row r="75">
      <c r="A75" s="4">
        <v>3.0</v>
      </c>
      <c r="B75" s="1" t="s">
        <v>486</v>
      </c>
    </row>
    <row r="76">
      <c r="A76" s="4">
        <v>4.0</v>
      </c>
      <c r="B76" s="1" t="s">
        <v>327</v>
      </c>
    </row>
    <row r="77">
      <c r="A77" s="4">
        <v>5.0</v>
      </c>
      <c r="B77" s="1" t="s">
        <v>328</v>
      </c>
    </row>
    <row r="78">
      <c r="A78" s="4">
        <v>6.0</v>
      </c>
      <c r="B78" s="1" t="s">
        <v>448</v>
      </c>
    </row>
    <row r="79">
      <c r="A79" s="4">
        <v>7.0</v>
      </c>
      <c r="B79" s="1" t="s">
        <v>372</v>
      </c>
    </row>
    <row r="80">
      <c r="A80" s="4">
        <v>8.0</v>
      </c>
      <c r="B80" s="1" t="s">
        <v>331</v>
      </c>
    </row>
    <row r="81">
      <c r="A81" s="4">
        <v>9.0</v>
      </c>
      <c r="B81" s="1" t="s">
        <v>332</v>
      </c>
    </row>
    <row r="82">
      <c r="A82" s="4">
        <v>10.0</v>
      </c>
      <c r="B82" s="1" t="s">
        <v>424</v>
      </c>
    </row>
    <row r="83">
      <c r="A83" s="4">
        <v>11.0</v>
      </c>
      <c r="B83" s="1" t="s">
        <v>334</v>
      </c>
    </row>
    <row r="84">
      <c r="A84" s="4">
        <v>12.0</v>
      </c>
      <c r="B84" s="1" t="s">
        <v>355</v>
      </c>
    </row>
    <row r="85">
      <c r="A85" s="4">
        <v>1.0</v>
      </c>
      <c r="B85" s="1" t="s">
        <v>103</v>
      </c>
    </row>
    <row r="86">
      <c r="A86" s="4">
        <v>2.0</v>
      </c>
      <c r="B86" s="1" t="s">
        <v>571</v>
      </c>
    </row>
    <row r="87">
      <c r="A87" s="4">
        <v>3.0</v>
      </c>
      <c r="B87" s="1" t="s">
        <v>407</v>
      </c>
    </row>
    <row r="88">
      <c r="A88" s="4">
        <v>4.0</v>
      </c>
      <c r="B88" s="1" t="s">
        <v>492</v>
      </c>
    </row>
    <row r="89">
      <c r="A89" s="4">
        <v>5.0</v>
      </c>
      <c r="B89" s="1" t="s">
        <v>472</v>
      </c>
    </row>
    <row r="90">
      <c r="A90" s="4">
        <v>6.0</v>
      </c>
      <c r="B90" s="1" t="s">
        <v>377</v>
      </c>
    </row>
    <row r="91">
      <c r="A91" s="4">
        <v>7.0</v>
      </c>
      <c r="B91" s="1" t="s">
        <v>429</v>
      </c>
    </row>
    <row r="92">
      <c r="A92" s="4">
        <v>8.0</v>
      </c>
      <c r="B92" s="1" t="s">
        <v>331</v>
      </c>
    </row>
    <row r="93">
      <c r="A93" s="4">
        <v>9.0</v>
      </c>
      <c r="B93" s="1" t="s">
        <v>332</v>
      </c>
    </row>
    <row r="94">
      <c r="A94" s="4">
        <v>10.0</v>
      </c>
      <c r="B94" s="1" t="s">
        <v>389</v>
      </c>
    </row>
    <row r="95">
      <c r="A95" s="4">
        <v>11.0</v>
      </c>
      <c r="B95" s="1" t="s">
        <v>541</v>
      </c>
    </row>
    <row r="96">
      <c r="A96" s="4">
        <v>12.0</v>
      </c>
      <c r="B96" s="1" t="s">
        <v>343</v>
      </c>
    </row>
    <row r="97">
      <c r="A97" s="4">
        <v>1.0</v>
      </c>
      <c r="B97" s="1" t="s">
        <v>104</v>
      </c>
    </row>
    <row r="98">
      <c r="A98" s="4">
        <v>2.0</v>
      </c>
      <c r="B98" s="1" t="s">
        <v>510</v>
      </c>
    </row>
    <row r="99">
      <c r="A99" s="4">
        <v>3.0</v>
      </c>
      <c r="B99" s="1" t="s">
        <v>407</v>
      </c>
    </row>
    <row r="100">
      <c r="A100" s="4">
        <v>4.0</v>
      </c>
      <c r="B100" s="1" t="s">
        <v>357</v>
      </c>
    </row>
    <row r="101">
      <c r="A101" s="4">
        <v>5.0</v>
      </c>
      <c r="B101" s="1" t="s">
        <v>352</v>
      </c>
    </row>
    <row r="102">
      <c r="A102" s="4">
        <v>6.0</v>
      </c>
      <c r="B102" s="1" t="s">
        <v>329</v>
      </c>
    </row>
    <row r="103">
      <c r="A103" s="4">
        <v>7.0</v>
      </c>
      <c r="B103" s="1" t="s">
        <v>394</v>
      </c>
    </row>
    <row r="104">
      <c r="A104" s="4">
        <v>8.0</v>
      </c>
      <c r="B104" s="1" t="s">
        <v>331</v>
      </c>
    </row>
    <row r="105">
      <c r="A105" s="4">
        <v>9.0</v>
      </c>
      <c r="B105" s="1" t="s">
        <v>332</v>
      </c>
    </row>
    <row r="106">
      <c r="A106" s="4">
        <v>10.0</v>
      </c>
      <c r="B106" s="1" t="s">
        <v>378</v>
      </c>
    </row>
    <row r="107">
      <c r="A107" s="4">
        <v>11.0</v>
      </c>
      <c r="B107" s="1" t="s">
        <v>334</v>
      </c>
    </row>
    <row r="108">
      <c r="A108" s="4">
        <v>12.0</v>
      </c>
      <c r="B108" s="1" t="s">
        <v>440</v>
      </c>
    </row>
    <row r="109">
      <c r="A109" s="4">
        <v>1.0</v>
      </c>
      <c r="B109" s="1" t="s">
        <v>105</v>
      </c>
    </row>
    <row r="110">
      <c r="A110" s="4">
        <v>2.0</v>
      </c>
      <c r="B110" s="1" t="s">
        <v>572</v>
      </c>
    </row>
    <row r="111">
      <c r="A111" s="4">
        <v>3.0</v>
      </c>
      <c r="B111" s="1" t="s">
        <v>391</v>
      </c>
    </row>
    <row r="112">
      <c r="A112" s="4">
        <v>4.0</v>
      </c>
      <c r="B112" s="1" t="s">
        <v>573</v>
      </c>
    </row>
    <row r="113">
      <c r="A113" s="4">
        <v>5.0</v>
      </c>
      <c r="B113" s="1" t="s">
        <v>383</v>
      </c>
    </row>
    <row r="114">
      <c r="A114" s="4">
        <v>6.0</v>
      </c>
      <c r="B114" s="1" t="s">
        <v>340</v>
      </c>
    </row>
    <row r="115">
      <c r="A115" s="4">
        <v>7.0</v>
      </c>
      <c r="B115" s="1" t="s">
        <v>365</v>
      </c>
    </row>
    <row r="116">
      <c r="A116" s="4">
        <v>8.0</v>
      </c>
      <c r="B116" s="1" t="s">
        <v>331</v>
      </c>
    </row>
    <row r="117">
      <c r="A117" s="4">
        <v>9.0</v>
      </c>
      <c r="B117" s="1" t="s">
        <v>332</v>
      </c>
    </row>
    <row r="118">
      <c r="A118" s="4">
        <v>10.0</v>
      </c>
      <c r="B118" s="1" t="s">
        <v>378</v>
      </c>
    </row>
    <row r="119">
      <c r="A119" s="4">
        <v>11.0</v>
      </c>
      <c r="B119" s="1" t="s">
        <v>334</v>
      </c>
    </row>
    <row r="120">
      <c r="A120" s="4">
        <v>12.0</v>
      </c>
      <c r="B120" s="1" t="s">
        <v>343</v>
      </c>
    </row>
    <row r="121">
      <c r="A121" s="4">
        <v>1.0</v>
      </c>
      <c r="B121" s="1" t="s">
        <v>106</v>
      </c>
    </row>
    <row r="122">
      <c r="A122" s="4">
        <v>2.0</v>
      </c>
      <c r="B122" s="1" t="s">
        <v>574</v>
      </c>
    </row>
    <row r="123">
      <c r="A123" s="4">
        <v>3.0</v>
      </c>
      <c r="B123" s="1" t="s">
        <v>413</v>
      </c>
    </row>
    <row r="124">
      <c r="A124" s="4">
        <v>4.0</v>
      </c>
      <c r="B124" s="1" t="s">
        <v>402</v>
      </c>
    </row>
    <row r="125">
      <c r="A125" s="4">
        <v>5.0</v>
      </c>
      <c r="B125" s="1" t="s">
        <v>392</v>
      </c>
    </row>
    <row r="126">
      <c r="A126" s="4">
        <v>6.0</v>
      </c>
      <c r="B126" s="1" t="s">
        <v>414</v>
      </c>
    </row>
    <row r="127">
      <c r="A127" s="4">
        <v>7.0</v>
      </c>
      <c r="B127" s="1" t="s">
        <v>411</v>
      </c>
    </row>
    <row r="128">
      <c r="A128" s="4">
        <v>8.0</v>
      </c>
      <c r="B128" s="1" t="s">
        <v>331</v>
      </c>
    </row>
    <row r="129">
      <c r="A129" s="4">
        <v>9.0</v>
      </c>
      <c r="B129" s="1" t="s">
        <v>332</v>
      </c>
    </row>
    <row r="130">
      <c r="A130" s="4">
        <v>10.0</v>
      </c>
      <c r="B130" s="1" t="s">
        <v>389</v>
      </c>
    </row>
    <row r="131">
      <c r="A131" s="4">
        <v>11.0</v>
      </c>
      <c r="B131" s="1" t="s">
        <v>334</v>
      </c>
    </row>
    <row r="132">
      <c r="A132" s="4">
        <v>12.0</v>
      </c>
      <c r="B132" s="1" t="s">
        <v>343</v>
      </c>
    </row>
    <row r="133">
      <c r="A133" s="4">
        <v>1.0</v>
      </c>
      <c r="B133" s="1" t="s">
        <v>107</v>
      </c>
    </row>
    <row r="134">
      <c r="A134" s="4">
        <v>2.0</v>
      </c>
      <c r="B134" s="1" t="s">
        <v>575</v>
      </c>
    </row>
    <row r="135">
      <c r="A135" s="4">
        <v>3.0</v>
      </c>
      <c r="B135" s="1" t="s">
        <v>337</v>
      </c>
    </row>
    <row r="136">
      <c r="A136" s="4">
        <v>4.0</v>
      </c>
      <c r="B136" s="1" t="s">
        <v>344</v>
      </c>
    </row>
    <row r="137">
      <c r="A137" s="4">
        <v>5.0</v>
      </c>
      <c r="B137" s="1" t="s">
        <v>392</v>
      </c>
    </row>
    <row r="138">
      <c r="A138" s="4">
        <v>6.0</v>
      </c>
      <c r="B138" s="1" t="s">
        <v>340</v>
      </c>
    </row>
    <row r="139">
      <c r="A139" s="4">
        <v>7.0</v>
      </c>
      <c r="B139" s="1" t="s">
        <v>404</v>
      </c>
    </row>
    <row r="140">
      <c r="A140" s="4">
        <v>8.0</v>
      </c>
      <c r="B140" s="1" t="s">
        <v>331</v>
      </c>
    </row>
    <row r="141">
      <c r="A141" s="4">
        <v>9.0</v>
      </c>
      <c r="B141" s="1" t="s">
        <v>332</v>
      </c>
    </row>
    <row r="142">
      <c r="A142" s="4">
        <v>10.0</v>
      </c>
      <c r="B142" s="1" t="s">
        <v>389</v>
      </c>
    </row>
    <row r="143">
      <c r="A143" s="4">
        <v>11.0</v>
      </c>
      <c r="B143" s="1" t="s">
        <v>334</v>
      </c>
    </row>
    <row r="144">
      <c r="A144" s="4">
        <v>12.0</v>
      </c>
      <c r="B144" s="1" t="s">
        <v>440</v>
      </c>
    </row>
    <row r="145">
      <c r="A145" s="4">
        <v>1.0</v>
      </c>
      <c r="B145" s="1" t="s">
        <v>108</v>
      </c>
    </row>
    <row r="146">
      <c r="A146" s="4">
        <v>2.0</v>
      </c>
      <c r="B146" s="1" t="s">
        <v>512</v>
      </c>
    </row>
    <row r="147">
      <c r="A147" s="4">
        <v>3.0</v>
      </c>
      <c r="B147" s="1" t="s">
        <v>576</v>
      </c>
    </row>
    <row r="148">
      <c r="A148" s="4">
        <v>4.0</v>
      </c>
      <c r="B148" s="1" t="s">
        <v>327</v>
      </c>
    </row>
    <row r="149">
      <c r="A149" s="4">
        <v>5.0</v>
      </c>
      <c r="B149" s="1" t="s">
        <v>328</v>
      </c>
    </row>
    <row r="150">
      <c r="A150" s="4">
        <v>6.0</v>
      </c>
      <c r="B150" s="1" t="s">
        <v>423</v>
      </c>
    </row>
    <row r="151">
      <c r="A151" s="4">
        <v>7.0</v>
      </c>
      <c r="B151" s="1" t="s">
        <v>360</v>
      </c>
    </row>
    <row r="152">
      <c r="A152" s="4">
        <v>8.0</v>
      </c>
      <c r="B152" s="1" t="s">
        <v>331</v>
      </c>
    </row>
    <row r="153">
      <c r="A153" s="4">
        <v>9.0</v>
      </c>
      <c r="B153" s="1" t="s">
        <v>332</v>
      </c>
    </row>
    <row r="154">
      <c r="A154" s="4">
        <v>10.0</v>
      </c>
      <c r="B154" s="1" t="s">
        <v>380</v>
      </c>
    </row>
    <row r="155">
      <c r="A155" s="4">
        <v>11.0</v>
      </c>
      <c r="B155" s="1" t="s">
        <v>334</v>
      </c>
    </row>
    <row r="156">
      <c r="A156" s="4">
        <v>12.0</v>
      </c>
      <c r="B156" s="1" t="s">
        <v>468</v>
      </c>
    </row>
    <row r="157">
      <c r="A157" s="4">
        <v>1.0</v>
      </c>
      <c r="B157" s="1" t="s">
        <v>109</v>
      </c>
    </row>
    <row r="158">
      <c r="A158" s="4">
        <v>2.0</v>
      </c>
      <c r="B158" s="1" t="s">
        <v>502</v>
      </c>
    </row>
    <row r="159">
      <c r="A159" s="4">
        <v>3.0</v>
      </c>
      <c r="B159" s="1" t="s">
        <v>337</v>
      </c>
    </row>
    <row r="160">
      <c r="A160" s="4">
        <v>4.0</v>
      </c>
      <c r="B160" s="1" t="s">
        <v>577</v>
      </c>
    </row>
    <row r="161">
      <c r="A161" s="4">
        <v>5.0</v>
      </c>
      <c r="B161" s="1" t="s">
        <v>518</v>
      </c>
    </row>
    <row r="162">
      <c r="A162" s="4">
        <v>6.0</v>
      </c>
      <c r="B162" s="1" t="s">
        <v>346</v>
      </c>
    </row>
    <row r="163">
      <c r="A163" s="4">
        <v>7.0</v>
      </c>
      <c r="B163" s="1" t="s">
        <v>341</v>
      </c>
    </row>
    <row r="164">
      <c r="A164" s="4">
        <v>8.0</v>
      </c>
      <c r="B164" s="1" t="s">
        <v>331</v>
      </c>
    </row>
    <row r="165">
      <c r="A165" s="4">
        <v>9.0</v>
      </c>
      <c r="B165" s="1" t="s">
        <v>332</v>
      </c>
    </row>
    <row r="166">
      <c r="A166" s="4">
        <v>10.0</v>
      </c>
      <c r="B166" s="1" t="s">
        <v>389</v>
      </c>
    </row>
    <row r="167">
      <c r="A167" s="4">
        <v>11.0</v>
      </c>
      <c r="B167" s="1" t="s">
        <v>334</v>
      </c>
    </row>
    <row r="168">
      <c r="A168" s="4">
        <v>12.0</v>
      </c>
      <c r="B168" s="1" t="s">
        <v>343</v>
      </c>
    </row>
    <row r="169">
      <c r="A169" s="4">
        <v>1.0</v>
      </c>
      <c r="B169" s="1" t="s">
        <v>110</v>
      </c>
    </row>
    <row r="170">
      <c r="A170" s="4">
        <v>2.0</v>
      </c>
      <c r="B170" s="1" t="s">
        <v>578</v>
      </c>
    </row>
    <row r="171">
      <c r="A171" s="4">
        <v>3.0</v>
      </c>
      <c r="B171" s="1" t="s">
        <v>337</v>
      </c>
    </row>
    <row r="172">
      <c r="A172" s="4">
        <v>4.0</v>
      </c>
      <c r="B172" s="1" t="s">
        <v>530</v>
      </c>
    </row>
    <row r="173">
      <c r="A173" s="4">
        <v>5.0</v>
      </c>
      <c r="B173" s="1" t="s">
        <v>345</v>
      </c>
    </row>
    <row r="174">
      <c r="A174" s="4">
        <v>6.0</v>
      </c>
      <c r="B174" s="1" t="s">
        <v>398</v>
      </c>
    </row>
    <row r="175">
      <c r="A175" s="4">
        <v>7.0</v>
      </c>
      <c r="B175" s="1" t="s">
        <v>579</v>
      </c>
    </row>
    <row r="176">
      <c r="A176" s="4">
        <v>8.0</v>
      </c>
      <c r="B176" s="1" t="s">
        <v>331</v>
      </c>
    </row>
    <row r="177">
      <c r="A177" s="4">
        <v>9.0</v>
      </c>
      <c r="B177" s="1" t="s">
        <v>332</v>
      </c>
    </row>
    <row r="178">
      <c r="A178" s="4">
        <v>10.0</v>
      </c>
      <c r="B178" s="1" t="s">
        <v>389</v>
      </c>
    </row>
    <row r="179">
      <c r="A179" s="4">
        <v>11.0</v>
      </c>
      <c r="B179" s="1" t="s">
        <v>334</v>
      </c>
    </row>
    <row r="180">
      <c r="A180" s="4">
        <v>12.0</v>
      </c>
      <c r="B180" s="1" t="s">
        <v>343</v>
      </c>
    </row>
    <row r="181">
      <c r="A181" s="4">
        <v>1.0</v>
      </c>
      <c r="B181" s="1" t="s">
        <v>111</v>
      </c>
    </row>
    <row r="182">
      <c r="A182" s="4">
        <v>2.0</v>
      </c>
      <c r="B182" s="1" t="s">
        <v>580</v>
      </c>
    </row>
    <row r="183">
      <c r="A183" s="4">
        <v>3.0</v>
      </c>
      <c r="B183" s="1" t="s">
        <v>413</v>
      </c>
    </row>
    <row r="184">
      <c r="A184" s="4">
        <v>4.0</v>
      </c>
      <c r="B184" s="1" t="s">
        <v>581</v>
      </c>
    </row>
    <row r="185">
      <c r="A185" s="4">
        <v>5.0</v>
      </c>
      <c r="B185" s="1" t="s">
        <v>416</v>
      </c>
    </row>
    <row r="186">
      <c r="A186" s="4">
        <v>6.0</v>
      </c>
      <c r="B186" s="1" t="s">
        <v>414</v>
      </c>
    </row>
    <row r="187">
      <c r="A187" s="4">
        <v>7.0</v>
      </c>
      <c r="B187" s="1" t="s">
        <v>347</v>
      </c>
    </row>
    <row r="188">
      <c r="A188" s="4">
        <v>8.0</v>
      </c>
      <c r="B188" s="1" t="s">
        <v>331</v>
      </c>
    </row>
    <row r="189">
      <c r="A189" s="4">
        <v>9.0</v>
      </c>
      <c r="B189" s="1" t="s">
        <v>332</v>
      </c>
    </row>
    <row r="190">
      <c r="A190" s="4">
        <v>10.0</v>
      </c>
      <c r="B190" s="1" t="s">
        <v>389</v>
      </c>
    </row>
    <row r="191">
      <c r="A191" s="4">
        <v>11.0</v>
      </c>
      <c r="B191" s="1" t="s">
        <v>334</v>
      </c>
    </row>
    <row r="192">
      <c r="A192" s="4">
        <v>12.0</v>
      </c>
      <c r="B192" s="1" t="s">
        <v>440</v>
      </c>
    </row>
    <row r="193">
      <c r="A193" s="4">
        <v>1.0</v>
      </c>
      <c r="B193" s="1" t="s">
        <v>112</v>
      </c>
    </row>
    <row r="194">
      <c r="A194" s="4">
        <v>2.0</v>
      </c>
      <c r="B194" s="1" t="s">
        <v>390</v>
      </c>
    </row>
    <row r="195">
      <c r="A195" s="4">
        <v>3.0</v>
      </c>
      <c r="B195" s="1" t="s">
        <v>413</v>
      </c>
    </row>
    <row r="196">
      <c r="A196" s="4">
        <v>4.0</v>
      </c>
      <c r="B196" s="1" t="s">
        <v>582</v>
      </c>
    </row>
    <row r="197">
      <c r="A197" s="4">
        <v>5.0</v>
      </c>
      <c r="B197" s="1" t="s">
        <v>583</v>
      </c>
    </row>
    <row r="198">
      <c r="A198" s="4">
        <v>6.0</v>
      </c>
      <c r="B198" s="1" t="s">
        <v>448</v>
      </c>
    </row>
    <row r="199">
      <c r="A199" s="4">
        <v>7.0</v>
      </c>
      <c r="B199" s="1" t="s">
        <v>540</v>
      </c>
    </row>
    <row r="200">
      <c r="A200" s="4">
        <v>8.0</v>
      </c>
      <c r="B200" s="1" t="s">
        <v>331</v>
      </c>
    </row>
    <row r="201">
      <c r="A201" s="4">
        <v>9.0</v>
      </c>
      <c r="B201" s="1" t="s">
        <v>332</v>
      </c>
    </row>
    <row r="202">
      <c r="A202" s="4">
        <v>10.0</v>
      </c>
      <c r="B202" s="1" t="s">
        <v>584</v>
      </c>
    </row>
    <row r="203">
      <c r="A203" s="4">
        <v>11.0</v>
      </c>
      <c r="B203" s="1" t="s">
        <v>334</v>
      </c>
    </row>
    <row r="204">
      <c r="A204" s="4">
        <v>12.0</v>
      </c>
      <c r="B204" s="1" t="s">
        <v>343</v>
      </c>
    </row>
    <row r="205">
      <c r="A205" s="4">
        <v>1.0</v>
      </c>
      <c r="B205" s="1" t="s">
        <v>113</v>
      </c>
    </row>
    <row r="206">
      <c r="A206" s="4">
        <v>2.0</v>
      </c>
      <c r="B206" s="1" t="s">
        <v>585</v>
      </c>
    </row>
    <row r="207">
      <c r="A207" s="4">
        <v>3.0</v>
      </c>
      <c r="B207" s="1" t="s">
        <v>549</v>
      </c>
    </row>
    <row r="208">
      <c r="A208" s="4">
        <v>4.0</v>
      </c>
      <c r="B208" s="1" t="s">
        <v>327</v>
      </c>
    </row>
    <row r="209">
      <c r="A209" s="4">
        <v>5.0</v>
      </c>
      <c r="B209" s="1" t="s">
        <v>328</v>
      </c>
    </row>
    <row r="210">
      <c r="A210" s="4">
        <v>6.0</v>
      </c>
      <c r="B210" s="1" t="s">
        <v>439</v>
      </c>
    </row>
    <row r="211">
      <c r="A211" s="4">
        <v>7.0</v>
      </c>
      <c r="B211" s="1" t="s">
        <v>360</v>
      </c>
    </row>
    <row r="212">
      <c r="A212" s="4">
        <v>8.0</v>
      </c>
      <c r="B212" s="1" t="s">
        <v>331</v>
      </c>
    </row>
    <row r="213">
      <c r="A213" s="4">
        <v>9.0</v>
      </c>
      <c r="B213" s="1" t="s">
        <v>332</v>
      </c>
    </row>
    <row r="214">
      <c r="A214" s="4">
        <v>10.0</v>
      </c>
      <c r="B214" s="1" t="s">
        <v>455</v>
      </c>
    </row>
    <row r="215">
      <c r="A215" s="4">
        <v>11.0</v>
      </c>
      <c r="B215" s="1" t="s">
        <v>334</v>
      </c>
    </row>
    <row r="216">
      <c r="A216" s="4">
        <v>12.0</v>
      </c>
      <c r="B216" s="1" t="s">
        <v>355</v>
      </c>
    </row>
    <row r="217">
      <c r="A217" s="4">
        <v>1.0</v>
      </c>
      <c r="B217" s="1" t="s">
        <v>114</v>
      </c>
    </row>
    <row r="218">
      <c r="A218" s="4">
        <v>2.0</v>
      </c>
      <c r="B218" s="1" t="s">
        <v>586</v>
      </c>
    </row>
    <row r="219">
      <c r="A219" s="4">
        <v>3.0</v>
      </c>
      <c r="B219" s="1" t="s">
        <v>375</v>
      </c>
    </row>
    <row r="220">
      <c r="A220" s="4">
        <v>4.0</v>
      </c>
      <c r="B220" s="1" t="s">
        <v>587</v>
      </c>
    </row>
    <row r="221">
      <c r="A221" s="4">
        <v>5.0</v>
      </c>
      <c r="B221" s="1" t="s">
        <v>588</v>
      </c>
    </row>
    <row r="222">
      <c r="A222" s="4">
        <v>6.0</v>
      </c>
      <c r="B222" s="1" t="s">
        <v>329</v>
      </c>
    </row>
    <row r="223">
      <c r="A223" s="4">
        <v>7.0</v>
      </c>
      <c r="B223" s="1" t="s">
        <v>579</v>
      </c>
    </row>
    <row r="224">
      <c r="A224" s="4">
        <v>8.0</v>
      </c>
      <c r="B224" s="1" t="s">
        <v>331</v>
      </c>
    </row>
    <row r="225">
      <c r="A225" s="4">
        <v>9.0</v>
      </c>
      <c r="B225" s="1" t="s">
        <v>332</v>
      </c>
    </row>
    <row r="226">
      <c r="A226" s="4">
        <v>10.0</v>
      </c>
      <c r="B226" s="1" t="s">
        <v>589</v>
      </c>
    </row>
    <row r="227">
      <c r="A227" s="4">
        <v>11.0</v>
      </c>
      <c r="B227" s="1" t="s">
        <v>334</v>
      </c>
    </row>
    <row r="228">
      <c r="A228" s="4">
        <v>12.0</v>
      </c>
      <c r="B228" s="1" t="s">
        <v>343</v>
      </c>
    </row>
    <row r="229">
      <c r="A229" s="4">
        <v>1.0</v>
      </c>
      <c r="B229" s="1" t="s">
        <v>115</v>
      </c>
    </row>
    <row r="230">
      <c r="A230" s="4">
        <v>2.0</v>
      </c>
      <c r="B230" s="1" t="s">
        <v>590</v>
      </c>
    </row>
    <row r="231">
      <c r="A231" s="4">
        <v>3.0</v>
      </c>
      <c r="B231" s="1" t="s">
        <v>481</v>
      </c>
    </row>
    <row r="232">
      <c r="A232" s="4">
        <v>4.0</v>
      </c>
      <c r="B232" s="1" t="s">
        <v>327</v>
      </c>
    </row>
    <row r="233">
      <c r="A233" s="4">
        <v>5.0</v>
      </c>
      <c r="B233" s="1" t="s">
        <v>328</v>
      </c>
    </row>
    <row r="234">
      <c r="A234" s="4">
        <v>6.0</v>
      </c>
      <c r="B234" s="1" t="s">
        <v>490</v>
      </c>
    </row>
    <row r="235">
      <c r="A235" s="4">
        <v>7.0</v>
      </c>
      <c r="B235" s="1" t="s">
        <v>394</v>
      </c>
    </row>
    <row r="236">
      <c r="A236" s="4">
        <v>8.0</v>
      </c>
      <c r="B236" s="1" t="s">
        <v>331</v>
      </c>
    </row>
    <row r="237">
      <c r="A237" s="4">
        <v>9.0</v>
      </c>
      <c r="B237" s="1" t="s">
        <v>332</v>
      </c>
    </row>
    <row r="238">
      <c r="A238" s="4">
        <v>10.0</v>
      </c>
      <c r="B238" s="1" t="s">
        <v>385</v>
      </c>
    </row>
    <row r="239">
      <c r="A239" s="4">
        <v>11.0</v>
      </c>
      <c r="B239" s="1" t="s">
        <v>334</v>
      </c>
    </row>
    <row r="240">
      <c r="A240" s="4">
        <v>12.0</v>
      </c>
      <c r="B240" s="1" t="s">
        <v>343</v>
      </c>
    </row>
    <row r="241">
      <c r="A241" s="4">
        <v>1.0</v>
      </c>
      <c r="B241" s="1" t="s">
        <v>116</v>
      </c>
    </row>
    <row r="242">
      <c r="A242" s="4">
        <v>2.0</v>
      </c>
      <c r="B242" s="1" t="s">
        <v>409</v>
      </c>
    </row>
    <row r="243">
      <c r="A243" s="4">
        <v>3.0</v>
      </c>
      <c r="B243" s="1" t="s">
        <v>368</v>
      </c>
    </row>
    <row r="244">
      <c r="A244" s="4">
        <v>4.0</v>
      </c>
      <c r="B244" s="1" t="s">
        <v>487</v>
      </c>
    </row>
    <row r="245">
      <c r="A245" s="4">
        <v>5.0</v>
      </c>
      <c r="B245" s="1" t="s">
        <v>416</v>
      </c>
    </row>
    <row r="246">
      <c r="A246" s="4">
        <v>6.0</v>
      </c>
      <c r="B246" s="1" t="s">
        <v>448</v>
      </c>
    </row>
    <row r="247">
      <c r="A247" s="4">
        <v>7.0</v>
      </c>
      <c r="B247" s="1" t="s">
        <v>411</v>
      </c>
    </row>
    <row r="248">
      <c r="A248" s="4">
        <v>8.0</v>
      </c>
      <c r="B248" s="1" t="s">
        <v>331</v>
      </c>
    </row>
    <row r="249">
      <c r="A249" s="4">
        <v>9.0</v>
      </c>
      <c r="B249" s="1" t="s">
        <v>332</v>
      </c>
    </row>
    <row r="250">
      <c r="A250" s="4">
        <v>10.0</v>
      </c>
      <c r="B250" s="1" t="s">
        <v>467</v>
      </c>
    </row>
    <row r="251">
      <c r="A251" s="4">
        <v>11.0</v>
      </c>
      <c r="B251" s="1" t="s">
        <v>334</v>
      </c>
    </row>
    <row r="252">
      <c r="A252" s="4">
        <v>12.0</v>
      </c>
      <c r="B252" s="1" t="s">
        <v>355</v>
      </c>
    </row>
    <row r="253">
      <c r="A253" s="4">
        <v>1.0</v>
      </c>
      <c r="B253" s="1" t="s">
        <v>117</v>
      </c>
    </row>
    <row r="254">
      <c r="A254" s="4">
        <v>2.0</v>
      </c>
      <c r="B254" s="1" t="s">
        <v>591</v>
      </c>
    </row>
    <row r="255">
      <c r="A255" s="4">
        <v>3.0</v>
      </c>
      <c r="B255" s="1" t="s">
        <v>361</v>
      </c>
    </row>
    <row r="256">
      <c r="A256" s="4">
        <v>4.0</v>
      </c>
      <c r="B256" s="1" t="s">
        <v>327</v>
      </c>
    </row>
    <row r="257">
      <c r="A257" s="4">
        <v>5.0</v>
      </c>
      <c r="B257" s="1" t="s">
        <v>328</v>
      </c>
    </row>
    <row r="258">
      <c r="A258" s="4">
        <v>6.0</v>
      </c>
      <c r="B258" s="1" t="s">
        <v>592</v>
      </c>
    </row>
    <row r="259">
      <c r="A259" s="4">
        <v>7.0</v>
      </c>
      <c r="B259" s="1" t="s">
        <v>330</v>
      </c>
    </row>
    <row r="260">
      <c r="A260" s="4">
        <v>8.0</v>
      </c>
      <c r="B260" s="1" t="s">
        <v>331</v>
      </c>
    </row>
    <row r="261">
      <c r="A261" s="4">
        <v>9.0</v>
      </c>
      <c r="B261" s="1" t="s">
        <v>332</v>
      </c>
    </row>
    <row r="262">
      <c r="A262" s="4">
        <v>10.0</v>
      </c>
      <c r="B262" s="1" t="s">
        <v>366</v>
      </c>
    </row>
    <row r="263">
      <c r="A263" s="4">
        <v>11.0</v>
      </c>
      <c r="B263" s="1" t="s">
        <v>334</v>
      </c>
    </row>
    <row r="264">
      <c r="A264" s="4">
        <v>12.0</v>
      </c>
      <c r="B264" s="1" t="s">
        <v>355</v>
      </c>
    </row>
    <row r="265">
      <c r="A265" s="4">
        <v>1.0</v>
      </c>
      <c r="B265" s="1" t="s">
        <v>118</v>
      </c>
    </row>
    <row r="266">
      <c r="A266" s="4">
        <v>2.0</v>
      </c>
      <c r="B266" s="1" t="s">
        <v>425</v>
      </c>
    </row>
    <row r="267">
      <c r="A267" s="4">
        <v>3.0</v>
      </c>
      <c r="B267" s="1" t="s">
        <v>337</v>
      </c>
    </row>
    <row r="268">
      <c r="A268" s="4">
        <v>4.0</v>
      </c>
      <c r="B268" s="1" t="s">
        <v>344</v>
      </c>
    </row>
    <row r="269">
      <c r="A269" s="4">
        <v>5.0</v>
      </c>
      <c r="B269" s="1" t="s">
        <v>345</v>
      </c>
    </row>
    <row r="270">
      <c r="A270" s="4">
        <v>6.0</v>
      </c>
      <c r="B270" s="1" t="s">
        <v>346</v>
      </c>
    </row>
    <row r="271">
      <c r="A271" s="4">
        <v>7.0</v>
      </c>
      <c r="B271" s="1" t="s">
        <v>347</v>
      </c>
    </row>
    <row r="272">
      <c r="A272" s="4">
        <v>8.0</v>
      </c>
      <c r="B272" s="1" t="s">
        <v>331</v>
      </c>
    </row>
    <row r="273">
      <c r="A273" s="4">
        <v>9.0</v>
      </c>
      <c r="B273" s="1" t="s">
        <v>332</v>
      </c>
    </row>
    <row r="274">
      <c r="A274" s="4">
        <v>10.0</v>
      </c>
      <c r="B274" s="1" t="s">
        <v>424</v>
      </c>
    </row>
    <row r="275">
      <c r="A275" s="4">
        <v>11.0</v>
      </c>
      <c r="B275" s="1" t="s">
        <v>334</v>
      </c>
    </row>
    <row r="276">
      <c r="A276" s="4">
        <v>12.0</v>
      </c>
      <c r="B276" s="1" t="s">
        <v>343</v>
      </c>
    </row>
    <row r="277">
      <c r="A277" s="4">
        <v>1.0</v>
      </c>
      <c r="B277" s="1" t="s">
        <v>119</v>
      </c>
    </row>
    <row r="278">
      <c r="A278" s="4">
        <v>2.0</v>
      </c>
      <c r="B278" s="1" t="s">
        <v>593</v>
      </c>
    </row>
    <row r="279">
      <c r="A279" s="4">
        <v>3.0</v>
      </c>
      <c r="B279" s="1" t="s">
        <v>407</v>
      </c>
    </row>
    <row r="280">
      <c r="A280" s="4">
        <v>4.0</v>
      </c>
      <c r="B280" s="1" t="s">
        <v>327</v>
      </c>
    </row>
    <row r="281">
      <c r="A281" s="4">
        <v>5.0</v>
      </c>
      <c r="B281" s="1" t="s">
        <v>328</v>
      </c>
    </row>
    <row r="282">
      <c r="A282" s="4">
        <v>6.0</v>
      </c>
      <c r="B282" s="1" t="s">
        <v>398</v>
      </c>
    </row>
    <row r="283">
      <c r="A283" s="4">
        <v>7.0</v>
      </c>
      <c r="B283" s="1" t="s">
        <v>509</v>
      </c>
    </row>
    <row r="284">
      <c r="A284" s="4">
        <v>8.0</v>
      </c>
      <c r="B284" s="1" t="s">
        <v>331</v>
      </c>
    </row>
    <row r="285">
      <c r="A285" s="4">
        <v>9.0</v>
      </c>
      <c r="B285" s="1" t="s">
        <v>332</v>
      </c>
    </row>
    <row r="286">
      <c r="A286" s="4">
        <v>10.0</v>
      </c>
      <c r="B286" s="1" t="s">
        <v>354</v>
      </c>
    </row>
    <row r="287">
      <c r="A287" s="4">
        <v>11.0</v>
      </c>
      <c r="B287" s="1" t="s">
        <v>334</v>
      </c>
    </row>
    <row r="288">
      <c r="A288" s="4">
        <v>12.0</v>
      </c>
      <c r="B288" s="1" t="s">
        <v>335</v>
      </c>
    </row>
    <row r="289">
      <c r="A289" s="4">
        <v>1.0</v>
      </c>
      <c r="B289" s="1" t="s">
        <v>120</v>
      </c>
    </row>
    <row r="290">
      <c r="A290" s="4">
        <v>2.0</v>
      </c>
      <c r="B290" s="1" t="s">
        <v>594</v>
      </c>
    </row>
    <row r="291">
      <c r="A291" s="4">
        <v>3.0</v>
      </c>
      <c r="B291" s="1" t="s">
        <v>361</v>
      </c>
    </row>
    <row r="292">
      <c r="A292" s="4">
        <v>4.0</v>
      </c>
      <c r="B292" s="1" t="s">
        <v>595</v>
      </c>
    </row>
    <row r="293">
      <c r="A293" s="4">
        <v>5.0</v>
      </c>
      <c r="B293" s="1" t="s">
        <v>383</v>
      </c>
    </row>
    <row r="294">
      <c r="A294" s="4">
        <v>6.0</v>
      </c>
      <c r="B294" s="1" t="s">
        <v>403</v>
      </c>
    </row>
    <row r="295">
      <c r="A295" s="4">
        <v>7.0</v>
      </c>
      <c r="B295" s="1" t="s">
        <v>347</v>
      </c>
    </row>
    <row r="296">
      <c r="A296" s="4">
        <v>8.0</v>
      </c>
      <c r="B296" s="1" t="s">
        <v>331</v>
      </c>
    </row>
    <row r="297">
      <c r="A297" s="4">
        <v>9.0</v>
      </c>
      <c r="B297" s="1" t="s">
        <v>500</v>
      </c>
    </row>
    <row r="298">
      <c r="A298" s="4">
        <v>10.0</v>
      </c>
      <c r="B298" s="1" t="s">
        <v>385</v>
      </c>
    </row>
    <row r="299">
      <c r="A299" s="4">
        <v>11.0</v>
      </c>
      <c r="B299" s="1" t="s">
        <v>334</v>
      </c>
    </row>
    <row r="300">
      <c r="A300" s="4">
        <v>12.0</v>
      </c>
      <c r="B300" s="1" t="s">
        <v>343</v>
      </c>
    </row>
    <row r="301">
      <c r="A301" s="4">
        <v>1.0</v>
      </c>
      <c r="B301" s="1" t="s">
        <v>121</v>
      </c>
    </row>
    <row r="302">
      <c r="A302" s="4">
        <v>2.0</v>
      </c>
      <c r="B302" s="1" t="s">
        <v>596</v>
      </c>
    </row>
    <row r="303">
      <c r="A303" s="4">
        <v>3.0</v>
      </c>
      <c r="B303" s="1" t="s">
        <v>368</v>
      </c>
    </row>
    <row r="304">
      <c r="A304" s="4">
        <v>4.0</v>
      </c>
      <c r="B304" s="1" t="s">
        <v>597</v>
      </c>
    </row>
    <row r="305">
      <c r="A305" s="4">
        <v>5.0</v>
      </c>
      <c r="B305" s="1" t="s">
        <v>416</v>
      </c>
    </row>
    <row r="306">
      <c r="A306" s="4">
        <v>6.0</v>
      </c>
      <c r="B306" s="1" t="s">
        <v>371</v>
      </c>
    </row>
    <row r="307">
      <c r="A307" s="4">
        <v>7.0</v>
      </c>
      <c r="B307" s="1" t="s">
        <v>404</v>
      </c>
    </row>
    <row r="308">
      <c r="A308" s="4">
        <v>8.0</v>
      </c>
      <c r="B308" s="1" t="s">
        <v>331</v>
      </c>
    </row>
    <row r="309">
      <c r="A309" s="4">
        <v>9.0</v>
      </c>
      <c r="B309" s="1" t="s">
        <v>332</v>
      </c>
    </row>
    <row r="310">
      <c r="A310" s="4">
        <v>10.0</v>
      </c>
      <c r="B310" s="1" t="s">
        <v>449</v>
      </c>
    </row>
    <row r="311">
      <c r="A311" s="4">
        <v>11.0</v>
      </c>
      <c r="B311" s="1" t="s">
        <v>334</v>
      </c>
    </row>
    <row r="312">
      <c r="A312" s="4">
        <v>12.0</v>
      </c>
      <c r="B312" s="1" t="s">
        <v>355</v>
      </c>
    </row>
    <row r="313">
      <c r="A313" s="4">
        <v>1.0</v>
      </c>
      <c r="B313" s="1" t="s">
        <v>122</v>
      </c>
    </row>
    <row r="314">
      <c r="A314" s="4">
        <v>2.0</v>
      </c>
      <c r="B314" s="1" t="s">
        <v>598</v>
      </c>
    </row>
    <row r="315">
      <c r="A315" s="4">
        <v>3.0</v>
      </c>
      <c r="B315" s="1" t="s">
        <v>396</v>
      </c>
    </row>
    <row r="316">
      <c r="A316" s="4">
        <v>4.0</v>
      </c>
      <c r="B316" s="1" t="s">
        <v>362</v>
      </c>
    </row>
    <row r="317">
      <c r="A317" s="4">
        <v>5.0</v>
      </c>
      <c r="B317" s="1" t="s">
        <v>599</v>
      </c>
    </row>
    <row r="318">
      <c r="A318" s="4">
        <v>6.0</v>
      </c>
      <c r="B318" s="1" t="s">
        <v>568</v>
      </c>
    </row>
    <row r="319">
      <c r="A319" s="4">
        <v>7.0</v>
      </c>
      <c r="B319" s="1" t="s">
        <v>360</v>
      </c>
    </row>
    <row r="320">
      <c r="A320" s="4">
        <v>8.0</v>
      </c>
      <c r="B320" s="1" t="s">
        <v>331</v>
      </c>
    </row>
    <row r="321">
      <c r="A321" s="4">
        <v>9.0</v>
      </c>
      <c r="B321" s="1" t="s">
        <v>332</v>
      </c>
    </row>
    <row r="322">
      <c r="A322" s="4">
        <v>10.0</v>
      </c>
      <c r="B322" s="1" t="s">
        <v>354</v>
      </c>
    </row>
    <row r="323">
      <c r="A323" s="4">
        <v>11.0</v>
      </c>
      <c r="B323" s="1" t="s">
        <v>334</v>
      </c>
    </row>
    <row r="324">
      <c r="A324" s="4">
        <v>12.0</v>
      </c>
      <c r="B324" s="1" t="s">
        <v>405</v>
      </c>
    </row>
    <row r="325">
      <c r="A325" s="4">
        <v>1.0</v>
      </c>
      <c r="B325" s="1" t="s">
        <v>123</v>
      </c>
    </row>
    <row r="326">
      <c r="A326" s="4">
        <v>2.0</v>
      </c>
      <c r="B326" s="1" t="s">
        <v>395</v>
      </c>
    </row>
    <row r="327">
      <c r="A327" s="4">
        <v>3.0</v>
      </c>
      <c r="B327" s="1" t="s">
        <v>361</v>
      </c>
    </row>
    <row r="328">
      <c r="A328" s="4">
        <v>4.0</v>
      </c>
      <c r="B328" s="1" t="s">
        <v>327</v>
      </c>
    </row>
    <row r="329">
      <c r="A329" s="4">
        <v>5.0</v>
      </c>
      <c r="B329" s="1" t="s">
        <v>328</v>
      </c>
    </row>
    <row r="330">
      <c r="A330" s="4">
        <v>6.0</v>
      </c>
      <c r="B330" s="1" t="s">
        <v>448</v>
      </c>
    </row>
    <row r="331">
      <c r="A331" s="4">
        <v>7.0</v>
      </c>
      <c r="B331" s="1" t="s">
        <v>341</v>
      </c>
    </row>
    <row r="332">
      <c r="A332" s="4">
        <v>8.0</v>
      </c>
      <c r="B332" s="1" t="s">
        <v>331</v>
      </c>
    </row>
    <row r="333">
      <c r="A333" s="4">
        <v>9.0</v>
      </c>
      <c r="B333" s="1" t="s">
        <v>332</v>
      </c>
    </row>
    <row r="334">
      <c r="A334" s="4">
        <v>10.0</v>
      </c>
      <c r="B334" s="1" t="s">
        <v>449</v>
      </c>
    </row>
    <row r="335">
      <c r="A335" s="4">
        <v>11.0</v>
      </c>
      <c r="B335" s="1" t="s">
        <v>334</v>
      </c>
    </row>
    <row r="336">
      <c r="A336" s="4">
        <v>12.0</v>
      </c>
      <c r="B336" s="1" t="s">
        <v>355</v>
      </c>
    </row>
    <row r="337">
      <c r="A337" s="4">
        <v>1.0</v>
      </c>
      <c r="B337" s="1" t="s">
        <v>124</v>
      </c>
    </row>
    <row r="338">
      <c r="A338" s="4">
        <v>2.0</v>
      </c>
      <c r="B338" s="1" t="s">
        <v>600</v>
      </c>
    </row>
    <row r="339">
      <c r="A339" s="4">
        <v>3.0</v>
      </c>
      <c r="B339" s="1" t="s">
        <v>481</v>
      </c>
    </row>
    <row r="340">
      <c r="A340" s="4">
        <v>4.0</v>
      </c>
      <c r="B340" s="1" t="s">
        <v>482</v>
      </c>
    </row>
    <row r="341">
      <c r="A341" s="4">
        <v>5.0</v>
      </c>
      <c r="B341" s="1" t="s">
        <v>483</v>
      </c>
    </row>
    <row r="342">
      <c r="A342" s="4">
        <v>6.0</v>
      </c>
      <c r="B342" s="1" t="s">
        <v>377</v>
      </c>
    </row>
    <row r="343">
      <c r="A343" s="4">
        <v>7.0</v>
      </c>
      <c r="B343" s="1" t="s">
        <v>394</v>
      </c>
    </row>
    <row r="344">
      <c r="A344" s="4">
        <v>8.0</v>
      </c>
      <c r="B344" s="1" t="s">
        <v>331</v>
      </c>
    </row>
    <row r="345">
      <c r="A345" s="4">
        <v>9.0</v>
      </c>
      <c r="B345" s="1" t="s">
        <v>332</v>
      </c>
    </row>
    <row r="346">
      <c r="A346" s="4">
        <v>10.0</v>
      </c>
      <c r="B346" s="1" t="s">
        <v>424</v>
      </c>
    </row>
    <row r="347">
      <c r="A347" s="4">
        <v>11.0</v>
      </c>
      <c r="B347" s="1" t="s">
        <v>334</v>
      </c>
    </row>
    <row r="348">
      <c r="A348" s="4">
        <v>12.0</v>
      </c>
      <c r="B348" s="1" t="s">
        <v>343</v>
      </c>
    </row>
    <row r="349">
      <c r="A349" s="4">
        <v>1.0</v>
      </c>
      <c r="B349" s="1" t="s">
        <v>125</v>
      </c>
    </row>
    <row r="350">
      <c r="A350" s="4">
        <v>2.0</v>
      </c>
      <c r="B350" s="1" t="s">
        <v>556</v>
      </c>
    </row>
    <row r="351">
      <c r="A351" s="4">
        <v>3.0</v>
      </c>
      <c r="B351" s="1" t="s">
        <v>361</v>
      </c>
    </row>
    <row r="352">
      <c r="A352" s="4">
        <v>4.0</v>
      </c>
      <c r="B352" s="1" t="s">
        <v>327</v>
      </c>
    </row>
    <row r="353">
      <c r="A353" s="4">
        <v>5.0</v>
      </c>
      <c r="B353" s="1" t="s">
        <v>328</v>
      </c>
    </row>
    <row r="354">
      <c r="A354" s="4">
        <v>6.0</v>
      </c>
      <c r="B354" s="1" t="s">
        <v>466</v>
      </c>
    </row>
    <row r="355">
      <c r="A355" s="4">
        <v>7.0</v>
      </c>
      <c r="B355" s="1" t="s">
        <v>341</v>
      </c>
    </row>
    <row r="356">
      <c r="A356" s="4">
        <v>8.0</v>
      </c>
      <c r="B356" s="1" t="s">
        <v>331</v>
      </c>
    </row>
    <row r="357">
      <c r="A357" s="4">
        <v>9.0</v>
      </c>
      <c r="B357" s="1" t="s">
        <v>332</v>
      </c>
    </row>
    <row r="358">
      <c r="A358" s="4">
        <v>10.0</v>
      </c>
      <c r="B358" s="1" t="s">
        <v>348</v>
      </c>
    </row>
    <row r="359">
      <c r="A359" s="4">
        <v>11.0</v>
      </c>
      <c r="B359" s="1" t="s">
        <v>334</v>
      </c>
    </row>
    <row r="360">
      <c r="A360" s="4">
        <v>12.0</v>
      </c>
      <c r="B360" s="1" t="s">
        <v>343</v>
      </c>
    </row>
    <row r="361">
      <c r="A361" s="4">
        <v>1.0</v>
      </c>
      <c r="B361" s="1" t="s">
        <v>126</v>
      </c>
    </row>
    <row r="362">
      <c r="A362" s="4">
        <v>2.0</v>
      </c>
      <c r="B362" s="1" t="s">
        <v>601</v>
      </c>
    </row>
    <row r="363">
      <c r="A363" s="4">
        <v>3.0</v>
      </c>
      <c r="B363" s="1" t="s">
        <v>337</v>
      </c>
    </row>
    <row r="364">
      <c r="A364" s="4">
        <v>4.0</v>
      </c>
      <c r="B364" s="1" t="s">
        <v>362</v>
      </c>
    </row>
    <row r="365">
      <c r="A365" s="4">
        <v>5.0</v>
      </c>
      <c r="B365" s="1" t="s">
        <v>465</v>
      </c>
    </row>
    <row r="366">
      <c r="A366" s="4">
        <v>6.0</v>
      </c>
      <c r="B366" s="1" t="s">
        <v>602</v>
      </c>
    </row>
    <row r="367">
      <c r="A367" s="4">
        <v>7.0</v>
      </c>
      <c r="B367" s="1" t="s">
        <v>437</v>
      </c>
    </row>
    <row r="368">
      <c r="A368" s="4">
        <v>8.0</v>
      </c>
      <c r="B368" s="1" t="s">
        <v>331</v>
      </c>
    </row>
    <row r="369">
      <c r="A369" s="4">
        <v>9.0</v>
      </c>
      <c r="B369" s="1" t="s">
        <v>332</v>
      </c>
    </row>
    <row r="370">
      <c r="A370" s="4">
        <v>10.0</v>
      </c>
      <c r="B370" s="1" t="s">
        <v>455</v>
      </c>
    </row>
    <row r="371">
      <c r="A371" s="4">
        <v>11.0</v>
      </c>
      <c r="B371" s="1" t="s">
        <v>514</v>
      </c>
    </row>
    <row r="372">
      <c r="A372" s="4">
        <v>12.0</v>
      </c>
      <c r="B372" s="1" t="s">
        <v>343</v>
      </c>
    </row>
    <row r="373">
      <c r="A373" s="4">
        <v>1.0</v>
      </c>
      <c r="B373" s="1" t="s">
        <v>127</v>
      </c>
    </row>
    <row r="374">
      <c r="A374" s="4">
        <v>2.0</v>
      </c>
      <c r="B374" s="1" t="s">
        <v>580</v>
      </c>
    </row>
    <row r="375">
      <c r="A375" s="4">
        <v>3.0</v>
      </c>
      <c r="B375" s="1" t="s">
        <v>432</v>
      </c>
    </row>
    <row r="376">
      <c r="A376" s="4">
        <v>4.0</v>
      </c>
      <c r="B376" s="1" t="s">
        <v>603</v>
      </c>
    </row>
    <row r="377">
      <c r="A377" s="4">
        <v>5.0</v>
      </c>
      <c r="B377" s="1" t="s">
        <v>358</v>
      </c>
    </row>
    <row r="378">
      <c r="A378" s="4">
        <v>6.0</v>
      </c>
      <c r="B378" s="1" t="s">
        <v>528</v>
      </c>
    </row>
    <row r="379">
      <c r="A379" s="4">
        <v>7.0</v>
      </c>
      <c r="B379" s="1" t="s">
        <v>330</v>
      </c>
    </row>
    <row r="380">
      <c r="A380" s="4">
        <v>8.0</v>
      </c>
      <c r="B380" s="1" t="s">
        <v>331</v>
      </c>
    </row>
    <row r="381">
      <c r="A381" s="4">
        <v>9.0</v>
      </c>
      <c r="B381" s="1" t="s">
        <v>332</v>
      </c>
    </row>
    <row r="382">
      <c r="A382" s="4">
        <v>10.0</v>
      </c>
      <c r="B382" s="1" t="s">
        <v>424</v>
      </c>
    </row>
    <row r="383">
      <c r="A383" s="4">
        <v>11.0</v>
      </c>
      <c r="B383" s="1" t="s">
        <v>334</v>
      </c>
    </row>
    <row r="384">
      <c r="A384" s="4">
        <v>12.0</v>
      </c>
      <c r="B384" s="1" t="s">
        <v>343</v>
      </c>
    </row>
    <row r="385">
      <c r="A385" s="4">
        <v>1.0</v>
      </c>
      <c r="B385" s="1" t="s">
        <v>128</v>
      </c>
    </row>
    <row r="386">
      <c r="A386" s="4">
        <v>2.0</v>
      </c>
      <c r="B386" s="1" t="s">
        <v>554</v>
      </c>
    </row>
    <row r="387">
      <c r="A387" s="4">
        <v>3.0</v>
      </c>
      <c r="B387" s="1" t="s">
        <v>391</v>
      </c>
    </row>
    <row r="388">
      <c r="A388" s="4">
        <v>4.0</v>
      </c>
      <c r="B388" s="1" t="s">
        <v>555</v>
      </c>
    </row>
    <row r="389">
      <c r="A389" s="4">
        <v>5.0</v>
      </c>
      <c r="B389" s="1" t="s">
        <v>444</v>
      </c>
    </row>
    <row r="390">
      <c r="A390" s="4">
        <v>6.0</v>
      </c>
      <c r="B390" s="1" t="s">
        <v>353</v>
      </c>
    </row>
    <row r="391">
      <c r="A391" s="4">
        <v>7.0</v>
      </c>
      <c r="B391" s="1" t="s">
        <v>411</v>
      </c>
    </row>
    <row r="392">
      <c r="A392" s="4">
        <v>8.0</v>
      </c>
      <c r="B392" s="1" t="s">
        <v>331</v>
      </c>
    </row>
    <row r="393">
      <c r="A393" s="4">
        <v>9.0</v>
      </c>
      <c r="B393" s="1" t="s">
        <v>332</v>
      </c>
    </row>
    <row r="394">
      <c r="A394" s="4">
        <v>10.0</v>
      </c>
      <c r="B394" s="1" t="s">
        <v>389</v>
      </c>
    </row>
    <row r="395">
      <c r="A395" s="4">
        <v>11.0</v>
      </c>
      <c r="B395" s="1" t="s">
        <v>334</v>
      </c>
    </row>
    <row r="396">
      <c r="A396" s="4">
        <v>12.0</v>
      </c>
      <c r="B396" s="1" t="s">
        <v>343</v>
      </c>
    </row>
    <row r="397">
      <c r="A397" s="4">
        <v>1.0</v>
      </c>
      <c r="B397" s="1" t="s">
        <v>129</v>
      </c>
    </row>
    <row r="398">
      <c r="A398" s="4">
        <v>2.0</v>
      </c>
      <c r="B398" s="1" t="s">
        <v>604</v>
      </c>
    </row>
    <row r="399">
      <c r="A399" s="4">
        <v>3.0</v>
      </c>
      <c r="B399" s="1" t="s">
        <v>432</v>
      </c>
    </row>
    <row r="400">
      <c r="A400" s="4">
        <v>4.0</v>
      </c>
      <c r="B400" s="1" t="s">
        <v>603</v>
      </c>
    </row>
    <row r="401">
      <c r="A401" s="4">
        <v>5.0</v>
      </c>
      <c r="B401" s="1" t="s">
        <v>358</v>
      </c>
    </row>
    <row r="402">
      <c r="A402" s="4">
        <v>6.0</v>
      </c>
      <c r="B402" s="1" t="s">
        <v>484</v>
      </c>
    </row>
    <row r="403">
      <c r="A403" s="4">
        <v>7.0</v>
      </c>
      <c r="B403" s="1" t="s">
        <v>330</v>
      </c>
    </row>
    <row r="404">
      <c r="A404" s="4">
        <v>8.0</v>
      </c>
      <c r="B404" s="1" t="s">
        <v>331</v>
      </c>
    </row>
    <row r="405">
      <c r="A405" s="4">
        <v>9.0</v>
      </c>
      <c r="B405" s="1" t="s">
        <v>332</v>
      </c>
    </row>
    <row r="406">
      <c r="A406" s="4">
        <v>10.0</v>
      </c>
      <c r="B406" s="1" t="s">
        <v>389</v>
      </c>
    </row>
    <row r="407">
      <c r="A407" s="4">
        <v>11.0</v>
      </c>
      <c r="B407" s="1" t="s">
        <v>334</v>
      </c>
    </row>
    <row r="408">
      <c r="A408" s="4">
        <v>12.0</v>
      </c>
      <c r="B408" s="1" t="s">
        <v>440</v>
      </c>
    </row>
    <row r="409">
      <c r="A409" s="4">
        <v>1.0</v>
      </c>
      <c r="B409" s="1" t="s">
        <v>130</v>
      </c>
    </row>
    <row r="410">
      <c r="A410" s="4">
        <v>2.0</v>
      </c>
      <c r="B410" s="1" t="s">
        <v>390</v>
      </c>
    </row>
    <row r="411">
      <c r="A411" s="4">
        <v>3.0</v>
      </c>
      <c r="B411" s="1" t="s">
        <v>391</v>
      </c>
    </row>
    <row r="412">
      <c r="A412" s="4">
        <v>4.0</v>
      </c>
      <c r="B412" s="1" t="s">
        <v>344</v>
      </c>
    </row>
    <row r="413">
      <c r="A413" s="4">
        <v>5.0</v>
      </c>
      <c r="B413" s="1" t="s">
        <v>345</v>
      </c>
    </row>
    <row r="414">
      <c r="A414" s="4">
        <v>6.0</v>
      </c>
      <c r="B414" s="1" t="s">
        <v>329</v>
      </c>
    </row>
    <row r="415">
      <c r="A415" s="4">
        <v>7.0</v>
      </c>
      <c r="B415" s="1" t="s">
        <v>394</v>
      </c>
    </row>
    <row r="416">
      <c r="A416" s="4">
        <v>8.0</v>
      </c>
      <c r="B416" s="1" t="s">
        <v>331</v>
      </c>
    </row>
    <row r="417">
      <c r="A417" s="4">
        <v>9.0</v>
      </c>
      <c r="B417" s="1" t="s">
        <v>332</v>
      </c>
    </row>
    <row r="418">
      <c r="A418" s="4">
        <v>10.0</v>
      </c>
      <c r="B418" s="1" t="s">
        <v>389</v>
      </c>
    </row>
    <row r="419">
      <c r="A419" s="4">
        <v>11.0</v>
      </c>
      <c r="B419" s="1" t="s">
        <v>334</v>
      </c>
    </row>
    <row r="420">
      <c r="A420" s="4">
        <v>12.0</v>
      </c>
      <c r="B420" s="1" t="s">
        <v>343</v>
      </c>
    </row>
    <row r="421">
      <c r="A421" s="4">
        <v>1.0</v>
      </c>
      <c r="B421" s="1" t="s">
        <v>131</v>
      </c>
    </row>
    <row r="422">
      <c r="A422" s="4">
        <v>2.0</v>
      </c>
      <c r="B422" s="1" t="s">
        <v>605</v>
      </c>
    </row>
    <row r="423">
      <c r="A423" s="4">
        <v>3.0</v>
      </c>
      <c r="B423" s="1" t="s">
        <v>368</v>
      </c>
    </row>
    <row r="424">
      <c r="A424" s="4">
        <v>4.0</v>
      </c>
      <c r="B424" s="1" t="s">
        <v>351</v>
      </c>
    </row>
    <row r="425">
      <c r="A425" s="4">
        <v>5.0</v>
      </c>
      <c r="B425" s="1" t="s">
        <v>416</v>
      </c>
    </row>
    <row r="426">
      <c r="A426" s="4">
        <v>6.0</v>
      </c>
      <c r="B426" s="1" t="s">
        <v>466</v>
      </c>
    </row>
    <row r="427">
      <c r="A427" s="4">
        <v>7.0</v>
      </c>
      <c r="B427" s="1" t="s">
        <v>360</v>
      </c>
    </row>
    <row r="428">
      <c r="A428" s="4">
        <v>8.0</v>
      </c>
      <c r="B428" s="1" t="s">
        <v>331</v>
      </c>
    </row>
    <row r="429">
      <c r="A429" s="4">
        <v>9.0</v>
      </c>
      <c r="B429" s="1" t="s">
        <v>332</v>
      </c>
    </row>
    <row r="430">
      <c r="A430" s="4">
        <v>10.0</v>
      </c>
      <c r="B430" s="1" t="s">
        <v>380</v>
      </c>
    </row>
    <row r="431">
      <c r="A431" s="4">
        <v>11.0</v>
      </c>
      <c r="B431" s="1" t="s">
        <v>334</v>
      </c>
    </row>
    <row r="432">
      <c r="A432" s="4">
        <v>12.0</v>
      </c>
      <c r="B432" s="1" t="s">
        <v>335</v>
      </c>
    </row>
    <row r="433">
      <c r="A433" s="4">
        <v>1.0</v>
      </c>
      <c r="B433" s="1" t="s">
        <v>132</v>
      </c>
    </row>
    <row r="434">
      <c r="A434" s="4">
        <v>2.0</v>
      </c>
      <c r="B434" s="1" t="s">
        <v>512</v>
      </c>
    </row>
    <row r="435">
      <c r="A435" s="4">
        <v>3.0</v>
      </c>
      <c r="B435" s="1" t="s">
        <v>576</v>
      </c>
    </row>
    <row r="436">
      <c r="A436" s="4">
        <v>4.0</v>
      </c>
      <c r="B436" s="1" t="s">
        <v>477</v>
      </c>
    </row>
    <row r="437">
      <c r="A437" s="4">
        <v>5.0</v>
      </c>
      <c r="B437" s="1" t="s">
        <v>416</v>
      </c>
    </row>
    <row r="438">
      <c r="A438" s="4">
        <v>6.0</v>
      </c>
      <c r="B438" s="1" t="s">
        <v>346</v>
      </c>
    </row>
    <row r="439">
      <c r="A439" s="4">
        <v>7.0</v>
      </c>
      <c r="B439" s="1" t="s">
        <v>429</v>
      </c>
    </row>
    <row r="440">
      <c r="A440" s="4">
        <v>8.0</v>
      </c>
      <c r="B440" s="1" t="s">
        <v>331</v>
      </c>
    </row>
    <row r="441">
      <c r="A441" s="4">
        <v>9.0</v>
      </c>
      <c r="B441" s="1" t="s">
        <v>332</v>
      </c>
    </row>
    <row r="442">
      <c r="A442" s="4">
        <v>10.0</v>
      </c>
      <c r="B442" s="1" t="s">
        <v>380</v>
      </c>
    </row>
    <row r="443">
      <c r="A443" s="4">
        <v>11.0</v>
      </c>
      <c r="B443" s="1" t="s">
        <v>334</v>
      </c>
    </row>
    <row r="444">
      <c r="A444" s="4">
        <v>12.0</v>
      </c>
      <c r="B444" s="1" t="s">
        <v>355</v>
      </c>
    </row>
    <row r="445">
      <c r="A445" s="4">
        <v>1.0</v>
      </c>
      <c r="B445" s="1" t="s">
        <v>133</v>
      </c>
    </row>
    <row r="446">
      <c r="A446" s="4">
        <v>2.0</v>
      </c>
      <c r="B446" s="1" t="s">
        <v>390</v>
      </c>
    </row>
    <row r="447">
      <c r="A447" s="4">
        <v>3.0</v>
      </c>
      <c r="B447" s="1" t="s">
        <v>391</v>
      </c>
    </row>
    <row r="448">
      <c r="A448" s="4">
        <v>4.0</v>
      </c>
      <c r="B448" s="1" t="s">
        <v>344</v>
      </c>
    </row>
    <row r="449">
      <c r="A449" s="4">
        <v>5.0</v>
      </c>
      <c r="B449" s="1" t="s">
        <v>383</v>
      </c>
    </row>
    <row r="450">
      <c r="A450" s="4">
        <v>6.0</v>
      </c>
      <c r="B450" s="1" t="s">
        <v>340</v>
      </c>
    </row>
    <row r="451">
      <c r="A451" s="4">
        <v>7.0</v>
      </c>
      <c r="B451" s="1" t="s">
        <v>394</v>
      </c>
    </row>
    <row r="452">
      <c r="A452" s="4">
        <v>8.0</v>
      </c>
      <c r="B452" s="1" t="s">
        <v>331</v>
      </c>
    </row>
    <row r="453">
      <c r="A453" s="4">
        <v>9.0</v>
      </c>
      <c r="B453" s="1" t="s">
        <v>332</v>
      </c>
    </row>
    <row r="454">
      <c r="A454" s="4">
        <v>10.0</v>
      </c>
      <c r="B454" s="1" t="s">
        <v>389</v>
      </c>
    </row>
    <row r="455">
      <c r="A455" s="4">
        <v>11.0</v>
      </c>
      <c r="B455" s="1" t="s">
        <v>334</v>
      </c>
    </row>
    <row r="456">
      <c r="A456" s="4">
        <v>12.0</v>
      </c>
      <c r="B456" s="1" t="s">
        <v>440</v>
      </c>
    </row>
    <row r="457">
      <c r="A457" s="4">
        <v>1.0</v>
      </c>
      <c r="B457" s="1" t="s">
        <v>134</v>
      </c>
    </row>
    <row r="458">
      <c r="A458" s="4">
        <v>2.0</v>
      </c>
      <c r="B458" s="1" t="s">
        <v>606</v>
      </c>
    </row>
    <row r="459">
      <c r="A459" s="4">
        <v>3.0</v>
      </c>
      <c r="B459" s="1" t="s">
        <v>391</v>
      </c>
    </row>
    <row r="460">
      <c r="A460" s="4">
        <v>4.0</v>
      </c>
      <c r="B460" s="1" t="s">
        <v>555</v>
      </c>
    </row>
    <row r="461">
      <c r="A461" s="4">
        <v>5.0</v>
      </c>
      <c r="B461" s="1" t="s">
        <v>345</v>
      </c>
    </row>
    <row r="462">
      <c r="A462" s="4">
        <v>6.0</v>
      </c>
      <c r="B462" s="1" t="s">
        <v>353</v>
      </c>
    </row>
    <row r="463">
      <c r="A463" s="4">
        <v>7.0</v>
      </c>
      <c r="B463" s="1" t="s">
        <v>404</v>
      </c>
    </row>
    <row r="464">
      <c r="A464" s="4">
        <v>8.0</v>
      </c>
      <c r="B464" s="1" t="s">
        <v>331</v>
      </c>
    </row>
    <row r="465">
      <c r="A465" s="4">
        <v>9.0</v>
      </c>
      <c r="B465" s="1" t="s">
        <v>332</v>
      </c>
    </row>
    <row r="466">
      <c r="A466" s="4">
        <v>10.0</v>
      </c>
      <c r="B466" s="1" t="s">
        <v>389</v>
      </c>
    </row>
    <row r="467">
      <c r="A467" s="4">
        <v>11.0</v>
      </c>
      <c r="B467" s="1" t="s">
        <v>334</v>
      </c>
    </row>
    <row r="468">
      <c r="A468" s="4">
        <v>12.0</v>
      </c>
      <c r="B468" s="1" t="s">
        <v>405</v>
      </c>
    </row>
    <row r="469">
      <c r="A469" s="4">
        <v>1.0</v>
      </c>
      <c r="B469" s="1" t="s">
        <v>135</v>
      </c>
    </row>
    <row r="470">
      <c r="A470" s="4">
        <v>2.0</v>
      </c>
      <c r="B470" s="1" t="s">
        <v>607</v>
      </c>
    </row>
    <row r="471">
      <c r="A471" s="4">
        <v>3.0</v>
      </c>
      <c r="B471" s="1" t="s">
        <v>391</v>
      </c>
    </row>
    <row r="472">
      <c r="A472" s="4">
        <v>4.0</v>
      </c>
      <c r="B472" s="1" t="s">
        <v>608</v>
      </c>
    </row>
    <row r="473">
      <c r="A473" s="4">
        <v>5.0</v>
      </c>
      <c r="B473" s="1" t="s">
        <v>609</v>
      </c>
    </row>
    <row r="474">
      <c r="A474" s="4">
        <v>6.0</v>
      </c>
      <c r="B474" s="1" t="s">
        <v>565</v>
      </c>
    </row>
    <row r="475">
      <c r="A475" s="4">
        <v>7.0</v>
      </c>
      <c r="B475" s="1" t="s">
        <v>394</v>
      </c>
    </row>
    <row r="476">
      <c r="A476" s="4">
        <v>8.0</v>
      </c>
      <c r="B476" s="1" t="s">
        <v>331</v>
      </c>
    </row>
    <row r="477">
      <c r="A477" s="4">
        <v>9.0</v>
      </c>
      <c r="B477" s="1" t="s">
        <v>332</v>
      </c>
    </row>
    <row r="478">
      <c r="A478" s="4">
        <v>10.0</v>
      </c>
      <c r="B478" s="1" t="s">
        <v>389</v>
      </c>
    </row>
    <row r="479">
      <c r="A479" s="4">
        <v>11.0</v>
      </c>
      <c r="B479" s="1" t="s">
        <v>334</v>
      </c>
    </row>
    <row r="480">
      <c r="A480" s="4">
        <v>12.0</v>
      </c>
      <c r="B480" s="1" t="s">
        <v>440</v>
      </c>
    </row>
    <row r="481">
      <c r="A481" s="4">
        <v>1.0</v>
      </c>
      <c r="B481" s="1" t="s">
        <v>136</v>
      </c>
    </row>
    <row r="482">
      <c r="A482" s="4">
        <v>2.0</v>
      </c>
      <c r="B482" s="1" t="s">
        <v>610</v>
      </c>
    </row>
    <row r="483">
      <c r="A483" s="4">
        <v>3.0</v>
      </c>
      <c r="B483" s="1" t="s">
        <v>337</v>
      </c>
    </row>
    <row r="484">
      <c r="A484" s="4">
        <v>4.0</v>
      </c>
      <c r="B484" s="1" t="s">
        <v>611</v>
      </c>
    </row>
    <row r="485">
      <c r="A485" s="4">
        <v>5.0</v>
      </c>
      <c r="B485" s="1" t="s">
        <v>358</v>
      </c>
    </row>
    <row r="486">
      <c r="A486" s="4">
        <v>6.0</v>
      </c>
      <c r="B486" s="1" t="s">
        <v>528</v>
      </c>
    </row>
    <row r="487">
      <c r="A487" s="4">
        <v>7.0</v>
      </c>
      <c r="B487" s="1" t="s">
        <v>360</v>
      </c>
    </row>
    <row r="488">
      <c r="A488" s="4">
        <v>8.0</v>
      </c>
      <c r="B488" s="1" t="s">
        <v>331</v>
      </c>
    </row>
    <row r="489">
      <c r="A489" s="4">
        <v>9.0</v>
      </c>
      <c r="B489" s="1" t="s">
        <v>332</v>
      </c>
    </row>
    <row r="490">
      <c r="A490" s="4">
        <v>10.0</v>
      </c>
      <c r="B490" s="1" t="s">
        <v>354</v>
      </c>
    </row>
    <row r="491">
      <c r="A491" s="4">
        <v>11.0</v>
      </c>
      <c r="B491" s="1" t="s">
        <v>514</v>
      </c>
    </row>
    <row r="492">
      <c r="A492" s="4">
        <v>12.0</v>
      </c>
      <c r="B492" s="1" t="s">
        <v>440</v>
      </c>
    </row>
    <row r="493">
      <c r="A493" s="4">
        <v>1.0</v>
      </c>
      <c r="B493" s="1" t="s">
        <v>137</v>
      </c>
    </row>
    <row r="494">
      <c r="A494" s="4">
        <v>2.0</v>
      </c>
      <c r="B494" s="1" t="s">
        <v>612</v>
      </c>
    </row>
    <row r="495">
      <c r="A495" s="4">
        <v>3.0</v>
      </c>
      <c r="B495" s="1" t="s">
        <v>361</v>
      </c>
    </row>
    <row r="496">
      <c r="A496" s="4">
        <v>4.0</v>
      </c>
      <c r="B496" s="1" t="s">
        <v>564</v>
      </c>
    </row>
    <row r="497">
      <c r="A497" s="4">
        <v>5.0</v>
      </c>
      <c r="B497" s="1" t="s">
        <v>416</v>
      </c>
    </row>
    <row r="498">
      <c r="A498" s="4">
        <v>6.0</v>
      </c>
      <c r="B498" s="1" t="s">
        <v>499</v>
      </c>
    </row>
    <row r="499">
      <c r="A499" s="4">
        <v>7.0</v>
      </c>
      <c r="B499" s="1" t="s">
        <v>372</v>
      </c>
    </row>
    <row r="500">
      <c r="A500" s="4">
        <v>8.0</v>
      </c>
      <c r="B500" s="1" t="s">
        <v>331</v>
      </c>
    </row>
    <row r="501">
      <c r="A501" s="4">
        <v>9.0</v>
      </c>
      <c r="B501" s="1" t="s">
        <v>332</v>
      </c>
    </row>
    <row r="502">
      <c r="A502" s="4">
        <v>10.0</v>
      </c>
      <c r="B502" s="1" t="s">
        <v>522</v>
      </c>
    </row>
    <row r="503">
      <c r="A503" s="4">
        <v>11.0</v>
      </c>
      <c r="B503" s="1" t="s">
        <v>334</v>
      </c>
    </row>
    <row r="504">
      <c r="A504" s="4">
        <v>12.0</v>
      </c>
      <c r="B504" s="1" t="s">
        <v>468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613</v>
      </c>
      <c r="B1" s="16" t="s">
        <v>614</v>
      </c>
      <c r="C1" s="16" t="s">
        <v>615</v>
      </c>
      <c r="D1" s="16" t="s">
        <v>616</v>
      </c>
      <c r="E1" s="16" t="s">
        <v>617</v>
      </c>
      <c r="F1" s="16" t="s">
        <v>618</v>
      </c>
      <c r="G1" s="17" t="s">
        <v>619</v>
      </c>
      <c r="H1" s="17" t="s">
        <v>620</v>
      </c>
      <c r="I1" s="16" t="s">
        <v>621</v>
      </c>
      <c r="J1" s="16" t="s">
        <v>622</v>
      </c>
      <c r="K1" s="16" t="s">
        <v>623</v>
      </c>
      <c r="L1" s="16" t="s">
        <v>624</v>
      </c>
      <c r="M1" s="16" t="s">
        <v>625</v>
      </c>
      <c r="N1" s="16" t="s">
        <v>626</v>
      </c>
      <c r="O1" s="7">
        <v>1.0</v>
      </c>
      <c r="P1" s="16" t="s">
        <v>1</v>
      </c>
      <c r="Q1" s="16" t="s">
        <v>627</v>
      </c>
      <c r="R1" s="16" t="s">
        <v>628</v>
      </c>
      <c r="S1" s="7" t="s">
        <v>629</v>
      </c>
      <c r="T1" s="18" t="s">
        <v>1</v>
      </c>
      <c r="U1" s="18" t="s">
        <v>627</v>
      </c>
      <c r="V1" s="18" t="s">
        <v>630</v>
      </c>
      <c r="W1" s="19"/>
      <c r="X1" s="19"/>
      <c r="Y1" s="19"/>
    </row>
    <row r="2">
      <c r="A2" s="16" t="s">
        <v>96</v>
      </c>
      <c r="B2" s="16">
        <v>0.0</v>
      </c>
      <c r="C2" s="16">
        <v>0.0</v>
      </c>
      <c r="D2" s="16">
        <v>0.0</v>
      </c>
      <c r="E2" s="20">
        <v>0.0</v>
      </c>
      <c r="F2" s="16">
        <v>213.0</v>
      </c>
      <c r="G2" s="21">
        <f t="shared" ref="G2:G126" si="1">B2/$F$2</f>
        <v>0</v>
      </c>
      <c r="H2" s="21">
        <f t="shared" ref="H2:H126" si="2">D2/$F$2</f>
        <v>0</v>
      </c>
      <c r="I2" s="16" t="s">
        <v>69</v>
      </c>
      <c r="J2" s="16" t="s">
        <v>61</v>
      </c>
      <c r="K2" s="16" t="s">
        <v>61</v>
      </c>
      <c r="L2" s="16" t="s">
        <v>40</v>
      </c>
      <c r="M2" s="16" t="s">
        <v>74</v>
      </c>
      <c r="N2" s="16" t="s">
        <v>69</v>
      </c>
      <c r="O2" s="16" t="s">
        <v>69</v>
      </c>
      <c r="P2" s="16" t="s">
        <v>69</v>
      </c>
      <c r="Q2" s="16" t="s">
        <v>631</v>
      </c>
      <c r="R2" s="16">
        <v>2.0</v>
      </c>
      <c r="S2" s="16" t="s">
        <v>632</v>
      </c>
      <c r="T2" s="18" t="s">
        <v>96</v>
      </c>
      <c r="U2" s="18" t="s">
        <v>633</v>
      </c>
      <c r="V2" s="19"/>
      <c r="W2" s="19"/>
      <c r="X2" s="19"/>
      <c r="Y2" s="19"/>
    </row>
    <row r="3">
      <c r="A3" s="16" t="s">
        <v>54</v>
      </c>
      <c r="B3" s="16">
        <v>13.0</v>
      </c>
      <c r="C3" s="16">
        <v>2.0</v>
      </c>
      <c r="D3" s="16">
        <v>5.0</v>
      </c>
      <c r="E3" s="20">
        <v>0.38</v>
      </c>
      <c r="F3" s="22"/>
      <c r="G3" s="21">
        <f t="shared" si="1"/>
        <v>0.06103286385</v>
      </c>
      <c r="H3" s="21">
        <f t="shared" si="2"/>
        <v>0.0234741784</v>
      </c>
      <c r="I3" s="16" t="s">
        <v>76</v>
      </c>
      <c r="J3" s="16" t="s">
        <v>89</v>
      </c>
      <c r="K3" s="16" t="s">
        <v>17</v>
      </c>
      <c r="L3" s="16" t="s">
        <v>81</v>
      </c>
      <c r="M3" s="16" t="s">
        <v>80</v>
      </c>
      <c r="N3" s="16" t="s">
        <v>112</v>
      </c>
      <c r="O3" s="16" t="s">
        <v>631</v>
      </c>
      <c r="P3" s="16" t="s">
        <v>76</v>
      </c>
      <c r="Q3" s="16" t="s">
        <v>631</v>
      </c>
      <c r="R3" s="16">
        <v>2.0</v>
      </c>
      <c r="S3" s="16" t="s">
        <v>632</v>
      </c>
      <c r="T3" s="18" t="s">
        <v>54</v>
      </c>
      <c r="U3" s="18" t="s">
        <v>631</v>
      </c>
      <c r="V3" s="19"/>
      <c r="W3" s="19"/>
      <c r="X3" s="19"/>
      <c r="Y3" s="19"/>
    </row>
    <row r="4">
      <c r="A4" s="16" t="s">
        <v>97</v>
      </c>
      <c r="B4" s="16">
        <v>0.0</v>
      </c>
      <c r="C4" s="16">
        <v>0.0</v>
      </c>
      <c r="D4" s="16">
        <v>0.0</v>
      </c>
      <c r="E4" s="20">
        <v>0.0</v>
      </c>
      <c r="F4" s="22"/>
      <c r="G4" s="21">
        <f t="shared" si="1"/>
        <v>0</v>
      </c>
      <c r="H4" s="21">
        <f t="shared" si="2"/>
        <v>0</v>
      </c>
      <c r="I4" s="16" t="s">
        <v>12</v>
      </c>
      <c r="J4" s="16" t="s">
        <v>24</v>
      </c>
      <c r="K4" s="16" t="s">
        <v>24</v>
      </c>
      <c r="L4" s="16" t="s">
        <v>30</v>
      </c>
      <c r="M4" s="16" t="s">
        <v>12</v>
      </c>
      <c r="N4" s="16" t="s">
        <v>31</v>
      </c>
      <c r="O4" s="16">
        <v>2.0</v>
      </c>
      <c r="P4" s="16" t="s">
        <v>12</v>
      </c>
      <c r="Q4" s="16" t="s">
        <v>631</v>
      </c>
      <c r="R4" s="16">
        <v>2.0</v>
      </c>
      <c r="S4" s="16" t="s">
        <v>632</v>
      </c>
      <c r="T4" s="18" t="s">
        <v>97</v>
      </c>
      <c r="U4" s="18" t="s">
        <v>634</v>
      </c>
      <c r="V4" s="19"/>
      <c r="W4" s="19"/>
      <c r="X4" s="19"/>
      <c r="Y4" s="19"/>
    </row>
    <row r="5">
      <c r="A5" s="16" t="s">
        <v>60</v>
      </c>
      <c r="B5" s="16">
        <v>10.0</v>
      </c>
      <c r="C5" s="16">
        <v>5.0</v>
      </c>
      <c r="D5" s="16">
        <v>4.0</v>
      </c>
      <c r="E5" s="20">
        <v>0.4</v>
      </c>
      <c r="F5" s="22"/>
      <c r="G5" s="21">
        <f t="shared" si="1"/>
        <v>0.04694835681</v>
      </c>
      <c r="H5" s="21">
        <f t="shared" si="2"/>
        <v>0.01877934272</v>
      </c>
      <c r="I5" s="16" t="s">
        <v>70</v>
      </c>
      <c r="J5" s="16" t="s">
        <v>76</v>
      </c>
      <c r="K5" s="16" t="s">
        <v>55</v>
      </c>
      <c r="L5" s="16" t="s">
        <v>135</v>
      </c>
      <c r="M5" s="16" t="s">
        <v>35</v>
      </c>
      <c r="N5" s="16" t="s">
        <v>67</v>
      </c>
      <c r="O5" s="16" t="s">
        <v>632</v>
      </c>
      <c r="P5" s="16" t="s">
        <v>70</v>
      </c>
      <c r="Q5" s="16" t="s">
        <v>631</v>
      </c>
      <c r="R5" s="16">
        <v>1.0</v>
      </c>
      <c r="S5" s="16" t="s">
        <v>631</v>
      </c>
      <c r="T5" s="18" t="s">
        <v>60</v>
      </c>
      <c r="U5" s="18" t="s">
        <v>635</v>
      </c>
      <c r="V5" s="19"/>
      <c r="W5" s="19"/>
      <c r="X5" s="19"/>
      <c r="Y5" s="19"/>
    </row>
    <row r="6">
      <c r="A6" s="16" t="s">
        <v>18</v>
      </c>
      <c r="B6" s="16">
        <v>48.0</v>
      </c>
      <c r="C6" s="16">
        <v>34.0</v>
      </c>
      <c r="D6" s="16">
        <v>29.0</v>
      </c>
      <c r="E6" s="20">
        <v>0.6</v>
      </c>
      <c r="F6" s="22"/>
      <c r="G6" s="21">
        <f t="shared" si="1"/>
        <v>0.2253521127</v>
      </c>
      <c r="H6" s="21">
        <f t="shared" si="2"/>
        <v>0.1361502347</v>
      </c>
      <c r="I6" s="16" t="s">
        <v>49</v>
      </c>
      <c r="J6" s="16" t="s">
        <v>30</v>
      </c>
      <c r="K6" s="16" t="s">
        <v>88</v>
      </c>
      <c r="L6" s="16" t="s">
        <v>13</v>
      </c>
      <c r="M6" s="16" t="s">
        <v>42</v>
      </c>
      <c r="N6" s="16" t="s">
        <v>26</v>
      </c>
      <c r="O6" s="16">
        <v>2.0</v>
      </c>
      <c r="P6" s="16" t="s">
        <v>49</v>
      </c>
      <c r="Q6" s="16" t="s">
        <v>631</v>
      </c>
      <c r="R6" s="16">
        <v>2.0</v>
      </c>
      <c r="S6" s="16" t="s">
        <v>632</v>
      </c>
      <c r="T6" s="18" t="s">
        <v>18</v>
      </c>
      <c r="U6" s="18" t="s">
        <v>634</v>
      </c>
      <c r="V6" s="19"/>
      <c r="W6" s="19"/>
      <c r="X6" s="19"/>
      <c r="Y6" s="19"/>
    </row>
    <row r="7">
      <c r="A7" s="16" t="s">
        <v>98</v>
      </c>
      <c r="B7" s="16">
        <v>0.0</v>
      </c>
      <c r="C7" s="16">
        <v>0.0</v>
      </c>
      <c r="D7" s="16">
        <v>0.0</v>
      </c>
      <c r="E7" s="20">
        <v>0.0</v>
      </c>
      <c r="F7" s="22"/>
      <c r="G7" s="21">
        <f t="shared" si="1"/>
        <v>0</v>
      </c>
      <c r="H7" s="21">
        <f t="shared" si="2"/>
        <v>0</v>
      </c>
      <c r="I7" s="16" t="s">
        <v>82</v>
      </c>
      <c r="J7" s="16" t="s">
        <v>88</v>
      </c>
      <c r="K7" s="16" t="s">
        <v>96</v>
      </c>
      <c r="L7" s="16" t="s">
        <v>25</v>
      </c>
      <c r="M7" s="16" t="s">
        <v>72</v>
      </c>
      <c r="N7" s="16" t="s">
        <v>50</v>
      </c>
      <c r="O7" s="16" t="s">
        <v>76</v>
      </c>
      <c r="P7" s="16" t="s">
        <v>82</v>
      </c>
      <c r="Q7" s="16" t="s">
        <v>631</v>
      </c>
      <c r="R7" s="16">
        <v>1.0</v>
      </c>
      <c r="S7" s="16" t="s">
        <v>631</v>
      </c>
      <c r="T7" s="18" t="s">
        <v>98</v>
      </c>
      <c r="U7" s="18" t="s">
        <v>636</v>
      </c>
      <c r="V7" s="19"/>
      <c r="W7" s="19"/>
      <c r="X7" s="19"/>
      <c r="Y7" s="19"/>
    </row>
    <row r="8">
      <c r="A8" s="16" t="s">
        <v>44</v>
      </c>
      <c r="B8" s="16">
        <v>18.0</v>
      </c>
      <c r="C8" s="16">
        <v>8.0</v>
      </c>
      <c r="D8" s="16">
        <v>8.0</v>
      </c>
      <c r="E8" s="20">
        <v>0.44</v>
      </c>
      <c r="F8" s="22"/>
      <c r="G8" s="21">
        <f t="shared" si="1"/>
        <v>0.08450704225</v>
      </c>
      <c r="H8" s="21">
        <f t="shared" si="2"/>
        <v>0.03755868545</v>
      </c>
      <c r="I8" s="16" t="s">
        <v>67</v>
      </c>
      <c r="J8" s="16" t="s">
        <v>100</v>
      </c>
      <c r="K8" s="16" t="s">
        <v>85</v>
      </c>
      <c r="L8" s="16" t="s">
        <v>45</v>
      </c>
      <c r="M8" s="16" t="s">
        <v>129</v>
      </c>
      <c r="N8" s="16" t="s">
        <v>44</v>
      </c>
      <c r="O8" s="16" t="s">
        <v>631</v>
      </c>
      <c r="P8" s="16" t="s">
        <v>67</v>
      </c>
      <c r="Q8" s="16" t="s">
        <v>631</v>
      </c>
      <c r="R8" s="16">
        <v>2.0</v>
      </c>
      <c r="S8" s="16" t="s">
        <v>632</v>
      </c>
      <c r="T8" s="18" t="s">
        <v>44</v>
      </c>
      <c r="U8" s="18" t="s">
        <v>637</v>
      </c>
      <c r="V8" s="19"/>
      <c r="W8" s="19"/>
      <c r="X8" s="19"/>
      <c r="Y8" s="19"/>
    </row>
    <row r="9">
      <c r="A9" s="16" t="s">
        <v>99</v>
      </c>
      <c r="B9" s="16">
        <v>0.0</v>
      </c>
      <c r="C9" s="16">
        <v>0.0</v>
      </c>
      <c r="D9" s="16">
        <v>0.0</v>
      </c>
      <c r="E9" s="20">
        <v>0.0</v>
      </c>
      <c r="F9" s="22"/>
      <c r="G9" s="21">
        <f t="shared" si="1"/>
        <v>0</v>
      </c>
      <c r="H9" s="21">
        <f t="shared" si="2"/>
        <v>0</v>
      </c>
      <c r="I9" s="16" t="s">
        <v>92</v>
      </c>
      <c r="J9" s="16" t="s">
        <v>21</v>
      </c>
      <c r="K9" s="16" t="s">
        <v>31</v>
      </c>
      <c r="L9" s="16" t="s">
        <v>83</v>
      </c>
      <c r="M9" s="16" t="s">
        <v>51</v>
      </c>
      <c r="N9" s="16" t="s">
        <v>107</v>
      </c>
      <c r="O9" s="16">
        <v>2.0</v>
      </c>
      <c r="P9" s="16" t="s">
        <v>92</v>
      </c>
      <c r="Q9" s="16" t="s">
        <v>631</v>
      </c>
      <c r="R9" s="16">
        <v>2.0</v>
      </c>
      <c r="S9" s="16" t="s">
        <v>632</v>
      </c>
      <c r="T9" s="18" t="s">
        <v>99</v>
      </c>
      <c r="U9" s="18" t="s">
        <v>634</v>
      </c>
      <c r="V9" s="19"/>
      <c r="W9" s="19"/>
      <c r="X9" s="19"/>
      <c r="Y9" s="19"/>
    </row>
    <row r="10">
      <c r="A10" s="16" t="s">
        <v>24</v>
      </c>
      <c r="B10" s="16">
        <v>55.0</v>
      </c>
      <c r="C10" s="16">
        <v>26.0</v>
      </c>
      <c r="D10" s="16">
        <v>27.0</v>
      </c>
      <c r="E10" s="20">
        <v>0.49</v>
      </c>
      <c r="F10" s="22"/>
      <c r="G10" s="21">
        <f t="shared" si="1"/>
        <v>0.2582159624</v>
      </c>
      <c r="H10" s="21">
        <f t="shared" si="2"/>
        <v>0.1267605634</v>
      </c>
      <c r="I10" s="16" t="s">
        <v>103</v>
      </c>
      <c r="J10" s="16" t="s">
        <v>85</v>
      </c>
      <c r="K10" s="16" t="s">
        <v>63</v>
      </c>
      <c r="L10" s="16" t="s">
        <v>65</v>
      </c>
      <c r="M10" s="16" t="s">
        <v>115</v>
      </c>
      <c r="N10" s="16" t="s">
        <v>110</v>
      </c>
      <c r="O10" s="16" t="s">
        <v>632</v>
      </c>
      <c r="P10" s="16" t="s">
        <v>103</v>
      </c>
      <c r="Q10" s="16" t="s">
        <v>631</v>
      </c>
      <c r="R10" s="16">
        <v>1.0</v>
      </c>
      <c r="S10" s="16" t="s">
        <v>631</v>
      </c>
      <c r="T10" s="18" t="s">
        <v>24</v>
      </c>
      <c r="U10" s="18" t="s">
        <v>636</v>
      </c>
      <c r="V10" s="19"/>
      <c r="W10" s="19"/>
      <c r="X10" s="19"/>
      <c r="Y10" s="19"/>
    </row>
    <row r="11">
      <c r="A11" s="16" t="s">
        <v>82</v>
      </c>
      <c r="B11" s="16">
        <v>1.0</v>
      </c>
      <c r="C11" s="16">
        <v>0.0</v>
      </c>
      <c r="D11" s="16">
        <v>1.0</v>
      </c>
      <c r="E11" s="20">
        <v>1.0</v>
      </c>
      <c r="F11" s="22"/>
      <c r="G11" s="21">
        <f t="shared" si="1"/>
        <v>0.004694835681</v>
      </c>
      <c r="H11" s="21">
        <f t="shared" si="2"/>
        <v>0.004694835681</v>
      </c>
      <c r="I11" s="16" t="s">
        <v>22</v>
      </c>
      <c r="J11" s="16" t="s">
        <v>49</v>
      </c>
      <c r="K11" s="16" t="s">
        <v>28</v>
      </c>
      <c r="L11" s="16" t="s">
        <v>109</v>
      </c>
      <c r="M11" s="16" t="s">
        <v>122</v>
      </c>
      <c r="N11" s="16" t="s">
        <v>119</v>
      </c>
      <c r="O11" s="22"/>
      <c r="P11" s="16" t="s">
        <v>22</v>
      </c>
      <c r="Q11" s="16" t="s">
        <v>631</v>
      </c>
      <c r="R11" s="16">
        <v>2.0</v>
      </c>
      <c r="S11" s="16" t="s">
        <v>632</v>
      </c>
      <c r="T11" s="18" t="s">
        <v>82</v>
      </c>
      <c r="U11" s="18" t="s">
        <v>631</v>
      </c>
      <c r="V11" s="19"/>
      <c r="W11" s="19"/>
      <c r="X11" s="19"/>
      <c r="Y11" s="19"/>
    </row>
    <row r="12">
      <c r="A12" s="16" t="s">
        <v>100</v>
      </c>
      <c r="B12" s="16">
        <v>0.0</v>
      </c>
      <c r="C12" s="16">
        <v>0.0</v>
      </c>
      <c r="D12" s="16">
        <v>0.0</v>
      </c>
      <c r="E12" s="20">
        <v>0.0</v>
      </c>
      <c r="F12" s="22"/>
      <c r="G12" s="21">
        <f t="shared" si="1"/>
        <v>0</v>
      </c>
      <c r="H12" s="21">
        <f t="shared" si="2"/>
        <v>0</v>
      </c>
      <c r="I12" s="16" t="s">
        <v>109</v>
      </c>
      <c r="J12" s="16" t="s">
        <v>37</v>
      </c>
      <c r="K12" s="16" t="s">
        <v>90</v>
      </c>
      <c r="L12" s="16" t="s">
        <v>26</v>
      </c>
      <c r="M12" s="16" t="s">
        <v>36</v>
      </c>
      <c r="N12" s="16" t="s">
        <v>62</v>
      </c>
      <c r="O12" s="22"/>
      <c r="P12" s="16" t="s">
        <v>109</v>
      </c>
      <c r="Q12" s="16" t="s">
        <v>631</v>
      </c>
      <c r="R12" s="16">
        <v>2.0</v>
      </c>
      <c r="S12" s="16" t="s">
        <v>632</v>
      </c>
      <c r="T12" s="18" t="s">
        <v>100</v>
      </c>
      <c r="U12" s="18" t="s">
        <v>634</v>
      </c>
      <c r="V12" s="19"/>
      <c r="W12" s="19"/>
      <c r="X12" s="19"/>
      <c r="Y12" s="19"/>
    </row>
    <row r="13">
      <c r="A13" s="16" t="s">
        <v>33</v>
      </c>
      <c r="B13" s="16">
        <v>39.0</v>
      </c>
      <c r="C13" s="16">
        <v>16.0</v>
      </c>
      <c r="D13" s="16">
        <v>23.0</v>
      </c>
      <c r="E13" s="20">
        <v>0.59</v>
      </c>
      <c r="F13" s="22"/>
      <c r="G13" s="21">
        <f t="shared" si="1"/>
        <v>0.1830985915</v>
      </c>
      <c r="H13" s="21">
        <f t="shared" si="2"/>
        <v>0.1079812207</v>
      </c>
      <c r="I13" s="16" t="s">
        <v>52</v>
      </c>
      <c r="J13" s="16" t="s">
        <v>63</v>
      </c>
      <c r="K13" s="16" t="s">
        <v>117</v>
      </c>
      <c r="L13" s="16" t="s">
        <v>90</v>
      </c>
      <c r="M13" s="16" t="s">
        <v>79</v>
      </c>
      <c r="N13" s="16" t="s">
        <v>59</v>
      </c>
      <c r="O13" s="22"/>
      <c r="P13" s="16" t="s">
        <v>52</v>
      </c>
      <c r="Q13" s="16" t="s">
        <v>631</v>
      </c>
      <c r="R13" s="16">
        <v>1.0</v>
      </c>
      <c r="S13" s="16" t="s">
        <v>631</v>
      </c>
      <c r="T13" s="18" t="s">
        <v>33</v>
      </c>
      <c r="U13" s="18" t="s">
        <v>638</v>
      </c>
      <c r="V13" s="19"/>
      <c r="W13" s="19"/>
      <c r="X13" s="19"/>
      <c r="Y13" s="19"/>
    </row>
    <row r="14">
      <c r="A14" s="16" t="s">
        <v>101</v>
      </c>
      <c r="B14" s="16">
        <v>0.0</v>
      </c>
      <c r="C14" s="16">
        <v>0.0</v>
      </c>
      <c r="D14" s="16">
        <v>0.0</v>
      </c>
      <c r="E14" s="20">
        <v>0.0</v>
      </c>
      <c r="F14" s="22"/>
      <c r="G14" s="21">
        <f t="shared" si="1"/>
        <v>0</v>
      </c>
      <c r="H14" s="21">
        <f t="shared" si="2"/>
        <v>0</v>
      </c>
      <c r="I14" s="16" t="s">
        <v>104</v>
      </c>
      <c r="J14" s="16" t="s">
        <v>73</v>
      </c>
      <c r="K14" s="16" t="s">
        <v>130</v>
      </c>
      <c r="L14" s="16" t="s">
        <v>14</v>
      </c>
      <c r="M14" s="16" t="s">
        <v>126</v>
      </c>
      <c r="N14" s="16" t="s">
        <v>75</v>
      </c>
      <c r="O14" s="22"/>
      <c r="P14" s="16" t="s">
        <v>104</v>
      </c>
      <c r="Q14" s="16" t="s">
        <v>631</v>
      </c>
      <c r="R14" s="16">
        <v>1.0</v>
      </c>
      <c r="S14" s="16" t="s">
        <v>631</v>
      </c>
      <c r="T14" s="18" t="s">
        <v>101</v>
      </c>
      <c r="U14" s="18" t="s">
        <v>634</v>
      </c>
      <c r="V14" s="19"/>
      <c r="W14" s="19"/>
      <c r="X14" s="19"/>
      <c r="Y14" s="19"/>
    </row>
    <row r="15">
      <c r="A15" s="16" t="s">
        <v>102</v>
      </c>
      <c r="B15" s="16">
        <v>0.0</v>
      </c>
      <c r="C15" s="16">
        <v>0.0</v>
      </c>
      <c r="D15" s="16">
        <v>0.0</v>
      </c>
      <c r="E15" s="20">
        <v>0.0</v>
      </c>
      <c r="F15" s="22"/>
      <c r="G15" s="21">
        <f t="shared" si="1"/>
        <v>0</v>
      </c>
      <c r="H15" s="21">
        <f t="shared" si="2"/>
        <v>0</v>
      </c>
      <c r="I15" s="16" t="s">
        <v>87</v>
      </c>
      <c r="J15" s="16" t="s">
        <v>131</v>
      </c>
      <c r="K15" s="16" t="s">
        <v>116</v>
      </c>
      <c r="L15" s="16" t="s">
        <v>122</v>
      </c>
      <c r="M15" s="16" t="s">
        <v>68</v>
      </c>
      <c r="N15" s="22"/>
      <c r="O15" s="22"/>
      <c r="P15" s="16" t="s">
        <v>87</v>
      </c>
      <c r="Q15" s="16" t="s">
        <v>631</v>
      </c>
      <c r="R15" s="16">
        <v>1.0</v>
      </c>
      <c r="S15" s="16" t="s">
        <v>631</v>
      </c>
      <c r="T15" s="18" t="s">
        <v>102</v>
      </c>
      <c r="U15" s="18" t="s">
        <v>634</v>
      </c>
      <c r="V15" s="19"/>
      <c r="W15" s="19"/>
      <c r="X15" s="19"/>
      <c r="Y15" s="19"/>
    </row>
    <row r="16">
      <c r="A16" s="16" t="s">
        <v>46</v>
      </c>
      <c r="B16" s="16">
        <v>11.0</v>
      </c>
      <c r="C16" s="16">
        <v>4.0</v>
      </c>
      <c r="D16" s="16">
        <v>7.0</v>
      </c>
      <c r="E16" s="20">
        <v>0.64</v>
      </c>
      <c r="F16" s="22"/>
      <c r="G16" s="21">
        <f t="shared" si="1"/>
        <v>0.05164319249</v>
      </c>
      <c r="H16" s="21">
        <f t="shared" si="2"/>
        <v>0.03286384977</v>
      </c>
      <c r="I16" s="16" t="s">
        <v>15</v>
      </c>
      <c r="J16" s="16" t="s">
        <v>92</v>
      </c>
      <c r="K16" s="16" t="s">
        <v>126</v>
      </c>
      <c r="L16" s="16" t="s">
        <v>39</v>
      </c>
      <c r="M16" s="16" t="s">
        <v>43</v>
      </c>
      <c r="N16" s="22"/>
      <c r="O16" s="22"/>
      <c r="P16" s="16" t="s">
        <v>15</v>
      </c>
      <c r="Q16" s="16" t="s">
        <v>631</v>
      </c>
      <c r="R16" s="16">
        <v>1.0</v>
      </c>
      <c r="S16" s="16" t="s">
        <v>631</v>
      </c>
      <c r="T16" s="18" t="s">
        <v>46</v>
      </c>
      <c r="U16" s="18" t="s">
        <v>639</v>
      </c>
      <c r="V16" s="19"/>
      <c r="W16" s="19"/>
      <c r="X16" s="19"/>
      <c r="Y16" s="19"/>
    </row>
    <row r="17">
      <c r="A17" s="16" t="s">
        <v>49</v>
      </c>
      <c r="B17" s="16">
        <v>11.0</v>
      </c>
      <c r="C17" s="16">
        <v>4.0</v>
      </c>
      <c r="D17" s="16">
        <v>6.0</v>
      </c>
      <c r="E17" s="20">
        <v>0.55</v>
      </c>
      <c r="F17" s="22"/>
      <c r="G17" s="21">
        <f t="shared" si="1"/>
        <v>0.05164319249</v>
      </c>
      <c r="H17" s="21">
        <f t="shared" si="2"/>
        <v>0.02816901408</v>
      </c>
      <c r="I17" s="16" t="s">
        <v>48</v>
      </c>
      <c r="J17" s="16" t="s">
        <v>108</v>
      </c>
      <c r="K17" s="16" t="s">
        <v>78</v>
      </c>
      <c r="L17" s="16" t="s">
        <v>133</v>
      </c>
      <c r="M17" s="16" t="s">
        <v>16</v>
      </c>
      <c r="N17" s="22"/>
      <c r="O17" s="22"/>
      <c r="P17" s="16" t="s">
        <v>48</v>
      </c>
      <c r="Q17" s="16" t="s">
        <v>631</v>
      </c>
      <c r="R17" s="16">
        <v>2.0</v>
      </c>
      <c r="S17" s="16" t="s">
        <v>632</v>
      </c>
      <c r="T17" s="18" t="s">
        <v>49</v>
      </c>
      <c r="U17" s="18" t="s">
        <v>640</v>
      </c>
      <c r="V17" s="19"/>
      <c r="W17" s="19"/>
      <c r="X17" s="19"/>
      <c r="Y17" s="19"/>
    </row>
    <row r="18">
      <c r="A18" s="16" t="s">
        <v>103</v>
      </c>
      <c r="B18" s="16">
        <v>0.0</v>
      </c>
      <c r="C18" s="16">
        <v>0.0</v>
      </c>
      <c r="D18" s="16">
        <v>0.0</v>
      </c>
      <c r="E18" s="20">
        <v>0.0</v>
      </c>
      <c r="F18" s="22"/>
      <c r="G18" s="21">
        <f t="shared" si="1"/>
        <v>0</v>
      </c>
      <c r="H18" s="21">
        <f t="shared" si="2"/>
        <v>0</v>
      </c>
      <c r="I18" s="16" t="s">
        <v>27</v>
      </c>
      <c r="J18" s="16" t="s">
        <v>56</v>
      </c>
      <c r="K18" s="16" t="s">
        <v>57</v>
      </c>
      <c r="L18" s="16" t="s">
        <v>130</v>
      </c>
      <c r="M18" s="16" t="s">
        <v>19</v>
      </c>
      <c r="N18" s="22"/>
      <c r="O18" s="22"/>
      <c r="P18" s="16" t="s">
        <v>27</v>
      </c>
      <c r="Q18" s="16" t="s">
        <v>631</v>
      </c>
      <c r="R18" s="16">
        <v>2.0</v>
      </c>
      <c r="S18" s="16" t="s">
        <v>632</v>
      </c>
      <c r="T18" s="18" t="s">
        <v>103</v>
      </c>
      <c r="U18" s="18" t="s">
        <v>631</v>
      </c>
      <c r="V18" s="19"/>
      <c r="W18" s="19"/>
      <c r="X18" s="19"/>
      <c r="Y18" s="19"/>
    </row>
    <row r="19">
      <c r="A19" s="16" t="s">
        <v>42</v>
      </c>
      <c r="B19" s="16">
        <v>14.0</v>
      </c>
      <c r="C19" s="16">
        <v>8.0</v>
      </c>
      <c r="D19" s="16">
        <v>10.0</v>
      </c>
      <c r="E19" s="20">
        <v>0.71</v>
      </c>
      <c r="F19" s="22"/>
      <c r="G19" s="21">
        <f t="shared" si="1"/>
        <v>0.06572769953</v>
      </c>
      <c r="H19" s="21">
        <f t="shared" si="2"/>
        <v>0.04694835681</v>
      </c>
      <c r="I19" s="16" t="s">
        <v>71</v>
      </c>
      <c r="J19" s="16" t="s">
        <v>22</v>
      </c>
      <c r="K19" s="16" t="s">
        <v>118</v>
      </c>
      <c r="L19" s="16" t="s">
        <v>641</v>
      </c>
      <c r="M19" s="16" t="s">
        <v>136</v>
      </c>
      <c r="N19" s="22"/>
      <c r="O19" s="22"/>
      <c r="P19" s="16" t="s">
        <v>71</v>
      </c>
      <c r="Q19" s="16" t="s">
        <v>631</v>
      </c>
      <c r="R19" s="16">
        <v>2.0</v>
      </c>
      <c r="S19" s="16" t="s">
        <v>632</v>
      </c>
      <c r="T19" s="18" t="s">
        <v>42</v>
      </c>
      <c r="U19" s="18" t="s">
        <v>642</v>
      </c>
      <c r="V19" s="19"/>
      <c r="W19" s="19"/>
      <c r="X19" s="19"/>
      <c r="Y19" s="19"/>
    </row>
    <row r="20">
      <c r="A20" s="16" t="s">
        <v>104</v>
      </c>
      <c r="B20" s="16">
        <v>0.0</v>
      </c>
      <c r="C20" s="16">
        <v>0.0</v>
      </c>
      <c r="D20" s="16">
        <v>0.0</v>
      </c>
      <c r="E20" s="20">
        <v>0.0</v>
      </c>
      <c r="F20" s="22"/>
      <c r="G20" s="21">
        <f t="shared" si="1"/>
        <v>0</v>
      </c>
      <c r="H20" s="21">
        <f t="shared" si="2"/>
        <v>0</v>
      </c>
      <c r="I20" s="16" t="s">
        <v>119</v>
      </c>
      <c r="J20" s="16" t="s">
        <v>77</v>
      </c>
      <c r="K20" s="16" t="s">
        <v>136</v>
      </c>
      <c r="L20" s="16" t="s">
        <v>134</v>
      </c>
      <c r="M20" s="16" t="s">
        <v>124</v>
      </c>
      <c r="N20" s="22"/>
      <c r="O20" s="22"/>
      <c r="P20" s="16" t="s">
        <v>119</v>
      </c>
      <c r="Q20" s="16" t="s">
        <v>631</v>
      </c>
      <c r="R20" s="16">
        <v>2.0</v>
      </c>
      <c r="S20" s="16" t="s">
        <v>632</v>
      </c>
      <c r="T20" s="18" t="s">
        <v>104</v>
      </c>
      <c r="U20" s="18" t="s">
        <v>631</v>
      </c>
      <c r="V20" s="19"/>
      <c r="W20" s="19"/>
      <c r="X20" s="19"/>
      <c r="Y20" s="19"/>
    </row>
    <row r="21">
      <c r="A21" s="16" t="s">
        <v>63</v>
      </c>
      <c r="B21" s="16">
        <v>7.0</v>
      </c>
      <c r="C21" s="16">
        <v>3.0</v>
      </c>
      <c r="D21" s="16">
        <v>4.0</v>
      </c>
      <c r="E21" s="20">
        <v>0.57</v>
      </c>
      <c r="F21" s="22"/>
      <c r="G21" s="21">
        <f t="shared" si="1"/>
        <v>0.03286384977</v>
      </c>
      <c r="H21" s="21">
        <f t="shared" si="2"/>
        <v>0.01877934272</v>
      </c>
      <c r="I21" s="16" t="s">
        <v>62</v>
      </c>
      <c r="J21" s="16" t="s">
        <v>101</v>
      </c>
      <c r="K21" s="16" t="s">
        <v>84</v>
      </c>
      <c r="L21" s="16" t="s">
        <v>86</v>
      </c>
      <c r="M21" s="16" t="s">
        <v>64</v>
      </c>
      <c r="N21" s="22"/>
      <c r="O21" s="22"/>
      <c r="P21" s="16" t="s">
        <v>62</v>
      </c>
      <c r="Q21" s="16" t="s">
        <v>631</v>
      </c>
      <c r="R21" s="16">
        <v>2.0</v>
      </c>
      <c r="S21" s="16" t="s">
        <v>632</v>
      </c>
      <c r="T21" s="18" t="s">
        <v>63</v>
      </c>
      <c r="U21" s="18" t="s">
        <v>636</v>
      </c>
      <c r="V21" s="19"/>
      <c r="W21" s="19"/>
      <c r="X21" s="19"/>
      <c r="Y21" s="19"/>
    </row>
    <row r="22">
      <c r="A22" s="16" t="s">
        <v>72</v>
      </c>
      <c r="B22" s="16">
        <v>4.0</v>
      </c>
      <c r="C22" s="16">
        <v>2.0</v>
      </c>
      <c r="D22" s="16">
        <v>2.0</v>
      </c>
      <c r="E22" s="20">
        <v>0.5</v>
      </c>
      <c r="F22" s="22"/>
      <c r="G22" s="21">
        <f t="shared" si="1"/>
        <v>0.01877934272</v>
      </c>
      <c r="H22" s="21">
        <f t="shared" si="2"/>
        <v>0.009389671362</v>
      </c>
      <c r="I22" s="16" t="s">
        <v>59</v>
      </c>
      <c r="J22" s="16" t="s">
        <v>93</v>
      </c>
      <c r="K22" s="16" t="s">
        <v>32</v>
      </c>
      <c r="L22" s="16" t="s">
        <v>23</v>
      </c>
      <c r="M22" s="16" t="s">
        <v>58</v>
      </c>
      <c r="N22" s="22"/>
      <c r="O22" s="22"/>
      <c r="P22" s="16" t="s">
        <v>59</v>
      </c>
      <c r="Q22" s="16" t="s">
        <v>631</v>
      </c>
      <c r="R22" s="16">
        <v>2.0</v>
      </c>
      <c r="S22" s="16" t="s">
        <v>632</v>
      </c>
      <c r="T22" s="18" t="s">
        <v>72</v>
      </c>
      <c r="U22" s="18" t="s">
        <v>642</v>
      </c>
      <c r="V22" s="19"/>
      <c r="W22" s="19"/>
      <c r="X22" s="19"/>
      <c r="Y22" s="19"/>
    </row>
    <row r="23">
      <c r="A23" s="16" t="s">
        <v>58</v>
      </c>
      <c r="B23" s="16">
        <v>9.0</v>
      </c>
      <c r="C23" s="16">
        <v>1.0</v>
      </c>
      <c r="D23" s="16">
        <v>3.0</v>
      </c>
      <c r="E23" s="20">
        <v>0.33</v>
      </c>
      <c r="F23" s="22"/>
      <c r="G23" s="21">
        <f t="shared" si="1"/>
        <v>0.04225352113</v>
      </c>
      <c r="H23" s="21">
        <f t="shared" si="2"/>
        <v>0.01408450704</v>
      </c>
      <c r="I23" s="16" t="s">
        <v>53</v>
      </c>
      <c r="J23" s="16" t="s">
        <v>66</v>
      </c>
      <c r="K23" s="16" t="s">
        <v>47</v>
      </c>
      <c r="L23" s="16" t="s">
        <v>128</v>
      </c>
      <c r="M23" s="16" t="s">
        <v>127</v>
      </c>
      <c r="N23" s="22"/>
      <c r="O23" s="22"/>
      <c r="P23" s="16" t="s">
        <v>53</v>
      </c>
      <c r="Q23" s="16" t="s">
        <v>631</v>
      </c>
      <c r="R23" s="16">
        <v>1.0</v>
      </c>
      <c r="S23" s="16" t="s">
        <v>631</v>
      </c>
      <c r="T23" s="18" t="s">
        <v>58</v>
      </c>
      <c r="U23" s="18" t="s">
        <v>642</v>
      </c>
      <c r="V23" s="19"/>
      <c r="W23" s="19"/>
      <c r="X23" s="19"/>
      <c r="Y23" s="19"/>
    </row>
    <row r="24">
      <c r="A24" s="16" t="s">
        <v>67</v>
      </c>
      <c r="B24" s="16">
        <v>7.0</v>
      </c>
      <c r="C24" s="16">
        <v>6.0</v>
      </c>
      <c r="D24" s="16">
        <v>5.0</v>
      </c>
      <c r="E24" s="20">
        <v>0.71</v>
      </c>
      <c r="F24" s="22"/>
      <c r="G24" s="21">
        <f t="shared" si="1"/>
        <v>0.03286384977</v>
      </c>
      <c r="H24" s="21">
        <f t="shared" si="2"/>
        <v>0.0234741784</v>
      </c>
      <c r="I24" s="16" t="s">
        <v>54</v>
      </c>
      <c r="J24" s="16" t="s">
        <v>125</v>
      </c>
      <c r="K24" s="16" t="s">
        <v>137</v>
      </c>
      <c r="L24" s="16" t="s">
        <v>118</v>
      </c>
      <c r="M24" s="22"/>
      <c r="N24" s="22"/>
      <c r="O24" s="22"/>
      <c r="P24" s="16" t="s">
        <v>54</v>
      </c>
      <c r="Q24" s="16" t="s">
        <v>631</v>
      </c>
      <c r="R24" s="16">
        <v>1.0</v>
      </c>
      <c r="S24" s="16" t="s">
        <v>631</v>
      </c>
      <c r="T24" s="18" t="s">
        <v>67</v>
      </c>
      <c r="U24" s="18" t="s">
        <v>643</v>
      </c>
      <c r="V24" s="19"/>
      <c r="W24" s="19"/>
      <c r="X24" s="19"/>
      <c r="Y24" s="19"/>
    </row>
    <row r="25">
      <c r="A25" s="16" t="s">
        <v>83</v>
      </c>
      <c r="B25" s="16">
        <v>1.0</v>
      </c>
      <c r="C25" s="16">
        <v>0.0</v>
      </c>
      <c r="D25" s="16">
        <v>1.0</v>
      </c>
      <c r="E25" s="20">
        <v>1.0</v>
      </c>
      <c r="F25" s="22"/>
      <c r="G25" s="21">
        <f t="shared" si="1"/>
        <v>0.004694835681</v>
      </c>
      <c r="H25" s="21">
        <f t="shared" si="2"/>
        <v>0.004694835681</v>
      </c>
      <c r="I25" s="16" t="s">
        <v>38</v>
      </c>
      <c r="J25" s="16" t="s">
        <v>97</v>
      </c>
      <c r="K25" s="16" t="s">
        <v>121</v>
      </c>
      <c r="L25" s="16" t="s">
        <v>29</v>
      </c>
      <c r="M25" s="22"/>
      <c r="N25" s="22"/>
      <c r="O25" s="22"/>
      <c r="P25" s="16" t="s">
        <v>38</v>
      </c>
      <c r="Q25" s="16" t="s">
        <v>631</v>
      </c>
      <c r="R25" s="16">
        <v>1.0</v>
      </c>
      <c r="S25" s="16" t="s">
        <v>631</v>
      </c>
      <c r="T25" s="18" t="s">
        <v>83</v>
      </c>
      <c r="U25" s="18" t="s">
        <v>638</v>
      </c>
      <c r="V25" s="19"/>
      <c r="W25" s="19"/>
      <c r="X25" s="19"/>
      <c r="Y25" s="19"/>
    </row>
    <row r="26">
      <c r="A26" s="16" t="s">
        <v>105</v>
      </c>
      <c r="B26" s="16">
        <v>0.0</v>
      </c>
      <c r="C26" s="16">
        <v>0.0</v>
      </c>
      <c r="D26" s="16">
        <v>0.0</v>
      </c>
      <c r="E26" s="20">
        <v>0.0</v>
      </c>
      <c r="F26" s="22"/>
      <c r="G26" s="21">
        <f t="shared" si="1"/>
        <v>0</v>
      </c>
      <c r="H26" s="21">
        <f t="shared" si="2"/>
        <v>0</v>
      </c>
      <c r="I26" s="16" t="s">
        <v>60</v>
      </c>
      <c r="J26" s="16" t="s">
        <v>50</v>
      </c>
      <c r="K26" s="16" t="s">
        <v>98</v>
      </c>
      <c r="L26" s="16" t="s">
        <v>33</v>
      </c>
      <c r="M26" s="22"/>
      <c r="N26" s="22"/>
      <c r="O26" s="22"/>
      <c r="P26" s="16" t="s">
        <v>60</v>
      </c>
      <c r="Q26" s="16" t="s">
        <v>631</v>
      </c>
      <c r="R26" s="16">
        <v>2.0</v>
      </c>
      <c r="S26" s="16" t="s">
        <v>632</v>
      </c>
      <c r="T26" s="18" t="s">
        <v>641</v>
      </c>
      <c r="U26" s="18" t="s">
        <v>638</v>
      </c>
      <c r="V26" s="19"/>
      <c r="W26" s="19"/>
      <c r="X26" s="19"/>
      <c r="Y26" s="19"/>
    </row>
    <row r="27">
      <c r="A27" s="16" t="s">
        <v>69</v>
      </c>
      <c r="B27" s="16">
        <v>5.0</v>
      </c>
      <c r="C27" s="16">
        <v>169.0</v>
      </c>
      <c r="D27" s="16">
        <v>2.0</v>
      </c>
      <c r="E27" s="20">
        <v>0.4</v>
      </c>
      <c r="F27" s="22"/>
      <c r="G27" s="21">
        <f t="shared" si="1"/>
        <v>0.0234741784</v>
      </c>
      <c r="H27" s="21">
        <f t="shared" si="2"/>
        <v>0.009389671362</v>
      </c>
      <c r="I27" s="22"/>
      <c r="J27" s="16" t="s">
        <v>91</v>
      </c>
      <c r="K27" s="16" t="s">
        <v>95</v>
      </c>
      <c r="L27" s="16" t="s">
        <v>106</v>
      </c>
      <c r="M27" s="22"/>
      <c r="N27" s="22"/>
      <c r="O27" s="22"/>
      <c r="P27" s="16" t="s">
        <v>61</v>
      </c>
      <c r="Q27" s="16" t="s">
        <v>634</v>
      </c>
      <c r="R27" s="16">
        <v>2.0</v>
      </c>
      <c r="S27" s="16" t="s">
        <v>632</v>
      </c>
      <c r="T27" s="18" t="s">
        <v>69</v>
      </c>
      <c r="U27" s="18" t="s">
        <v>643</v>
      </c>
      <c r="V27" s="19"/>
      <c r="W27" s="19"/>
      <c r="X27" s="19"/>
      <c r="Y27" s="19"/>
    </row>
    <row r="28">
      <c r="A28" s="16" t="s">
        <v>34</v>
      </c>
      <c r="B28" s="16">
        <v>31.0</v>
      </c>
      <c r="C28" s="16">
        <v>20.0</v>
      </c>
      <c r="D28" s="16">
        <v>12.0</v>
      </c>
      <c r="E28" s="20">
        <v>0.39</v>
      </c>
      <c r="F28" s="22"/>
      <c r="G28" s="21">
        <f t="shared" si="1"/>
        <v>0.1455399061</v>
      </c>
      <c r="H28" s="21">
        <f t="shared" si="2"/>
        <v>0.05633802817</v>
      </c>
      <c r="I28" s="22"/>
      <c r="J28" s="16" t="s">
        <v>41</v>
      </c>
      <c r="K28" s="22"/>
      <c r="L28" s="16" t="s">
        <v>120</v>
      </c>
      <c r="M28" s="22"/>
      <c r="N28" s="22"/>
      <c r="O28" s="22"/>
      <c r="P28" s="16" t="s">
        <v>89</v>
      </c>
      <c r="Q28" s="16" t="s">
        <v>634</v>
      </c>
      <c r="R28" s="16">
        <v>1.0</v>
      </c>
      <c r="S28" s="16" t="s">
        <v>634</v>
      </c>
      <c r="T28" s="18" t="s">
        <v>34</v>
      </c>
      <c r="U28" s="18" t="s">
        <v>634</v>
      </c>
      <c r="V28" s="19"/>
      <c r="W28" s="19"/>
      <c r="X28" s="19"/>
      <c r="Y28" s="19"/>
    </row>
    <row r="29">
      <c r="A29" s="16" t="s">
        <v>89</v>
      </c>
      <c r="B29" s="16">
        <v>0.0</v>
      </c>
      <c r="C29" s="16">
        <v>7.0</v>
      </c>
      <c r="D29" s="16">
        <v>0.0</v>
      </c>
      <c r="E29" s="20">
        <v>0.0</v>
      </c>
      <c r="F29" s="22"/>
      <c r="G29" s="21">
        <f t="shared" si="1"/>
        <v>0</v>
      </c>
      <c r="H29" s="21">
        <f t="shared" si="2"/>
        <v>0</v>
      </c>
      <c r="I29" s="22"/>
      <c r="J29" s="16" t="s">
        <v>99</v>
      </c>
      <c r="K29" s="22"/>
      <c r="L29" s="16" t="s">
        <v>114</v>
      </c>
      <c r="M29" s="22"/>
      <c r="N29" s="22"/>
      <c r="O29" s="22"/>
      <c r="P29" s="16" t="s">
        <v>24</v>
      </c>
      <c r="Q29" s="16" t="s">
        <v>634</v>
      </c>
      <c r="R29" s="16">
        <v>2.0</v>
      </c>
      <c r="S29" s="16" t="s">
        <v>632</v>
      </c>
      <c r="T29" s="18" t="s">
        <v>89</v>
      </c>
      <c r="U29" s="18" t="s">
        <v>634</v>
      </c>
      <c r="V29" s="19"/>
      <c r="W29" s="19"/>
      <c r="X29" s="19"/>
      <c r="Y29" s="19"/>
    </row>
    <row r="30">
      <c r="A30" s="16" t="s">
        <v>36</v>
      </c>
      <c r="B30" s="16">
        <v>36.0</v>
      </c>
      <c r="C30" s="16">
        <v>16.0</v>
      </c>
      <c r="D30" s="16">
        <v>14.0</v>
      </c>
      <c r="E30" s="20">
        <v>0.39</v>
      </c>
      <c r="F30" s="22"/>
      <c r="G30" s="21">
        <f t="shared" si="1"/>
        <v>0.1690140845</v>
      </c>
      <c r="H30" s="21">
        <f t="shared" si="2"/>
        <v>0.06572769953</v>
      </c>
      <c r="I30" s="22"/>
      <c r="J30" s="16" t="s">
        <v>48</v>
      </c>
      <c r="K30" s="22"/>
      <c r="L30" s="16" t="s">
        <v>111</v>
      </c>
      <c r="M30" s="22"/>
      <c r="N30" s="22"/>
      <c r="O30" s="22"/>
      <c r="P30" s="16" t="s">
        <v>76</v>
      </c>
      <c r="Q30" s="16" t="s">
        <v>634</v>
      </c>
      <c r="R30" s="16">
        <v>2.0</v>
      </c>
      <c r="S30" s="16" t="s">
        <v>632</v>
      </c>
      <c r="T30" s="18" t="s">
        <v>36</v>
      </c>
      <c r="U30" s="18" t="s">
        <v>642</v>
      </c>
      <c r="V30" s="19"/>
      <c r="W30" s="19"/>
      <c r="X30" s="19"/>
      <c r="Y30" s="19"/>
    </row>
    <row r="31">
      <c r="A31" s="16" t="s">
        <v>64</v>
      </c>
      <c r="B31" s="16">
        <v>5.0</v>
      </c>
      <c r="C31" s="16">
        <v>0.0</v>
      </c>
      <c r="D31" s="16">
        <v>2.0</v>
      </c>
      <c r="E31" s="20">
        <v>0.4</v>
      </c>
      <c r="F31" s="22"/>
      <c r="G31" s="21">
        <f t="shared" si="1"/>
        <v>0.0234741784</v>
      </c>
      <c r="H31" s="21">
        <f t="shared" si="2"/>
        <v>0.009389671362</v>
      </c>
      <c r="I31" s="22"/>
      <c r="J31" s="16" t="s">
        <v>27</v>
      </c>
      <c r="K31" s="22"/>
      <c r="L31" s="16" t="s">
        <v>46</v>
      </c>
      <c r="M31" s="22"/>
      <c r="N31" s="22"/>
      <c r="O31" s="22"/>
      <c r="P31" s="16" t="s">
        <v>30</v>
      </c>
      <c r="Q31" s="16" t="s">
        <v>634</v>
      </c>
      <c r="R31" s="16">
        <v>2.0</v>
      </c>
      <c r="S31" s="16" t="s">
        <v>632</v>
      </c>
      <c r="T31" s="18" t="s">
        <v>64</v>
      </c>
      <c r="U31" s="18" t="s">
        <v>642</v>
      </c>
      <c r="V31" s="19"/>
      <c r="W31" s="19"/>
      <c r="X31" s="19"/>
      <c r="Y31" s="19"/>
    </row>
    <row r="32">
      <c r="A32" s="16" t="s">
        <v>106</v>
      </c>
      <c r="B32" s="16">
        <v>0.0</v>
      </c>
      <c r="C32" s="16">
        <v>0.0</v>
      </c>
      <c r="D32" s="16">
        <v>0.0</v>
      </c>
      <c r="E32" s="20">
        <v>0.0</v>
      </c>
      <c r="F32" s="22"/>
      <c r="G32" s="21">
        <f t="shared" si="1"/>
        <v>0</v>
      </c>
      <c r="H32" s="21">
        <f t="shared" si="2"/>
        <v>0</v>
      </c>
      <c r="I32" s="22"/>
      <c r="J32" s="16" t="s">
        <v>16</v>
      </c>
      <c r="K32" s="22"/>
      <c r="L32" s="16" t="s">
        <v>94</v>
      </c>
      <c r="M32" s="22"/>
      <c r="N32" s="22"/>
      <c r="O32" s="22"/>
      <c r="P32" s="16" t="s">
        <v>88</v>
      </c>
      <c r="Q32" s="16" t="s">
        <v>634</v>
      </c>
      <c r="R32" s="16">
        <v>2.0</v>
      </c>
      <c r="S32" s="16" t="s">
        <v>632</v>
      </c>
      <c r="T32" s="18" t="s">
        <v>106</v>
      </c>
      <c r="U32" s="18" t="s">
        <v>638</v>
      </c>
      <c r="V32" s="19"/>
      <c r="W32" s="19"/>
      <c r="X32" s="19"/>
      <c r="Y32" s="19"/>
    </row>
    <row r="33">
      <c r="A33" s="16" t="s">
        <v>107</v>
      </c>
      <c r="B33" s="16">
        <v>0.0</v>
      </c>
      <c r="C33" s="16">
        <v>0.0</v>
      </c>
      <c r="D33" s="16">
        <v>0.0</v>
      </c>
      <c r="E33" s="20">
        <v>0.0</v>
      </c>
      <c r="F33" s="22"/>
      <c r="G33" s="21">
        <f t="shared" si="1"/>
        <v>0</v>
      </c>
      <c r="H33" s="21">
        <f t="shared" si="2"/>
        <v>0</v>
      </c>
      <c r="I33" s="22"/>
      <c r="J33" s="16" t="s">
        <v>123</v>
      </c>
      <c r="K33" s="22"/>
      <c r="L33" s="16" t="s">
        <v>60</v>
      </c>
      <c r="M33" s="22"/>
      <c r="N33" s="22"/>
      <c r="O33" s="22"/>
      <c r="P33" s="16" t="s">
        <v>100</v>
      </c>
      <c r="Q33" s="16" t="s">
        <v>634</v>
      </c>
      <c r="R33" s="16">
        <v>1.0</v>
      </c>
      <c r="S33" s="16" t="s">
        <v>634</v>
      </c>
      <c r="T33" s="18" t="s">
        <v>107</v>
      </c>
      <c r="U33" s="18" t="s">
        <v>637</v>
      </c>
      <c r="V33" s="19"/>
      <c r="W33" s="19"/>
      <c r="X33" s="19"/>
      <c r="Y33" s="19"/>
    </row>
    <row r="34">
      <c r="A34" s="16" t="s">
        <v>108</v>
      </c>
      <c r="B34" s="16">
        <v>0.0</v>
      </c>
      <c r="C34" s="16">
        <v>0.0</v>
      </c>
      <c r="D34" s="16">
        <v>0.0</v>
      </c>
      <c r="E34" s="20">
        <v>0.0</v>
      </c>
      <c r="F34" s="22"/>
      <c r="G34" s="21">
        <f t="shared" si="1"/>
        <v>0</v>
      </c>
      <c r="H34" s="21">
        <f t="shared" si="2"/>
        <v>0</v>
      </c>
      <c r="I34" s="22"/>
      <c r="J34" s="16" t="s">
        <v>71</v>
      </c>
      <c r="K34" s="22"/>
      <c r="L34" s="22"/>
      <c r="M34" s="22"/>
      <c r="N34" s="22"/>
      <c r="O34" s="22"/>
      <c r="P34" s="16" t="s">
        <v>21</v>
      </c>
      <c r="Q34" s="16" t="s">
        <v>634</v>
      </c>
      <c r="R34" s="16">
        <v>1.0</v>
      </c>
      <c r="S34" s="16" t="s">
        <v>634</v>
      </c>
      <c r="T34" s="18" t="s">
        <v>108</v>
      </c>
      <c r="U34" s="18" t="s">
        <v>634</v>
      </c>
      <c r="V34" s="19"/>
      <c r="W34" s="19"/>
      <c r="X34" s="19"/>
      <c r="Y34" s="19"/>
    </row>
    <row r="35">
      <c r="A35" s="16" t="s">
        <v>12</v>
      </c>
      <c r="B35" s="16">
        <v>88.0</v>
      </c>
      <c r="C35" s="16">
        <v>40.0</v>
      </c>
      <c r="D35" s="16">
        <v>44.0</v>
      </c>
      <c r="E35" s="20">
        <v>0.5</v>
      </c>
      <c r="F35" s="22"/>
      <c r="G35" s="21">
        <f t="shared" si="1"/>
        <v>0.4131455399</v>
      </c>
      <c r="H35" s="21">
        <f t="shared" si="2"/>
        <v>0.20657277</v>
      </c>
      <c r="I35" s="22"/>
      <c r="J35" s="16" t="s">
        <v>20</v>
      </c>
      <c r="K35" s="22"/>
      <c r="L35" s="22"/>
      <c r="M35" s="22"/>
      <c r="N35" s="22"/>
      <c r="O35" s="22"/>
      <c r="P35" s="16" t="s">
        <v>85</v>
      </c>
      <c r="Q35" s="16" t="s">
        <v>634</v>
      </c>
      <c r="R35" s="16">
        <v>2.0</v>
      </c>
      <c r="S35" s="16" t="s">
        <v>632</v>
      </c>
      <c r="T35" s="18" t="s">
        <v>12</v>
      </c>
      <c r="U35" s="18" t="s">
        <v>644</v>
      </c>
      <c r="V35" s="19"/>
      <c r="W35" s="19"/>
      <c r="X35" s="19"/>
      <c r="Y35" s="19"/>
    </row>
    <row r="36">
      <c r="A36" s="16" t="s">
        <v>109</v>
      </c>
      <c r="B36" s="16">
        <v>0.0</v>
      </c>
      <c r="C36" s="16">
        <v>0.0</v>
      </c>
      <c r="D36" s="16">
        <v>0.0</v>
      </c>
      <c r="E36" s="20">
        <v>0.0</v>
      </c>
      <c r="F36" s="22"/>
      <c r="G36" s="21">
        <f t="shared" si="1"/>
        <v>0</v>
      </c>
      <c r="H36" s="21">
        <f t="shared" si="2"/>
        <v>0</v>
      </c>
      <c r="I36" s="22"/>
      <c r="J36" s="16" t="s">
        <v>18</v>
      </c>
      <c r="K36" s="22"/>
      <c r="L36" s="22"/>
      <c r="M36" s="22"/>
      <c r="N36" s="22"/>
      <c r="O36" s="22"/>
      <c r="P36" s="16" t="s">
        <v>49</v>
      </c>
      <c r="Q36" s="16" t="s">
        <v>634</v>
      </c>
      <c r="R36" s="16">
        <v>2.0</v>
      </c>
      <c r="S36" s="16" t="s">
        <v>632</v>
      </c>
      <c r="T36" s="18" t="s">
        <v>109</v>
      </c>
      <c r="U36" s="18" t="s">
        <v>635</v>
      </c>
      <c r="V36" s="19"/>
      <c r="W36" s="19"/>
      <c r="X36" s="19"/>
      <c r="Y36" s="19"/>
    </row>
    <row r="37">
      <c r="A37" s="16" t="s">
        <v>110</v>
      </c>
      <c r="B37" s="16">
        <v>0.0</v>
      </c>
      <c r="C37" s="16">
        <v>0.0</v>
      </c>
      <c r="D37" s="16">
        <v>0.0</v>
      </c>
      <c r="E37" s="20">
        <v>0.0</v>
      </c>
      <c r="F37" s="22"/>
      <c r="G37" s="21">
        <f t="shared" si="1"/>
        <v>0</v>
      </c>
      <c r="H37" s="21">
        <f t="shared" si="2"/>
        <v>0</v>
      </c>
      <c r="I37" s="22"/>
      <c r="J37" s="16" t="s">
        <v>132</v>
      </c>
      <c r="K37" s="22"/>
      <c r="L37" s="22"/>
      <c r="M37" s="22"/>
      <c r="N37" s="22"/>
      <c r="O37" s="22"/>
      <c r="P37" s="16" t="s">
        <v>37</v>
      </c>
      <c r="Q37" s="16" t="s">
        <v>634</v>
      </c>
      <c r="R37" s="16">
        <v>1.0</v>
      </c>
      <c r="S37" s="16" t="s">
        <v>634</v>
      </c>
      <c r="T37" s="18" t="s">
        <v>110</v>
      </c>
      <c r="U37" s="18" t="s">
        <v>637</v>
      </c>
      <c r="V37" s="19"/>
      <c r="W37" s="19"/>
      <c r="X37" s="19"/>
      <c r="Y37" s="19"/>
    </row>
    <row r="38">
      <c r="A38" s="16" t="s">
        <v>111</v>
      </c>
      <c r="B38" s="16">
        <v>0.0</v>
      </c>
      <c r="C38" s="16">
        <v>0.0</v>
      </c>
      <c r="D38" s="16">
        <v>0.0</v>
      </c>
      <c r="E38" s="20">
        <v>0.0</v>
      </c>
      <c r="F38" s="22"/>
      <c r="G38" s="21">
        <f t="shared" si="1"/>
        <v>0</v>
      </c>
      <c r="H38" s="21">
        <f t="shared" si="2"/>
        <v>0</v>
      </c>
      <c r="I38" s="22"/>
      <c r="J38" s="16" t="s">
        <v>34</v>
      </c>
      <c r="K38" s="22"/>
      <c r="L38" s="22"/>
      <c r="M38" s="22"/>
      <c r="N38" s="22"/>
      <c r="O38" s="22"/>
      <c r="P38" s="16" t="s">
        <v>63</v>
      </c>
      <c r="Q38" s="16" t="s">
        <v>634</v>
      </c>
      <c r="R38" s="16">
        <v>2.0</v>
      </c>
      <c r="S38" s="16" t="s">
        <v>632</v>
      </c>
      <c r="T38" s="18" t="s">
        <v>111</v>
      </c>
      <c r="U38" s="18" t="s">
        <v>638</v>
      </c>
      <c r="V38" s="19"/>
      <c r="W38" s="19"/>
      <c r="X38" s="19"/>
      <c r="Y38" s="19"/>
    </row>
    <row r="39">
      <c r="A39" s="16" t="s">
        <v>47</v>
      </c>
      <c r="B39" s="16">
        <v>21.0</v>
      </c>
      <c r="C39" s="16">
        <v>130.0</v>
      </c>
      <c r="D39" s="16">
        <v>6.0</v>
      </c>
      <c r="E39" s="20">
        <v>0.29</v>
      </c>
      <c r="F39" s="22"/>
      <c r="G39" s="21">
        <f t="shared" si="1"/>
        <v>0.0985915493</v>
      </c>
      <c r="H39" s="21">
        <f t="shared" si="2"/>
        <v>0.02816901408</v>
      </c>
      <c r="I39" s="22"/>
      <c r="J39" s="16" t="s">
        <v>113</v>
      </c>
      <c r="K39" s="22"/>
      <c r="L39" s="22"/>
      <c r="M39" s="22"/>
      <c r="N39" s="22"/>
      <c r="O39" s="22"/>
      <c r="P39" s="16" t="s">
        <v>73</v>
      </c>
      <c r="Q39" s="16" t="s">
        <v>634</v>
      </c>
      <c r="R39" s="16">
        <v>1.0</v>
      </c>
      <c r="S39" s="16" t="s">
        <v>634</v>
      </c>
      <c r="T39" s="18" t="s">
        <v>47</v>
      </c>
      <c r="U39" s="18" t="s">
        <v>633</v>
      </c>
      <c r="V39" s="19"/>
      <c r="W39" s="19"/>
      <c r="X39" s="19"/>
      <c r="Y39" s="19"/>
    </row>
    <row r="40">
      <c r="A40" s="16" t="s">
        <v>26</v>
      </c>
      <c r="B40" s="16">
        <v>39.0</v>
      </c>
      <c r="C40" s="16">
        <v>37.0</v>
      </c>
      <c r="D40" s="16">
        <v>27.0</v>
      </c>
      <c r="E40" s="20">
        <v>0.69</v>
      </c>
      <c r="F40" s="22"/>
      <c r="G40" s="21">
        <f t="shared" si="1"/>
        <v>0.1830985915</v>
      </c>
      <c r="H40" s="21">
        <f t="shared" si="2"/>
        <v>0.1267605634</v>
      </c>
      <c r="I40" s="22"/>
      <c r="J40" s="16" t="s">
        <v>137</v>
      </c>
      <c r="K40" s="22"/>
      <c r="L40" s="22"/>
      <c r="M40" s="22"/>
      <c r="N40" s="22"/>
      <c r="O40" s="22"/>
      <c r="P40" s="16" t="s">
        <v>131</v>
      </c>
      <c r="Q40" s="16" t="s">
        <v>634</v>
      </c>
      <c r="R40" s="16">
        <v>1.0</v>
      </c>
      <c r="S40" s="16" t="s">
        <v>634</v>
      </c>
      <c r="T40" s="18" t="s">
        <v>26</v>
      </c>
      <c r="U40" s="18" t="s">
        <v>645</v>
      </c>
      <c r="V40" s="19"/>
      <c r="W40" s="19"/>
      <c r="X40" s="19"/>
      <c r="Y40" s="19"/>
    </row>
    <row r="41">
      <c r="A41" s="16" t="s">
        <v>112</v>
      </c>
      <c r="B41" s="16">
        <v>0.0</v>
      </c>
      <c r="C41" s="16">
        <v>0.0</v>
      </c>
      <c r="D41" s="16">
        <v>0.0</v>
      </c>
      <c r="E41" s="20">
        <v>0.0</v>
      </c>
      <c r="F41" s="22"/>
      <c r="G41" s="21">
        <f t="shared" si="1"/>
        <v>0</v>
      </c>
      <c r="H41" s="21">
        <f t="shared" si="2"/>
        <v>0</v>
      </c>
      <c r="I41" s="22"/>
      <c r="J41" s="16" t="s">
        <v>46</v>
      </c>
      <c r="K41" s="22"/>
      <c r="L41" s="22"/>
      <c r="M41" s="22"/>
      <c r="N41" s="22"/>
      <c r="O41" s="22"/>
      <c r="P41" s="16" t="s">
        <v>92</v>
      </c>
      <c r="Q41" s="16" t="s">
        <v>634</v>
      </c>
      <c r="R41" s="16">
        <v>2.0</v>
      </c>
      <c r="S41" s="16" t="s">
        <v>632</v>
      </c>
      <c r="T41" s="18" t="s">
        <v>112</v>
      </c>
      <c r="U41" s="18" t="s">
        <v>637</v>
      </c>
      <c r="V41" s="19"/>
      <c r="W41" s="19"/>
      <c r="X41" s="19"/>
      <c r="Y41" s="19"/>
    </row>
    <row r="42">
      <c r="A42" s="16" t="s">
        <v>53</v>
      </c>
      <c r="B42" s="16">
        <v>10.0</v>
      </c>
      <c r="C42" s="16">
        <v>9.0</v>
      </c>
      <c r="D42" s="16">
        <v>5.0</v>
      </c>
      <c r="E42" s="20">
        <v>0.5</v>
      </c>
      <c r="F42" s="22"/>
      <c r="G42" s="21">
        <f t="shared" si="1"/>
        <v>0.04694835681</v>
      </c>
      <c r="H42" s="21">
        <f t="shared" si="2"/>
        <v>0.0234741784</v>
      </c>
      <c r="I42" s="22"/>
      <c r="J42" s="16" t="s">
        <v>98</v>
      </c>
      <c r="K42" s="22"/>
      <c r="L42" s="22"/>
      <c r="M42" s="22"/>
      <c r="N42" s="22"/>
      <c r="O42" s="22"/>
      <c r="P42" s="16" t="s">
        <v>108</v>
      </c>
      <c r="Q42" s="16" t="s">
        <v>634</v>
      </c>
      <c r="R42" s="16">
        <v>1.0</v>
      </c>
      <c r="S42" s="16" t="s">
        <v>634</v>
      </c>
      <c r="T42" s="18" t="s">
        <v>53</v>
      </c>
      <c r="U42" s="18" t="s">
        <v>631</v>
      </c>
      <c r="V42" s="19"/>
      <c r="W42" s="19"/>
      <c r="X42" s="19"/>
      <c r="Y42" s="19"/>
    </row>
    <row r="43">
      <c r="A43" s="16" t="s">
        <v>76</v>
      </c>
      <c r="B43" s="16">
        <v>2.0</v>
      </c>
      <c r="C43" s="16">
        <v>2.0</v>
      </c>
      <c r="D43" s="16">
        <v>2.0</v>
      </c>
      <c r="E43" s="20">
        <v>1.0</v>
      </c>
      <c r="F43" s="22"/>
      <c r="G43" s="21">
        <f t="shared" si="1"/>
        <v>0.009389671362</v>
      </c>
      <c r="H43" s="21">
        <f t="shared" si="2"/>
        <v>0.009389671362</v>
      </c>
      <c r="I43" s="22"/>
      <c r="J43" s="16" t="s">
        <v>102</v>
      </c>
      <c r="K43" s="22"/>
      <c r="L43" s="22"/>
      <c r="M43" s="22"/>
      <c r="N43" s="22"/>
      <c r="O43" s="22"/>
      <c r="P43" s="16" t="s">
        <v>56</v>
      </c>
      <c r="Q43" s="16" t="s">
        <v>634</v>
      </c>
      <c r="R43" s="16">
        <v>1.0</v>
      </c>
      <c r="S43" s="16" t="s">
        <v>634</v>
      </c>
      <c r="T43" s="18" t="s">
        <v>76</v>
      </c>
      <c r="U43" s="18" t="s">
        <v>640</v>
      </c>
      <c r="V43" s="19"/>
      <c r="W43" s="19"/>
      <c r="X43" s="19"/>
      <c r="Y43" s="19"/>
    </row>
    <row r="44">
      <c r="A44" s="16" t="s">
        <v>113</v>
      </c>
      <c r="B44" s="16">
        <v>0.0</v>
      </c>
      <c r="C44" s="16">
        <v>0.0</v>
      </c>
      <c r="D44" s="16">
        <v>0.0</v>
      </c>
      <c r="E44" s="20">
        <v>0.0</v>
      </c>
      <c r="F44" s="22"/>
      <c r="G44" s="21">
        <f t="shared" si="1"/>
        <v>0</v>
      </c>
      <c r="H44" s="21">
        <f t="shared" si="2"/>
        <v>0</v>
      </c>
      <c r="I44" s="22"/>
      <c r="J44" s="22"/>
      <c r="K44" s="22"/>
      <c r="L44" s="22"/>
      <c r="M44" s="22"/>
      <c r="N44" s="22"/>
      <c r="O44" s="22"/>
      <c r="P44" s="16" t="s">
        <v>22</v>
      </c>
      <c r="Q44" s="16" t="s">
        <v>634</v>
      </c>
      <c r="R44" s="16">
        <v>2.0</v>
      </c>
      <c r="S44" s="16" t="s">
        <v>632</v>
      </c>
      <c r="T44" s="18" t="s">
        <v>113</v>
      </c>
      <c r="U44" s="18" t="s">
        <v>634</v>
      </c>
      <c r="V44" s="19"/>
      <c r="W44" s="19"/>
      <c r="X44" s="19"/>
      <c r="Y44" s="19"/>
    </row>
    <row r="45">
      <c r="A45" s="16" t="s">
        <v>27</v>
      </c>
      <c r="B45" s="16">
        <v>42.0</v>
      </c>
      <c r="C45" s="16">
        <v>27.0</v>
      </c>
      <c r="D45" s="16">
        <v>21.0</v>
      </c>
      <c r="E45" s="20">
        <v>0.5</v>
      </c>
      <c r="F45" s="22"/>
      <c r="G45" s="21">
        <f t="shared" si="1"/>
        <v>0.1971830986</v>
      </c>
      <c r="H45" s="21">
        <f t="shared" si="2"/>
        <v>0.0985915493</v>
      </c>
      <c r="I45" s="22"/>
      <c r="J45" s="22"/>
      <c r="K45" s="22"/>
      <c r="L45" s="22"/>
      <c r="M45" s="22"/>
      <c r="N45" s="22"/>
      <c r="O45" s="22"/>
      <c r="P45" s="16" t="s">
        <v>77</v>
      </c>
      <c r="Q45" s="16" t="s">
        <v>634</v>
      </c>
      <c r="R45" s="16">
        <v>1.0</v>
      </c>
      <c r="S45" s="16" t="s">
        <v>634</v>
      </c>
      <c r="T45" s="18" t="s">
        <v>27</v>
      </c>
      <c r="U45" s="18" t="s">
        <v>640</v>
      </c>
      <c r="V45" s="19"/>
      <c r="W45" s="19"/>
      <c r="X45" s="19"/>
      <c r="Y45" s="19"/>
    </row>
    <row r="46">
      <c r="A46" s="16" t="s">
        <v>70</v>
      </c>
      <c r="B46" s="16">
        <v>7.0</v>
      </c>
      <c r="C46" s="16">
        <v>1.0</v>
      </c>
      <c r="D46" s="16">
        <v>2.0</v>
      </c>
      <c r="E46" s="20">
        <v>0.29</v>
      </c>
      <c r="F46" s="22"/>
      <c r="G46" s="21">
        <f t="shared" si="1"/>
        <v>0.03286384977</v>
      </c>
      <c r="H46" s="21">
        <f t="shared" si="2"/>
        <v>0.009389671362</v>
      </c>
      <c r="I46" s="22"/>
      <c r="J46" s="22"/>
      <c r="K46" s="22"/>
      <c r="L46" s="22"/>
      <c r="M46" s="22"/>
      <c r="N46" s="22"/>
      <c r="O46" s="22"/>
      <c r="P46" s="16" t="s">
        <v>101</v>
      </c>
      <c r="Q46" s="16" t="s">
        <v>634</v>
      </c>
      <c r="R46" s="16">
        <v>1.0</v>
      </c>
      <c r="S46" s="16" t="s">
        <v>634</v>
      </c>
      <c r="T46" s="18" t="s">
        <v>70</v>
      </c>
      <c r="U46" s="18" t="s">
        <v>631</v>
      </c>
      <c r="V46" s="19"/>
      <c r="W46" s="19"/>
      <c r="X46" s="19"/>
      <c r="Y46" s="19"/>
    </row>
    <row r="47">
      <c r="A47" s="16" t="s">
        <v>114</v>
      </c>
      <c r="B47" s="16">
        <v>0.0</v>
      </c>
      <c r="C47" s="16">
        <v>0.0</v>
      </c>
      <c r="D47" s="16">
        <v>0.0</v>
      </c>
      <c r="E47" s="20">
        <v>0.0</v>
      </c>
      <c r="F47" s="22"/>
      <c r="G47" s="21">
        <f t="shared" si="1"/>
        <v>0</v>
      </c>
      <c r="H47" s="21">
        <f t="shared" si="2"/>
        <v>0</v>
      </c>
      <c r="I47" s="22"/>
      <c r="J47" s="22"/>
      <c r="K47" s="22"/>
      <c r="L47" s="22"/>
      <c r="M47" s="22"/>
      <c r="N47" s="22"/>
      <c r="O47" s="22"/>
      <c r="P47" s="16" t="s">
        <v>93</v>
      </c>
      <c r="Q47" s="16" t="s">
        <v>634</v>
      </c>
      <c r="R47" s="16">
        <v>1.0</v>
      </c>
      <c r="S47" s="16" t="s">
        <v>634</v>
      </c>
      <c r="T47" s="18" t="s">
        <v>114</v>
      </c>
      <c r="U47" s="18" t="s">
        <v>638</v>
      </c>
      <c r="V47" s="19"/>
      <c r="W47" s="19"/>
      <c r="X47" s="19"/>
      <c r="Y47" s="19"/>
    </row>
    <row r="48">
      <c r="A48" s="16" t="s">
        <v>115</v>
      </c>
      <c r="B48" s="16">
        <v>0.0</v>
      </c>
      <c r="C48" s="16">
        <v>0.0</v>
      </c>
      <c r="D48" s="16">
        <v>0.0</v>
      </c>
      <c r="E48" s="20">
        <v>0.0</v>
      </c>
      <c r="F48" s="22"/>
      <c r="G48" s="21">
        <f t="shared" si="1"/>
        <v>0</v>
      </c>
      <c r="H48" s="21">
        <f t="shared" si="2"/>
        <v>0</v>
      </c>
      <c r="I48" s="22"/>
      <c r="J48" s="22"/>
      <c r="K48" s="22"/>
      <c r="L48" s="22"/>
      <c r="M48" s="22"/>
      <c r="N48" s="22"/>
      <c r="O48" s="22"/>
      <c r="P48" s="16" t="s">
        <v>66</v>
      </c>
      <c r="Q48" s="16" t="s">
        <v>634</v>
      </c>
      <c r="R48" s="16">
        <v>1.0</v>
      </c>
      <c r="S48" s="16" t="s">
        <v>634</v>
      </c>
      <c r="T48" s="18" t="s">
        <v>115</v>
      </c>
      <c r="U48" s="18" t="s">
        <v>642</v>
      </c>
      <c r="V48" s="19"/>
      <c r="W48" s="19"/>
      <c r="X48" s="19"/>
      <c r="Y48" s="19"/>
    </row>
    <row r="49">
      <c r="A49" s="16" t="s">
        <v>48</v>
      </c>
      <c r="B49" s="16">
        <v>18.0</v>
      </c>
      <c r="C49" s="16">
        <v>12.0</v>
      </c>
      <c r="D49" s="16">
        <v>8.0</v>
      </c>
      <c r="E49" s="20">
        <v>0.44</v>
      </c>
      <c r="F49" s="22"/>
      <c r="G49" s="21">
        <f t="shared" si="1"/>
        <v>0.08450704225</v>
      </c>
      <c r="H49" s="21">
        <f t="shared" si="2"/>
        <v>0.03755868545</v>
      </c>
      <c r="I49" s="22"/>
      <c r="J49" s="22"/>
      <c r="K49" s="22"/>
      <c r="L49" s="22"/>
      <c r="M49" s="22"/>
      <c r="N49" s="22"/>
      <c r="O49" s="22"/>
      <c r="P49" s="16" t="s">
        <v>125</v>
      </c>
      <c r="Q49" s="16" t="s">
        <v>634</v>
      </c>
      <c r="R49" s="16">
        <v>1.0</v>
      </c>
      <c r="S49" s="16" t="s">
        <v>634</v>
      </c>
      <c r="T49" s="18" t="s">
        <v>48</v>
      </c>
      <c r="U49" s="18" t="s">
        <v>640</v>
      </c>
      <c r="V49" s="19"/>
      <c r="W49" s="19"/>
      <c r="X49" s="19"/>
      <c r="Y49" s="19"/>
    </row>
    <row r="50">
      <c r="A50" s="16" t="s">
        <v>77</v>
      </c>
      <c r="B50" s="16">
        <v>2.0</v>
      </c>
      <c r="C50" s="16">
        <v>0.0</v>
      </c>
      <c r="D50" s="16">
        <v>1.0</v>
      </c>
      <c r="E50" s="20">
        <v>0.5</v>
      </c>
      <c r="F50" s="22"/>
      <c r="G50" s="21">
        <f t="shared" si="1"/>
        <v>0.009389671362</v>
      </c>
      <c r="H50" s="21">
        <f t="shared" si="2"/>
        <v>0.004694835681</v>
      </c>
      <c r="I50" s="22"/>
      <c r="J50" s="22"/>
      <c r="K50" s="22"/>
      <c r="L50" s="22"/>
      <c r="M50" s="22"/>
      <c r="N50" s="22"/>
      <c r="O50" s="22"/>
      <c r="P50" s="16" t="s">
        <v>97</v>
      </c>
      <c r="Q50" s="16" t="s">
        <v>634</v>
      </c>
      <c r="R50" s="16">
        <v>1.0</v>
      </c>
      <c r="S50" s="16" t="s">
        <v>634</v>
      </c>
      <c r="T50" s="18" t="s">
        <v>77</v>
      </c>
      <c r="U50" s="18" t="s">
        <v>634</v>
      </c>
      <c r="V50" s="19"/>
      <c r="W50" s="19"/>
      <c r="X50" s="19"/>
      <c r="Y50" s="19"/>
    </row>
    <row r="51">
      <c r="A51" s="16" t="s">
        <v>116</v>
      </c>
      <c r="B51" s="16">
        <v>0.0</v>
      </c>
      <c r="C51" s="16">
        <v>0.0</v>
      </c>
      <c r="D51" s="16">
        <v>0.0</v>
      </c>
      <c r="E51" s="20">
        <v>0.0</v>
      </c>
      <c r="F51" s="22"/>
      <c r="G51" s="21">
        <f t="shared" si="1"/>
        <v>0</v>
      </c>
      <c r="H51" s="21">
        <f t="shared" si="2"/>
        <v>0</v>
      </c>
      <c r="I51" s="22"/>
      <c r="J51" s="22"/>
      <c r="K51" s="22"/>
      <c r="L51" s="22"/>
      <c r="M51" s="22"/>
      <c r="N51" s="22"/>
      <c r="O51" s="22"/>
      <c r="P51" s="16" t="s">
        <v>50</v>
      </c>
      <c r="Q51" s="16" t="s">
        <v>634</v>
      </c>
      <c r="R51" s="16">
        <v>2.0</v>
      </c>
      <c r="S51" s="16" t="s">
        <v>632</v>
      </c>
      <c r="T51" s="18" t="s">
        <v>116</v>
      </c>
      <c r="U51" s="18" t="s">
        <v>633</v>
      </c>
      <c r="V51" s="19"/>
      <c r="W51" s="19"/>
      <c r="X51" s="19"/>
      <c r="Y51" s="19"/>
    </row>
    <row r="52">
      <c r="A52" s="16" t="s">
        <v>79</v>
      </c>
      <c r="B52" s="16">
        <v>2.0</v>
      </c>
      <c r="C52" s="16">
        <v>1.0</v>
      </c>
      <c r="D52" s="16">
        <v>0.0</v>
      </c>
      <c r="E52" s="20">
        <v>0.0</v>
      </c>
      <c r="F52" s="22"/>
      <c r="G52" s="21">
        <f t="shared" si="1"/>
        <v>0.009389671362</v>
      </c>
      <c r="H52" s="21">
        <f t="shared" si="2"/>
        <v>0</v>
      </c>
      <c r="I52" s="22"/>
      <c r="J52" s="22"/>
      <c r="K52" s="22"/>
      <c r="L52" s="22"/>
      <c r="M52" s="22"/>
      <c r="N52" s="22"/>
      <c r="O52" s="22"/>
      <c r="P52" s="16" t="s">
        <v>91</v>
      </c>
      <c r="Q52" s="16" t="s">
        <v>634</v>
      </c>
      <c r="R52" s="16">
        <v>1.0</v>
      </c>
      <c r="S52" s="16" t="s">
        <v>634</v>
      </c>
      <c r="T52" s="18" t="s">
        <v>79</v>
      </c>
      <c r="U52" s="18" t="s">
        <v>642</v>
      </c>
      <c r="V52" s="19"/>
      <c r="W52" s="19"/>
      <c r="X52" s="19"/>
      <c r="Y52" s="19"/>
    </row>
    <row r="53">
      <c r="A53" s="16" t="s">
        <v>117</v>
      </c>
      <c r="B53" s="16">
        <v>0.0</v>
      </c>
      <c r="C53" s="16">
        <v>0.0</v>
      </c>
      <c r="D53" s="16">
        <v>0.0</v>
      </c>
      <c r="E53" s="20">
        <v>0.0</v>
      </c>
      <c r="F53" s="22"/>
      <c r="G53" s="21">
        <f t="shared" si="1"/>
        <v>0</v>
      </c>
      <c r="H53" s="21">
        <f t="shared" si="2"/>
        <v>0</v>
      </c>
      <c r="I53" s="22"/>
      <c r="J53" s="22"/>
      <c r="K53" s="22"/>
      <c r="L53" s="22"/>
      <c r="M53" s="22"/>
      <c r="N53" s="22"/>
      <c r="O53" s="22"/>
      <c r="P53" s="16" t="s">
        <v>41</v>
      </c>
      <c r="Q53" s="16" t="s">
        <v>634</v>
      </c>
      <c r="R53" s="16">
        <v>1.0</v>
      </c>
      <c r="S53" s="16" t="s">
        <v>634</v>
      </c>
      <c r="T53" s="18" t="s">
        <v>117</v>
      </c>
      <c r="U53" s="18" t="s">
        <v>633</v>
      </c>
      <c r="V53" s="19"/>
      <c r="W53" s="19"/>
      <c r="X53" s="19"/>
      <c r="Y53" s="19"/>
    </row>
    <row r="54">
      <c r="A54" s="16" t="s">
        <v>14</v>
      </c>
      <c r="B54" s="16">
        <v>69.0</v>
      </c>
      <c r="C54" s="16">
        <v>80.0</v>
      </c>
      <c r="D54" s="16">
        <v>41.0</v>
      </c>
      <c r="E54" s="20">
        <v>0.59</v>
      </c>
      <c r="F54" s="22"/>
      <c r="G54" s="21">
        <f t="shared" si="1"/>
        <v>0.323943662</v>
      </c>
      <c r="H54" s="21">
        <f t="shared" si="2"/>
        <v>0.1924882629</v>
      </c>
      <c r="I54" s="22"/>
      <c r="J54" s="22"/>
      <c r="K54" s="22"/>
      <c r="L54" s="22"/>
      <c r="M54" s="22"/>
      <c r="N54" s="22"/>
      <c r="O54" s="22"/>
      <c r="P54" s="16" t="s">
        <v>99</v>
      </c>
      <c r="Q54" s="16" t="s">
        <v>634</v>
      </c>
      <c r="R54" s="16">
        <v>1.0</v>
      </c>
      <c r="S54" s="16" t="s">
        <v>634</v>
      </c>
      <c r="T54" s="18" t="s">
        <v>14</v>
      </c>
      <c r="U54" s="18" t="s">
        <v>638</v>
      </c>
      <c r="V54" s="19"/>
      <c r="W54" s="19"/>
      <c r="X54" s="19"/>
      <c r="Y54" s="19"/>
    </row>
    <row r="55">
      <c r="A55" s="16" t="s">
        <v>118</v>
      </c>
      <c r="B55" s="16">
        <v>0.0</v>
      </c>
      <c r="C55" s="16">
        <v>0.0</v>
      </c>
      <c r="D55" s="16">
        <v>0.0</v>
      </c>
      <c r="E55" s="20">
        <v>0.0</v>
      </c>
      <c r="F55" s="22"/>
      <c r="G55" s="21">
        <f t="shared" si="1"/>
        <v>0</v>
      </c>
      <c r="H55" s="21">
        <f t="shared" si="2"/>
        <v>0</v>
      </c>
      <c r="I55" s="22"/>
      <c r="J55" s="22"/>
      <c r="K55" s="22"/>
      <c r="L55" s="22"/>
      <c r="M55" s="22"/>
      <c r="N55" s="22"/>
      <c r="O55" s="22"/>
      <c r="P55" s="16" t="s">
        <v>48</v>
      </c>
      <c r="Q55" s="16" t="s">
        <v>634</v>
      </c>
      <c r="R55" s="16">
        <v>2.0</v>
      </c>
      <c r="S55" s="16" t="s">
        <v>632</v>
      </c>
      <c r="T55" s="18" t="s">
        <v>118</v>
      </c>
      <c r="U55" s="18" t="s">
        <v>646</v>
      </c>
      <c r="V55" s="19"/>
      <c r="W55" s="19"/>
      <c r="X55" s="19"/>
      <c r="Y55" s="19"/>
    </row>
    <row r="56">
      <c r="A56" s="16" t="s">
        <v>32</v>
      </c>
      <c r="B56" s="16">
        <v>41.0</v>
      </c>
      <c r="C56" s="16">
        <v>86.0</v>
      </c>
      <c r="D56" s="16">
        <v>20.0</v>
      </c>
      <c r="E56" s="20">
        <v>0.49</v>
      </c>
      <c r="F56" s="22"/>
      <c r="G56" s="21">
        <f t="shared" si="1"/>
        <v>0.1924882629</v>
      </c>
      <c r="H56" s="21">
        <f t="shared" si="2"/>
        <v>0.09389671362</v>
      </c>
      <c r="I56" s="22"/>
      <c r="J56" s="22"/>
      <c r="K56" s="22"/>
      <c r="L56" s="22"/>
      <c r="M56" s="22"/>
      <c r="N56" s="22"/>
      <c r="O56" s="22"/>
      <c r="P56" s="16" t="s">
        <v>27</v>
      </c>
      <c r="Q56" s="16" t="s">
        <v>634</v>
      </c>
      <c r="R56" s="16">
        <v>2.0</v>
      </c>
      <c r="S56" s="16" t="s">
        <v>632</v>
      </c>
      <c r="T56" s="18" t="s">
        <v>32</v>
      </c>
      <c r="U56" s="18" t="s">
        <v>633</v>
      </c>
      <c r="V56" s="19"/>
      <c r="W56" s="19"/>
      <c r="X56" s="19"/>
      <c r="Y56" s="19"/>
    </row>
    <row r="57">
      <c r="A57" s="16" t="s">
        <v>78</v>
      </c>
      <c r="B57" s="16">
        <v>2.0</v>
      </c>
      <c r="C57" s="16">
        <v>39.0</v>
      </c>
      <c r="D57" s="16">
        <v>1.0</v>
      </c>
      <c r="E57" s="20">
        <v>0.5</v>
      </c>
      <c r="F57" s="22"/>
      <c r="G57" s="21">
        <f t="shared" si="1"/>
        <v>0.009389671362</v>
      </c>
      <c r="H57" s="21">
        <f t="shared" si="2"/>
        <v>0.004694835681</v>
      </c>
      <c r="I57" s="22"/>
      <c r="J57" s="22"/>
      <c r="K57" s="22"/>
      <c r="L57" s="22"/>
      <c r="M57" s="22"/>
      <c r="N57" s="22"/>
      <c r="O57" s="22"/>
      <c r="P57" s="16" t="s">
        <v>16</v>
      </c>
      <c r="Q57" s="16" t="s">
        <v>634</v>
      </c>
      <c r="R57" s="16">
        <v>2.0</v>
      </c>
      <c r="S57" s="16" t="s">
        <v>632</v>
      </c>
      <c r="T57" s="18" t="s">
        <v>78</v>
      </c>
      <c r="U57" s="18" t="s">
        <v>633</v>
      </c>
      <c r="V57" s="19"/>
      <c r="W57" s="19"/>
      <c r="X57" s="19"/>
      <c r="Y57" s="19"/>
    </row>
    <row r="58">
      <c r="A58" s="16" t="s">
        <v>71</v>
      </c>
      <c r="B58" s="16">
        <v>0.0</v>
      </c>
      <c r="C58" s="16">
        <v>0.0</v>
      </c>
      <c r="D58" s="16">
        <v>0.0</v>
      </c>
      <c r="E58" s="20">
        <v>0.0</v>
      </c>
      <c r="F58" s="22"/>
      <c r="G58" s="21">
        <f t="shared" si="1"/>
        <v>0</v>
      </c>
      <c r="H58" s="21">
        <f t="shared" si="2"/>
        <v>0</v>
      </c>
      <c r="I58" s="22"/>
      <c r="J58" s="22"/>
      <c r="K58" s="22"/>
      <c r="L58" s="22"/>
      <c r="M58" s="22"/>
      <c r="N58" s="22"/>
      <c r="O58" s="22"/>
      <c r="P58" s="16" t="s">
        <v>123</v>
      </c>
      <c r="Q58" s="16" t="s">
        <v>634</v>
      </c>
      <c r="R58" s="16">
        <v>1.0</v>
      </c>
      <c r="S58" s="16" t="s">
        <v>634</v>
      </c>
      <c r="T58" s="18" t="s">
        <v>71</v>
      </c>
      <c r="U58" s="18" t="s">
        <v>640</v>
      </c>
      <c r="V58" s="19"/>
      <c r="W58" s="19"/>
      <c r="X58" s="19"/>
      <c r="Y58" s="19"/>
    </row>
    <row r="59">
      <c r="A59" s="16" t="s">
        <v>15</v>
      </c>
      <c r="B59" s="16">
        <v>59.0</v>
      </c>
      <c r="C59" s="16">
        <v>69.0</v>
      </c>
      <c r="D59" s="16">
        <v>36.0</v>
      </c>
      <c r="E59" s="20">
        <v>0.61</v>
      </c>
      <c r="F59" s="22"/>
      <c r="G59" s="21">
        <f t="shared" si="1"/>
        <v>0.2769953052</v>
      </c>
      <c r="H59" s="21">
        <f t="shared" si="2"/>
        <v>0.1690140845</v>
      </c>
      <c r="I59" s="22"/>
      <c r="J59" s="22"/>
      <c r="K59" s="22"/>
      <c r="L59" s="22"/>
      <c r="M59" s="22"/>
      <c r="N59" s="22"/>
      <c r="O59" s="22"/>
      <c r="P59" s="16" t="s">
        <v>71</v>
      </c>
      <c r="Q59" s="16" t="s">
        <v>634</v>
      </c>
      <c r="R59" s="16">
        <v>2.0</v>
      </c>
      <c r="S59" s="16" t="s">
        <v>632</v>
      </c>
      <c r="T59" s="18" t="s">
        <v>15</v>
      </c>
      <c r="U59" s="18" t="s">
        <v>631</v>
      </c>
      <c r="V59" s="19"/>
      <c r="W59" s="19"/>
      <c r="X59" s="19"/>
      <c r="Y59" s="19"/>
    </row>
    <row r="60">
      <c r="A60" s="16" t="s">
        <v>68</v>
      </c>
      <c r="B60" s="16">
        <v>1.0</v>
      </c>
      <c r="C60" s="16">
        <v>1.0</v>
      </c>
      <c r="D60" s="16">
        <v>1.0</v>
      </c>
      <c r="E60" s="20">
        <v>1.0</v>
      </c>
      <c r="F60" s="22"/>
      <c r="G60" s="21">
        <f t="shared" si="1"/>
        <v>0.004694835681</v>
      </c>
      <c r="H60" s="21">
        <f t="shared" si="2"/>
        <v>0.004694835681</v>
      </c>
      <c r="I60" s="22"/>
      <c r="J60" s="22"/>
      <c r="K60" s="22"/>
      <c r="L60" s="22"/>
      <c r="M60" s="22"/>
      <c r="N60" s="22"/>
      <c r="O60" s="22"/>
      <c r="P60" s="16" t="s">
        <v>20</v>
      </c>
      <c r="Q60" s="16" t="s">
        <v>634</v>
      </c>
      <c r="R60" s="16">
        <v>1.0</v>
      </c>
      <c r="S60" s="16" t="s">
        <v>634</v>
      </c>
      <c r="T60" s="18" t="s">
        <v>68</v>
      </c>
      <c r="U60" s="18" t="s">
        <v>642</v>
      </c>
      <c r="V60" s="19"/>
      <c r="W60" s="19"/>
      <c r="X60" s="19"/>
      <c r="Y60" s="19"/>
    </row>
    <row r="61">
      <c r="A61" s="16" t="s">
        <v>74</v>
      </c>
      <c r="B61" s="16">
        <v>1.0</v>
      </c>
      <c r="C61" s="16">
        <v>0.0</v>
      </c>
      <c r="D61" s="16">
        <v>1.0</v>
      </c>
      <c r="E61" s="20">
        <v>1.0</v>
      </c>
      <c r="F61" s="22"/>
      <c r="G61" s="21">
        <f t="shared" si="1"/>
        <v>0.004694835681</v>
      </c>
      <c r="H61" s="21">
        <f t="shared" si="2"/>
        <v>0.004694835681</v>
      </c>
      <c r="I61" s="22"/>
      <c r="J61" s="22"/>
      <c r="K61" s="22"/>
      <c r="L61" s="22"/>
      <c r="M61" s="22"/>
      <c r="N61" s="22"/>
      <c r="O61" s="22"/>
      <c r="P61" s="16" t="s">
        <v>18</v>
      </c>
      <c r="Q61" s="16" t="s">
        <v>634</v>
      </c>
      <c r="R61" s="16">
        <v>1.0</v>
      </c>
      <c r="S61" s="16" t="s">
        <v>634</v>
      </c>
      <c r="T61" s="18" t="s">
        <v>74</v>
      </c>
      <c r="U61" s="18" t="s">
        <v>642</v>
      </c>
      <c r="V61" s="19"/>
      <c r="W61" s="19"/>
      <c r="X61" s="19"/>
      <c r="Y61" s="19"/>
    </row>
    <row r="62">
      <c r="A62" s="16" t="s">
        <v>41</v>
      </c>
      <c r="B62" s="16">
        <v>29.0</v>
      </c>
      <c r="C62" s="16">
        <v>12.0</v>
      </c>
      <c r="D62" s="16">
        <v>11.0</v>
      </c>
      <c r="E62" s="20">
        <v>0.38</v>
      </c>
      <c r="F62" s="22"/>
      <c r="G62" s="21">
        <f t="shared" si="1"/>
        <v>0.1361502347</v>
      </c>
      <c r="H62" s="21">
        <f t="shared" si="2"/>
        <v>0.05164319249</v>
      </c>
      <c r="I62" s="22"/>
      <c r="J62" s="22"/>
      <c r="K62" s="22"/>
      <c r="L62" s="22"/>
      <c r="M62" s="22"/>
      <c r="N62" s="22"/>
      <c r="O62" s="22"/>
      <c r="P62" s="16" t="s">
        <v>132</v>
      </c>
      <c r="Q62" s="16" t="s">
        <v>634</v>
      </c>
      <c r="R62" s="16">
        <v>1.0</v>
      </c>
      <c r="S62" s="16" t="s">
        <v>634</v>
      </c>
      <c r="T62" s="18" t="s">
        <v>41</v>
      </c>
      <c r="U62" s="18" t="s">
        <v>634</v>
      </c>
      <c r="V62" s="19"/>
      <c r="W62" s="19"/>
      <c r="X62" s="19"/>
      <c r="Y62" s="19"/>
    </row>
    <row r="63">
      <c r="A63" s="16" t="s">
        <v>119</v>
      </c>
      <c r="B63" s="16">
        <v>0.0</v>
      </c>
      <c r="C63" s="16">
        <v>0.0</v>
      </c>
      <c r="D63" s="16">
        <v>0.0</v>
      </c>
      <c r="E63" s="20">
        <v>0.0</v>
      </c>
      <c r="F63" s="22"/>
      <c r="G63" s="21">
        <f t="shared" si="1"/>
        <v>0</v>
      </c>
      <c r="H63" s="21">
        <f t="shared" si="2"/>
        <v>0</v>
      </c>
      <c r="I63" s="22"/>
      <c r="J63" s="22"/>
      <c r="K63" s="22"/>
      <c r="L63" s="22"/>
      <c r="M63" s="22"/>
      <c r="N63" s="22"/>
      <c r="O63" s="22"/>
      <c r="P63" s="16" t="s">
        <v>34</v>
      </c>
      <c r="Q63" s="16" t="s">
        <v>634</v>
      </c>
      <c r="R63" s="16">
        <v>1.0</v>
      </c>
      <c r="S63" s="16" t="s">
        <v>634</v>
      </c>
      <c r="T63" s="18" t="s">
        <v>119</v>
      </c>
      <c r="U63" s="18" t="s">
        <v>643</v>
      </c>
      <c r="V63" s="19"/>
      <c r="W63" s="19"/>
      <c r="X63" s="19"/>
      <c r="Y63" s="19"/>
    </row>
    <row r="64">
      <c r="A64" s="16" t="s">
        <v>55</v>
      </c>
      <c r="B64" s="16">
        <v>13.0</v>
      </c>
      <c r="C64" s="16">
        <v>7.0</v>
      </c>
      <c r="D64" s="16">
        <v>3.0</v>
      </c>
      <c r="E64" s="20">
        <v>0.23</v>
      </c>
      <c r="F64" s="22"/>
      <c r="G64" s="21">
        <f t="shared" si="1"/>
        <v>0.06103286385</v>
      </c>
      <c r="H64" s="21">
        <f t="shared" si="2"/>
        <v>0.01408450704</v>
      </c>
      <c r="I64" s="22"/>
      <c r="J64" s="22"/>
      <c r="K64" s="22"/>
      <c r="L64" s="22"/>
      <c r="M64" s="22"/>
      <c r="N64" s="22"/>
      <c r="O64" s="22"/>
      <c r="P64" s="16" t="s">
        <v>113</v>
      </c>
      <c r="Q64" s="16" t="s">
        <v>634</v>
      </c>
      <c r="R64" s="16">
        <v>1.0</v>
      </c>
      <c r="S64" s="16" t="s">
        <v>634</v>
      </c>
      <c r="T64" s="18" t="s">
        <v>55</v>
      </c>
      <c r="U64" s="18" t="s">
        <v>633</v>
      </c>
      <c r="V64" s="19"/>
      <c r="W64" s="19"/>
      <c r="X64" s="19"/>
      <c r="Y64" s="19"/>
    </row>
    <row r="65">
      <c r="A65" s="16" t="s">
        <v>30</v>
      </c>
      <c r="B65" s="16">
        <v>46.0</v>
      </c>
      <c r="C65" s="16">
        <v>18.0</v>
      </c>
      <c r="D65" s="16">
        <v>16.0</v>
      </c>
      <c r="E65" s="20">
        <v>0.35</v>
      </c>
      <c r="F65" s="22"/>
      <c r="G65" s="21">
        <f t="shared" si="1"/>
        <v>0.2159624413</v>
      </c>
      <c r="H65" s="21">
        <f t="shared" si="2"/>
        <v>0.07511737089</v>
      </c>
      <c r="I65" s="22"/>
      <c r="J65" s="22"/>
      <c r="K65" s="22"/>
      <c r="L65" s="22"/>
      <c r="M65" s="22"/>
      <c r="N65" s="22"/>
      <c r="O65" s="22"/>
      <c r="P65" s="16" t="s">
        <v>137</v>
      </c>
      <c r="Q65" s="16" t="s">
        <v>634</v>
      </c>
      <c r="R65" s="16">
        <v>2.0</v>
      </c>
      <c r="S65" s="16" t="s">
        <v>632</v>
      </c>
      <c r="T65" s="18" t="s">
        <v>30</v>
      </c>
      <c r="U65" s="18" t="s">
        <v>639</v>
      </c>
      <c r="V65" s="19"/>
      <c r="W65" s="19"/>
      <c r="X65" s="19"/>
      <c r="Y65" s="19"/>
    </row>
    <row r="66">
      <c r="A66" s="16" t="s">
        <v>90</v>
      </c>
      <c r="B66" s="16">
        <v>1.0</v>
      </c>
      <c r="C66" s="16">
        <v>0.0</v>
      </c>
      <c r="D66" s="16">
        <v>0.0</v>
      </c>
      <c r="E66" s="20">
        <v>0.0</v>
      </c>
      <c r="F66" s="22"/>
      <c r="G66" s="21">
        <f t="shared" si="1"/>
        <v>0.004694835681</v>
      </c>
      <c r="H66" s="21">
        <f t="shared" si="2"/>
        <v>0</v>
      </c>
      <c r="I66" s="22"/>
      <c r="J66" s="22"/>
      <c r="K66" s="22"/>
      <c r="L66" s="22"/>
      <c r="M66" s="22"/>
      <c r="N66" s="22"/>
      <c r="O66" s="22"/>
      <c r="P66" s="16" t="s">
        <v>46</v>
      </c>
      <c r="Q66" s="16" t="s">
        <v>634</v>
      </c>
      <c r="R66" s="16">
        <v>2.0</v>
      </c>
      <c r="S66" s="16" t="s">
        <v>632</v>
      </c>
      <c r="T66" s="18" t="s">
        <v>90</v>
      </c>
      <c r="U66" s="18" t="s">
        <v>646</v>
      </c>
      <c r="V66" s="19"/>
      <c r="W66" s="19"/>
      <c r="X66" s="19"/>
      <c r="Y66" s="19"/>
    </row>
    <row r="67">
      <c r="A67" s="16" t="s">
        <v>120</v>
      </c>
      <c r="B67" s="16">
        <v>0.0</v>
      </c>
      <c r="C67" s="16">
        <v>0.0</v>
      </c>
      <c r="D67" s="16">
        <v>0.0</v>
      </c>
      <c r="E67" s="20">
        <v>0.0</v>
      </c>
      <c r="F67" s="22"/>
      <c r="G67" s="21">
        <f t="shared" si="1"/>
        <v>0</v>
      </c>
      <c r="H67" s="21">
        <f t="shared" si="2"/>
        <v>0</v>
      </c>
      <c r="I67" s="22"/>
      <c r="J67" s="22"/>
      <c r="K67" s="22"/>
      <c r="L67" s="22"/>
      <c r="M67" s="22"/>
      <c r="N67" s="22"/>
      <c r="O67" s="22"/>
      <c r="P67" s="16" t="s">
        <v>98</v>
      </c>
      <c r="Q67" s="16" t="s">
        <v>634</v>
      </c>
      <c r="R67" s="16">
        <v>2.0</v>
      </c>
      <c r="S67" s="16" t="s">
        <v>632</v>
      </c>
      <c r="T67" s="18" t="s">
        <v>120</v>
      </c>
      <c r="U67" s="18" t="s">
        <v>638</v>
      </c>
      <c r="V67" s="19"/>
      <c r="W67" s="19"/>
      <c r="X67" s="19"/>
      <c r="Y67" s="19"/>
    </row>
    <row r="68">
      <c r="A68" s="16" t="s">
        <v>50</v>
      </c>
      <c r="B68" s="16">
        <v>16.0</v>
      </c>
      <c r="C68" s="16">
        <v>16.0</v>
      </c>
      <c r="D68" s="16">
        <v>7.0</v>
      </c>
      <c r="E68" s="20">
        <v>0.44</v>
      </c>
      <c r="F68" s="22"/>
      <c r="G68" s="21">
        <f t="shared" si="1"/>
        <v>0.07511737089</v>
      </c>
      <c r="H68" s="21">
        <f t="shared" si="2"/>
        <v>0.03286384977</v>
      </c>
      <c r="I68" s="22"/>
      <c r="J68" s="22"/>
      <c r="K68" s="22"/>
      <c r="L68" s="22"/>
      <c r="M68" s="22"/>
      <c r="N68" s="22"/>
      <c r="O68" s="22"/>
      <c r="P68" s="16" t="s">
        <v>102</v>
      </c>
      <c r="Q68" s="16" t="s">
        <v>634</v>
      </c>
      <c r="R68" s="16">
        <v>1.0</v>
      </c>
      <c r="S68" s="16" t="s">
        <v>634</v>
      </c>
      <c r="T68" s="18" t="s">
        <v>50</v>
      </c>
      <c r="U68" s="18" t="s">
        <v>647</v>
      </c>
      <c r="V68" s="19"/>
      <c r="W68" s="19"/>
      <c r="X68" s="19"/>
      <c r="Y68" s="19"/>
    </row>
    <row r="69">
      <c r="A69" s="16" t="s">
        <v>121</v>
      </c>
      <c r="B69" s="16">
        <v>0.0</v>
      </c>
      <c r="C69" s="16">
        <v>0.0</v>
      </c>
      <c r="D69" s="16">
        <v>0.0</v>
      </c>
      <c r="E69" s="20">
        <v>0.0</v>
      </c>
      <c r="F69" s="22"/>
      <c r="G69" s="21">
        <f t="shared" si="1"/>
        <v>0</v>
      </c>
      <c r="H69" s="21">
        <f t="shared" si="2"/>
        <v>0</v>
      </c>
      <c r="I69" s="22"/>
      <c r="J69" s="22"/>
      <c r="K69" s="22"/>
      <c r="L69" s="22"/>
      <c r="M69" s="22"/>
      <c r="N69" s="22"/>
      <c r="O69" s="22"/>
      <c r="P69" s="16" t="s">
        <v>61</v>
      </c>
      <c r="Q69" s="16" t="s">
        <v>633</v>
      </c>
      <c r="R69" s="16">
        <v>2.0</v>
      </c>
      <c r="S69" s="16" t="s">
        <v>632</v>
      </c>
      <c r="T69" s="18" t="s">
        <v>121</v>
      </c>
      <c r="U69" s="18" t="s">
        <v>633</v>
      </c>
      <c r="V69" s="19"/>
      <c r="W69" s="19"/>
      <c r="X69" s="19"/>
      <c r="Y69" s="19"/>
    </row>
    <row r="70">
      <c r="A70" s="16" t="s">
        <v>43</v>
      </c>
      <c r="B70" s="16">
        <v>26.0</v>
      </c>
      <c r="C70" s="16">
        <v>9.0</v>
      </c>
      <c r="D70" s="16">
        <v>11.0</v>
      </c>
      <c r="E70" s="20">
        <v>0.42</v>
      </c>
      <c r="F70" s="22"/>
      <c r="G70" s="21">
        <f t="shared" si="1"/>
        <v>0.1220657277</v>
      </c>
      <c r="H70" s="21">
        <f t="shared" si="2"/>
        <v>0.05164319249</v>
      </c>
      <c r="I70" s="22"/>
      <c r="J70" s="22"/>
      <c r="K70" s="22"/>
      <c r="L70" s="22"/>
      <c r="M70" s="22"/>
      <c r="N70" s="22"/>
      <c r="O70" s="22"/>
      <c r="P70" s="16" t="s">
        <v>17</v>
      </c>
      <c r="Q70" s="16" t="s">
        <v>633</v>
      </c>
      <c r="R70" s="16">
        <v>1.0</v>
      </c>
      <c r="S70" s="16" t="s">
        <v>633</v>
      </c>
      <c r="T70" s="18" t="s">
        <v>43</v>
      </c>
      <c r="U70" s="18" t="s">
        <v>642</v>
      </c>
      <c r="V70" s="19"/>
      <c r="W70" s="19"/>
      <c r="X70" s="19"/>
      <c r="Y70" s="19"/>
    </row>
    <row r="71">
      <c r="A71" s="16" t="s">
        <v>37</v>
      </c>
      <c r="B71" s="16">
        <v>22.0</v>
      </c>
      <c r="C71" s="16">
        <v>15.0</v>
      </c>
      <c r="D71" s="16">
        <v>13.0</v>
      </c>
      <c r="E71" s="20">
        <v>0.59</v>
      </c>
      <c r="F71" s="22"/>
      <c r="G71" s="21">
        <f t="shared" si="1"/>
        <v>0.103286385</v>
      </c>
      <c r="H71" s="21">
        <f t="shared" si="2"/>
        <v>0.06103286385</v>
      </c>
      <c r="I71" s="22"/>
      <c r="J71" s="22"/>
      <c r="K71" s="22"/>
      <c r="L71" s="22"/>
      <c r="M71" s="22"/>
      <c r="N71" s="22"/>
      <c r="O71" s="22"/>
      <c r="P71" s="16" t="s">
        <v>24</v>
      </c>
      <c r="Q71" s="16" t="s">
        <v>633</v>
      </c>
      <c r="R71" s="16">
        <v>2.0</v>
      </c>
      <c r="S71" s="16" t="s">
        <v>632</v>
      </c>
      <c r="T71" s="18" t="s">
        <v>37</v>
      </c>
      <c r="U71" s="18" t="s">
        <v>634</v>
      </c>
      <c r="V71" s="19"/>
      <c r="W71" s="19"/>
      <c r="X71" s="19"/>
      <c r="Y71" s="19"/>
    </row>
    <row r="72">
      <c r="A72" s="16" t="s">
        <v>52</v>
      </c>
      <c r="B72" s="16">
        <v>15.0</v>
      </c>
      <c r="C72" s="16">
        <v>9.0</v>
      </c>
      <c r="D72" s="16">
        <v>4.0</v>
      </c>
      <c r="E72" s="20">
        <v>0.27</v>
      </c>
      <c r="F72" s="22"/>
      <c r="G72" s="21">
        <f t="shared" si="1"/>
        <v>0.07042253521</v>
      </c>
      <c r="H72" s="21">
        <f t="shared" si="2"/>
        <v>0.01877934272</v>
      </c>
      <c r="I72" s="22"/>
      <c r="J72" s="22"/>
      <c r="K72" s="22"/>
      <c r="L72" s="22"/>
      <c r="M72" s="22"/>
      <c r="N72" s="22"/>
      <c r="O72" s="22"/>
      <c r="P72" s="16" t="s">
        <v>55</v>
      </c>
      <c r="Q72" s="16" t="s">
        <v>633</v>
      </c>
      <c r="R72" s="16">
        <v>1.0</v>
      </c>
      <c r="S72" s="16" t="s">
        <v>633</v>
      </c>
      <c r="T72" s="18" t="s">
        <v>52</v>
      </c>
      <c r="U72" s="18" t="s">
        <v>631</v>
      </c>
      <c r="V72" s="19"/>
      <c r="W72" s="19"/>
      <c r="X72" s="19"/>
      <c r="Y72" s="19"/>
    </row>
    <row r="73">
      <c r="A73" s="16" t="s">
        <v>122</v>
      </c>
      <c r="B73" s="16">
        <v>0.0</v>
      </c>
      <c r="C73" s="16">
        <v>0.0</v>
      </c>
      <c r="D73" s="16">
        <v>0.0</v>
      </c>
      <c r="E73" s="20">
        <v>0.0</v>
      </c>
      <c r="F73" s="22"/>
      <c r="G73" s="21">
        <f t="shared" si="1"/>
        <v>0</v>
      </c>
      <c r="H73" s="21">
        <f t="shared" si="2"/>
        <v>0</v>
      </c>
      <c r="I73" s="22"/>
      <c r="J73" s="22"/>
      <c r="K73" s="22"/>
      <c r="L73" s="22"/>
      <c r="M73" s="22"/>
      <c r="N73" s="22"/>
      <c r="O73" s="22"/>
      <c r="P73" s="16" t="s">
        <v>88</v>
      </c>
      <c r="Q73" s="16" t="s">
        <v>633</v>
      </c>
      <c r="R73" s="16">
        <v>2.0</v>
      </c>
      <c r="S73" s="16" t="s">
        <v>632</v>
      </c>
      <c r="T73" s="18" t="s">
        <v>122</v>
      </c>
      <c r="U73" s="18" t="s">
        <v>648</v>
      </c>
      <c r="V73" s="19"/>
      <c r="W73" s="19"/>
      <c r="X73" s="19"/>
      <c r="Y73" s="19"/>
    </row>
    <row r="74">
      <c r="A74" s="16" t="s">
        <v>57</v>
      </c>
      <c r="B74" s="16">
        <v>11.0</v>
      </c>
      <c r="C74" s="16">
        <v>3.0</v>
      </c>
      <c r="D74" s="16">
        <v>7.0</v>
      </c>
      <c r="E74" s="20">
        <v>0.64</v>
      </c>
      <c r="F74" s="22"/>
      <c r="G74" s="21">
        <f t="shared" si="1"/>
        <v>0.05164319249</v>
      </c>
      <c r="H74" s="21">
        <f t="shared" si="2"/>
        <v>0.03286384977</v>
      </c>
      <c r="I74" s="22"/>
      <c r="J74" s="22"/>
      <c r="K74" s="22"/>
      <c r="L74" s="22"/>
      <c r="M74" s="22"/>
      <c r="N74" s="22"/>
      <c r="O74" s="22"/>
      <c r="P74" s="16" t="s">
        <v>96</v>
      </c>
      <c r="Q74" s="16" t="s">
        <v>633</v>
      </c>
      <c r="R74" s="16">
        <v>1.0</v>
      </c>
      <c r="S74" s="16" t="s">
        <v>633</v>
      </c>
      <c r="T74" s="18" t="s">
        <v>57</v>
      </c>
      <c r="U74" s="18" t="s">
        <v>633</v>
      </c>
      <c r="V74" s="19"/>
      <c r="W74" s="19"/>
      <c r="X74" s="19"/>
      <c r="Y74" s="19"/>
    </row>
    <row r="75">
      <c r="A75" s="16" t="s">
        <v>649</v>
      </c>
      <c r="B75" s="16">
        <v>0.0</v>
      </c>
      <c r="C75" s="16">
        <v>0.0</v>
      </c>
      <c r="D75" s="16">
        <v>0.0</v>
      </c>
      <c r="E75" s="20">
        <v>0.0</v>
      </c>
      <c r="F75" s="22"/>
      <c r="G75" s="21">
        <f t="shared" si="1"/>
        <v>0</v>
      </c>
      <c r="H75" s="21">
        <f t="shared" si="2"/>
        <v>0</v>
      </c>
      <c r="I75" s="22"/>
      <c r="J75" s="22"/>
      <c r="K75" s="22"/>
      <c r="L75" s="22"/>
      <c r="M75" s="22"/>
      <c r="N75" s="22"/>
      <c r="O75" s="22"/>
      <c r="P75" s="16" t="s">
        <v>85</v>
      </c>
      <c r="Q75" s="16" t="s">
        <v>633</v>
      </c>
      <c r="R75" s="16">
        <v>2.0</v>
      </c>
      <c r="S75" s="16" t="s">
        <v>632</v>
      </c>
      <c r="T75" s="18" t="s">
        <v>123</v>
      </c>
      <c r="U75" s="18" t="s">
        <v>634</v>
      </c>
      <c r="V75" s="19"/>
      <c r="W75" s="19"/>
      <c r="X75" s="19"/>
      <c r="Y75" s="19"/>
    </row>
    <row r="76">
      <c r="A76" s="16" t="s">
        <v>124</v>
      </c>
      <c r="B76" s="16">
        <v>0.0</v>
      </c>
      <c r="C76" s="16">
        <v>0.0</v>
      </c>
      <c r="D76" s="16">
        <v>0.0</v>
      </c>
      <c r="E76" s="20">
        <v>0.0</v>
      </c>
      <c r="F76" s="22"/>
      <c r="G76" s="21">
        <f t="shared" si="1"/>
        <v>0</v>
      </c>
      <c r="H76" s="21">
        <f t="shared" si="2"/>
        <v>0</v>
      </c>
      <c r="I76" s="22"/>
      <c r="J76" s="22"/>
      <c r="K76" s="22"/>
      <c r="L76" s="22"/>
      <c r="M76" s="22"/>
      <c r="N76" s="22"/>
      <c r="O76" s="22"/>
      <c r="P76" s="16" t="s">
        <v>31</v>
      </c>
      <c r="Q76" s="16" t="s">
        <v>633</v>
      </c>
      <c r="R76" s="16">
        <v>2.0</v>
      </c>
      <c r="S76" s="16" t="s">
        <v>632</v>
      </c>
      <c r="T76" s="18" t="s">
        <v>124</v>
      </c>
      <c r="U76" s="18" t="s">
        <v>642</v>
      </c>
      <c r="V76" s="19"/>
      <c r="W76" s="19"/>
      <c r="X76" s="19"/>
      <c r="Y76" s="19"/>
    </row>
    <row r="77">
      <c r="A77" s="16" t="s">
        <v>125</v>
      </c>
      <c r="B77" s="16">
        <v>0.0</v>
      </c>
      <c r="C77" s="16">
        <v>0.0</v>
      </c>
      <c r="D77" s="16">
        <v>0.0</v>
      </c>
      <c r="E77" s="20">
        <v>0.0</v>
      </c>
      <c r="F77" s="22"/>
      <c r="G77" s="21">
        <f t="shared" si="1"/>
        <v>0</v>
      </c>
      <c r="H77" s="21">
        <f t="shared" si="2"/>
        <v>0</v>
      </c>
      <c r="I77" s="22"/>
      <c r="J77" s="22"/>
      <c r="K77" s="22"/>
      <c r="L77" s="22"/>
      <c r="M77" s="22"/>
      <c r="N77" s="22"/>
      <c r="O77" s="22"/>
      <c r="P77" s="16" t="s">
        <v>63</v>
      </c>
      <c r="Q77" s="16" t="s">
        <v>633</v>
      </c>
      <c r="R77" s="16">
        <v>2.0</v>
      </c>
      <c r="S77" s="16" t="s">
        <v>632</v>
      </c>
      <c r="T77" s="18" t="s">
        <v>125</v>
      </c>
      <c r="U77" s="18" t="s">
        <v>634</v>
      </c>
      <c r="V77" s="19"/>
      <c r="W77" s="19"/>
      <c r="X77" s="19"/>
      <c r="Y77" s="19"/>
    </row>
    <row r="78">
      <c r="A78" s="16" t="s">
        <v>126</v>
      </c>
      <c r="B78" s="16">
        <v>0.0</v>
      </c>
      <c r="C78" s="16">
        <v>0.0</v>
      </c>
      <c r="D78" s="16">
        <v>0.0</v>
      </c>
      <c r="E78" s="20">
        <v>0.0</v>
      </c>
      <c r="F78" s="22"/>
      <c r="G78" s="21">
        <f t="shared" si="1"/>
        <v>0</v>
      </c>
      <c r="H78" s="21">
        <f t="shared" si="2"/>
        <v>0</v>
      </c>
      <c r="I78" s="22"/>
      <c r="J78" s="22"/>
      <c r="K78" s="22"/>
      <c r="L78" s="22"/>
      <c r="M78" s="22"/>
      <c r="N78" s="22"/>
      <c r="O78" s="22"/>
      <c r="P78" s="16" t="s">
        <v>28</v>
      </c>
      <c r="Q78" s="16" t="s">
        <v>633</v>
      </c>
      <c r="R78" s="16">
        <v>1.0</v>
      </c>
      <c r="S78" s="16" t="s">
        <v>633</v>
      </c>
      <c r="T78" s="18" t="s">
        <v>126</v>
      </c>
      <c r="U78" s="18" t="s">
        <v>650</v>
      </c>
      <c r="V78" s="19"/>
      <c r="W78" s="19"/>
      <c r="X78" s="19"/>
      <c r="Y78" s="19"/>
    </row>
    <row r="79">
      <c r="A79" s="16" t="s">
        <v>28</v>
      </c>
      <c r="B79" s="16">
        <v>43.0</v>
      </c>
      <c r="C79" s="16">
        <v>109.0</v>
      </c>
      <c r="D79" s="16">
        <v>20.0</v>
      </c>
      <c r="E79" s="20">
        <v>0.47</v>
      </c>
      <c r="F79" s="22"/>
      <c r="G79" s="21">
        <f t="shared" si="1"/>
        <v>0.2018779343</v>
      </c>
      <c r="H79" s="21">
        <f t="shared" si="2"/>
        <v>0.09389671362</v>
      </c>
      <c r="I79" s="22"/>
      <c r="J79" s="22"/>
      <c r="K79" s="22"/>
      <c r="L79" s="22"/>
      <c r="M79" s="22"/>
      <c r="N79" s="22"/>
      <c r="O79" s="22"/>
      <c r="P79" s="16" t="s">
        <v>90</v>
      </c>
      <c r="Q79" s="16" t="s">
        <v>633</v>
      </c>
      <c r="R79" s="16">
        <v>2.0</v>
      </c>
      <c r="S79" s="16" t="s">
        <v>632</v>
      </c>
      <c r="T79" s="18" t="s">
        <v>28</v>
      </c>
      <c r="U79" s="18" t="s">
        <v>633</v>
      </c>
      <c r="V79" s="19"/>
      <c r="W79" s="19"/>
      <c r="X79" s="19"/>
      <c r="Y79" s="19"/>
    </row>
    <row r="80">
      <c r="A80" s="16" t="s">
        <v>62</v>
      </c>
      <c r="B80" s="16">
        <v>9.0</v>
      </c>
      <c r="C80" s="16">
        <v>13.0</v>
      </c>
      <c r="D80" s="16">
        <v>3.0</v>
      </c>
      <c r="E80" s="20">
        <v>0.33</v>
      </c>
      <c r="F80" s="22"/>
      <c r="G80" s="21">
        <f t="shared" si="1"/>
        <v>0.04225352113</v>
      </c>
      <c r="H80" s="21">
        <f t="shared" si="2"/>
        <v>0.01408450704</v>
      </c>
      <c r="I80" s="22"/>
      <c r="J80" s="22"/>
      <c r="K80" s="22"/>
      <c r="L80" s="22"/>
      <c r="M80" s="22"/>
      <c r="N80" s="22"/>
      <c r="O80" s="22"/>
      <c r="P80" s="16" t="s">
        <v>117</v>
      </c>
      <c r="Q80" s="16" t="s">
        <v>633</v>
      </c>
      <c r="R80" s="16">
        <v>1.0</v>
      </c>
      <c r="S80" s="16" t="s">
        <v>633</v>
      </c>
      <c r="T80" s="18" t="s">
        <v>62</v>
      </c>
      <c r="U80" s="18" t="s">
        <v>643</v>
      </c>
      <c r="V80" s="19"/>
      <c r="W80" s="19"/>
      <c r="X80" s="19"/>
      <c r="Y80" s="19"/>
    </row>
    <row r="81">
      <c r="A81" s="16" t="s">
        <v>39</v>
      </c>
      <c r="B81" s="16">
        <v>31.0</v>
      </c>
      <c r="C81" s="16">
        <v>15.0</v>
      </c>
      <c r="D81" s="16">
        <v>14.0</v>
      </c>
      <c r="E81" s="20">
        <v>0.45</v>
      </c>
      <c r="F81" s="22"/>
      <c r="G81" s="21">
        <f t="shared" si="1"/>
        <v>0.1455399061</v>
      </c>
      <c r="H81" s="21">
        <f t="shared" si="2"/>
        <v>0.06572769953</v>
      </c>
      <c r="I81" s="22"/>
      <c r="J81" s="22"/>
      <c r="K81" s="22"/>
      <c r="L81" s="22"/>
      <c r="M81" s="22"/>
      <c r="N81" s="22"/>
      <c r="O81" s="22"/>
      <c r="P81" s="16" t="s">
        <v>130</v>
      </c>
      <c r="Q81" s="16" t="s">
        <v>633</v>
      </c>
      <c r="R81" s="16">
        <v>2.0</v>
      </c>
      <c r="S81" s="16" t="s">
        <v>632</v>
      </c>
      <c r="T81" s="18" t="s">
        <v>39</v>
      </c>
      <c r="U81" s="18" t="s">
        <v>638</v>
      </c>
      <c r="V81" s="19"/>
      <c r="W81" s="19"/>
      <c r="X81" s="19"/>
      <c r="Y81" s="19"/>
    </row>
    <row r="82">
      <c r="A82" s="16" t="s">
        <v>45</v>
      </c>
      <c r="B82" s="16">
        <v>16.0</v>
      </c>
      <c r="C82" s="16">
        <v>30.0</v>
      </c>
      <c r="D82" s="16">
        <v>12.0</v>
      </c>
      <c r="E82" s="20">
        <v>0.75</v>
      </c>
      <c r="F82" s="22"/>
      <c r="G82" s="21">
        <f t="shared" si="1"/>
        <v>0.07511737089</v>
      </c>
      <c r="H82" s="21">
        <f t="shared" si="2"/>
        <v>0.05633802817</v>
      </c>
      <c r="I82" s="22"/>
      <c r="J82" s="22"/>
      <c r="K82" s="22"/>
      <c r="L82" s="22"/>
      <c r="M82" s="22"/>
      <c r="N82" s="22"/>
      <c r="O82" s="22"/>
      <c r="P82" s="16" t="s">
        <v>116</v>
      </c>
      <c r="Q82" s="16" t="s">
        <v>633</v>
      </c>
      <c r="R82" s="16">
        <v>1.0</v>
      </c>
      <c r="S82" s="16" t="s">
        <v>633</v>
      </c>
      <c r="T82" s="18" t="s">
        <v>45</v>
      </c>
      <c r="U82" s="18" t="s">
        <v>638</v>
      </c>
      <c r="V82" s="19"/>
      <c r="W82" s="19"/>
      <c r="X82" s="19"/>
      <c r="Y82" s="19"/>
    </row>
    <row r="83">
      <c r="A83" s="16" t="s">
        <v>65</v>
      </c>
      <c r="B83" s="16">
        <v>8.0</v>
      </c>
      <c r="C83" s="16">
        <v>1.0</v>
      </c>
      <c r="D83" s="16">
        <v>3.0</v>
      </c>
      <c r="E83" s="20">
        <v>0.38</v>
      </c>
      <c r="F83" s="22"/>
      <c r="G83" s="21">
        <f t="shared" si="1"/>
        <v>0.03755868545</v>
      </c>
      <c r="H83" s="21">
        <f t="shared" si="2"/>
        <v>0.01408450704</v>
      </c>
      <c r="I83" s="22"/>
      <c r="J83" s="22"/>
      <c r="K83" s="22"/>
      <c r="L83" s="22"/>
      <c r="M83" s="22"/>
      <c r="N83" s="22"/>
      <c r="O83" s="22"/>
      <c r="P83" s="16" t="s">
        <v>126</v>
      </c>
      <c r="Q83" s="16" t="s">
        <v>633</v>
      </c>
      <c r="R83" s="16">
        <v>2.0</v>
      </c>
      <c r="S83" s="16" t="s">
        <v>632</v>
      </c>
      <c r="T83" s="18" t="s">
        <v>65</v>
      </c>
      <c r="U83" s="18" t="s">
        <v>638</v>
      </c>
      <c r="V83" s="19"/>
      <c r="W83" s="19"/>
      <c r="X83" s="19"/>
      <c r="Y83" s="19"/>
    </row>
    <row r="84">
      <c r="A84" s="16" t="s">
        <v>91</v>
      </c>
      <c r="B84" s="16">
        <v>1.0</v>
      </c>
      <c r="C84" s="16">
        <v>0.0</v>
      </c>
      <c r="D84" s="16">
        <v>0.0</v>
      </c>
      <c r="E84" s="20">
        <v>0.0</v>
      </c>
      <c r="F84" s="22"/>
      <c r="G84" s="21">
        <f t="shared" si="1"/>
        <v>0.004694835681</v>
      </c>
      <c r="H84" s="21">
        <f t="shared" si="2"/>
        <v>0</v>
      </c>
      <c r="I84" s="22"/>
      <c r="J84" s="22"/>
      <c r="K84" s="22"/>
      <c r="L84" s="22"/>
      <c r="M84" s="22"/>
      <c r="N84" s="22"/>
      <c r="O84" s="22"/>
      <c r="P84" s="16" t="s">
        <v>78</v>
      </c>
      <c r="Q84" s="16" t="s">
        <v>633</v>
      </c>
      <c r="R84" s="16">
        <v>1.0</v>
      </c>
      <c r="S84" s="16" t="s">
        <v>633</v>
      </c>
      <c r="T84" s="18" t="s">
        <v>91</v>
      </c>
      <c r="U84" s="18" t="s">
        <v>634</v>
      </c>
      <c r="V84" s="19"/>
      <c r="W84" s="19"/>
      <c r="X84" s="19"/>
      <c r="Y84" s="19"/>
    </row>
    <row r="85">
      <c r="A85" s="16" t="s">
        <v>92</v>
      </c>
      <c r="B85" s="16">
        <v>1.0</v>
      </c>
      <c r="C85" s="16">
        <v>0.0</v>
      </c>
      <c r="D85" s="16">
        <v>0.0</v>
      </c>
      <c r="E85" s="20">
        <v>0.0</v>
      </c>
      <c r="F85" s="22"/>
      <c r="G85" s="21">
        <f t="shared" si="1"/>
        <v>0.004694835681</v>
      </c>
      <c r="H85" s="21">
        <f t="shared" si="2"/>
        <v>0</v>
      </c>
      <c r="I85" s="22"/>
      <c r="J85" s="22"/>
      <c r="K85" s="22"/>
      <c r="L85" s="22"/>
      <c r="M85" s="22"/>
      <c r="N85" s="22"/>
      <c r="O85" s="22"/>
      <c r="P85" s="16" t="s">
        <v>57</v>
      </c>
      <c r="Q85" s="16" t="s">
        <v>633</v>
      </c>
      <c r="R85" s="16">
        <v>1.0</v>
      </c>
      <c r="S85" s="16" t="s">
        <v>633</v>
      </c>
      <c r="T85" s="18" t="s">
        <v>92</v>
      </c>
      <c r="U85" s="18" t="s">
        <v>640</v>
      </c>
      <c r="V85" s="19"/>
      <c r="W85" s="19"/>
      <c r="X85" s="19"/>
      <c r="Y85" s="19"/>
    </row>
    <row r="86">
      <c r="A86" s="16" t="s">
        <v>31</v>
      </c>
      <c r="B86" s="16">
        <v>32.0</v>
      </c>
      <c r="C86" s="16">
        <v>44.0</v>
      </c>
      <c r="D86" s="16">
        <v>23.0</v>
      </c>
      <c r="E86" s="20">
        <v>0.72</v>
      </c>
      <c r="F86" s="22"/>
      <c r="G86" s="21">
        <f t="shared" si="1"/>
        <v>0.1502347418</v>
      </c>
      <c r="H86" s="21">
        <f t="shared" si="2"/>
        <v>0.1079812207</v>
      </c>
      <c r="I86" s="22"/>
      <c r="J86" s="22"/>
      <c r="K86" s="22"/>
      <c r="L86" s="22"/>
      <c r="M86" s="22"/>
      <c r="N86" s="22"/>
      <c r="O86" s="22"/>
      <c r="P86" s="16" t="s">
        <v>118</v>
      </c>
      <c r="Q86" s="16" t="s">
        <v>633</v>
      </c>
      <c r="R86" s="16">
        <v>2.0</v>
      </c>
      <c r="S86" s="16" t="s">
        <v>632</v>
      </c>
      <c r="T86" s="18" t="s">
        <v>31</v>
      </c>
      <c r="U86" s="18" t="s">
        <v>651</v>
      </c>
      <c r="V86" s="19"/>
      <c r="W86" s="19"/>
      <c r="X86" s="19"/>
      <c r="Y86" s="19"/>
    </row>
    <row r="87">
      <c r="A87" s="16" t="s">
        <v>80</v>
      </c>
      <c r="B87" s="16">
        <v>1.0</v>
      </c>
      <c r="C87" s="16">
        <v>2.0</v>
      </c>
      <c r="D87" s="16">
        <v>0.0</v>
      </c>
      <c r="E87" s="20">
        <v>0.0</v>
      </c>
      <c r="F87" s="22"/>
      <c r="G87" s="21">
        <f t="shared" si="1"/>
        <v>0.004694835681</v>
      </c>
      <c r="H87" s="21">
        <f t="shared" si="2"/>
        <v>0</v>
      </c>
      <c r="I87" s="22"/>
      <c r="J87" s="22"/>
      <c r="K87" s="22"/>
      <c r="L87" s="22"/>
      <c r="M87" s="22"/>
      <c r="N87" s="22"/>
      <c r="O87" s="22"/>
      <c r="P87" s="16" t="s">
        <v>136</v>
      </c>
      <c r="Q87" s="16" t="s">
        <v>633</v>
      </c>
      <c r="R87" s="16">
        <v>2.0</v>
      </c>
      <c r="S87" s="16" t="s">
        <v>632</v>
      </c>
      <c r="T87" s="18" t="s">
        <v>80</v>
      </c>
      <c r="U87" s="18" t="s">
        <v>642</v>
      </c>
      <c r="V87" s="19"/>
      <c r="W87" s="19"/>
      <c r="X87" s="19"/>
      <c r="Y87" s="19"/>
    </row>
    <row r="88">
      <c r="A88" s="16" t="s">
        <v>59</v>
      </c>
      <c r="B88" s="16">
        <v>11.0</v>
      </c>
      <c r="C88" s="16">
        <v>13.0</v>
      </c>
      <c r="D88" s="16">
        <v>5.0</v>
      </c>
      <c r="E88" s="20">
        <v>0.45</v>
      </c>
      <c r="F88" s="22"/>
      <c r="G88" s="21">
        <f t="shared" si="1"/>
        <v>0.05164319249</v>
      </c>
      <c r="H88" s="21">
        <f t="shared" si="2"/>
        <v>0.0234741784</v>
      </c>
      <c r="I88" s="22"/>
      <c r="J88" s="22"/>
      <c r="K88" s="22"/>
      <c r="L88" s="22"/>
      <c r="M88" s="22"/>
      <c r="N88" s="22"/>
      <c r="O88" s="22"/>
      <c r="P88" s="16" t="s">
        <v>84</v>
      </c>
      <c r="Q88" s="16" t="s">
        <v>633</v>
      </c>
      <c r="R88" s="16">
        <v>1.0</v>
      </c>
      <c r="S88" s="16" t="s">
        <v>633</v>
      </c>
      <c r="T88" s="18" t="s">
        <v>59</v>
      </c>
      <c r="U88" s="18" t="s">
        <v>643</v>
      </c>
      <c r="V88" s="19"/>
      <c r="W88" s="19"/>
      <c r="X88" s="19"/>
      <c r="Y88" s="19"/>
    </row>
    <row r="89">
      <c r="A89" s="16" t="s">
        <v>93</v>
      </c>
      <c r="B89" s="16">
        <v>1.0</v>
      </c>
      <c r="C89" s="16">
        <v>0.0</v>
      </c>
      <c r="D89" s="16">
        <v>0.0</v>
      </c>
      <c r="E89" s="20">
        <v>0.0</v>
      </c>
      <c r="F89" s="22"/>
      <c r="G89" s="21">
        <f t="shared" si="1"/>
        <v>0.004694835681</v>
      </c>
      <c r="H89" s="21">
        <f t="shared" si="2"/>
        <v>0</v>
      </c>
      <c r="I89" s="22"/>
      <c r="J89" s="22"/>
      <c r="K89" s="22"/>
      <c r="L89" s="22"/>
      <c r="M89" s="22"/>
      <c r="N89" s="22"/>
      <c r="O89" s="22"/>
      <c r="P89" s="16" t="s">
        <v>32</v>
      </c>
      <c r="Q89" s="16" t="s">
        <v>633</v>
      </c>
      <c r="R89" s="16">
        <v>1.0</v>
      </c>
      <c r="S89" s="16" t="s">
        <v>633</v>
      </c>
      <c r="T89" s="18" t="s">
        <v>93</v>
      </c>
      <c r="U89" s="18" t="s">
        <v>634</v>
      </c>
      <c r="V89" s="19"/>
      <c r="W89" s="19"/>
      <c r="X89" s="19"/>
      <c r="Y89" s="19"/>
    </row>
    <row r="90">
      <c r="A90" s="16" t="s">
        <v>127</v>
      </c>
      <c r="B90" s="16">
        <v>0.0</v>
      </c>
      <c r="C90" s="16">
        <v>0.0</v>
      </c>
      <c r="D90" s="16">
        <v>0.0</v>
      </c>
      <c r="E90" s="20">
        <v>0.0</v>
      </c>
      <c r="F90" s="22"/>
      <c r="G90" s="21">
        <f t="shared" si="1"/>
        <v>0</v>
      </c>
      <c r="H90" s="21">
        <f t="shared" si="2"/>
        <v>0</v>
      </c>
      <c r="I90" s="22"/>
      <c r="J90" s="22"/>
      <c r="K90" s="22"/>
      <c r="L90" s="22"/>
      <c r="M90" s="22"/>
      <c r="N90" s="22"/>
      <c r="O90" s="22"/>
      <c r="P90" s="16" t="s">
        <v>47</v>
      </c>
      <c r="Q90" s="16" t="s">
        <v>633</v>
      </c>
      <c r="R90" s="16">
        <v>1.0</v>
      </c>
      <c r="S90" s="16" t="s">
        <v>633</v>
      </c>
      <c r="T90" s="18" t="s">
        <v>127</v>
      </c>
      <c r="U90" s="18" t="s">
        <v>642</v>
      </c>
      <c r="V90" s="19"/>
      <c r="W90" s="19"/>
      <c r="X90" s="19"/>
      <c r="Y90" s="19"/>
    </row>
    <row r="91">
      <c r="A91" s="16" t="s">
        <v>19</v>
      </c>
      <c r="B91" s="16">
        <v>62.0</v>
      </c>
      <c r="C91" s="16">
        <v>48.0</v>
      </c>
      <c r="D91" s="16">
        <v>29.0</v>
      </c>
      <c r="E91" s="20">
        <v>0.47</v>
      </c>
      <c r="F91" s="22"/>
      <c r="G91" s="21">
        <f t="shared" si="1"/>
        <v>0.2910798122</v>
      </c>
      <c r="H91" s="21">
        <f t="shared" si="2"/>
        <v>0.1361502347</v>
      </c>
      <c r="I91" s="22"/>
      <c r="J91" s="22"/>
      <c r="K91" s="22"/>
      <c r="L91" s="22"/>
      <c r="M91" s="22"/>
      <c r="N91" s="22"/>
      <c r="O91" s="22"/>
      <c r="P91" s="16" t="s">
        <v>137</v>
      </c>
      <c r="Q91" s="16" t="s">
        <v>633</v>
      </c>
      <c r="R91" s="16">
        <v>2.0</v>
      </c>
      <c r="S91" s="16" t="s">
        <v>632</v>
      </c>
      <c r="T91" s="18" t="s">
        <v>19</v>
      </c>
      <c r="U91" s="18" t="s">
        <v>642</v>
      </c>
      <c r="V91" s="19"/>
      <c r="W91" s="19"/>
      <c r="X91" s="19"/>
      <c r="Y91" s="19"/>
    </row>
    <row r="92">
      <c r="A92" s="16" t="s">
        <v>94</v>
      </c>
      <c r="B92" s="16">
        <v>1.0</v>
      </c>
      <c r="C92" s="16">
        <v>0.0</v>
      </c>
      <c r="D92" s="16">
        <v>0.0</v>
      </c>
      <c r="E92" s="20">
        <v>0.0</v>
      </c>
      <c r="F92" s="22"/>
      <c r="G92" s="21">
        <f t="shared" si="1"/>
        <v>0.004694835681</v>
      </c>
      <c r="H92" s="21">
        <f t="shared" si="2"/>
        <v>0</v>
      </c>
      <c r="I92" s="22"/>
      <c r="J92" s="22"/>
      <c r="K92" s="22"/>
      <c r="L92" s="22"/>
      <c r="M92" s="22"/>
      <c r="N92" s="22"/>
      <c r="O92" s="22"/>
      <c r="P92" s="16" t="s">
        <v>121</v>
      </c>
      <c r="Q92" s="16" t="s">
        <v>633</v>
      </c>
      <c r="R92" s="16">
        <v>1.0</v>
      </c>
      <c r="S92" s="16" t="s">
        <v>633</v>
      </c>
      <c r="T92" s="18" t="s">
        <v>94</v>
      </c>
      <c r="U92" s="18" t="s">
        <v>638</v>
      </c>
      <c r="V92" s="19"/>
      <c r="W92" s="19"/>
      <c r="X92" s="19"/>
      <c r="Y92" s="19"/>
    </row>
    <row r="93">
      <c r="A93" s="16" t="s">
        <v>84</v>
      </c>
      <c r="B93" s="16">
        <v>1.0</v>
      </c>
      <c r="C93" s="16">
        <v>4.0</v>
      </c>
      <c r="D93" s="16">
        <v>1.0</v>
      </c>
      <c r="E93" s="20">
        <v>1.0</v>
      </c>
      <c r="F93" s="22"/>
      <c r="G93" s="21">
        <f t="shared" si="1"/>
        <v>0.004694835681</v>
      </c>
      <c r="H93" s="21">
        <f t="shared" si="2"/>
        <v>0.004694835681</v>
      </c>
      <c r="I93" s="22"/>
      <c r="J93" s="22"/>
      <c r="K93" s="22"/>
      <c r="L93" s="22"/>
      <c r="M93" s="22"/>
      <c r="N93" s="22"/>
      <c r="O93" s="22"/>
      <c r="P93" s="16" t="s">
        <v>98</v>
      </c>
      <c r="Q93" s="16" t="s">
        <v>633</v>
      </c>
      <c r="R93" s="16">
        <v>2.0</v>
      </c>
      <c r="S93" s="16" t="s">
        <v>632</v>
      </c>
      <c r="T93" s="18" t="s">
        <v>84</v>
      </c>
      <c r="U93" s="18" t="s">
        <v>633</v>
      </c>
      <c r="V93" s="19"/>
      <c r="W93" s="19"/>
      <c r="X93" s="19"/>
      <c r="Y93" s="19"/>
    </row>
    <row r="94">
      <c r="A94" s="16" t="s">
        <v>35</v>
      </c>
      <c r="B94" s="16">
        <v>21.0</v>
      </c>
      <c r="C94" s="16">
        <v>17.0</v>
      </c>
      <c r="D94" s="16">
        <v>14.0</v>
      </c>
      <c r="E94" s="20">
        <v>0.67</v>
      </c>
      <c r="F94" s="22"/>
      <c r="G94" s="21">
        <f t="shared" si="1"/>
        <v>0.0985915493</v>
      </c>
      <c r="H94" s="21">
        <f t="shared" si="2"/>
        <v>0.06572769953</v>
      </c>
      <c r="I94" s="22"/>
      <c r="J94" s="22"/>
      <c r="K94" s="22"/>
      <c r="L94" s="22"/>
      <c r="M94" s="22"/>
      <c r="N94" s="22"/>
      <c r="O94" s="22"/>
      <c r="P94" s="16" t="s">
        <v>95</v>
      </c>
      <c r="Q94" s="16" t="s">
        <v>633</v>
      </c>
      <c r="R94" s="16">
        <v>1.0</v>
      </c>
      <c r="S94" s="16" t="s">
        <v>633</v>
      </c>
      <c r="T94" s="18" t="s">
        <v>35</v>
      </c>
      <c r="U94" s="18" t="s">
        <v>642</v>
      </c>
      <c r="V94" s="19"/>
      <c r="W94" s="19"/>
      <c r="X94" s="19"/>
      <c r="Y94" s="19"/>
    </row>
    <row r="95">
      <c r="A95" s="16" t="s">
        <v>17</v>
      </c>
      <c r="B95" s="16">
        <v>61.0</v>
      </c>
      <c r="C95" s="16">
        <v>35.0</v>
      </c>
      <c r="D95" s="16">
        <v>31.0</v>
      </c>
      <c r="E95" s="20">
        <v>0.51</v>
      </c>
      <c r="F95" s="22"/>
      <c r="G95" s="21">
        <f t="shared" si="1"/>
        <v>0.2863849765</v>
      </c>
      <c r="H95" s="21">
        <f t="shared" si="2"/>
        <v>0.1455399061</v>
      </c>
      <c r="I95" s="22"/>
      <c r="J95" s="22"/>
      <c r="K95" s="22"/>
      <c r="L95" s="22"/>
      <c r="M95" s="22"/>
      <c r="N95" s="22"/>
      <c r="O95" s="22"/>
      <c r="P95" s="16" t="s">
        <v>40</v>
      </c>
      <c r="Q95" s="16" t="s">
        <v>638</v>
      </c>
      <c r="R95" s="16">
        <v>1.0</v>
      </c>
      <c r="S95" s="16" t="s">
        <v>638</v>
      </c>
      <c r="T95" s="18" t="s">
        <v>17</v>
      </c>
      <c r="U95" s="18" t="s">
        <v>633</v>
      </c>
      <c r="V95" s="19"/>
      <c r="W95" s="19"/>
      <c r="X95" s="19"/>
      <c r="Y95" s="19"/>
    </row>
    <row r="96">
      <c r="A96" s="16" t="s">
        <v>81</v>
      </c>
      <c r="B96" s="16">
        <v>2.0</v>
      </c>
      <c r="C96" s="16">
        <v>0.0</v>
      </c>
      <c r="D96" s="16">
        <v>0.0</v>
      </c>
      <c r="E96" s="20">
        <v>0.0</v>
      </c>
      <c r="F96" s="22"/>
      <c r="G96" s="21">
        <f t="shared" si="1"/>
        <v>0.009389671362</v>
      </c>
      <c r="H96" s="21">
        <f t="shared" si="2"/>
        <v>0</v>
      </c>
      <c r="I96" s="22"/>
      <c r="J96" s="22"/>
      <c r="K96" s="22"/>
      <c r="L96" s="22"/>
      <c r="M96" s="22"/>
      <c r="N96" s="22"/>
      <c r="O96" s="22"/>
      <c r="P96" s="16" t="s">
        <v>81</v>
      </c>
      <c r="Q96" s="16" t="s">
        <v>638</v>
      </c>
      <c r="R96" s="16">
        <v>1.0</v>
      </c>
      <c r="S96" s="16" t="s">
        <v>638</v>
      </c>
      <c r="T96" s="18" t="s">
        <v>81</v>
      </c>
      <c r="U96" s="18" t="s">
        <v>638</v>
      </c>
      <c r="V96" s="19"/>
      <c r="W96" s="19"/>
      <c r="X96" s="19"/>
      <c r="Y96" s="19"/>
    </row>
    <row r="97">
      <c r="A97" s="16" t="s">
        <v>128</v>
      </c>
      <c r="B97" s="16">
        <v>0.0</v>
      </c>
      <c r="C97" s="16">
        <v>0.0</v>
      </c>
      <c r="D97" s="16">
        <v>0.0</v>
      </c>
      <c r="E97" s="20">
        <v>0.0</v>
      </c>
      <c r="F97" s="22"/>
      <c r="G97" s="21">
        <f t="shared" si="1"/>
        <v>0</v>
      </c>
      <c r="H97" s="21">
        <f t="shared" si="2"/>
        <v>0</v>
      </c>
      <c r="I97" s="22"/>
      <c r="J97" s="22"/>
      <c r="K97" s="22"/>
      <c r="L97" s="22"/>
      <c r="M97" s="22"/>
      <c r="N97" s="22"/>
      <c r="O97" s="22"/>
      <c r="P97" s="16" t="s">
        <v>30</v>
      </c>
      <c r="Q97" s="16" t="s">
        <v>638</v>
      </c>
      <c r="R97" s="16">
        <v>2.0</v>
      </c>
      <c r="S97" s="16" t="s">
        <v>632</v>
      </c>
      <c r="T97" s="18" t="s">
        <v>128</v>
      </c>
      <c r="U97" s="18" t="s">
        <v>638</v>
      </c>
      <c r="V97" s="19"/>
      <c r="W97" s="19"/>
      <c r="X97" s="19"/>
      <c r="Y97" s="19"/>
    </row>
    <row r="98">
      <c r="A98" s="16" t="s">
        <v>85</v>
      </c>
      <c r="B98" s="16">
        <v>1.0</v>
      </c>
      <c r="C98" s="16">
        <v>0.0</v>
      </c>
      <c r="D98" s="16">
        <v>1.0</v>
      </c>
      <c r="E98" s="20">
        <v>1.0</v>
      </c>
      <c r="F98" s="22"/>
      <c r="G98" s="21">
        <f t="shared" si="1"/>
        <v>0.004694835681</v>
      </c>
      <c r="H98" s="21">
        <f t="shared" si="2"/>
        <v>0.004694835681</v>
      </c>
      <c r="I98" s="22"/>
      <c r="J98" s="22"/>
      <c r="K98" s="22"/>
      <c r="L98" s="22"/>
      <c r="M98" s="22"/>
      <c r="N98" s="22"/>
      <c r="O98" s="22"/>
      <c r="P98" s="16" t="s">
        <v>135</v>
      </c>
      <c r="Q98" s="16" t="s">
        <v>638</v>
      </c>
      <c r="R98" s="16">
        <v>1.0</v>
      </c>
      <c r="S98" s="16" t="s">
        <v>638</v>
      </c>
      <c r="T98" s="18" t="s">
        <v>85</v>
      </c>
      <c r="U98" s="18" t="s">
        <v>636</v>
      </c>
      <c r="V98" s="19"/>
      <c r="W98" s="19"/>
      <c r="X98" s="19"/>
      <c r="Y98" s="19"/>
    </row>
    <row r="99">
      <c r="A99" s="16" t="s">
        <v>86</v>
      </c>
      <c r="B99" s="16">
        <v>0.0</v>
      </c>
      <c r="C99" s="16">
        <v>0.0</v>
      </c>
      <c r="D99" s="16">
        <v>0.0</v>
      </c>
      <c r="E99" s="20">
        <v>0.0</v>
      </c>
      <c r="F99" s="22"/>
      <c r="G99" s="21">
        <f t="shared" si="1"/>
        <v>0</v>
      </c>
      <c r="H99" s="21">
        <f t="shared" si="2"/>
        <v>0</v>
      </c>
      <c r="I99" s="22"/>
      <c r="J99" s="22"/>
      <c r="K99" s="22"/>
      <c r="L99" s="22"/>
      <c r="M99" s="22"/>
      <c r="N99" s="22"/>
      <c r="O99" s="22"/>
      <c r="P99" s="16" t="s">
        <v>13</v>
      </c>
      <c r="Q99" s="16" t="s">
        <v>638</v>
      </c>
      <c r="R99" s="16">
        <v>1.0</v>
      </c>
      <c r="S99" s="16" t="s">
        <v>638</v>
      </c>
      <c r="T99" s="18" t="s">
        <v>86</v>
      </c>
      <c r="U99" s="18" t="s">
        <v>638</v>
      </c>
      <c r="V99" s="19"/>
      <c r="W99" s="19"/>
      <c r="X99" s="19"/>
      <c r="Y99" s="19"/>
    </row>
    <row r="100">
      <c r="A100" s="16" t="s">
        <v>21</v>
      </c>
      <c r="B100" s="16">
        <v>49.0</v>
      </c>
      <c r="C100" s="16">
        <v>70.0</v>
      </c>
      <c r="D100" s="16">
        <v>29.0</v>
      </c>
      <c r="E100" s="20">
        <v>0.59</v>
      </c>
      <c r="F100" s="22"/>
      <c r="G100" s="21">
        <f t="shared" si="1"/>
        <v>0.2300469484</v>
      </c>
      <c r="H100" s="21">
        <f t="shared" si="2"/>
        <v>0.1361502347</v>
      </c>
      <c r="I100" s="22"/>
      <c r="J100" s="22"/>
      <c r="K100" s="22"/>
      <c r="L100" s="22"/>
      <c r="M100" s="22"/>
      <c r="N100" s="22"/>
      <c r="O100" s="22"/>
      <c r="P100" s="16" t="s">
        <v>25</v>
      </c>
      <c r="Q100" s="16" t="s">
        <v>638</v>
      </c>
      <c r="R100" s="16">
        <v>1.0</v>
      </c>
      <c r="S100" s="16" t="s">
        <v>638</v>
      </c>
      <c r="T100" s="18" t="s">
        <v>21</v>
      </c>
      <c r="U100" s="18" t="s">
        <v>634</v>
      </c>
      <c r="V100" s="19"/>
      <c r="W100" s="19"/>
      <c r="X100" s="19"/>
      <c r="Y100" s="19"/>
    </row>
    <row r="101">
      <c r="A101" s="16" t="s">
        <v>129</v>
      </c>
      <c r="B101" s="16">
        <v>0.0</v>
      </c>
      <c r="C101" s="16">
        <v>0.0</v>
      </c>
      <c r="D101" s="16">
        <v>0.0</v>
      </c>
      <c r="E101" s="20">
        <v>0.0</v>
      </c>
      <c r="F101" s="22"/>
      <c r="G101" s="21">
        <f t="shared" si="1"/>
        <v>0</v>
      </c>
      <c r="H101" s="21">
        <f t="shared" si="2"/>
        <v>0</v>
      </c>
      <c r="I101" s="22"/>
      <c r="J101" s="22"/>
      <c r="K101" s="22"/>
      <c r="L101" s="22"/>
      <c r="M101" s="22"/>
      <c r="N101" s="22"/>
      <c r="O101" s="22"/>
      <c r="P101" s="16" t="s">
        <v>45</v>
      </c>
      <c r="Q101" s="16" t="s">
        <v>638</v>
      </c>
      <c r="R101" s="16">
        <v>1.0</v>
      </c>
      <c r="S101" s="16" t="s">
        <v>638</v>
      </c>
      <c r="T101" s="18" t="s">
        <v>129</v>
      </c>
      <c r="U101" s="18" t="s">
        <v>642</v>
      </c>
      <c r="V101" s="19"/>
      <c r="W101" s="19"/>
      <c r="X101" s="19"/>
      <c r="Y101" s="19"/>
    </row>
    <row r="102">
      <c r="A102" s="16" t="s">
        <v>75</v>
      </c>
      <c r="B102" s="16">
        <v>0.0</v>
      </c>
      <c r="C102" s="16">
        <v>0.0</v>
      </c>
      <c r="D102" s="16">
        <v>0.0</v>
      </c>
      <c r="E102" s="20">
        <v>0.0</v>
      </c>
      <c r="F102" s="22"/>
      <c r="G102" s="21">
        <f t="shared" si="1"/>
        <v>0</v>
      </c>
      <c r="H102" s="21">
        <f t="shared" si="2"/>
        <v>0</v>
      </c>
      <c r="I102" s="22"/>
      <c r="J102" s="22"/>
      <c r="K102" s="22"/>
      <c r="L102" s="22"/>
      <c r="M102" s="22"/>
      <c r="N102" s="22"/>
      <c r="O102" s="22"/>
      <c r="P102" s="16" t="s">
        <v>83</v>
      </c>
      <c r="Q102" s="16" t="s">
        <v>638</v>
      </c>
      <c r="R102" s="16">
        <v>1.0</v>
      </c>
      <c r="S102" s="16" t="s">
        <v>638</v>
      </c>
      <c r="T102" s="18" t="s">
        <v>75</v>
      </c>
      <c r="U102" s="18" t="s">
        <v>637</v>
      </c>
      <c r="V102" s="19"/>
      <c r="W102" s="19"/>
      <c r="X102" s="19"/>
      <c r="Y102" s="19"/>
    </row>
    <row r="103">
      <c r="A103" s="16" t="s">
        <v>16</v>
      </c>
      <c r="B103" s="16">
        <v>74.0</v>
      </c>
      <c r="C103" s="16">
        <v>44.0</v>
      </c>
      <c r="D103" s="16">
        <v>36.0</v>
      </c>
      <c r="E103" s="20">
        <v>0.49</v>
      </c>
      <c r="F103" s="22"/>
      <c r="G103" s="21">
        <f t="shared" si="1"/>
        <v>0.3474178404</v>
      </c>
      <c r="H103" s="21">
        <f t="shared" si="2"/>
        <v>0.1690140845</v>
      </c>
      <c r="I103" s="22"/>
      <c r="J103" s="22"/>
      <c r="K103" s="22"/>
      <c r="L103" s="22"/>
      <c r="M103" s="22"/>
      <c r="N103" s="22"/>
      <c r="O103" s="22"/>
      <c r="P103" s="16" t="s">
        <v>65</v>
      </c>
      <c r="Q103" s="16" t="s">
        <v>638</v>
      </c>
      <c r="R103" s="16">
        <v>1.0</v>
      </c>
      <c r="S103" s="16" t="s">
        <v>638</v>
      </c>
      <c r="T103" s="18" t="s">
        <v>16</v>
      </c>
      <c r="U103" s="18" t="s">
        <v>652</v>
      </c>
      <c r="V103" s="19"/>
      <c r="W103" s="19"/>
      <c r="X103" s="19"/>
      <c r="Y103" s="19"/>
    </row>
    <row r="104">
      <c r="A104" s="16" t="s">
        <v>20</v>
      </c>
      <c r="B104" s="16">
        <v>61.0</v>
      </c>
      <c r="C104" s="16">
        <v>41.0</v>
      </c>
      <c r="D104" s="16">
        <v>32.0</v>
      </c>
      <c r="E104" s="20">
        <v>0.52</v>
      </c>
      <c r="F104" s="22"/>
      <c r="G104" s="21">
        <f t="shared" si="1"/>
        <v>0.2863849765</v>
      </c>
      <c r="H104" s="21">
        <f t="shared" si="2"/>
        <v>0.1502347418</v>
      </c>
      <c r="I104" s="22"/>
      <c r="J104" s="22"/>
      <c r="K104" s="22"/>
      <c r="L104" s="22"/>
      <c r="M104" s="22"/>
      <c r="N104" s="22"/>
      <c r="O104" s="22"/>
      <c r="P104" s="16" t="s">
        <v>109</v>
      </c>
      <c r="Q104" s="16" t="s">
        <v>638</v>
      </c>
      <c r="R104" s="16">
        <v>2.0</v>
      </c>
      <c r="S104" s="16" t="s">
        <v>632</v>
      </c>
      <c r="T104" s="18" t="s">
        <v>20</v>
      </c>
      <c r="U104" s="18" t="s">
        <v>634</v>
      </c>
      <c r="V104" s="19"/>
      <c r="W104" s="19"/>
      <c r="X104" s="19"/>
      <c r="Y104" s="19"/>
    </row>
    <row r="105">
      <c r="A105" s="16" t="s">
        <v>95</v>
      </c>
      <c r="B105" s="16">
        <v>0.0</v>
      </c>
      <c r="C105" s="16">
        <v>1.0</v>
      </c>
      <c r="D105" s="16">
        <v>0.0</v>
      </c>
      <c r="E105" s="20">
        <v>0.0</v>
      </c>
      <c r="F105" s="22"/>
      <c r="G105" s="21">
        <f t="shared" si="1"/>
        <v>0</v>
      </c>
      <c r="H105" s="21">
        <f t="shared" si="2"/>
        <v>0</v>
      </c>
      <c r="I105" s="22"/>
      <c r="J105" s="22"/>
      <c r="K105" s="22"/>
      <c r="L105" s="22"/>
      <c r="M105" s="22"/>
      <c r="N105" s="22"/>
      <c r="O105" s="22"/>
      <c r="P105" s="16" t="s">
        <v>26</v>
      </c>
      <c r="Q105" s="16" t="s">
        <v>638</v>
      </c>
      <c r="R105" s="16">
        <v>2.0</v>
      </c>
      <c r="S105" s="16" t="s">
        <v>632</v>
      </c>
      <c r="T105" s="18" t="s">
        <v>95</v>
      </c>
      <c r="U105" s="18" t="s">
        <v>633</v>
      </c>
      <c r="V105" s="19"/>
      <c r="W105" s="19"/>
      <c r="X105" s="19"/>
      <c r="Y105" s="19"/>
    </row>
    <row r="106">
      <c r="A106" s="16" t="s">
        <v>130</v>
      </c>
      <c r="B106" s="16">
        <v>0.0</v>
      </c>
      <c r="C106" s="16">
        <v>0.0</v>
      </c>
      <c r="D106" s="16">
        <v>0.0</v>
      </c>
      <c r="E106" s="20">
        <v>0.0</v>
      </c>
      <c r="F106" s="22"/>
      <c r="G106" s="21">
        <f t="shared" si="1"/>
        <v>0</v>
      </c>
      <c r="H106" s="21">
        <f t="shared" si="2"/>
        <v>0</v>
      </c>
      <c r="I106" s="22"/>
      <c r="J106" s="22"/>
      <c r="K106" s="22"/>
      <c r="L106" s="22"/>
      <c r="M106" s="22"/>
      <c r="N106" s="22"/>
      <c r="O106" s="22"/>
      <c r="P106" s="16" t="s">
        <v>90</v>
      </c>
      <c r="Q106" s="16" t="s">
        <v>638</v>
      </c>
      <c r="R106" s="16">
        <v>2.0</v>
      </c>
      <c r="S106" s="16" t="s">
        <v>632</v>
      </c>
      <c r="T106" s="18" t="s">
        <v>130</v>
      </c>
      <c r="U106" s="18" t="s">
        <v>646</v>
      </c>
      <c r="V106" s="19"/>
      <c r="W106" s="19"/>
      <c r="X106" s="19"/>
      <c r="Y106" s="19"/>
    </row>
    <row r="107">
      <c r="A107" s="16" t="s">
        <v>131</v>
      </c>
      <c r="B107" s="16">
        <v>0.0</v>
      </c>
      <c r="C107" s="16">
        <v>0.0</v>
      </c>
      <c r="D107" s="16">
        <v>0.0</v>
      </c>
      <c r="E107" s="20">
        <v>0.0</v>
      </c>
      <c r="F107" s="22"/>
      <c r="G107" s="21">
        <f t="shared" si="1"/>
        <v>0</v>
      </c>
      <c r="H107" s="21">
        <f t="shared" si="2"/>
        <v>0</v>
      </c>
      <c r="I107" s="22"/>
      <c r="J107" s="22"/>
      <c r="K107" s="22"/>
      <c r="L107" s="22"/>
      <c r="M107" s="22"/>
      <c r="N107" s="22"/>
      <c r="O107" s="22"/>
      <c r="P107" s="16" t="s">
        <v>14</v>
      </c>
      <c r="Q107" s="16" t="s">
        <v>638</v>
      </c>
      <c r="R107" s="16">
        <v>1.0</v>
      </c>
      <c r="S107" s="16" t="s">
        <v>638</v>
      </c>
      <c r="T107" s="18" t="s">
        <v>131</v>
      </c>
      <c r="U107" s="18" t="s">
        <v>634</v>
      </c>
      <c r="V107" s="19"/>
      <c r="W107" s="19"/>
      <c r="X107" s="19"/>
      <c r="Y107" s="19"/>
    </row>
    <row r="108">
      <c r="A108" s="16" t="s">
        <v>132</v>
      </c>
      <c r="B108" s="16">
        <v>0.0</v>
      </c>
      <c r="C108" s="16">
        <v>0.0</v>
      </c>
      <c r="D108" s="16">
        <v>0.0</v>
      </c>
      <c r="E108" s="20">
        <v>0.0</v>
      </c>
      <c r="F108" s="22"/>
      <c r="G108" s="21">
        <f t="shared" si="1"/>
        <v>0</v>
      </c>
      <c r="H108" s="21">
        <f t="shared" si="2"/>
        <v>0</v>
      </c>
      <c r="I108" s="22"/>
      <c r="J108" s="22"/>
      <c r="K108" s="22"/>
      <c r="L108" s="22"/>
      <c r="M108" s="22"/>
      <c r="N108" s="22"/>
      <c r="O108" s="22"/>
      <c r="P108" s="16" t="s">
        <v>122</v>
      </c>
      <c r="Q108" s="16" t="s">
        <v>638</v>
      </c>
      <c r="R108" s="16">
        <v>2.0</v>
      </c>
      <c r="S108" s="16" t="s">
        <v>632</v>
      </c>
      <c r="T108" s="18" t="s">
        <v>132</v>
      </c>
      <c r="U108" s="18" t="s">
        <v>634</v>
      </c>
      <c r="V108" s="19"/>
      <c r="W108" s="19"/>
      <c r="X108" s="19"/>
      <c r="Y108" s="19"/>
    </row>
    <row r="109">
      <c r="A109" s="16" t="s">
        <v>22</v>
      </c>
      <c r="B109" s="16">
        <v>55.0</v>
      </c>
      <c r="C109" s="16">
        <v>26.0</v>
      </c>
      <c r="D109" s="16">
        <v>24.0</v>
      </c>
      <c r="E109" s="20">
        <v>0.44</v>
      </c>
      <c r="F109" s="22"/>
      <c r="G109" s="21">
        <f t="shared" si="1"/>
        <v>0.2582159624</v>
      </c>
      <c r="H109" s="21">
        <f t="shared" si="2"/>
        <v>0.1126760563</v>
      </c>
      <c r="I109" s="22"/>
      <c r="J109" s="22"/>
      <c r="K109" s="22"/>
      <c r="L109" s="22"/>
      <c r="M109" s="22"/>
      <c r="N109" s="22"/>
      <c r="O109" s="22"/>
      <c r="P109" s="16" t="s">
        <v>39</v>
      </c>
      <c r="Q109" s="16" t="s">
        <v>638</v>
      </c>
      <c r="R109" s="16">
        <v>1.0</v>
      </c>
      <c r="S109" s="16" t="s">
        <v>638</v>
      </c>
      <c r="T109" s="18" t="s">
        <v>61</v>
      </c>
      <c r="U109" s="18" t="s">
        <v>636</v>
      </c>
      <c r="V109" s="19"/>
      <c r="W109" s="19"/>
      <c r="X109" s="19"/>
      <c r="Y109" s="19"/>
    </row>
    <row r="110">
      <c r="A110" s="16" t="s">
        <v>66</v>
      </c>
      <c r="B110" s="16">
        <v>6.0</v>
      </c>
      <c r="C110" s="16">
        <v>1.0</v>
      </c>
      <c r="D110" s="16">
        <v>4.0</v>
      </c>
      <c r="E110" s="20">
        <v>0.67</v>
      </c>
      <c r="F110" s="22"/>
      <c r="G110" s="21">
        <f t="shared" si="1"/>
        <v>0.02816901408</v>
      </c>
      <c r="H110" s="21">
        <f t="shared" si="2"/>
        <v>0.01877934272</v>
      </c>
      <c r="I110" s="22"/>
      <c r="J110" s="22"/>
      <c r="K110" s="22"/>
      <c r="L110" s="22"/>
      <c r="M110" s="22"/>
      <c r="N110" s="22"/>
      <c r="O110" s="22"/>
      <c r="P110" s="16" t="s">
        <v>133</v>
      </c>
      <c r="Q110" s="16" t="s">
        <v>638</v>
      </c>
      <c r="R110" s="16">
        <v>1.0</v>
      </c>
      <c r="S110" s="16" t="s">
        <v>638</v>
      </c>
      <c r="T110" s="18" t="s">
        <v>22</v>
      </c>
      <c r="U110" s="18" t="s">
        <v>640</v>
      </c>
      <c r="V110" s="19"/>
      <c r="W110" s="19"/>
      <c r="X110" s="19"/>
      <c r="Y110" s="19"/>
    </row>
    <row r="111">
      <c r="A111" s="16" t="s">
        <v>38</v>
      </c>
      <c r="B111" s="16">
        <v>25.0</v>
      </c>
      <c r="C111" s="16">
        <v>51.0</v>
      </c>
      <c r="D111" s="16">
        <v>12.0</v>
      </c>
      <c r="E111" s="20">
        <v>0.48</v>
      </c>
      <c r="F111" s="22"/>
      <c r="G111" s="21">
        <f t="shared" si="1"/>
        <v>0.117370892</v>
      </c>
      <c r="H111" s="21">
        <f t="shared" si="2"/>
        <v>0.05633802817</v>
      </c>
      <c r="I111" s="22"/>
      <c r="J111" s="22"/>
      <c r="K111" s="22"/>
      <c r="L111" s="22"/>
      <c r="M111" s="22"/>
      <c r="N111" s="22"/>
      <c r="O111" s="22"/>
      <c r="P111" s="16" t="s">
        <v>130</v>
      </c>
      <c r="Q111" s="16" t="s">
        <v>638</v>
      </c>
      <c r="R111" s="16">
        <v>2.0</v>
      </c>
      <c r="S111" s="16" t="s">
        <v>632</v>
      </c>
      <c r="T111" s="18" t="s">
        <v>66</v>
      </c>
      <c r="U111" s="18" t="s">
        <v>634</v>
      </c>
      <c r="V111" s="19"/>
      <c r="W111" s="19"/>
      <c r="X111" s="19"/>
      <c r="Y111" s="19"/>
    </row>
    <row r="112">
      <c r="A112" s="16" t="s">
        <v>87</v>
      </c>
      <c r="B112" s="16">
        <v>1.0</v>
      </c>
      <c r="C112" s="16">
        <v>0.0</v>
      </c>
      <c r="D112" s="16">
        <v>1.0</v>
      </c>
      <c r="E112" s="20">
        <v>1.0</v>
      </c>
      <c r="F112" s="22"/>
      <c r="G112" s="21">
        <f t="shared" si="1"/>
        <v>0.004694835681</v>
      </c>
      <c r="H112" s="21">
        <f t="shared" si="2"/>
        <v>0.004694835681</v>
      </c>
      <c r="I112" s="22"/>
      <c r="J112" s="22"/>
      <c r="K112" s="22"/>
      <c r="L112" s="22"/>
      <c r="M112" s="22"/>
      <c r="N112" s="22"/>
      <c r="O112" s="22"/>
      <c r="P112" s="16" t="s">
        <v>641</v>
      </c>
      <c r="Q112" s="16" t="s">
        <v>638</v>
      </c>
      <c r="R112" s="16">
        <v>1.0</v>
      </c>
      <c r="S112" s="16" t="s">
        <v>638</v>
      </c>
      <c r="T112" s="18" t="s">
        <v>38</v>
      </c>
      <c r="U112" s="18" t="s">
        <v>631</v>
      </c>
      <c r="V112" s="19"/>
      <c r="W112" s="19"/>
      <c r="X112" s="19"/>
      <c r="Y112" s="19"/>
    </row>
    <row r="113">
      <c r="A113" s="16" t="s">
        <v>133</v>
      </c>
      <c r="B113" s="16">
        <v>0.0</v>
      </c>
      <c r="C113" s="16">
        <v>0.0</v>
      </c>
      <c r="D113" s="16">
        <v>0.0</v>
      </c>
      <c r="E113" s="20">
        <v>0.0</v>
      </c>
      <c r="F113" s="22"/>
      <c r="G113" s="21">
        <f t="shared" si="1"/>
        <v>0</v>
      </c>
      <c r="H113" s="21">
        <f t="shared" si="2"/>
        <v>0</v>
      </c>
      <c r="I113" s="22"/>
      <c r="J113" s="22"/>
      <c r="K113" s="22"/>
      <c r="L113" s="22"/>
      <c r="M113" s="22"/>
      <c r="N113" s="22"/>
      <c r="O113" s="22"/>
      <c r="P113" s="16" t="s">
        <v>134</v>
      </c>
      <c r="Q113" s="16" t="s">
        <v>638</v>
      </c>
      <c r="R113" s="16">
        <v>1.0</v>
      </c>
      <c r="S113" s="16" t="s">
        <v>638</v>
      </c>
      <c r="T113" s="18" t="s">
        <v>87</v>
      </c>
      <c r="U113" s="18" t="s">
        <v>631</v>
      </c>
      <c r="V113" s="19"/>
      <c r="W113" s="19"/>
      <c r="X113" s="19"/>
      <c r="Y113" s="19"/>
    </row>
    <row r="114">
      <c r="A114" s="16" t="s">
        <v>13</v>
      </c>
      <c r="B114" s="16">
        <v>71.0</v>
      </c>
      <c r="C114" s="16">
        <v>36.0</v>
      </c>
      <c r="D114" s="16">
        <v>30.0</v>
      </c>
      <c r="E114" s="20">
        <v>0.42</v>
      </c>
      <c r="F114" s="22"/>
      <c r="G114" s="21">
        <f t="shared" si="1"/>
        <v>0.3333333333</v>
      </c>
      <c r="H114" s="21">
        <f t="shared" si="2"/>
        <v>0.1408450704</v>
      </c>
      <c r="I114" s="22"/>
      <c r="J114" s="22"/>
      <c r="K114" s="22"/>
      <c r="L114" s="22"/>
      <c r="M114" s="22"/>
      <c r="N114" s="22"/>
      <c r="O114" s="22"/>
      <c r="P114" s="16" t="s">
        <v>86</v>
      </c>
      <c r="Q114" s="16" t="s">
        <v>638</v>
      </c>
      <c r="R114" s="16">
        <v>1.0</v>
      </c>
      <c r="S114" s="16" t="s">
        <v>638</v>
      </c>
      <c r="T114" s="18" t="s">
        <v>133</v>
      </c>
      <c r="U114" s="18" t="s">
        <v>638</v>
      </c>
      <c r="V114" s="19"/>
      <c r="W114" s="19"/>
      <c r="X114" s="19"/>
      <c r="Y114" s="19"/>
    </row>
    <row r="115">
      <c r="A115" s="16" t="s">
        <v>134</v>
      </c>
      <c r="B115" s="16">
        <v>0.0</v>
      </c>
      <c r="C115" s="16">
        <v>0.0</v>
      </c>
      <c r="D115" s="16">
        <v>0.0</v>
      </c>
      <c r="E115" s="20">
        <v>0.0</v>
      </c>
      <c r="F115" s="22"/>
      <c r="G115" s="21">
        <f t="shared" si="1"/>
        <v>0</v>
      </c>
      <c r="H115" s="21">
        <f t="shared" si="2"/>
        <v>0</v>
      </c>
      <c r="I115" s="22"/>
      <c r="J115" s="22"/>
      <c r="K115" s="22"/>
      <c r="L115" s="22"/>
      <c r="M115" s="22"/>
      <c r="N115" s="22"/>
      <c r="O115" s="22"/>
      <c r="P115" s="16" t="s">
        <v>23</v>
      </c>
      <c r="Q115" s="16" t="s">
        <v>638</v>
      </c>
      <c r="R115" s="16">
        <v>1.0</v>
      </c>
      <c r="S115" s="16" t="s">
        <v>638</v>
      </c>
      <c r="T115" s="18" t="s">
        <v>13</v>
      </c>
      <c r="U115" s="18" t="s">
        <v>638</v>
      </c>
      <c r="V115" s="19"/>
      <c r="W115" s="19"/>
      <c r="X115" s="19"/>
      <c r="Y115" s="19"/>
    </row>
    <row r="116">
      <c r="A116" s="16" t="s">
        <v>29</v>
      </c>
      <c r="B116" s="16">
        <v>46.0</v>
      </c>
      <c r="C116" s="16">
        <v>20.0</v>
      </c>
      <c r="D116" s="16">
        <v>19.0</v>
      </c>
      <c r="E116" s="20">
        <v>0.41</v>
      </c>
      <c r="F116" s="22"/>
      <c r="G116" s="21">
        <f t="shared" si="1"/>
        <v>0.2159624413</v>
      </c>
      <c r="H116" s="21">
        <f t="shared" si="2"/>
        <v>0.08920187793</v>
      </c>
      <c r="I116" s="22"/>
      <c r="J116" s="22"/>
      <c r="K116" s="22"/>
      <c r="L116" s="22"/>
      <c r="M116" s="22"/>
      <c r="N116" s="22"/>
      <c r="O116" s="22"/>
      <c r="P116" s="16" t="s">
        <v>128</v>
      </c>
      <c r="Q116" s="16" t="s">
        <v>638</v>
      </c>
      <c r="R116" s="16">
        <v>1.0</v>
      </c>
      <c r="S116" s="16" t="s">
        <v>638</v>
      </c>
      <c r="T116" s="18" t="s">
        <v>134</v>
      </c>
      <c r="U116" s="18" t="s">
        <v>638</v>
      </c>
      <c r="V116" s="19"/>
      <c r="W116" s="19"/>
      <c r="X116" s="19"/>
      <c r="Y116" s="19"/>
    </row>
    <row r="117">
      <c r="A117" s="16" t="s">
        <v>51</v>
      </c>
      <c r="B117" s="16">
        <v>12.0</v>
      </c>
      <c r="C117" s="16">
        <v>7.0</v>
      </c>
      <c r="D117" s="16">
        <v>8.0</v>
      </c>
      <c r="E117" s="20">
        <v>0.67</v>
      </c>
      <c r="F117" s="22"/>
      <c r="G117" s="21">
        <f t="shared" si="1"/>
        <v>0.05633802817</v>
      </c>
      <c r="H117" s="21">
        <f t="shared" si="2"/>
        <v>0.03755868545</v>
      </c>
      <c r="I117" s="22"/>
      <c r="J117" s="22"/>
      <c r="K117" s="22"/>
      <c r="L117" s="22"/>
      <c r="M117" s="22"/>
      <c r="N117" s="22"/>
      <c r="O117" s="22"/>
      <c r="P117" s="16" t="s">
        <v>118</v>
      </c>
      <c r="Q117" s="16" t="s">
        <v>638</v>
      </c>
      <c r="R117" s="16">
        <v>2.0</v>
      </c>
      <c r="S117" s="16" t="s">
        <v>632</v>
      </c>
      <c r="T117" s="18" t="s">
        <v>29</v>
      </c>
      <c r="U117" s="18" t="s">
        <v>638</v>
      </c>
      <c r="V117" s="19"/>
      <c r="W117" s="19"/>
      <c r="X117" s="19"/>
      <c r="Y117" s="19"/>
    </row>
    <row r="118">
      <c r="A118" s="16" t="s">
        <v>56</v>
      </c>
      <c r="B118" s="16">
        <v>11.0</v>
      </c>
      <c r="C118" s="16">
        <v>17.0</v>
      </c>
      <c r="D118" s="16">
        <v>8.0</v>
      </c>
      <c r="E118" s="20">
        <v>0.73</v>
      </c>
      <c r="F118" s="22"/>
      <c r="G118" s="21">
        <f t="shared" si="1"/>
        <v>0.05164319249</v>
      </c>
      <c r="H118" s="21">
        <f t="shared" si="2"/>
        <v>0.03755868545</v>
      </c>
      <c r="I118" s="22"/>
      <c r="J118" s="22"/>
      <c r="K118" s="22"/>
      <c r="L118" s="22"/>
      <c r="M118" s="22"/>
      <c r="N118" s="22"/>
      <c r="O118" s="22"/>
      <c r="P118" s="16" t="s">
        <v>29</v>
      </c>
      <c r="Q118" s="16" t="s">
        <v>638</v>
      </c>
      <c r="R118" s="16">
        <v>1.0</v>
      </c>
      <c r="S118" s="16" t="s">
        <v>638</v>
      </c>
      <c r="T118" s="18" t="s">
        <v>51</v>
      </c>
      <c r="U118" s="18" t="s">
        <v>642</v>
      </c>
      <c r="V118" s="19"/>
      <c r="W118" s="19"/>
      <c r="X118" s="19"/>
      <c r="Y118" s="19"/>
    </row>
    <row r="119">
      <c r="A119" s="16" t="s">
        <v>135</v>
      </c>
      <c r="B119" s="16">
        <v>0.0</v>
      </c>
      <c r="C119" s="16">
        <v>0.0</v>
      </c>
      <c r="D119" s="16">
        <v>0.0</v>
      </c>
      <c r="E119" s="20">
        <v>0.0</v>
      </c>
      <c r="F119" s="22"/>
      <c r="G119" s="21">
        <f t="shared" si="1"/>
        <v>0</v>
      </c>
      <c r="H119" s="21">
        <f t="shared" si="2"/>
        <v>0</v>
      </c>
      <c r="I119" s="22"/>
      <c r="J119" s="22"/>
      <c r="K119" s="22"/>
      <c r="L119" s="22"/>
      <c r="M119" s="22"/>
      <c r="N119" s="22"/>
      <c r="O119" s="22"/>
      <c r="P119" s="16" t="s">
        <v>33</v>
      </c>
      <c r="Q119" s="16" t="s">
        <v>638</v>
      </c>
      <c r="R119" s="16">
        <v>1.0</v>
      </c>
      <c r="S119" s="16" t="s">
        <v>638</v>
      </c>
      <c r="T119" s="18" t="s">
        <v>56</v>
      </c>
      <c r="U119" s="18" t="s">
        <v>634</v>
      </c>
      <c r="V119" s="19"/>
      <c r="W119" s="19"/>
      <c r="X119" s="19"/>
      <c r="Y119" s="19"/>
    </row>
    <row r="120">
      <c r="A120" s="16" t="s">
        <v>653</v>
      </c>
      <c r="B120" s="16">
        <v>0.0</v>
      </c>
      <c r="C120" s="16">
        <v>0.0</v>
      </c>
      <c r="D120" s="16">
        <v>0.0</v>
      </c>
      <c r="E120" s="20">
        <v>0.0</v>
      </c>
      <c r="F120" s="22"/>
      <c r="G120" s="21">
        <f t="shared" si="1"/>
        <v>0</v>
      </c>
      <c r="H120" s="21">
        <f t="shared" si="2"/>
        <v>0</v>
      </c>
      <c r="I120" s="22"/>
      <c r="J120" s="22"/>
      <c r="K120" s="22"/>
      <c r="L120" s="22"/>
      <c r="M120" s="22"/>
      <c r="N120" s="22"/>
      <c r="O120" s="22"/>
      <c r="P120" s="16" t="s">
        <v>106</v>
      </c>
      <c r="Q120" s="16" t="s">
        <v>638</v>
      </c>
      <c r="R120" s="16">
        <v>1.0</v>
      </c>
      <c r="S120" s="16" t="s">
        <v>638</v>
      </c>
      <c r="T120" s="18" t="s">
        <v>135</v>
      </c>
      <c r="U120" s="18" t="s">
        <v>638</v>
      </c>
      <c r="V120" s="19"/>
      <c r="W120" s="19"/>
      <c r="X120" s="19"/>
      <c r="Y120" s="19"/>
    </row>
    <row r="121">
      <c r="A121" s="16" t="s">
        <v>88</v>
      </c>
      <c r="B121" s="16">
        <v>1.0</v>
      </c>
      <c r="C121" s="16">
        <v>0.0</v>
      </c>
      <c r="D121" s="16">
        <v>1.0</v>
      </c>
      <c r="E121" s="20">
        <v>1.0</v>
      </c>
      <c r="F121" s="22"/>
      <c r="G121" s="21">
        <f t="shared" si="1"/>
        <v>0.004694835681</v>
      </c>
      <c r="H121" s="21">
        <f t="shared" si="2"/>
        <v>0.004694835681</v>
      </c>
      <c r="I121" s="22"/>
      <c r="J121" s="22"/>
      <c r="K121" s="22"/>
      <c r="L121" s="22"/>
      <c r="M121" s="22"/>
      <c r="N121" s="22"/>
      <c r="O121" s="22"/>
      <c r="P121" s="16" t="s">
        <v>120</v>
      </c>
      <c r="Q121" s="16" t="s">
        <v>638</v>
      </c>
      <c r="R121" s="16">
        <v>1.0</v>
      </c>
      <c r="S121" s="16" t="s">
        <v>638</v>
      </c>
      <c r="T121" s="18" t="s">
        <v>136</v>
      </c>
      <c r="U121" s="18" t="s">
        <v>650</v>
      </c>
      <c r="V121" s="19"/>
      <c r="W121" s="19"/>
      <c r="X121" s="19"/>
      <c r="Y121" s="19"/>
    </row>
    <row r="122">
      <c r="A122" s="16" t="s">
        <v>73</v>
      </c>
      <c r="B122" s="16">
        <v>5.0</v>
      </c>
      <c r="C122" s="16">
        <v>1.0</v>
      </c>
      <c r="D122" s="16">
        <v>2.0</v>
      </c>
      <c r="E122" s="20">
        <v>0.4</v>
      </c>
      <c r="F122" s="22"/>
      <c r="G122" s="21">
        <f t="shared" si="1"/>
        <v>0.0234741784</v>
      </c>
      <c r="H122" s="21">
        <f t="shared" si="2"/>
        <v>0.009389671362</v>
      </c>
      <c r="I122" s="22"/>
      <c r="J122" s="22"/>
      <c r="K122" s="22"/>
      <c r="L122" s="22"/>
      <c r="M122" s="22"/>
      <c r="N122" s="22"/>
      <c r="O122" s="22"/>
      <c r="P122" s="16" t="s">
        <v>114</v>
      </c>
      <c r="Q122" s="16" t="s">
        <v>638</v>
      </c>
      <c r="R122" s="16">
        <v>1.0</v>
      </c>
      <c r="S122" s="16" t="s">
        <v>638</v>
      </c>
      <c r="T122" s="18" t="s">
        <v>88</v>
      </c>
      <c r="U122" s="18" t="s">
        <v>636</v>
      </c>
      <c r="V122" s="19"/>
      <c r="W122" s="19"/>
      <c r="X122" s="19"/>
      <c r="Y122" s="19"/>
    </row>
    <row r="123">
      <c r="A123" s="16" t="s">
        <v>25</v>
      </c>
      <c r="B123" s="16">
        <v>34.0</v>
      </c>
      <c r="C123" s="16">
        <v>23.0</v>
      </c>
      <c r="D123" s="16">
        <v>22.0</v>
      </c>
      <c r="E123" s="20">
        <v>0.65</v>
      </c>
      <c r="F123" s="22"/>
      <c r="G123" s="21">
        <f t="shared" si="1"/>
        <v>0.1596244131</v>
      </c>
      <c r="H123" s="21">
        <f t="shared" si="2"/>
        <v>0.103286385</v>
      </c>
      <c r="I123" s="22"/>
      <c r="J123" s="22"/>
      <c r="K123" s="22"/>
      <c r="L123" s="22"/>
      <c r="M123" s="22"/>
      <c r="N123" s="22"/>
      <c r="O123" s="22"/>
      <c r="P123" s="16" t="s">
        <v>111</v>
      </c>
      <c r="Q123" s="16" t="s">
        <v>638</v>
      </c>
      <c r="R123" s="16">
        <v>1.0</v>
      </c>
      <c r="S123" s="16" t="s">
        <v>638</v>
      </c>
      <c r="T123" s="18" t="s">
        <v>73</v>
      </c>
      <c r="U123" s="18" t="s">
        <v>634</v>
      </c>
      <c r="V123" s="19"/>
      <c r="W123" s="19"/>
      <c r="X123" s="19"/>
      <c r="Y123" s="19"/>
    </row>
    <row r="124">
      <c r="A124" s="16" t="s">
        <v>23</v>
      </c>
      <c r="B124" s="16">
        <v>59.0</v>
      </c>
      <c r="C124" s="16">
        <v>29.0</v>
      </c>
      <c r="D124" s="16">
        <v>25.0</v>
      </c>
      <c r="E124" s="20">
        <v>0.42</v>
      </c>
      <c r="F124" s="22"/>
      <c r="G124" s="21">
        <f t="shared" si="1"/>
        <v>0.2769953052</v>
      </c>
      <c r="H124" s="21">
        <f t="shared" si="2"/>
        <v>0.117370892</v>
      </c>
      <c r="I124" s="22"/>
      <c r="J124" s="22"/>
      <c r="K124" s="22"/>
      <c r="L124" s="22"/>
      <c r="M124" s="22"/>
      <c r="N124" s="22"/>
      <c r="O124" s="22"/>
      <c r="P124" s="16" t="s">
        <v>46</v>
      </c>
      <c r="Q124" s="16" t="s">
        <v>638</v>
      </c>
      <c r="R124" s="16">
        <v>2.0</v>
      </c>
      <c r="S124" s="16" t="s">
        <v>632</v>
      </c>
      <c r="T124" s="18" t="s">
        <v>25</v>
      </c>
      <c r="U124" s="18" t="s">
        <v>638</v>
      </c>
      <c r="V124" s="19"/>
      <c r="W124" s="19"/>
      <c r="X124" s="19"/>
      <c r="Y124" s="19"/>
    </row>
    <row r="125">
      <c r="A125" s="16" t="s">
        <v>40</v>
      </c>
      <c r="B125" s="16">
        <v>19.0</v>
      </c>
      <c r="C125" s="16">
        <v>88.0</v>
      </c>
      <c r="D125" s="16">
        <v>8.0</v>
      </c>
      <c r="E125" s="20">
        <v>0.42</v>
      </c>
      <c r="F125" s="22"/>
      <c r="G125" s="21">
        <f t="shared" si="1"/>
        <v>0.08920187793</v>
      </c>
      <c r="H125" s="21">
        <f t="shared" si="2"/>
        <v>0.03755868545</v>
      </c>
      <c r="I125" s="22"/>
      <c r="J125" s="22"/>
      <c r="K125" s="22"/>
      <c r="L125" s="22"/>
      <c r="M125" s="22"/>
      <c r="N125" s="22"/>
      <c r="O125" s="22"/>
      <c r="P125" s="16" t="s">
        <v>94</v>
      </c>
      <c r="Q125" s="16" t="s">
        <v>638</v>
      </c>
      <c r="R125" s="16">
        <v>1.0</v>
      </c>
      <c r="S125" s="16" t="s">
        <v>638</v>
      </c>
      <c r="T125" s="18" t="s">
        <v>23</v>
      </c>
      <c r="U125" s="18" t="s">
        <v>638</v>
      </c>
      <c r="V125" s="19"/>
      <c r="W125" s="19"/>
      <c r="X125" s="19"/>
      <c r="Y125" s="19"/>
    </row>
    <row r="126">
      <c r="A126" s="16" t="s">
        <v>137</v>
      </c>
      <c r="B126" s="16">
        <v>0.0</v>
      </c>
      <c r="C126" s="16">
        <v>0.0</v>
      </c>
      <c r="D126" s="16">
        <v>0.0</v>
      </c>
      <c r="E126" s="20">
        <v>0.0</v>
      </c>
      <c r="F126" s="22"/>
      <c r="G126" s="21">
        <f t="shared" si="1"/>
        <v>0</v>
      </c>
      <c r="H126" s="21">
        <f t="shared" si="2"/>
        <v>0</v>
      </c>
      <c r="I126" s="22"/>
      <c r="J126" s="22"/>
      <c r="K126" s="22"/>
      <c r="L126" s="22"/>
      <c r="M126" s="22"/>
      <c r="N126" s="22"/>
      <c r="O126" s="22"/>
      <c r="P126" s="16" t="s">
        <v>60</v>
      </c>
      <c r="Q126" s="16" t="s">
        <v>638</v>
      </c>
      <c r="R126" s="16">
        <v>2.0</v>
      </c>
      <c r="S126" s="16" t="s">
        <v>632</v>
      </c>
      <c r="T126" s="18" t="s">
        <v>40</v>
      </c>
      <c r="U126" s="18" t="s">
        <v>638</v>
      </c>
      <c r="V126" s="19"/>
      <c r="W126" s="19"/>
      <c r="X126" s="19"/>
      <c r="Y126" s="19"/>
    </row>
    <row r="127">
      <c r="A127" s="22"/>
      <c r="B127" s="22"/>
      <c r="C127" s="22"/>
      <c r="D127" s="22"/>
      <c r="E127" s="22"/>
      <c r="F127" s="22"/>
      <c r="G127" s="23"/>
      <c r="H127" s="23"/>
      <c r="I127" s="22"/>
      <c r="J127" s="22"/>
      <c r="K127" s="22"/>
      <c r="L127" s="22"/>
      <c r="M127" s="22"/>
      <c r="N127" s="22"/>
      <c r="O127" s="22"/>
      <c r="P127" s="16" t="s">
        <v>74</v>
      </c>
      <c r="Q127" s="16" t="s">
        <v>642</v>
      </c>
      <c r="R127" s="16">
        <v>1.0</v>
      </c>
      <c r="S127" s="16" t="s">
        <v>642</v>
      </c>
      <c r="T127" s="18" t="s">
        <v>137</v>
      </c>
      <c r="U127" s="18" t="s">
        <v>636</v>
      </c>
      <c r="V127" s="19"/>
      <c r="W127" s="19"/>
      <c r="X127" s="19"/>
      <c r="Y127" s="19"/>
    </row>
    <row r="128">
      <c r="A128" s="22"/>
      <c r="B128" s="22"/>
      <c r="C128" s="22"/>
      <c r="D128" s="22"/>
      <c r="E128" s="22"/>
      <c r="F128" s="22"/>
      <c r="G128" s="23"/>
      <c r="H128" s="23"/>
      <c r="I128" s="22"/>
      <c r="J128" s="22"/>
      <c r="K128" s="22"/>
      <c r="L128" s="22"/>
      <c r="M128" s="22"/>
      <c r="N128" s="22"/>
      <c r="O128" s="22"/>
      <c r="P128" s="16" t="s">
        <v>80</v>
      </c>
      <c r="Q128" s="16" t="s">
        <v>642</v>
      </c>
      <c r="R128" s="16">
        <v>1.0</v>
      </c>
      <c r="S128" s="16" t="s">
        <v>642</v>
      </c>
      <c r="T128" s="19"/>
      <c r="U128" s="19"/>
      <c r="V128" s="19"/>
      <c r="W128" s="19"/>
      <c r="X128" s="19"/>
      <c r="Y128" s="19"/>
      <c r="Z128" s="19"/>
    </row>
    <row r="129">
      <c r="A129" s="22"/>
      <c r="B129" s="22"/>
      <c r="C129" s="22"/>
      <c r="D129" s="22"/>
      <c r="E129" s="22"/>
      <c r="F129" s="22"/>
      <c r="G129" s="23"/>
      <c r="H129" s="23"/>
      <c r="I129" s="22"/>
      <c r="J129" s="22"/>
      <c r="K129" s="22"/>
      <c r="L129" s="22"/>
      <c r="M129" s="22"/>
      <c r="N129" s="22"/>
      <c r="O129" s="22"/>
      <c r="P129" s="16" t="s">
        <v>12</v>
      </c>
      <c r="Q129" s="16" t="s">
        <v>642</v>
      </c>
      <c r="R129" s="16">
        <v>2.0</v>
      </c>
      <c r="S129" s="16" t="s">
        <v>632</v>
      </c>
      <c r="T129" s="19"/>
      <c r="U129" s="19"/>
      <c r="V129" s="19"/>
      <c r="W129" s="19"/>
      <c r="X129" s="19"/>
      <c r="Y129" s="19"/>
      <c r="Z129" s="19"/>
    </row>
    <row r="130">
      <c r="A130" s="22"/>
      <c r="B130" s="22"/>
      <c r="C130" s="22"/>
      <c r="D130" s="22"/>
      <c r="E130" s="22"/>
      <c r="F130" s="22"/>
      <c r="G130" s="23"/>
      <c r="H130" s="23"/>
      <c r="I130" s="22"/>
      <c r="J130" s="22"/>
      <c r="K130" s="22"/>
      <c r="L130" s="22"/>
      <c r="M130" s="22"/>
      <c r="N130" s="22"/>
      <c r="O130" s="22"/>
      <c r="P130" s="16" t="s">
        <v>35</v>
      </c>
      <c r="Q130" s="16" t="s">
        <v>642</v>
      </c>
      <c r="R130" s="16">
        <v>1.0</v>
      </c>
      <c r="S130" s="16" t="s">
        <v>642</v>
      </c>
      <c r="T130" s="19"/>
      <c r="U130" s="19"/>
      <c r="V130" s="19"/>
      <c r="W130" s="19"/>
      <c r="X130" s="19"/>
      <c r="Y130" s="19"/>
      <c r="Z130" s="19"/>
    </row>
    <row r="131">
      <c r="A131" s="22"/>
      <c r="B131" s="22"/>
      <c r="C131" s="22"/>
      <c r="D131" s="22"/>
      <c r="E131" s="22"/>
      <c r="F131" s="22"/>
      <c r="G131" s="23"/>
      <c r="H131" s="23"/>
      <c r="I131" s="22"/>
      <c r="J131" s="22"/>
      <c r="K131" s="22"/>
      <c r="L131" s="22"/>
      <c r="M131" s="22"/>
      <c r="N131" s="22"/>
      <c r="O131" s="22"/>
      <c r="P131" s="16" t="s">
        <v>42</v>
      </c>
      <c r="Q131" s="16" t="s">
        <v>642</v>
      </c>
      <c r="R131" s="16">
        <v>1.0</v>
      </c>
      <c r="S131" s="16" t="s">
        <v>642</v>
      </c>
      <c r="T131" s="19"/>
      <c r="U131" s="19"/>
      <c r="V131" s="19"/>
      <c r="W131" s="19"/>
      <c r="X131" s="19"/>
      <c r="Y131" s="19"/>
      <c r="Z131" s="19"/>
    </row>
    <row r="132">
      <c r="A132" s="22"/>
      <c r="B132" s="22"/>
      <c r="C132" s="22"/>
      <c r="D132" s="22"/>
      <c r="E132" s="22"/>
      <c r="F132" s="22"/>
      <c r="G132" s="23"/>
      <c r="H132" s="23"/>
      <c r="I132" s="22"/>
      <c r="J132" s="22"/>
      <c r="K132" s="22"/>
      <c r="L132" s="22"/>
      <c r="M132" s="22"/>
      <c r="N132" s="22"/>
      <c r="O132" s="22"/>
      <c r="P132" s="16" t="s">
        <v>72</v>
      </c>
      <c r="Q132" s="16" t="s">
        <v>642</v>
      </c>
      <c r="R132" s="16">
        <v>1.0</v>
      </c>
      <c r="S132" s="16" t="s">
        <v>642</v>
      </c>
      <c r="T132" s="19"/>
      <c r="U132" s="19"/>
      <c r="V132" s="19"/>
      <c r="W132" s="19"/>
      <c r="X132" s="19"/>
      <c r="Y132" s="19"/>
      <c r="Z132" s="19"/>
    </row>
    <row r="133">
      <c r="A133" s="22"/>
      <c r="B133" s="22"/>
      <c r="C133" s="16" t="s">
        <v>491</v>
      </c>
      <c r="D133" s="22"/>
      <c r="E133" s="22"/>
      <c r="F133" s="22"/>
      <c r="G133" s="23"/>
      <c r="H133" s="23"/>
      <c r="I133" s="22"/>
      <c r="J133" s="22"/>
      <c r="K133" s="22"/>
      <c r="L133" s="22"/>
      <c r="M133" s="22"/>
      <c r="N133" s="22"/>
      <c r="O133" s="22"/>
      <c r="P133" s="16" t="s">
        <v>129</v>
      </c>
      <c r="Q133" s="16" t="s">
        <v>642</v>
      </c>
      <c r="R133" s="16">
        <v>1.0</v>
      </c>
      <c r="S133" s="16" t="s">
        <v>642</v>
      </c>
      <c r="T133" s="19"/>
      <c r="U133" s="19"/>
      <c r="V133" s="19"/>
      <c r="W133" s="19"/>
      <c r="X133" s="19"/>
      <c r="Y133" s="19"/>
      <c r="Z133" s="19"/>
    </row>
    <row r="134">
      <c r="A134" s="22"/>
      <c r="B134" s="22"/>
      <c r="C134" s="16" t="s">
        <v>407</v>
      </c>
      <c r="D134" s="22"/>
      <c r="E134" s="22"/>
      <c r="F134" s="22"/>
      <c r="G134" s="23"/>
      <c r="H134" s="23"/>
      <c r="I134" s="22"/>
      <c r="J134" s="22"/>
      <c r="K134" s="22"/>
      <c r="L134" s="22"/>
      <c r="M134" s="22"/>
      <c r="N134" s="22"/>
      <c r="O134" s="22"/>
      <c r="P134" s="16" t="s">
        <v>51</v>
      </c>
      <c r="Q134" s="16" t="s">
        <v>642</v>
      </c>
      <c r="R134" s="16">
        <v>1.0</v>
      </c>
      <c r="S134" s="16" t="s">
        <v>642</v>
      </c>
      <c r="T134" s="19"/>
      <c r="U134" s="19"/>
      <c r="V134" s="19"/>
      <c r="W134" s="19"/>
      <c r="X134" s="19"/>
      <c r="Y134" s="19"/>
      <c r="Z134" s="19"/>
    </row>
    <row r="135">
      <c r="A135" s="22"/>
      <c r="B135" s="22"/>
      <c r="C135" s="16" t="s">
        <v>492</v>
      </c>
      <c r="D135" s="22"/>
      <c r="E135" s="22"/>
      <c r="F135" s="22"/>
      <c r="G135" s="23"/>
      <c r="H135" s="23"/>
      <c r="I135" s="22"/>
      <c r="J135" s="22"/>
      <c r="K135" s="22"/>
      <c r="L135" s="22"/>
      <c r="M135" s="22"/>
      <c r="N135" s="22"/>
      <c r="O135" s="22"/>
      <c r="P135" s="16" t="s">
        <v>115</v>
      </c>
      <c r="Q135" s="16" t="s">
        <v>642</v>
      </c>
      <c r="R135" s="16">
        <v>1.0</v>
      </c>
      <c r="S135" s="16" t="s">
        <v>642</v>
      </c>
      <c r="T135" s="19"/>
      <c r="U135" s="19"/>
      <c r="V135" s="19"/>
      <c r="W135" s="19"/>
      <c r="X135" s="19"/>
      <c r="Y135" s="19"/>
      <c r="Z135" s="19"/>
    </row>
    <row r="136">
      <c r="A136" s="22"/>
      <c r="B136" s="22"/>
      <c r="C136" s="16" t="s">
        <v>352</v>
      </c>
      <c r="D136" s="22"/>
      <c r="E136" s="22"/>
      <c r="F136" s="22"/>
      <c r="G136" s="23"/>
      <c r="H136" s="23"/>
      <c r="I136" s="22"/>
      <c r="J136" s="22"/>
      <c r="K136" s="22"/>
      <c r="L136" s="22"/>
      <c r="M136" s="22"/>
      <c r="N136" s="22"/>
      <c r="O136" s="22"/>
      <c r="P136" s="16" t="s">
        <v>122</v>
      </c>
      <c r="Q136" s="16" t="s">
        <v>642</v>
      </c>
      <c r="R136" s="16">
        <v>2.0</v>
      </c>
      <c r="S136" s="16" t="s">
        <v>632</v>
      </c>
      <c r="T136" s="19"/>
      <c r="U136" s="19"/>
      <c r="V136" s="19"/>
      <c r="W136" s="19"/>
      <c r="X136" s="19"/>
      <c r="Y136" s="19"/>
      <c r="Z136" s="19"/>
    </row>
    <row r="137">
      <c r="A137" s="22"/>
      <c r="B137" s="22"/>
      <c r="C137" s="16" t="s">
        <v>340</v>
      </c>
      <c r="D137" s="22"/>
      <c r="E137" s="22"/>
      <c r="F137" s="22"/>
      <c r="G137" s="23"/>
      <c r="H137" s="23"/>
      <c r="I137" s="22"/>
      <c r="J137" s="22"/>
      <c r="K137" s="22"/>
      <c r="L137" s="22"/>
      <c r="M137" s="22"/>
      <c r="N137" s="22"/>
      <c r="O137" s="22"/>
      <c r="P137" s="16" t="s">
        <v>36</v>
      </c>
      <c r="Q137" s="16" t="s">
        <v>642</v>
      </c>
      <c r="R137" s="16">
        <v>1.0</v>
      </c>
      <c r="S137" s="16" t="s">
        <v>642</v>
      </c>
      <c r="T137" s="19"/>
      <c r="U137" s="19"/>
      <c r="V137" s="19"/>
      <c r="W137" s="19"/>
      <c r="X137" s="19"/>
      <c r="Y137" s="19"/>
      <c r="Z137" s="19"/>
    </row>
    <row r="138">
      <c r="A138" s="22"/>
      <c r="B138" s="22"/>
      <c r="C138" s="16" t="s">
        <v>417</v>
      </c>
      <c r="D138" s="22"/>
      <c r="E138" s="22"/>
      <c r="F138" s="22"/>
      <c r="G138" s="23"/>
      <c r="H138" s="23"/>
      <c r="I138" s="22"/>
      <c r="J138" s="22"/>
      <c r="K138" s="22"/>
      <c r="L138" s="22"/>
      <c r="M138" s="22"/>
      <c r="N138" s="22"/>
      <c r="O138" s="22"/>
      <c r="P138" s="16" t="s">
        <v>79</v>
      </c>
      <c r="Q138" s="16" t="s">
        <v>642</v>
      </c>
      <c r="R138" s="16">
        <v>1.0</v>
      </c>
      <c r="S138" s="16" t="s">
        <v>642</v>
      </c>
      <c r="T138" s="19"/>
      <c r="U138" s="19"/>
      <c r="V138" s="19"/>
      <c r="W138" s="19"/>
      <c r="X138" s="19"/>
      <c r="Y138" s="19"/>
      <c r="Z138" s="19"/>
    </row>
    <row r="139">
      <c r="A139" s="22"/>
      <c r="B139" s="22"/>
      <c r="C139" s="16" t="s">
        <v>331</v>
      </c>
      <c r="D139" s="22"/>
      <c r="E139" s="22"/>
      <c r="F139" s="22"/>
      <c r="G139" s="23"/>
      <c r="H139" s="23"/>
      <c r="I139" s="22"/>
      <c r="J139" s="22"/>
      <c r="K139" s="22"/>
      <c r="L139" s="22"/>
      <c r="M139" s="22"/>
      <c r="N139" s="22"/>
      <c r="O139" s="22"/>
      <c r="P139" s="16" t="s">
        <v>126</v>
      </c>
      <c r="Q139" s="16" t="s">
        <v>642</v>
      </c>
      <c r="R139" s="16">
        <v>2.0</v>
      </c>
      <c r="S139" s="16" t="s">
        <v>632</v>
      </c>
      <c r="T139" s="19"/>
      <c r="U139" s="19"/>
      <c r="V139" s="19"/>
      <c r="W139" s="19"/>
      <c r="X139" s="19"/>
      <c r="Y139" s="19"/>
      <c r="Z139" s="19"/>
    </row>
    <row r="140">
      <c r="A140" s="22"/>
      <c r="B140" s="22"/>
      <c r="C140" s="16" t="s">
        <v>332</v>
      </c>
      <c r="D140" s="22"/>
      <c r="E140" s="22"/>
      <c r="F140" s="22"/>
      <c r="G140" s="23"/>
      <c r="H140" s="23"/>
      <c r="I140" s="22"/>
      <c r="J140" s="22"/>
      <c r="K140" s="22"/>
      <c r="L140" s="22"/>
      <c r="M140" s="22"/>
      <c r="N140" s="22"/>
      <c r="O140" s="22"/>
      <c r="P140" s="16" t="s">
        <v>68</v>
      </c>
      <c r="Q140" s="16" t="s">
        <v>642</v>
      </c>
      <c r="R140" s="16">
        <v>1.0</v>
      </c>
      <c r="S140" s="16" t="s">
        <v>642</v>
      </c>
      <c r="T140" s="19"/>
      <c r="U140" s="19"/>
      <c r="V140" s="19"/>
      <c r="W140" s="19"/>
      <c r="X140" s="19"/>
      <c r="Y140" s="19"/>
      <c r="Z140" s="19"/>
    </row>
    <row r="141">
      <c r="A141" s="22"/>
      <c r="B141" s="22"/>
      <c r="C141" s="16" t="s">
        <v>424</v>
      </c>
      <c r="D141" s="22"/>
      <c r="E141" s="22"/>
      <c r="F141" s="22"/>
      <c r="G141" s="23"/>
      <c r="H141" s="23"/>
      <c r="I141" s="22"/>
      <c r="J141" s="22"/>
      <c r="K141" s="22"/>
      <c r="L141" s="22"/>
      <c r="M141" s="22"/>
      <c r="N141" s="22"/>
      <c r="O141" s="22"/>
      <c r="P141" s="16" t="s">
        <v>43</v>
      </c>
      <c r="Q141" s="16" t="s">
        <v>642</v>
      </c>
      <c r="R141" s="16">
        <v>1.0</v>
      </c>
      <c r="S141" s="16" t="s">
        <v>642</v>
      </c>
      <c r="T141" s="19"/>
      <c r="U141" s="19"/>
      <c r="V141" s="19"/>
      <c r="W141" s="19"/>
      <c r="X141" s="19"/>
      <c r="Y141" s="19"/>
      <c r="Z141" s="19"/>
    </row>
    <row r="142">
      <c r="A142" s="22"/>
      <c r="B142" s="22"/>
      <c r="C142" s="16" t="s">
        <v>334</v>
      </c>
      <c r="D142" s="22"/>
      <c r="E142" s="22"/>
      <c r="F142" s="22"/>
      <c r="G142" s="23"/>
      <c r="H142" s="23"/>
      <c r="I142" s="22"/>
      <c r="J142" s="22"/>
      <c r="K142" s="22"/>
      <c r="L142" s="22"/>
      <c r="M142" s="22"/>
      <c r="N142" s="22"/>
      <c r="O142" s="22"/>
      <c r="P142" s="16" t="s">
        <v>16</v>
      </c>
      <c r="Q142" s="16" t="s">
        <v>642</v>
      </c>
      <c r="R142" s="16">
        <v>2.0</v>
      </c>
      <c r="S142" s="16" t="s">
        <v>632</v>
      </c>
      <c r="T142" s="19"/>
      <c r="U142" s="19"/>
      <c r="V142" s="19"/>
      <c r="W142" s="19"/>
      <c r="X142" s="19"/>
      <c r="Y142" s="19"/>
      <c r="Z142" s="19"/>
    </row>
    <row r="143">
      <c r="A143" s="22"/>
      <c r="B143" s="22"/>
      <c r="C143" s="16" t="s">
        <v>355</v>
      </c>
      <c r="D143" s="22"/>
      <c r="E143" s="22"/>
      <c r="F143" s="22"/>
      <c r="G143" s="23"/>
      <c r="H143" s="23"/>
      <c r="I143" s="22"/>
      <c r="J143" s="22"/>
      <c r="K143" s="22"/>
      <c r="L143" s="22"/>
      <c r="M143" s="22"/>
      <c r="N143" s="22"/>
      <c r="O143" s="22"/>
      <c r="P143" s="16" t="s">
        <v>19</v>
      </c>
      <c r="Q143" s="16" t="s">
        <v>642</v>
      </c>
      <c r="R143" s="16">
        <v>1.0</v>
      </c>
      <c r="S143" s="16" t="s">
        <v>642</v>
      </c>
      <c r="T143" s="19"/>
      <c r="U143" s="19"/>
      <c r="V143" s="19"/>
      <c r="W143" s="19"/>
      <c r="X143" s="19"/>
      <c r="Y143" s="19"/>
      <c r="Z143" s="19"/>
    </row>
    <row r="144">
      <c r="A144" s="22"/>
      <c r="B144" s="22"/>
      <c r="C144" s="22"/>
      <c r="D144" s="22"/>
      <c r="E144" s="22"/>
      <c r="F144" s="22"/>
      <c r="G144" s="23"/>
      <c r="H144" s="23"/>
      <c r="I144" s="22"/>
      <c r="J144" s="22"/>
      <c r="K144" s="22"/>
      <c r="L144" s="22"/>
      <c r="M144" s="22"/>
      <c r="N144" s="22"/>
      <c r="O144" s="22"/>
      <c r="P144" s="16" t="s">
        <v>136</v>
      </c>
      <c r="Q144" s="16" t="s">
        <v>642</v>
      </c>
      <c r="R144" s="16">
        <v>2.0</v>
      </c>
      <c r="S144" s="16" t="s">
        <v>632</v>
      </c>
      <c r="T144" s="19"/>
      <c r="U144" s="19"/>
      <c r="V144" s="19"/>
      <c r="W144" s="19"/>
      <c r="X144" s="19"/>
      <c r="Y144" s="19"/>
      <c r="Z144" s="19"/>
    </row>
    <row r="145">
      <c r="A145" s="22"/>
      <c r="B145" s="22"/>
      <c r="C145" s="22"/>
      <c r="D145" s="22"/>
      <c r="E145" s="22"/>
      <c r="F145" s="22"/>
      <c r="G145" s="23"/>
      <c r="H145" s="23"/>
      <c r="I145" s="22"/>
      <c r="J145" s="22"/>
      <c r="K145" s="22"/>
      <c r="L145" s="22"/>
      <c r="M145" s="22"/>
      <c r="N145" s="22"/>
      <c r="O145" s="22"/>
      <c r="P145" s="16" t="s">
        <v>124</v>
      </c>
      <c r="Q145" s="16" t="s">
        <v>642</v>
      </c>
      <c r="R145" s="16">
        <v>1.0</v>
      </c>
      <c r="S145" s="16" t="s">
        <v>642</v>
      </c>
      <c r="T145" s="19"/>
      <c r="U145" s="19"/>
      <c r="V145" s="19"/>
      <c r="W145" s="19"/>
      <c r="X145" s="19"/>
      <c r="Y145" s="19"/>
      <c r="Z145" s="19"/>
    </row>
    <row r="146">
      <c r="A146" s="22"/>
      <c r="B146" s="22"/>
      <c r="C146" s="22"/>
      <c r="D146" s="22"/>
      <c r="E146" s="22"/>
      <c r="F146" s="22"/>
      <c r="G146" s="23"/>
      <c r="H146" s="23"/>
      <c r="I146" s="22"/>
      <c r="J146" s="22"/>
      <c r="K146" s="22"/>
      <c r="L146" s="22"/>
      <c r="M146" s="22"/>
      <c r="N146" s="22"/>
      <c r="O146" s="22"/>
      <c r="P146" s="16" t="s">
        <v>64</v>
      </c>
      <c r="Q146" s="16" t="s">
        <v>642</v>
      </c>
      <c r="R146" s="16">
        <v>1.0</v>
      </c>
      <c r="S146" s="16" t="s">
        <v>642</v>
      </c>
      <c r="T146" s="19"/>
      <c r="U146" s="19"/>
      <c r="V146" s="19"/>
      <c r="W146" s="19"/>
      <c r="X146" s="19"/>
      <c r="Y146" s="19"/>
      <c r="Z146" s="19"/>
    </row>
    <row r="147">
      <c r="A147" s="22"/>
      <c r="B147" s="22"/>
      <c r="C147" s="22"/>
      <c r="D147" s="22"/>
      <c r="E147" s="22"/>
      <c r="F147" s="22"/>
      <c r="G147" s="23"/>
      <c r="H147" s="23"/>
      <c r="I147" s="22"/>
      <c r="J147" s="22"/>
      <c r="K147" s="22"/>
      <c r="L147" s="22"/>
      <c r="M147" s="22"/>
      <c r="N147" s="22"/>
      <c r="O147" s="22"/>
      <c r="P147" s="16" t="s">
        <v>58</v>
      </c>
      <c r="Q147" s="16" t="s">
        <v>642</v>
      </c>
      <c r="R147" s="16">
        <v>1.0</v>
      </c>
      <c r="S147" s="16" t="s">
        <v>642</v>
      </c>
      <c r="T147" s="19"/>
      <c r="U147" s="19"/>
      <c r="V147" s="19"/>
      <c r="W147" s="19"/>
      <c r="X147" s="19"/>
      <c r="Y147" s="19"/>
      <c r="Z147" s="19"/>
    </row>
    <row r="148">
      <c r="A148" s="22"/>
      <c r="B148" s="22"/>
      <c r="C148" s="22"/>
      <c r="D148" s="22"/>
      <c r="E148" s="22"/>
      <c r="F148" s="22"/>
      <c r="G148" s="23"/>
      <c r="H148" s="23"/>
      <c r="I148" s="22"/>
      <c r="J148" s="22"/>
      <c r="K148" s="22"/>
      <c r="L148" s="22"/>
      <c r="M148" s="22"/>
      <c r="N148" s="22"/>
      <c r="O148" s="22"/>
      <c r="P148" s="16" t="s">
        <v>127</v>
      </c>
      <c r="Q148" s="16" t="s">
        <v>642</v>
      </c>
      <c r="R148" s="16">
        <v>1.0</v>
      </c>
      <c r="S148" s="16" t="s">
        <v>642</v>
      </c>
      <c r="T148" s="19"/>
      <c r="U148" s="19"/>
      <c r="V148" s="19"/>
      <c r="W148" s="19"/>
      <c r="X148" s="19"/>
      <c r="Y148" s="19"/>
      <c r="Z148" s="19"/>
    </row>
    <row r="149">
      <c r="A149" s="22"/>
      <c r="B149" s="22"/>
      <c r="C149" s="22"/>
      <c r="D149" s="22"/>
      <c r="E149" s="22"/>
      <c r="F149" s="22"/>
      <c r="G149" s="23"/>
      <c r="H149" s="23"/>
      <c r="I149" s="22"/>
      <c r="J149" s="22"/>
      <c r="K149" s="22"/>
      <c r="L149" s="22"/>
      <c r="M149" s="22"/>
      <c r="N149" s="22"/>
      <c r="O149" s="22"/>
      <c r="P149" s="16" t="s">
        <v>69</v>
      </c>
      <c r="Q149" s="16" t="s">
        <v>637</v>
      </c>
      <c r="R149" s="16">
        <v>2.0</v>
      </c>
      <c r="S149" s="16" t="s">
        <v>632</v>
      </c>
      <c r="T149" s="19"/>
      <c r="U149" s="19"/>
      <c r="V149" s="19"/>
      <c r="W149" s="19"/>
      <c r="X149" s="19"/>
      <c r="Y149" s="19"/>
      <c r="Z149" s="19"/>
    </row>
    <row r="150">
      <c r="A150" s="22"/>
      <c r="B150" s="22"/>
      <c r="C150" s="22"/>
      <c r="D150" s="22"/>
      <c r="E150" s="22"/>
      <c r="F150" s="22"/>
      <c r="G150" s="23"/>
      <c r="H150" s="23"/>
      <c r="I150" s="22"/>
      <c r="J150" s="22"/>
      <c r="K150" s="22"/>
      <c r="L150" s="22"/>
      <c r="M150" s="22"/>
      <c r="N150" s="22"/>
      <c r="O150" s="22"/>
      <c r="P150" s="16" t="s">
        <v>112</v>
      </c>
      <c r="Q150" s="16" t="s">
        <v>637</v>
      </c>
      <c r="R150" s="16">
        <v>1.0</v>
      </c>
      <c r="S150" s="16" t="s">
        <v>637</v>
      </c>
      <c r="T150" s="19"/>
      <c r="U150" s="19"/>
      <c r="V150" s="19"/>
      <c r="W150" s="19"/>
      <c r="X150" s="19"/>
      <c r="Y150" s="19"/>
      <c r="Z150" s="19"/>
    </row>
    <row r="151">
      <c r="A151" s="22"/>
      <c r="B151" s="22"/>
      <c r="C151" s="22"/>
      <c r="D151" s="22"/>
      <c r="E151" s="22"/>
      <c r="F151" s="22"/>
      <c r="G151" s="23"/>
      <c r="H151" s="23"/>
      <c r="I151" s="22"/>
      <c r="J151" s="22"/>
      <c r="K151" s="22"/>
      <c r="L151" s="22"/>
      <c r="M151" s="22"/>
      <c r="N151" s="22"/>
      <c r="O151" s="22"/>
      <c r="P151" s="16" t="s">
        <v>31</v>
      </c>
      <c r="Q151" s="16" t="s">
        <v>637</v>
      </c>
      <c r="R151" s="16">
        <v>2.0</v>
      </c>
      <c r="S151" s="16" t="s">
        <v>632</v>
      </c>
      <c r="T151" s="19"/>
      <c r="U151" s="19"/>
      <c r="V151" s="19"/>
      <c r="W151" s="19"/>
      <c r="X151" s="19"/>
      <c r="Y151" s="19"/>
      <c r="Z151" s="19"/>
    </row>
    <row r="152">
      <c r="A152" s="22"/>
      <c r="B152" s="22"/>
      <c r="C152" s="22"/>
      <c r="D152" s="22"/>
      <c r="E152" s="22"/>
      <c r="F152" s="22"/>
      <c r="G152" s="23"/>
      <c r="H152" s="23"/>
      <c r="I152" s="22"/>
      <c r="J152" s="22"/>
      <c r="K152" s="22"/>
      <c r="L152" s="22"/>
      <c r="M152" s="22"/>
      <c r="N152" s="22"/>
      <c r="O152" s="22"/>
      <c r="P152" s="16" t="s">
        <v>67</v>
      </c>
      <c r="Q152" s="16" t="s">
        <v>637</v>
      </c>
      <c r="R152" s="16">
        <v>2.0</v>
      </c>
      <c r="S152" s="16" t="s">
        <v>632</v>
      </c>
      <c r="T152" s="19"/>
      <c r="U152" s="19"/>
      <c r="V152" s="19"/>
      <c r="W152" s="19"/>
      <c r="X152" s="19"/>
      <c r="Y152" s="19"/>
      <c r="Z152" s="19"/>
    </row>
    <row r="153">
      <c r="A153" s="22"/>
      <c r="B153" s="22"/>
      <c r="C153" s="22"/>
      <c r="D153" s="22"/>
      <c r="E153" s="22"/>
      <c r="F153" s="22"/>
      <c r="G153" s="23"/>
      <c r="H153" s="23"/>
      <c r="I153" s="22"/>
      <c r="J153" s="22"/>
      <c r="K153" s="22"/>
      <c r="L153" s="22"/>
      <c r="M153" s="22"/>
      <c r="N153" s="22"/>
      <c r="O153" s="22"/>
      <c r="P153" s="16" t="s">
        <v>26</v>
      </c>
      <c r="Q153" s="16" t="s">
        <v>637</v>
      </c>
      <c r="R153" s="16">
        <v>2.0</v>
      </c>
      <c r="S153" s="16" t="s">
        <v>632</v>
      </c>
      <c r="T153" s="19"/>
      <c r="U153" s="19"/>
      <c r="V153" s="19"/>
      <c r="W153" s="19"/>
      <c r="X153" s="19"/>
      <c r="Y153" s="19"/>
      <c r="Z153" s="19"/>
    </row>
    <row r="154">
      <c r="A154" s="22"/>
      <c r="B154" s="22"/>
      <c r="C154" s="22"/>
      <c r="D154" s="22"/>
      <c r="E154" s="22"/>
      <c r="F154" s="22"/>
      <c r="G154" s="23"/>
      <c r="H154" s="23"/>
      <c r="I154" s="22"/>
      <c r="J154" s="22"/>
      <c r="K154" s="22"/>
      <c r="L154" s="22"/>
      <c r="M154" s="22"/>
      <c r="N154" s="22"/>
      <c r="O154" s="22"/>
      <c r="P154" s="16" t="s">
        <v>50</v>
      </c>
      <c r="Q154" s="16" t="s">
        <v>637</v>
      </c>
      <c r="R154" s="16">
        <v>2.0</v>
      </c>
      <c r="S154" s="16" t="s">
        <v>632</v>
      </c>
      <c r="T154" s="19"/>
      <c r="U154" s="19"/>
      <c r="V154" s="19"/>
      <c r="W154" s="19"/>
      <c r="X154" s="19"/>
      <c r="Y154" s="19"/>
      <c r="Z154" s="19"/>
    </row>
    <row r="155">
      <c r="A155" s="22"/>
      <c r="B155" s="22"/>
      <c r="C155" s="22"/>
      <c r="D155" s="22"/>
      <c r="E155" s="22"/>
      <c r="F155" s="22"/>
      <c r="G155" s="23"/>
      <c r="H155" s="23"/>
      <c r="I155" s="22"/>
      <c r="J155" s="22"/>
      <c r="K155" s="22"/>
      <c r="L155" s="22"/>
      <c r="M155" s="22"/>
      <c r="N155" s="22"/>
      <c r="O155" s="22"/>
      <c r="P155" s="16" t="s">
        <v>44</v>
      </c>
      <c r="Q155" s="16" t="s">
        <v>637</v>
      </c>
      <c r="R155" s="16">
        <v>1.0</v>
      </c>
      <c r="S155" s="16" t="s">
        <v>637</v>
      </c>
      <c r="T155" s="19"/>
      <c r="U155" s="19"/>
      <c r="V155" s="19"/>
      <c r="W155" s="19"/>
      <c r="X155" s="19"/>
      <c r="Y155" s="19"/>
      <c r="Z155" s="19"/>
    </row>
    <row r="156">
      <c r="A156" s="22"/>
      <c r="B156" s="22"/>
      <c r="C156" s="22"/>
      <c r="D156" s="22"/>
      <c r="E156" s="22"/>
      <c r="F156" s="22"/>
      <c r="G156" s="23"/>
      <c r="H156" s="23"/>
      <c r="I156" s="22"/>
      <c r="J156" s="22"/>
      <c r="K156" s="22"/>
      <c r="L156" s="22"/>
      <c r="M156" s="22"/>
      <c r="N156" s="22"/>
      <c r="O156" s="22"/>
      <c r="P156" s="16" t="s">
        <v>107</v>
      </c>
      <c r="Q156" s="16" t="s">
        <v>637</v>
      </c>
      <c r="R156" s="16">
        <v>1.0</v>
      </c>
      <c r="S156" s="16" t="s">
        <v>637</v>
      </c>
      <c r="T156" s="19"/>
      <c r="U156" s="19"/>
      <c r="V156" s="19"/>
      <c r="W156" s="19"/>
      <c r="X156" s="19"/>
      <c r="Y156" s="19"/>
      <c r="Z156" s="19"/>
    </row>
    <row r="157">
      <c r="A157" s="22"/>
      <c r="B157" s="22"/>
      <c r="C157" s="22"/>
      <c r="D157" s="22"/>
      <c r="E157" s="22"/>
      <c r="F157" s="22"/>
      <c r="G157" s="23"/>
      <c r="H157" s="23"/>
      <c r="I157" s="22"/>
      <c r="J157" s="22"/>
      <c r="K157" s="22"/>
      <c r="L157" s="22"/>
      <c r="M157" s="22"/>
      <c r="N157" s="22"/>
      <c r="O157" s="22"/>
      <c r="P157" s="16" t="s">
        <v>110</v>
      </c>
      <c r="Q157" s="16" t="s">
        <v>637</v>
      </c>
      <c r="R157" s="16">
        <v>1.0</v>
      </c>
      <c r="S157" s="16" t="s">
        <v>637</v>
      </c>
      <c r="T157" s="19"/>
      <c r="U157" s="19"/>
      <c r="V157" s="19"/>
      <c r="W157" s="19"/>
      <c r="X157" s="19"/>
      <c r="Y157" s="19"/>
      <c r="Z157" s="19"/>
    </row>
    <row r="158">
      <c r="A158" s="22"/>
      <c r="B158" s="22"/>
      <c r="C158" s="22"/>
      <c r="D158" s="22"/>
      <c r="E158" s="22"/>
      <c r="F158" s="22"/>
      <c r="G158" s="23"/>
      <c r="H158" s="23"/>
      <c r="I158" s="22"/>
      <c r="J158" s="22"/>
      <c r="K158" s="22"/>
      <c r="L158" s="22"/>
      <c r="M158" s="22"/>
      <c r="N158" s="22"/>
      <c r="O158" s="22"/>
      <c r="P158" s="16" t="s">
        <v>119</v>
      </c>
      <c r="Q158" s="16" t="s">
        <v>637</v>
      </c>
      <c r="R158" s="16">
        <v>2.0</v>
      </c>
      <c r="S158" s="16" t="s">
        <v>632</v>
      </c>
      <c r="T158" s="19"/>
      <c r="U158" s="19"/>
      <c r="V158" s="19"/>
      <c r="W158" s="19"/>
      <c r="X158" s="19"/>
      <c r="Y158" s="19"/>
      <c r="Z158" s="19"/>
    </row>
    <row r="159">
      <c r="A159" s="22"/>
      <c r="B159" s="22"/>
      <c r="C159" s="22"/>
      <c r="D159" s="22"/>
      <c r="E159" s="22"/>
      <c r="F159" s="22"/>
      <c r="G159" s="23"/>
      <c r="H159" s="23"/>
      <c r="I159" s="22"/>
      <c r="J159" s="22"/>
      <c r="K159" s="22"/>
      <c r="L159" s="22"/>
      <c r="M159" s="22"/>
      <c r="N159" s="22"/>
      <c r="O159" s="22"/>
      <c r="P159" s="16" t="s">
        <v>62</v>
      </c>
      <c r="Q159" s="16" t="s">
        <v>637</v>
      </c>
      <c r="R159" s="16">
        <v>2.0</v>
      </c>
      <c r="S159" s="16" t="s">
        <v>632</v>
      </c>
      <c r="T159" s="19"/>
      <c r="U159" s="19"/>
      <c r="V159" s="19"/>
      <c r="W159" s="19"/>
      <c r="X159" s="19"/>
      <c r="Y159" s="19"/>
      <c r="Z159" s="19"/>
    </row>
    <row r="160">
      <c r="A160" s="22"/>
      <c r="B160" s="22"/>
      <c r="C160" s="22"/>
      <c r="D160" s="22"/>
      <c r="E160" s="22"/>
      <c r="F160" s="22"/>
      <c r="G160" s="23"/>
      <c r="H160" s="23"/>
      <c r="I160" s="22"/>
      <c r="J160" s="22"/>
      <c r="K160" s="22"/>
      <c r="L160" s="22"/>
      <c r="M160" s="22"/>
      <c r="N160" s="22"/>
      <c r="O160" s="22"/>
      <c r="P160" s="16" t="s">
        <v>59</v>
      </c>
      <c r="Q160" s="16" t="s">
        <v>637</v>
      </c>
      <c r="R160" s="16">
        <v>2.0</v>
      </c>
      <c r="S160" s="16" t="s">
        <v>632</v>
      </c>
      <c r="T160" s="19"/>
      <c r="U160" s="19"/>
      <c r="V160" s="19"/>
      <c r="W160" s="19"/>
      <c r="X160" s="19"/>
      <c r="Y160" s="19"/>
      <c r="Z160" s="19"/>
    </row>
    <row r="161">
      <c r="A161" s="22"/>
      <c r="B161" s="22"/>
      <c r="C161" s="22"/>
      <c r="D161" s="22"/>
      <c r="E161" s="22"/>
      <c r="F161" s="22"/>
      <c r="G161" s="23"/>
      <c r="H161" s="23"/>
      <c r="I161" s="22"/>
      <c r="J161" s="22"/>
      <c r="K161" s="22"/>
      <c r="L161" s="22"/>
      <c r="M161" s="22"/>
      <c r="N161" s="22"/>
      <c r="O161" s="22"/>
      <c r="P161" s="16" t="s">
        <v>75</v>
      </c>
      <c r="Q161" s="16" t="s">
        <v>637</v>
      </c>
      <c r="R161" s="16">
        <v>1.0</v>
      </c>
      <c r="S161" s="16" t="s">
        <v>637</v>
      </c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19"/>
      <c r="F162" s="19"/>
      <c r="G162" s="24"/>
      <c r="H162" s="24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19"/>
      <c r="F163" s="19"/>
      <c r="G163" s="24"/>
      <c r="H163" s="24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19"/>
      <c r="F164" s="19"/>
      <c r="G164" s="24"/>
      <c r="H164" s="24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19"/>
      <c r="F165" s="19"/>
      <c r="G165" s="24"/>
      <c r="H165" s="24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19"/>
      <c r="F166" s="19"/>
      <c r="G166" s="24"/>
      <c r="H166" s="24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19"/>
      <c r="F167" s="19"/>
      <c r="G167" s="24"/>
      <c r="H167" s="24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19"/>
      <c r="F168" s="19"/>
      <c r="G168" s="24"/>
      <c r="H168" s="24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19"/>
      <c r="F169" s="19"/>
      <c r="G169" s="24"/>
      <c r="H169" s="24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24"/>
      <c r="H170" s="24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24"/>
      <c r="H171" s="24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24"/>
      <c r="H172" s="24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24"/>
      <c r="H173" s="24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24"/>
      <c r="H174" s="24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24"/>
      <c r="H175" s="24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24"/>
      <c r="H176" s="24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24"/>
      <c r="H177" s="24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24"/>
      <c r="H178" s="24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24"/>
      <c r="H179" s="24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24"/>
      <c r="H180" s="24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24"/>
      <c r="H181" s="24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24"/>
      <c r="H182" s="24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24"/>
      <c r="H183" s="24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24"/>
      <c r="H184" s="24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24"/>
      <c r="H185" s="24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24"/>
      <c r="H186" s="24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24"/>
      <c r="H187" s="24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24"/>
      <c r="H188" s="24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24"/>
      <c r="H189" s="24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24"/>
      <c r="H190" s="24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24"/>
      <c r="H191" s="24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24"/>
      <c r="H192" s="24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24"/>
      <c r="H193" s="24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24"/>
      <c r="H194" s="24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24"/>
      <c r="H195" s="24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24"/>
      <c r="H196" s="24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24"/>
      <c r="H197" s="24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24"/>
      <c r="H198" s="24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24"/>
      <c r="H199" s="24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24"/>
      <c r="H200" s="24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24"/>
      <c r="H201" s="24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24"/>
      <c r="H202" s="24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24"/>
      <c r="H203" s="24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24"/>
      <c r="H204" s="24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24"/>
      <c r="H205" s="24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24"/>
      <c r="H206" s="24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24"/>
      <c r="H207" s="24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24"/>
      <c r="H208" s="24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24"/>
      <c r="H209" s="24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24"/>
      <c r="H210" s="24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24"/>
      <c r="H211" s="24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24"/>
      <c r="H212" s="24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24"/>
      <c r="H213" s="24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24"/>
      <c r="H214" s="24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24"/>
      <c r="H215" s="24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24"/>
      <c r="H216" s="24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24"/>
      <c r="H217" s="24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24"/>
      <c r="H218" s="24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24"/>
      <c r="H219" s="24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24"/>
      <c r="H220" s="24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24"/>
      <c r="H221" s="24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24"/>
      <c r="H222" s="24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24"/>
      <c r="H223" s="24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24"/>
      <c r="H224" s="24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24"/>
      <c r="H225" s="24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24"/>
      <c r="H226" s="24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24"/>
      <c r="H227" s="24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24"/>
      <c r="H228" s="24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24"/>
      <c r="H229" s="24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24"/>
      <c r="H230" s="24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24"/>
      <c r="H231" s="24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24"/>
      <c r="H232" s="24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24"/>
      <c r="H233" s="24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24"/>
      <c r="H234" s="24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24"/>
      <c r="H235" s="24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24"/>
      <c r="H236" s="24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24"/>
      <c r="H237" s="24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24"/>
      <c r="H238" s="24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24"/>
      <c r="H239" s="24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24"/>
      <c r="H240" s="24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24"/>
      <c r="H241" s="24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24"/>
      <c r="H242" s="24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24"/>
      <c r="H243" s="24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24"/>
      <c r="H244" s="24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24"/>
      <c r="H245" s="24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24"/>
      <c r="H246" s="24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24"/>
      <c r="H247" s="24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24"/>
      <c r="H248" s="24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24"/>
      <c r="H249" s="24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24"/>
      <c r="H250" s="24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24"/>
      <c r="H251" s="24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24"/>
      <c r="H252" s="24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24"/>
      <c r="H253" s="24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24"/>
      <c r="H254" s="24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24"/>
      <c r="H255" s="24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24"/>
      <c r="H256" s="24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24"/>
      <c r="H257" s="24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24"/>
      <c r="H258" s="24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24"/>
      <c r="H259" s="24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24"/>
      <c r="H260" s="24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24"/>
      <c r="H261" s="24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24"/>
      <c r="H262" s="24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24"/>
      <c r="H263" s="24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24"/>
      <c r="H264" s="24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24"/>
      <c r="H265" s="24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24"/>
      <c r="H266" s="24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24"/>
      <c r="H267" s="24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24"/>
      <c r="H268" s="24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24"/>
      <c r="H269" s="24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24"/>
      <c r="H270" s="24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24"/>
      <c r="H271" s="24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24"/>
      <c r="H272" s="24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24"/>
      <c r="H273" s="24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24"/>
      <c r="H274" s="24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24"/>
      <c r="H275" s="24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24"/>
      <c r="H276" s="24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24"/>
      <c r="H277" s="24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24"/>
      <c r="H278" s="24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24"/>
      <c r="H279" s="24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24"/>
      <c r="H280" s="24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24"/>
      <c r="H281" s="24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24"/>
      <c r="H282" s="24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24"/>
      <c r="H283" s="24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24"/>
      <c r="H284" s="24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24"/>
      <c r="H285" s="24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24"/>
      <c r="H286" s="24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24"/>
      <c r="H287" s="24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24"/>
      <c r="H288" s="24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24"/>
      <c r="H289" s="24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24"/>
      <c r="H290" s="24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24"/>
      <c r="H291" s="24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24"/>
      <c r="H292" s="24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24"/>
      <c r="H293" s="24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24"/>
      <c r="H294" s="24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24"/>
      <c r="H295" s="24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24"/>
      <c r="H296" s="24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24"/>
      <c r="H297" s="24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24"/>
      <c r="H298" s="24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24"/>
      <c r="H299" s="24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24"/>
      <c r="H300" s="24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24"/>
      <c r="H301" s="24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24"/>
      <c r="H302" s="24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24"/>
      <c r="H303" s="24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24"/>
      <c r="H304" s="24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24"/>
      <c r="H305" s="24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24"/>
      <c r="H306" s="24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24"/>
      <c r="H307" s="24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24"/>
      <c r="H308" s="24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24"/>
      <c r="H309" s="24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24"/>
      <c r="H310" s="24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24"/>
      <c r="H311" s="24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24"/>
      <c r="H312" s="24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24"/>
      <c r="H313" s="24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24"/>
      <c r="H314" s="24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24"/>
      <c r="H315" s="24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24"/>
      <c r="H316" s="24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24"/>
      <c r="H317" s="24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24"/>
      <c r="H318" s="24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24"/>
      <c r="H319" s="24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24"/>
      <c r="H320" s="24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24"/>
      <c r="H321" s="24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24"/>
      <c r="H322" s="24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24"/>
      <c r="H323" s="24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24"/>
      <c r="H324" s="24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24"/>
      <c r="H325" s="24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24"/>
      <c r="H326" s="24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24"/>
      <c r="H327" s="24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24"/>
      <c r="H328" s="24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24"/>
      <c r="H329" s="24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24"/>
      <c r="H330" s="24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24"/>
      <c r="H331" s="24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24"/>
      <c r="H332" s="24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24"/>
      <c r="H333" s="24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24"/>
      <c r="H334" s="24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24"/>
      <c r="H335" s="24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24"/>
      <c r="H336" s="24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24"/>
      <c r="H337" s="24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24"/>
      <c r="H338" s="24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24"/>
      <c r="H339" s="24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24"/>
      <c r="H340" s="24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24"/>
      <c r="H341" s="24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24"/>
      <c r="H342" s="24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24"/>
      <c r="H343" s="24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24"/>
      <c r="H344" s="24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24"/>
      <c r="H345" s="24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24"/>
      <c r="H346" s="24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24"/>
      <c r="H347" s="24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24"/>
      <c r="H348" s="24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24"/>
      <c r="H349" s="24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24"/>
      <c r="H350" s="24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24"/>
      <c r="H351" s="24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24"/>
      <c r="H352" s="24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24"/>
      <c r="H353" s="24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24"/>
      <c r="H354" s="24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24"/>
      <c r="H355" s="24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24"/>
      <c r="H356" s="24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24"/>
      <c r="H357" s="24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24"/>
      <c r="H358" s="24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24"/>
      <c r="H359" s="24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24"/>
      <c r="H360" s="24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24"/>
      <c r="H361" s="24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24"/>
      <c r="H362" s="24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24"/>
      <c r="H363" s="24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24"/>
      <c r="H364" s="24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24"/>
      <c r="H365" s="24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24"/>
      <c r="H366" s="24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24"/>
      <c r="H367" s="24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24"/>
      <c r="H368" s="24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24"/>
      <c r="H369" s="24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24"/>
      <c r="H370" s="24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24"/>
      <c r="H371" s="24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24"/>
      <c r="H372" s="24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24"/>
      <c r="H373" s="24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24"/>
      <c r="H374" s="24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24"/>
      <c r="H375" s="24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24"/>
      <c r="H376" s="24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24"/>
      <c r="H377" s="24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24"/>
      <c r="H378" s="24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24"/>
      <c r="H379" s="24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24"/>
      <c r="H380" s="24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24"/>
      <c r="H381" s="24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24"/>
      <c r="H382" s="24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24"/>
      <c r="H383" s="24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24"/>
      <c r="H384" s="24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24"/>
      <c r="H385" s="24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24"/>
      <c r="H386" s="24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24"/>
      <c r="H387" s="24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24"/>
      <c r="H388" s="24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24"/>
      <c r="H389" s="24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24"/>
      <c r="H390" s="24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24"/>
      <c r="H391" s="24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24"/>
      <c r="H392" s="24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24"/>
      <c r="H393" s="24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24"/>
      <c r="H394" s="24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24"/>
      <c r="H395" s="24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24"/>
      <c r="H396" s="24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24"/>
      <c r="H397" s="24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24"/>
      <c r="H398" s="24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24"/>
      <c r="H399" s="24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24"/>
      <c r="H400" s="24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24"/>
      <c r="H401" s="24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24"/>
      <c r="H402" s="24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24"/>
      <c r="H403" s="24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24"/>
      <c r="H404" s="24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24"/>
      <c r="H405" s="24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24"/>
      <c r="H406" s="24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24"/>
      <c r="H407" s="24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24"/>
      <c r="H408" s="24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24"/>
      <c r="H409" s="24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24"/>
      <c r="H410" s="24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24"/>
      <c r="H411" s="24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24"/>
      <c r="H412" s="24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24"/>
      <c r="H413" s="24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24"/>
      <c r="H414" s="24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24"/>
      <c r="H415" s="24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24"/>
      <c r="H416" s="24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24"/>
      <c r="H417" s="24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24"/>
      <c r="H418" s="24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24"/>
      <c r="H419" s="24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24"/>
      <c r="H420" s="24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24"/>
      <c r="H421" s="24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24"/>
      <c r="H422" s="24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24"/>
      <c r="H423" s="24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24"/>
      <c r="H424" s="24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24"/>
      <c r="H425" s="24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24"/>
      <c r="H426" s="24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24"/>
      <c r="H427" s="24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24"/>
      <c r="H428" s="24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24"/>
      <c r="H429" s="24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24"/>
      <c r="H430" s="24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24"/>
      <c r="H431" s="24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24"/>
      <c r="H432" s="24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24"/>
      <c r="H433" s="24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24"/>
      <c r="H434" s="24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24"/>
      <c r="H435" s="24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24"/>
      <c r="H436" s="24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24"/>
      <c r="H437" s="24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24"/>
      <c r="H438" s="24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24"/>
      <c r="H439" s="24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24"/>
      <c r="H440" s="24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24"/>
      <c r="H441" s="24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24"/>
      <c r="H442" s="24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24"/>
      <c r="H443" s="24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24"/>
      <c r="H444" s="24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24"/>
      <c r="H445" s="24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24"/>
      <c r="H446" s="24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24"/>
      <c r="H447" s="24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24"/>
      <c r="H448" s="24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24"/>
      <c r="H449" s="24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24"/>
      <c r="H450" s="24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24"/>
      <c r="H451" s="24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24"/>
      <c r="H452" s="24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24"/>
      <c r="H453" s="24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24"/>
      <c r="H454" s="24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24"/>
      <c r="H455" s="24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24"/>
      <c r="H456" s="24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24"/>
      <c r="H457" s="24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24"/>
      <c r="H458" s="24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24"/>
      <c r="H459" s="24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24"/>
      <c r="H460" s="24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24"/>
      <c r="H461" s="24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24"/>
      <c r="H462" s="24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24"/>
      <c r="H463" s="24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24"/>
      <c r="H464" s="24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24"/>
      <c r="H465" s="24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24"/>
      <c r="H466" s="24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24"/>
      <c r="H467" s="24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24"/>
      <c r="H468" s="24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24"/>
      <c r="H469" s="24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24"/>
      <c r="H470" s="24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24"/>
      <c r="H471" s="24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24"/>
      <c r="H472" s="24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24"/>
      <c r="H473" s="24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24"/>
      <c r="H474" s="24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24"/>
      <c r="H475" s="24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24"/>
      <c r="H476" s="24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24"/>
      <c r="H477" s="24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24"/>
      <c r="H478" s="24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24"/>
      <c r="H479" s="24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24"/>
      <c r="H480" s="24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24"/>
      <c r="H481" s="24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24"/>
      <c r="H482" s="24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24"/>
      <c r="H483" s="24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24"/>
      <c r="H484" s="24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24"/>
      <c r="H485" s="24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24"/>
      <c r="H486" s="24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24"/>
      <c r="H487" s="24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24"/>
      <c r="H488" s="24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24"/>
      <c r="H489" s="24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24"/>
      <c r="H490" s="24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24"/>
      <c r="H491" s="24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24"/>
      <c r="H492" s="24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24"/>
      <c r="H493" s="24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24"/>
      <c r="H494" s="24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24"/>
      <c r="H495" s="24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24"/>
      <c r="H496" s="24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24"/>
      <c r="H497" s="24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24"/>
      <c r="H498" s="24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24"/>
      <c r="H499" s="24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24"/>
      <c r="H500" s="24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24"/>
      <c r="H501" s="24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24"/>
      <c r="H502" s="24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24"/>
      <c r="H503" s="24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24"/>
      <c r="H504" s="24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24"/>
      <c r="H505" s="24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24"/>
      <c r="H506" s="24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24"/>
      <c r="H507" s="24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24"/>
      <c r="H508" s="24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24"/>
      <c r="H509" s="24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24"/>
      <c r="H510" s="24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24"/>
      <c r="H511" s="24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24"/>
      <c r="H512" s="24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24"/>
      <c r="H513" s="24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24"/>
      <c r="H514" s="24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24"/>
      <c r="H515" s="24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24"/>
      <c r="H516" s="24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24"/>
      <c r="H517" s="24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24"/>
      <c r="H518" s="24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24"/>
      <c r="H519" s="24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24"/>
      <c r="H520" s="24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24"/>
      <c r="H521" s="24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24"/>
      <c r="H522" s="24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24"/>
      <c r="H523" s="24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24"/>
      <c r="H524" s="24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24"/>
      <c r="H525" s="24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24"/>
      <c r="H526" s="24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24"/>
      <c r="H527" s="24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24"/>
      <c r="H528" s="24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24"/>
      <c r="H529" s="24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24"/>
      <c r="H530" s="24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24"/>
      <c r="H531" s="24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24"/>
      <c r="H532" s="24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24"/>
      <c r="H533" s="24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24"/>
      <c r="H534" s="24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24"/>
      <c r="H535" s="24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24"/>
      <c r="H536" s="24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24"/>
      <c r="H537" s="24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24"/>
      <c r="H538" s="24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24"/>
      <c r="H539" s="24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24"/>
      <c r="H540" s="24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24"/>
      <c r="H541" s="24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24"/>
      <c r="H542" s="24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24"/>
      <c r="H543" s="24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24"/>
      <c r="H544" s="24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24"/>
      <c r="H545" s="24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24"/>
      <c r="H546" s="24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24"/>
      <c r="H547" s="24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24"/>
      <c r="H548" s="24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24"/>
      <c r="H549" s="24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24"/>
      <c r="H550" s="24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24"/>
      <c r="H551" s="24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24"/>
      <c r="H552" s="24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24"/>
      <c r="H553" s="24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24"/>
      <c r="H554" s="24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24"/>
      <c r="H555" s="24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24"/>
      <c r="H556" s="24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24"/>
      <c r="H557" s="24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24"/>
      <c r="H558" s="24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24"/>
      <c r="H559" s="24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24"/>
      <c r="H560" s="24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24"/>
      <c r="H561" s="24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24"/>
      <c r="H562" s="24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24"/>
      <c r="H563" s="24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24"/>
      <c r="H564" s="24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24"/>
      <c r="H565" s="24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24"/>
      <c r="H566" s="24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24"/>
      <c r="H567" s="24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24"/>
      <c r="H568" s="24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24"/>
      <c r="H569" s="24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24"/>
      <c r="H570" s="24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24"/>
      <c r="H571" s="24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24"/>
      <c r="H572" s="24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24"/>
      <c r="H573" s="24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24"/>
      <c r="H574" s="24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24"/>
      <c r="H575" s="24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24"/>
      <c r="H576" s="24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24"/>
      <c r="H577" s="24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24"/>
      <c r="H578" s="24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24"/>
      <c r="H579" s="24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24"/>
      <c r="H580" s="24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24"/>
      <c r="H581" s="24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24"/>
      <c r="H582" s="24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24"/>
      <c r="H583" s="24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24"/>
      <c r="H584" s="24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24"/>
      <c r="H585" s="24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24"/>
      <c r="H586" s="24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24"/>
      <c r="H587" s="24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24"/>
      <c r="H588" s="24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24"/>
      <c r="H589" s="24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24"/>
      <c r="H590" s="24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24"/>
      <c r="H591" s="24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24"/>
      <c r="H592" s="24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24"/>
      <c r="H593" s="24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24"/>
      <c r="H594" s="24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24"/>
      <c r="H595" s="24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24"/>
      <c r="H596" s="24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24"/>
      <c r="H597" s="24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24"/>
      <c r="H598" s="24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24"/>
      <c r="H599" s="24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24"/>
      <c r="H600" s="24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24"/>
      <c r="H601" s="24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24"/>
      <c r="H602" s="24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24"/>
      <c r="H603" s="24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24"/>
      <c r="H604" s="24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24"/>
      <c r="H605" s="24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24"/>
      <c r="H606" s="24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24"/>
      <c r="H607" s="24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24"/>
      <c r="H608" s="24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24"/>
      <c r="H609" s="24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24"/>
      <c r="H610" s="24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24"/>
      <c r="H611" s="24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24"/>
      <c r="H612" s="24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24"/>
      <c r="H613" s="24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24"/>
      <c r="H614" s="24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24"/>
      <c r="H615" s="24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24"/>
      <c r="H616" s="24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24"/>
      <c r="H617" s="24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24"/>
      <c r="H618" s="24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24"/>
      <c r="H619" s="24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24"/>
      <c r="H620" s="24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24"/>
      <c r="H621" s="24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24"/>
      <c r="H622" s="24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24"/>
      <c r="H623" s="24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24"/>
      <c r="H624" s="24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24"/>
      <c r="H625" s="24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24"/>
      <c r="H626" s="24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24"/>
      <c r="H627" s="24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24"/>
      <c r="H628" s="24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24"/>
      <c r="H629" s="24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24"/>
      <c r="H630" s="24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24"/>
      <c r="H631" s="24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24"/>
      <c r="H632" s="24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24"/>
      <c r="H633" s="24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24"/>
      <c r="H634" s="24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24"/>
      <c r="H635" s="24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24"/>
      <c r="H636" s="24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24"/>
      <c r="H637" s="24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24"/>
      <c r="H638" s="24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24"/>
      <c r="H639" s="24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24"/>
      <c r="H640" s="24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24"/>
      <c r="H641" s="24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24"/>
      <c r="H642" s="24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24"/>
      <c r="H643" s="24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24"/>
      <c r="H644" s="24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24"/>
      <c r="H645" s="24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24"/>
      <c r="H646" s="24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24"/>
      <c r="H647" s="24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24"/>
      <c r="H648" s="24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24"/>
      <c r="H649" s="24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24"/>
      <c r="H650" s="24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24"/>
      <c r="H651" s="24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24"/>
      <c r="H652" s="24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24"/>
      <c r="H653" s="24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24"/>
      <c r="H654" s="24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24"/>
      <c r="H655" s="24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24"/>
      <c r="H656" s="24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24"/>
      <c r="H657" s="24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24"/>
      <c r="H658" s="24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24"/>
      <c r="H659" s="24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24"/>
      <c r="H660" s="24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24"/>
      <c r="H661" s="24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24"/>
      <c r="H662" s="24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24"/>
      <c r="H663" s="24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24"/>
      <c r="H664" s="24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24"/>
      <c r="H665" s="24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24"/>
      <c r="H666" s="24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24"/>
      <c r="H667" s="24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24"/>
      <c r="H668" s="24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24"/>
      <c r="H669" s="24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24"/>
      <c r="H670" s="24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24"/>
      <c r="H671" s="24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24"/>
      <c r="H672" s="24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24"/>
      <c r="H673" s="24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24"/>
      <c r="H674" s="24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24"/>
      <c r="H675" s="24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24"/>
      <c r="H676" s="24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24"/>
      <c r="H677" s="24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24"/>
      <c r="H678" s="24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24"/>
      <c r="H679" s="24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24"/>
      <c r="H680" s="24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24"/>
      <c r="H681" s="24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24"/>
      <c r="H682" s="24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24"/>
      <c r="H683" s="24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24"/>
      <c r="H684" s="24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24"/>
      <c r="H685" s="24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24"/>
      <c r="H686" s="24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24"/>
      <c r="H687" s="24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24"/>
      <c r="H688" s="24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24"/>
      <c r="H689" s="24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24"/>
      <c r="H690" s="24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24"/>
      <c r="H691" s="24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24"/>
      <c r="H692" s="24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24"/>
      <c r="H693" s="24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24"/>
      <c r="H694" s="24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24"/>
      <c r="H695" s="24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24"/>
      <c r="H696" s="24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24"/>
      <c r="H697" s="24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24"/>
      <c r="H698" s="24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24"/>
      <c r="H699" s="24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24"/>
      <c r="H700" s="24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24"/>
      <c r="H701" s="24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24"/>
      <c r="H702" s="24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24"/>
      <c r="H703" s="24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24"/>
      <c r="H704" s="24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24"/>
      <c r="H705" s="24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24"/>
      <c r="H706" s="24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24"/>
      <c r="H707" s="24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24"/>
      <c r="H708" s="24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24"/>
      <c r="H709" s="24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24"/>
      <c r="H710" s="24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24"/>
      <c r="H711" s="24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24"/>
      <c r="H712" s="24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24"/>
      <c r="H713" s="24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24"/>
      <c r="H714" s="24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24"/>
      <c r="H715" s="24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24"/>
      <c r="H716" s="24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24"/>
      <c r="H717" s="24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24"/>
      <c r="H718" s="24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24"/>
      <c r="H719" s="24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24"/>
      <c r="H720" s="24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24"/>
      <c r="H721" s="24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24"/>
      <c r="H722" s="24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24"/>
      <c r="H723" s="24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24"/>
      <c r="H724" s="24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24"/>
      <c r="H725" s="24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24"/>
      <c r="H726" s="24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24"/>
      <c r="H727" s="24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24"/>
      <c r="H728" s="24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24"/>
      <c r="H729" s="24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24"/>
      <c r="H730" s="24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24"/>
      <c r="H731" s="24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24"/>
      <c r="H732" s="24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24"/>
      <c r="H733" s="24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24"/>
      <c r="H734" s="24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24"/>
      <c r="H735" s="24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24"/>
      <c r="H736" s="24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24"/>
      <c r="H737" s="24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24"/>
      <c r="H738" s="24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24"/>
      <c r="H739" s="24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24"/>
      <c r="H740" s="24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24"/>
      <c r="H741" s="24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24"/>
      <c r="H742" s="24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24"/>
      <c r="H743" s="24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24"/>
      <c r="H744" s="24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24"/>
      <c r="H745" s="24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24"/>
      <c r="H746" s="24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24"/>
      <c r="H747" s="24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24"/>
      <c r="H748" s="24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24"/>
      <c r="H749" s="24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24"/>
      <c r="H750" s="24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24"/>
      <c r="H751" s="24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24"/>
      <c r="H752" s="24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24"/>
      <c r="H753" s="24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24"/>
      <c r="H754" s="24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24"/>
      <c r="H755" s="24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24"/>
      <c r="H756" s="24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24"/>
      <c r="H757" s="24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24"/>
      <c r="H758" s="24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24"/>
      <c r="H759" s="24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24"/>
      <c r="H760" s="24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24"/>
      <c r="H761" s="24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24"/>
      <c r="H762" s="24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24"/>
      <c r="H763" s="24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24"/>
      <c r="H764" s="24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24"/>
      <c r="H765" s="24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24"/>
      <c r="H766" s="24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24"/>
      <c r="H767" s="24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24"/>
      <c r="H768" s="24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24"/>
      <c r="H769" s="24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24"/>
      <c r="H770" s="24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24"/>
      <c r="H771" s="24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24"/>
      <c r="H772" s="24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24"/>
      <c r="H773" s="24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24"/>
      <c r="H774" s="24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24"/>
      <c r="H775" s="24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24"/>
      <c r="H776" s="24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24"/>
      <c r="H777" s="24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24"/>
      <c r="H778" s="24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24"/>
      <c r="H779" s="24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24"/>
      <c r="H780" s="24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24"/>
      <c r="H781" s="24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24"/>
      <c r="H782" s="24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24"/>
      <c r="H783" s="24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24"/>
      <c r="H784" s="24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24"/>
      <c r="H785" s="24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24"/>
      <c r="H786" s="24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24"/>
      <c r="H787" s="24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24"/>
      <c r="H788" s="24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24"/>
      <c r="H789" s="24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24"/>
      <c r="H790" s="24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24"/>
      <c r="H791" s="24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24"/>
      <c r="H792" s="24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24"/>
      <c r="H793" s="24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24"/>
      <c r="H794" s="24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24"/>
      <c r="H795" s="24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24"/>
      <c r="H796" s="24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24"/>
      <c r="H797" s="24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24"/>
      <c r="H798" s="24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24"/>
      <c r="H799" s="24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24"/>
      <c r="H800" s="24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24"/>
      <c r="H801" s="24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24"/>
      <c r="H802" s="24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24"/>
      <c r="H803" s="24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24"/>
      <c r="H804" s="24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24"/>
      <c r="H805" s="24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24"/>
      <c r="H806" s="24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24"/>
      <c r="H807" s="24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24"/>
      <c r="H808" s="24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24"/>
      <c r="H809" s="24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24"/>
      <c r="H810" s="24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24"/>
      <c r="H811" s="24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24"/>
      <c r="H812" s="24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24"/>
      <c r="H813" s="24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24"/>
      <c r="H814" s="24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24"/>
      <c r="H815" s="24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24"/>
      <c r="H816" s="24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24"/>
      <c r="H817" s="24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24"/>
      <c r="H818" s="24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24"/>
      <c r="H819" s="24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24"/>
      <c r="H820" s="24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24"/>
      <c r="H821" s="24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24"/>
      <c r="H822" s="24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24"/>
      <c r="H823" s="24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24"/>
      <c r="H824" s="24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24"/>
      <c r="H825" s="24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24"/>
      <c r="H826" s="24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24"/>
      <c r="H827" s="24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24"/>
      <c r="H828" s="24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24"/>
      <c r="H829" s="24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24"/>
      <c r="H830" s="24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24"/>
      <c r="H831" s="24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24"/>
      <c r="H832" s="24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24"/>
      <c r="H833" s="24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24"/>
      <c r="H834" s="24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24"/>
      <c r="H835" s="24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24"/>
      <c r="H836" s="24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24"/>
      <c r="H837" s="24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24"/>
      <c r="H838" s="24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24"/>
      <c r="H839" s="24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24"/>
      <c r="H840" s="24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24"/>
      <c r="H841" s="24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24"/>
      <c r="H842" s="24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24"/>
      <c r="H843" s="24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24"/>
      <c r="H844" s="24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24"/>
      <c r="H845" s="24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24"/>
      <c r="H846" s="24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24"/>
      <c r="H847" s="24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24"/>
      <c r="H848" s="24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24"/>
      <c r="H849" s="24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24"/>
      <c r="H850" s="24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24"/>
      <c r="H851" s="24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24"/>
      <c r="H852" s="24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24"/>
      <c r="H853" s="24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24"/>
      <c r="H854" s="24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24"/>
      <c r="H855" s="24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24"/>
      <c r="H856" s="24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24"/>
      <c r="H857" s="24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24"/>
      <c r="H858" s="24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24"/>
      <c r="H859" s="24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24"/>
      <c r="H860" s="24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24"/>
      <c r="H861" s="24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24"/>
      <c r="H862" s="24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24"/>
      <c r="H863" s="24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24"/>
      <c r="H864" s="24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24"/>
      <c r="H865" s="24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24"/>
      <c r="H866" s="24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24"/>
      <c r="H867" s="24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24"/>
      <c r="H868" s="24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24"/>
      <c r="H869" s="24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24"/>
      <c r="H870" s="24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24"/>
      <c r="H871" s="24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24"/>
      <c r="H872" s="24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24"/>
      <c r="H873" s="24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24"/>
      <c r="H874" s="24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24"/>
      <c r="H875" s="24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24"/>
      <c r="H876" s="24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24"/>
      <c r="H877" s="24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24"/>
      <c r="H878" s="24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24"/>
      <c r="H879" s="24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24"/>
      <c r="H880" s="24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24"/>
      <c r="H881" s="24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24"/>
      <c r="H882" s="24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24"/>
      <c r="H883" s="24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24"/>
      <c r="H884" s="24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24"/>
      <c r="H885" s="24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24"/>
      <c r="H886" s="24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24"/>
      <c r="H887" s="24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24"/>
      <c r="H888" s="24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24"/>
      <c r="H889" s="24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24"/>
      <c r="H890" s="24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24"/>
      <c r="H891" s="24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24"/>
      <c r="H892" s="24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24"/>
      <c r="H893" s="24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24"/>
      <c r="H894" s="24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24"/>
      <c r="H895" s="24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24"/>
      <c r="H896" s="24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24"/>
      <c r="H897" s="24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24"/>
      <c r="H898" s="24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24"/>
      <c r="H899" s="24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24"/>
      <c r="H900" s="24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24"/>
      <c r="H901" s="24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24"/>
      <c r="H902" s="24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24"/>
      <c r="H903" s="24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24"/>
      <c r="H904" s="24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24"/>
      <c r="H905" s="24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24"/>
      <c r="H906" s="24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24"/>
      <c r="H907" s="24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24"/>
      <c r="H908" s="24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24"/>
      <c r="H909" s="24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24"/>
      <c r="H910" s="24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24"/>
      <c r="H911" s="24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24"/>
      <c r="H912" s="24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24"/>
      <c r="H913" s="24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24"/>
      <c r="H914" s="24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24"/>
      <c r="H915" s="24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24"/>
      <c r="H916" s="24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24"/>
      <c r="H917" s="24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24"/>
      <c r="H918" s="24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24"/>
      <c r="H919" s="24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24"/>
      <c r="H920" s="24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24"/>
      <c r="H921" s="24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24"/>
      <c r="H922" s="24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24"/>
      <c r="H923" s="24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24"/>
      <c r="H924" s="24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24"/>
      <c r="H925" s="24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24"/>
      <c r="H926" s="24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24"/>
      <c r="H927" s="24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24"/>
      <c r="H928" s="24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24"/>
      <c r="H929" s="24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24"/>
      <c r="H930" s="24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24"/>
      <c r="H931" s="24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24"/>
      <c r="H932" s="24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24"/>
      <c r="H933" s="24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24"/>
      <c r="H934" s="24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24"/>
      <c r="H935" s="24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24"/>
      <c r="H936" s="24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24"/>
      <c r="H937" s="24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24"/>
      <c r="H938" s="24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24"/>
      <c r="H939" s="24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24"/>
      <c r="H940" s="24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24"/>
      <c r="H941" s="24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24"/>
      <c r="H942" s="24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24"/>
      <c r="H943" s="24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24"/>
      <c r="H944" s="24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24"/>
      <c r="H945" s="24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24"/>
      <c r="H946" s="24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24"/>
      <c r="H947" s="24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24"/>
      <c r="H948" s="24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24"/>
      <c r="H949" s="24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24"/>
      <c r="H950" s="24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24"/>
      <c r="H951" s="24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24"/>
      <c r="H952" s="24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24"/>
      <c r="H953" s="24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24"/>
      <c r="H954" s="24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24"/>
      <c r="H955" s="24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24"/>
      <c r="H956" s="24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24"/>
      <c r="H957" s="24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24"/>
      <c r="H958" s="24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24"/>
      <c r="H959" s="24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24"/>
      <c r="H960" s="24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24"/>
      <c r="H961" s="24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24"/>
      <c r="H962" s="24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24"/>
      <c r="H963" s="24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24"/>
      <c r="H964" s="24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24"/>
      <c r="H965" s="24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24"/>
      <c r="H966" s="24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24"/>
      <c r="H967" s="24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24"/>
      <c r="H968" s="24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24"/>
      <c r="H969" s="24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24"/>
      <c r="H970" s="24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24"/>
      <c r="H971" s="24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24"/>
      <c r="H972" s="24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24"/>
      <c r="H973" s="24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24"/>
      <c r="H974" s="24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24"/>
      <c r="H975" s="24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24"/>
      <c r="H976" s="24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24"/>
      <c r="H977" s="24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24"/>
      <c r="H978" s="24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24"/>
      <c r="H979" s="24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24"/>
      <c r="H980" s="24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24"/>
      <c r="H981" s="24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24"/>
      <c r="H982" s="24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24"/>
      <c r="H983" s="24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24"/>
      <c r="H984" s="24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24"/>
      <c r="H985" s="24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24"/>
      <c r="H986" s="24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24"/>
      <c r="H987" s="24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24"/>
      <c r="H988" s="24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24"/>
      <c r="H989" s="24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24"/>
      <c r="H990" s="24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24"/>
      <c r="H991" s="24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24"/>
      <c r="H992" s="24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24"/>
      <c r="H993" s="24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24"/>
      <c r="H994" s="24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24"/>
      <c r="H995" s="24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24"/>
      <c r="H996" s="24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24"/>
      <c r="H997" s="24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19"/>
      <c r="F998" s="19"/>
      <c r="G998" s="24"/>
      <c r="H998" s="24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19"/>
      <c r="D999" s="19"/>
      <c r="E999" s="19"/>
      <c r="F999" s="19"/>
      <c r="G999" s="24"/>
      <c r="H999" s="24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19"/>
      <c r="B1000" s="19"/>
      <c r="C1000" s="19"/>
      <c r="D1000" s="19"/>
      <c r="E1000" s="19"/>
      <c r="F1000" s="19"/>
      <c r="G1000" s="24"/>
      <c r="H1000" s="24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</v>
      </c>
      <c r="B1" s="4">
        <f t="array" ref="B1:B12">MOD(SEQUENCE(3*4, 1, 1, 1)-1, 3)+1</f>
        <v>1</v>
      </c>
      <c r="E1" s="1" t="s">
        <v>613</v>
      </c>
      <c r="F1" s="1" t="s">
        <v>654</v>
      </c>
    </row>
    <row r="2">
      <c r="A2" s="1" t="s">
        <v>325</v>
      </c>
      <c r="B2" s="4">
        <v>2.0</v>
      </c>
      <c r="E2" s="4" t="str">
        <f>IFERROR(__xludf.DUMMYFUNCTION("FILTER(A:A,B:B=1)"),"Edith")</f>
        <v>Edith</v>
      </c>
      <c r="F2" s="4" t="str">
        <f>IFERROR(__xludf.DUMMYFUNCTION("FILTER(SUBSTITUTE(A:A, ""Health:"", """"), ISNUMBER(SEARCH(""Health"", A:A)))"),"2549")</f>
        <v>2549</v>
      </c>
    </row>
    <row r="3">
      <c r="A3" s="1" t="s">
        <v>655</v>
      </c>
      <c r="B3" s="4">
        <v>3.0</v>
      </c>
      <c r="E3" s="4" t="str">
        <f>IFERROR(__xludf.DUMMYFUNCTION("""COMPUTED_VALUE"""),"Mana:0")</f>
        <v>Mana:0</v>
      </c>
      <c r="F3" s="4" t="str">
        <f>IFERROR(__xludf.DUMMYFUNCTION("""COMPUTED_VALUE"""),"2549")</f>
        <v>2549</v>
      </c>
    </row>
    <row r="4">
      <c r="A4" s="1" t="s">
        <v>327</v>
      </c>
      <c r="B4" s="4">
        <v>1.0</v>
      </c>
      <c r="E4" s="4" t="str">
        <f>IFERROR(__xludf.DUMMYFUNCTION("""COMPUTED_VALUE"""),"Physical Defense:17")</f>
        <v>Physical Defense:17</v>
      </c>
      <c r="F4" s="4" t="str">
        <f>IFERROR(__xludf.DUMMYFUNCTION("""COMPUTED_VALUE"""),"2549")</f>
        <v>2549</v>
      </c>
    </row>
    <row r="5">
      <c r="A5" s="1" t="s">
        <v>325</v>
      </c>
      <c r="B5" s="4">
        <v>2.0</v>
      </c>
      <c r="E5" s="4" t="str">
        <f>IFERROR(__xludf.DUMMYFUNCTION("""COMPUTED_VALUE"""),"Attack Speed:0.93")</f>
        <v>Attack Speed:0.93</v>
      </c>
      <c r="F5" s="4" t="str">
        <f>IFERROR(__xludf.DUMMYFUNCTION("""COMPUTED_VALUE"""),"2549")</f>
        <v>2549</v>
      </c>
    </row>
    <row r="6">
      <c r="A6" s="1" t="s">
        <v>329</v>
      </c>
      <c r="B6" s="4">
        <v>3.0</v>
      </c>
    </row>
    <row r="7">
      <c r="A7" s="1" t="s">
        <v>330</v>
      </c>
      <c r="B7" s="4">
        <v>1.0</v>
      </c>
    </row>
    <row r="8">
      <c r="A8" s="1" t="s">
        <v>325</v>
      </c>
      <c r="B8" s="4">
        <v>2.0</v>
      </c>
    </row>
    <row r="9">
      <c r="A9" s="1" t="s">
        <v>332</v>
      </c>
      <c r="B9" s="4">
        <v>3.0</v>
      </c>
    </row>
    <row r="10">
      <c r="A10" s="1" t="s">
        <v>333</v>
      </c>
      <c r="B10" s="4">
        <v>1.0</v>
      </c>
    </row>
    <row r="11">
      <c r="A11" s="1" t="s">
        <v>325</v>
      </c>
      <c r="B11" s="4">
        <v>2.0</v>
      </c>
    </row>
    <row r="12">
      <c r="A12" s="1" t="s">
        <v>335</v>
      </c>
      <c r="B12" s="4">
        <v>3.0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656</v>
      </c>
      <c r="B1" s="1" t="s">
        <v>657</v>
      </c>
      <c r="C1" s="1" t="s">
        <v>658</v>
      </c>
      <c r="D1" s="1" t="s">
        <v>659</v>
      </c>
      <c r="E1" s="1" t="s">
        <v>660</v>
      </c>
      <c r="F1" s="1" t="s">
        <v>661</v>
      </c>
      <c r="G1" s="1" t="s">
        <v>662</v>
      </c>
      <c r="H1" s="1" t="s">
        <v>663</v>
      </c>
      <c r="I1" s="1" t="s">
        <v>664</v>
      </c>
      <c r="J1" s="1" t="s">
        <v>665</v>
      </c>
      <c r="K1" s="1" t="s">
        <v>666</v>
      </c>
      <c r="L1" s="1" t="s">
        <v>667</v>
      </c>
      <c r="M1" s="1" t="s">
        <v>668</v>
      </c>
      <c r="N1" s="1" t="s">
        <v>669</v>
      </c>
      <c r="O1" s="1" t="s">
        <v>670</v>
      </c>
      <c r="P1" s="1" t="s">
        <v>671</v>
      </c>
      <c r="Q1" s="1" t="s">
        <v>672</v>
      </c>
      <c r="R1" s="1" t="s">
        <v>673</v>
      </c>
      <c r="S1" s="1" t="s">
        <v>674</v>
      </c>
      <c r="T1" s="1" t="s">
        <v>675</v>
      </c>
      <c r="U1" s="1" t="s">
        <v>676</v>
      </c>
      <c r="V1" s="1" t="s">
        <v>677</v>
      </c>
      <c r="W1" s="1" t="s">
        <v>678</v>
      </c>
      <c r="X1" s="1" t="s">
        <v>679</v>
      </c>
      <c r="Y1" s="1" t="s">
        <v>680</v>
      </c>
      <c r="Z1" s="1" t="s">
        <v>681</v>
      </c>
      <c r="AA1" s="1" t="s">
        <v>682</v>
      </c>
      <c r="AB1" s="1" t="s">
        <v>683</v>
      </c>
      <c r="AC1" s="1" t="s">
        <v>684</v>
      </c>
      <c r="AD1" s="1" t="s">
        <v>685</v>
      </c>
      <c r="AE1" s="1" t="s">
        <v>686</v>
      </c>
      <c r="AF1" s="1" t="s">
        <v>687</v>
      </c>
      <c r="AG1" s="1" t="s">
        <v>688</v>
      </c>
      <c r="AH1" s="1" t="s">
        <v>689</v>
      </c>
      <c r="AI1" s="1" t="s">
        <v>690</v>
      </c>
      <c r="AJ1" s="1" t="s">
        <v>691</v>
      </c>
      <c r="AK1" s="1" t="s">
        <v>692</v>
      </c>
      <c r="AL1" s="1" t="s">
        <v>693</v>
      </c>
      <c r="AM1" s="1" t="s">
        <v>694</v>
      </c>
      <c r="AN1" s="1" t="s">
        <v>695</v>
      </c>
      <c r="AO1" s="1" t="s">
        <v>696</v>
      </c>
      <c r="AP1" s="1" t="s">
        <v>697</v>
      </c>
      <c r="AQ1" s="1" t="s">
        <v>698</v>
      </c>
      <c r="AR1" s="1" t="s">
        <v>699</v>
      </c>
      <c r="AS1" s="1" t="s">
        <v>700</v>
      </c>
      <c r="AT1" s="1" t="s">
        <v>701</v>
      </c>
      <c r="AU1" s="1" t="s">
        <v>702</v>
      </c>
      <c r="AV1" s="1" t="s">
        <v>703</v>
      </c>
      <c r="AW1" s="1" t="s">
        <v>704</v>
      </c>
      <c r="AX1" s="1" t="s">
        <v>705</v>
      </c>
      <c r="AY1" s="1" t="s">
        <v>706</v>
      </c>
      <c r="AZ1" s="1" t="s">
        <v>707</v>
      </c>
      <c r="BA1" s="1" t="s">
        <v>708</v>
      </c>
      <c r="BB1" s="1" t="s">
        <v>709</v>
      </c>
      <c r="BC1" s="1" t="s">
        <v>710</v>
      </c>
      <c r="BD1" s="1" t="s">
        <v>711</v>
      </c>
      <c r="BE1" s="1" t="s">
        <v>712</v>
      </c>
      <c r="BF1" s="1" t="s">
        <v>713</v>
      </c>
      <c r="BG1" s="1" t="s">
        <v>714</v>
      </c>
      <c r="BH1" s="1" t="s">
        <v>715</v>
      </c>
      <c r="BI1" s="1" t="s">
        <v>716</v>
      </c>
      <c r="BJ1" s="1" t="s">
        <v>717</v>
      </c>
      <c r="BK1" s="1" t="s">
        <v>718</v>
      </c>
      <c r="BL1" s="1" t="s">
        <v>719</v>
      </c>
      <c r="BM1" s="1" t="s">
        <v>720</v>
      </c>
      <c r="BN1" s="1" t="s">
        <v>721</v>
      </c>
      <c r="BO1" s="1" t="s">
        <v>722</v>
      </c>
      <c r="BP1" s="1" t="s">
        <v>723</v>
      </c>
      <c r="BQ1" s="1" t="s">
        <v>724</v>
      </c>
      <c r="BR1" s="1" t="s">
        <v>725</v>
      </c>
      <c r="BS1" s="1" t="s">
        <v>726</v>
      </c>
      <c r="BT1" s="1" t="s">
        <v>727</v>
      </c>
      <c r="BU1" s="1" t="s">
        <v>728</v>
      </c>
      <c r="BV1" s="1" t="s">
        <v>729</v>
      </c>
      <c r="BW1" s="1" t="s">
        <v>730</v>
      </c>
      <c r="BX1" s="1" t="s">
        <v>731</v>
      </c>
      <c r="BY1" s="1" t="s">
        <v>732</v>
      </c>
      <c r="BZ1" s="1" t="s">
        <v>733</v>
      </c>
      <c r="CA1" s="1" t="s">
        <v>734</v>
      </c>
      <c r="CB1" s="1" t="s">
        <v>735</v>
      </c>
      <c r="CC1" s="1" t="s">
        <v>736</v>
      </c>
      <c r="CD1" s="1" t="s">
        <v>737</v>
      </c>
      <c r="CE1" s="1" t="s">
        <v>738</v>
      </c>
      <c r="CF1" s="1" t="s">
        <v>739</v>
      </c>
      <c r="CG1" s="1" t="s">
        <v>740</v>
      </c>
      <c r="CH1" s="1" t="s">
        <v>741</v>
      </c>
      <c r="CI1" s="1" t="s">
        <v>742</v>
      </c>
      <c r="CJ1" s="1" t="s">
        <v>743</v>
      </c>
      <c r="CK1" s="1" t="s">
        <v>744</v>
      </c>
    </row>
    <row r="2">
      <c r="A2" s="1">
        <v>43.0</v>
      </c>
      <c r="B2" s="25" t="s">
        <v>745</v>
      </c>
      <c r="C2" s="25" t="s">
        <v>746</v>
      </c>
      <c r="D2" s="1" t="s">
        <v>54</v>
      </c>
      <c r="E2" s="1">
        <v>15.0</v>
      </c>
      <c r="F2" s="25" t="s">
        <v>747</v>
      </c>
      <c r="G2" s="1">
        <v>5.0</v>
      </c>
      <c r="H2" s="1">
        <v>10.0</v>
      </c>
      <c r="I2" s="26">
        <v>0.3333</v>
      </c>
      <c r="J2" s="26">
        <v>0.0708</v>
      </c>
      <c r="K2" s="1">
        <v>10.0</v>
      </c>
      <c r="L2" s="1">
        <v>5.0</v>
      </c>
      <c r="M2" s="1">
        <v>5.0</v>
      </c>
      <c r="N2" s="26">
        <v>0.5</v>
      </c>
      <c r="O2" s="1">
        <v>5.0</v>
      </c>
      <c r="P2" s="1">
        <v>0.0</v>
      </c>
      <c r="Q2" s="1">
        <v>5.0</v>
      </c>
      <c r="R2" s="26">
        <v>0.0</v>
      </c>
      <c r="S2" s="1">
        <v>5.0</v>
      </c>
      <c r="T2" s="25" t="s">
        <v>748</v>
      </c>
      <c r="U2" s="26">
        <v>0.0236</v>
      </c>
      <c r="V2" s="1">
        <v>20.0</v>
      </c>
      <c r="W2" s="26">
        <v>0.0943</v>
      </c>
      <c r="X2" s="1" t="s">
        <v>749</v>
      </c>
      <c r="Y2" s="1" t="s">
        <v>750</v>
      </c>
      <c r="Z2" s="25" t="s">
        <v>751</v>
      </c>
      <c r="AA2" s="25" t="s">
        <v>752</v>
      </c>
      <c r="AB2" s="25" t="s">
        <v>752</v>
      </c>
      <c r="AC2" s="1">
        <v>7.0</v>
      </c>
      <c r="AD2" s="1" t="s">
        <v>753</v>
      </c>
      <c r="AE2" s="25" t="s">
        <v>754</v>
      </c>
      <c r="AF2" s="25" t="s">
        <v>755</v>
      </c>
      <c r="AG2" s="25" t="s">
        <v>755</v>
      </c>
      <c r="AH2" s="1">
        <v>4.0</v>
      </c>
      <c r="AI2" s="1" t="s">
        <v>756</v>
      </c>
      <c r="AJ2" s="25" t="s">
        <v>757</v>
      </c>
      <c r="AK2" s="25" t="s">
        <v>758</v>
      </c>
      <c r="AL2" s="25" t="s">
        <v>758</v>
      </c>
      <c r="AM2" s="1">
        <v>2.0</v>
      </c>
      <c r="AN2" s="1" t="s">
        <v>756</v>
      </c>
      <c r="AO2" s="25" t="s">
        <v>759</v>
      </c>
      <c r="AP2" s="25" t="s">
        <v>760</v>
      </c>
      <c r="AQ2" s="25" t="s">
        <v>761</v>
      </c>
      <c r="AR2" s="1">
        <v>2.0</v>
      </c>
      <c r="AS2" s="1" t="s">
        <v>762</v>
      </c>
      <c r="AT2" s="25" t="s">
        <v>763</v>
      </c>
      <c r="AU2" s="25" t="s">
        <v>764</v>
      </c>
      <c r="AV2" s="1">
        <v>5.0</v>
      </c>
      <c r="AW2" s="1" t="s">
        <v>765</v>
      </c>
      <c r="AX2" s="25" t="s">
        <v>766</v>
      </c>
      <c r="AY2" s="25" t="s">
        <v>767</v>
      </c>
      <c r="AZ2" s="1">
        <v>4.0</v>
      </c>
      <c r="BA2" s="1" t="s">
        <v>765</v>
      </c>
      <c r="BB2" s="25" t="s">
        <v>768</v>
      </c>
      <c r="BC2" s="25" t="s">
        <v>769</v>
      </c>
      <c r="BD2" s="1">
        <v>4.0</v>
      </c>
      <c r="BE2" s="1" t="s">
        <v>770</v>
      </c>
      <c r="BF2" s="25" t="s">
        <v>771</v>
      </c>
      <c r="BG2" s="25" t="s">
        <v>772</v>
      </c>
      <c r="BH2" s="1">
        <v>3.0</v>
      </c>
      <c r="BI2" s="1" t="s">
        <v>773</v>
      </c>
      <c r="BJ2" s="25" t="s">
        <v>774</v>
      </c>
      <c r="BK2" s="25" t="s">
        <v>775</v>
      </c>
      <c r="BL2" s="1">
        <v>3.0</v>
      </c>
      <c r="BM2" s="1" t="s">
        <v>776</v>
      </c>
      <c r="BN2" s="25" t="s">
        <v>777</v>
      </c>
      <c r="BO2" s="25" t="s">
        <v>778</v>
      </c>
      <c r="BP2" s="1">
        <v>6.0</v>
      </c>
      <c r="BQ2" s="1" t="s">
        <v>779</v>
      </c>
      <c r="BR2" s="25" t="s">
        <v>780</v>
      </c>
      <c r="BS2" s="25" t="s">
        <v>781</v>
      </c>
      <c r="BT2" s="1">
        <v>5.0</v>
      </c>
      <c r="BU2" s="1" t="s">
        <v>753</v>
      </c>
      <c r="BV2" s="25" t="s">
        <v>782</v>
      </c>
      <c r="BW2" s="25" t="s">
        <v>783</v>
      </c>
      <c r="BX2" s="1">
        <v>4.0</v>
      </c>
      <c r="BY2" s="1" t="s">
        <v>753</v>
      </c>
      <c r="BZ2" s="25" t="s">
        <v>784</v>
      </c>
      <c r="CA2" s="25" t="s">
        <v>785</v>
      </c>
      <c r="CB2" s="1">
        <v>4.0</v>
      </c>
      <c r="CC2" s="1" t="s">
        <v>765</v>
      </c>
      <c r="CD2" s="25" t="s">
        <v>786</v>
      </c>
      <c r="CE2" s="25" t="s">
        <v>787</v>
      </c>
      <c r="CF2" s="1">
        <v>4.0</v>
      </c>
    </row>
    <row r="3">
      <c r="A3" s="1">
        <v>49.0</v>
      </c>
      <c r="B3" s="25" t="s">
        <v>788</v>
      </c>
      <c r="C3" s="25" t="s">
        <v>789</v>
      </c>
      <c r="D3" s="1" t="s">
        <v>60</v>
      </c>
      <c r="E3" s="1">
        <v>11.0</v>
      </c>
      <c r="F3" s="25" t="s">
        <v>790</v>
      </c>
      <c r="G3" s="1">
        <v>4.0</v>
      </c>
      <c r="H3" s="1">
        <v>7.0</v>
      </c>
      <c r="I3" s="26">
        <v>0.3636</v>
      </c>
      <c r="J3" s="26">
        <v>0.0519</v>
      </c>
      <c r="K3" s="1">
        <v>4.0</v>
      </c>
      <c r="L3" s="1">
        <v>1.0</v>
      </c>
      <c r="M3" s="1">
        <v>3.0</v>
      </c>
      <c r="N3" s="26">
        <v>0.25</v>
      </c>
      <c r="O3" s="1">
        <v>7.0</v>
      </c>
      <c r="P3" s="1">
        <v>3.0</v>
      </c>
      <c r="Q3" s="1">
        <v>4.0</v>
      </c>
      <c r="R3" s="26">
        <v>0.4286</v>
      </c>
      <c r="S3" s="1">
        <v>7.0</v>
      </c>
      <c r="T3" s="25" t="s">
        <v>791</v>
      </c>
      <c r="U3" s="26">
        <v>0.033</v>
      </c>
      <c r="V3" s="1">
        <v>18.0</v>
      </c>
      <c r="W3" s="26">
        <v>0.0849</v>
      </c>
      <c r="X3" s="1" t="s">
        <v>749</v>
      </c>
      <c r="Y3" s="1" t="s">
        <v>792</v>
      </c>
      <c r="Z3" s="25" t="s">
        <v>759</v>
      </c>
      <c r="AA3" s="25" t="s">
        <v>760</v>
      </c>
      <c r="AB3" s="25" t="s">
        <v>761</v>
      </c>
      <c r="AC3" s="1">
        <v>3.0</v>
      </c>
      <c r="AD3" s="1" t="s">
        <v>773</v>
      </c>
      <c r="AE3" s="25" t="s">
        <v>757</v>
      </c>
      <c r="AF3" s="25" t="s">
        <v>758</v>
      </c>
      <c r="AG3" s="25" t="s">
        <v>758</v>
      </c>
      <c r="AH3" s="1">
        <v>3.0</v>
      </c>
      <c r="AI3" s="1" t="s">
        <v>793</v>
      </c>
      <c r="AJ3" s="25" t="s">
        <v>794</v>
      </c>
      <c r="AK3" s="25" t="s">
        <v>795</v>
      </c>
      <c r="AL3" s="25" t="s">
        <v>795</v>
      </c>
      <c r="AM3" s="1">
        <v>2.0</v>
      </c>
      <c r="AN3" s="1" t="s">
        <v>796</v>
      </c>
      <c r="AO3" s="25" t="s">
        <v>754</v>
      </c>
      <c r="AP3" s="25" t="s">
        <v>755</v>
      </c>
      <c r="AQ3" s="25" t="s">
        <v>755</v>
      </c>
      <c r="AR3" s="1">
        <v>1.0</v>
      </c>
      <c r="AS3" s="1" t="s">
        <v>796</v>
      </c>
      <c r="AT3" s="25" t="s">
        <v>797</v>
      </c>
      <c r="AU3" s="25" t="s">
        <v>798</v>
      </c>
      <c r="AV3" s="1">
        <v>1.0</v>
      </c>
      <c r="AW3" s="1" t="s">
        <v>753</v>
      </c>
      <c r="AX3" s="25" t="s">
        <v>799</v>
      </c>
      <c r="AY3" s="25" t="s">
        <v>800</v>
      </c>
      <c r="AZ3" s="1">
        <v>4.0</v>
      </c>
      <c r="BA3" s="1" t="s">
        <v>753</v>
      </c>
      <c r="BB3" s="25" t="s">
        <v>782</v>
      </c>
      <c r="BC3" s="25" t="s">
        <v>783</v>
      </c>
      <c r="BD3" s="1">
        <v>4.0</v>
      </c>
      <c r="BE3" s="1" t="s">
        <v>753</v>
      </c>
      <c r="BF3" s="25" t="s">
        <v>801</v>
      </c>
      <c r="BG3" s="25" t="s">
        <v>802</v>
      </c>
      <c r="BH3" s="1">
        <v>4.0</v>
      </c>
      <c r="BI3" s="1" t="s">
        <v>770</v>
      </c>
      <c r="BJ3" s="25" t="s">
        <v>803</v>
      </c>
      <c r="BK3" s="25" t="s">
        <v>804</v>
      </c>
      <c r="BL3" s="1">
        <v>3.0</v>
      </c>
      <c r="BM3" s="1" t="s">
        <v>773</v>
      </c>
      <c r="BN3" s="25" t="s">
        <v>805</v>
      </c>
      <c r="BO3" s="25" t="s">
        <v>806</v>
      </c>
      <c r="BP3" s="1">
        <v>3.0</v>
      </c>
      <c r="BQ3" s="1" t="s">
        <v>776</v>
      </c>
      <c r="BR3" s="25" t="s">
        <v>807</v>
      </c>
      <c r="BS3" s="25" t="s">
        <v>808</v>
      </c>
      <c r="BT3" s="1">
        <v>6.0</v>
      </c>
      <c r="BU3" s="1" t="s">
        <v>765</v>
      </c>
      <c r="BV3" s="25" t="s">
        <v>809</v>
      </c>
      <c r="BW3" s="25" t="s">
        <v>810</v>
      </c>
      <c r="BX3" s="1">
        <v>4.0</v>
      </c>
      <c r="BY3" s="1" t="s">
        <v>770</v>
      </c>
      <c r="BZ3" s="25" t="s">
        <v>782</v>
      </c>
      <c r="CA3" s="25" t="s">
        <v>783</v>
      </c>
      <c r="CB3" s="1">
        <v>3.0</v>
      </c>
      <c r="CC3" s="1" t="s">
        <v>773</v>
      </c>
      <c r="CD3" s="25" t="s">
        <v>771</v>
      </c>
      <c r="CE3" s="25" t="s">
        <v>772</v>
      </c>
      <c r="CF3" s="1">
        <v>3.0</v>
      </c>
      <c r="CG3" s="25" t="s">
        <v>811</v>
      </c>
      <c r="CH3" s="25" t="s">
        <v>812</v>
      </c>
      <c r="CI3" s="25" t="s">
        <v>812</v>
      </c>
      <c r="CJ3" s="1" t="s">
        <v>773</v>
      </c>
      <c r="CK3" s="1">
        <v>3.0</v>
      </c>
    </row>
    <row r="4">
      <c r="A4" s="1">
        <v>7.0</v>
      </c>
      <c r="B4" s="25" t="s">
        <v>774</v>
      </c>
      <c r="C4" s="25" t="s">
        <v>775</v>
      </c>
      <c r="D4" s="1" t="s">
        <v>18</v>
      </c>
      <c r="E4" s="1">
        <v>71.0</v>
      </c>
      <c r="F4" s="25" t="s">
        <v>813</v>
      </c>
      <c r="G4" s="1">
        <v>39.0</v>
      </c>
      <c r="H4" s="1">
        <v>32.0</v>
      </c>
      <c r="I4" s="26">
        <v>0.5493</v>
      </c>
      <c r="J4" s="26">
        <v>0.3349</v>
      </c>
      <c r="K4" s="1">
        <v>30.0</v>
      </c>
      <c r="L4" s="1">
        <v>16.0</v>
      </c>
      <c r="M4" s="1">
        <v>14.0</v>
      </c>
      <c r="N4" s="26">
        <v>0.5333</v>
      </c>
      <c r="O4" s="1">
        <v>41.0</v>
      </c>
      <c r="P4" s="1">
        <v>23.0</v>
      </c>
      <c r="Q4" s="1">
        <v>18.0</v>
      </c>
      <c r="R4" s="26">
        <v>0.561</v>
      </c>
      <c r="S4" s="1">
        <v>43.0</v>
      </c>
      <c r="T4" s="25" t="s">
        <v>814</v>
      </c>
      <c r="U4" s="26">
        <v>0.2028</v>
      </c>
      <c r="V4" s="1">
        <v>114.0</v>
      </c>
      <c r="W4" s="26">
        <v>0.5377</v>
      </c>
      <c r="X4" s="1" t="s">
        <v>749</v>
      </c>
      <c r="Y4" s="1" t="s">
        <v>815</v>
      </c>
      <c r="Z4" s="25" t="s">
        <v>759</v>
      </c>
      <c r="AA4" s="25" t="s">
        <v>760</v>
      </c>
      <c r="AB4" s="25" t="s">
        <v>761</v>
      </c>
      <c r="AC4" s="1">
        <v>13.0</v>
      </c>
      <c r="AD4" s="1" t="s">
        <v>816</v>
      </c>
      <c r="AE4" s="25" t="s">
        <v>817</v>
      </c>
      <c r="AF4" s="25" t="s">
        <v>818</v>
      </c>
      <c r="AG4" s="25" t="s">
        <v>818</v>
      </c>
      <c r="AH4" s="1">
        <v>13.0</v>
      </c>
      <c r="AI4" s="1" t="s">
        <v>819</v>
      </c>
      <c r="AJ4" s="25" t="s">
        <v>811</v>
      </c>
      <c r="AK4" s="25" t="s">
        <v>812</v>
      </c>
      <c r="AL4" s="25" t="s">
        <v>812</v>
      </c>
      <c r="AM4" s="1">
        <v>11.0</v>
      </c>
      <c r="AN4" s="1" t="s">
        <v>820</v>
      </c>
      <c r="AO4" s="25" t="s">
        <v>751</v>
      </c>
      <c r="AP4" s="25" t="s">
        <v>752</v>
      </c>
      <c r="AQ4" s="25" t="s">
        <v>752</v>
      </c>
      <c r="AR4" s="1">
        <v>10.0</v>
      </c>
      <c r="AS4" s="1" t="s">
        <v>821</v>
      </c>
      <c r="AT4" s="25" t="s">
        <v>822</v>
      </c>
      <c r="AU4" s="25" t="s">
        <v>823</v>
      </c>
      <c r="AV4" s="1">
        <v>9.0</v>
      </c>
      <c r="AW4" s="1" t="s">
        <v>824</v>
      </c>
      <c r="AX4" s="25" t="s">
        <v>763</v>
      </c>
      <c r="AY4" s="25" t="s">
        <v>764</v>
      </c>
      <c r="AZ4" s="1">
        <v>17.0</v>
      </c>
      <c r="BA4" s="1" t="s">
        <v>825</v>
      </c>
      <c r="BB4" s="25" t="s">
        <v>826</v>
      </c>
      <c r="BC4" s="25" t="s">
        <v>827</v>
      </c>
      <c r="BD4" s="1">
        <v>17.0</v>
      </c>
      <c r="BE4" s="1" t="s">
        <v>828</v>
      </c>
      <c r="BF4" s="25" t="s">
        <v>829</v>
      </c>
      <c r="BG4" s="25" t="s">
        <v>830</v>
      </c>
      <c r="BH4" s="1">
        <v>15.0</v>
      </c>
      <c r="BI4" s="1" t="s">
        <v>831</v>
      </c>
      <c r="BJ4" s="25" t="s">
        <v>786</v>
      </c>
      <c r="BK4" s="25" t="s">
        <v>787</v>
      </c>
      <c r="BL4" s="1">
        <v>13.0</v>
      </c>
      <c r="BM4" s="1" t="s">
        <v>832</v>
      </c>
      <c r="BN4" s="25" t="s">
        <v>766</v>
      </c>
      <c r="BO4" s="25" t="s">
        <v>767</v>
      </c>
      <c r="BP4" s="1">
        <v>11.0</v>
      </c>
      <c r="BQ4" s="1" t="s">
        <v>833</v>
      </c>
      <c r="BR4" s="25" t="s">
        <v>777</v>
      </c>
      <c r="BS4" s="25" t="s">
        <v>778</v>
      </c>
      <c r="BT4" s="1">
        <v>20.0</v>
      </c>
      <c r="BU4" s="1" t="s">
        <v>834</v>
      </c>
      <c r="BV4" s="25" t="s">
        <v>826</v>
      </c>
      <c r="BW4" s="25" t="s">
        <v>827</v>
      </c>
      <c r="BX4" s="1">
        <v>18.0</v>
      </c>
      <c r="BY4" s="1" t="s">
        <v>835</v>
      </c>
      <c r="BZ4" s="25" t="s">
        <v>801</v>
      </c>
      <c r="CA4" s="25" t="s">
        <v>802</v>
      </c>
      <c r="CB4" s="1">
        <v>16.0</v>
      </c>
      <c r="CC4" s="1" t="s">
        <v>836</v>
      </c>
      <c r="CD4" s="25" t="s">
        <v>829</v>
      </c>
      <c r="CE4" s="25" t="s">
        <v>830</v>
      </c>
      <c r="CF4" s="1">
        <v>12.0</v>
      </c>
      <c r="CG4" s="25" t="s">
        <v>757</v>
      </c>
      <c r="CH4" s="25" t="s">
        <v>758</v>
      </c>
      <c r="CI4" s="25" t="s">
        <v>758</v>
      </c>
      <c r="CJ4" s="1" t="s">
        <v>837</v>
      </c>
      <c r="CK4" s="1">
        <v>12.0</v>
      </c>
    </row>
    <row r="5">
      <c r="A5" s="1">
        <v>33.0</v>
      </c>
      <c r="B5" s="25" t="s">
        <v>797</v>
      </c>
      <c r="C5" s="25" t="s">
        <v>798</v>
      </c>
      <c r="D5" s="1" t="s">
        <v>44</v>
      </c>
      <c r="E5" s="1">
        <v>23.0</v>
      </c>
      <c r="F5" s="25" t="s">
        <v>838</v>
      </c>
      <c r="G5" s="1">
        <v>12.0</v>
      </c>
      <c r="H5" s="1">
        <v>11.0</v>
      </c>
      <c r="I5" s="26">
        <v>0.5217</v>
      </c>
      <c r="J5" s="26">
        <v>0.1085</v>
      </c>
      <c r="K5" s="1">
        <v>9.0</v>
      </c>
      <c r="L5" s="1">
        <v>4.0</v>
      </c>
      <c r="M5" s="1">
        <v>5.0</v>
      </c>
      <c r="N5" s="26">
        <v>0.4444</v>
      </c>
      <c r="O5" s="1">
        <v>14.0</v>
      </c>
      <c r="P5" s="1">
        <v>8.0</v>
      </c>
      <c r="Q5" s="1">
        <v>6.0</v>
      </c>
      <c r="R5" s="26">
        <v>0.5714</v>
      </c>
      <c r="S5" s="1">
        <v>15.0</v>
      </c>
      <c r="T5" s="25" t="s">
        <v>839</v>
      </c>
      <c r="U5" s="26">
        <v>0.0708</v>
      </c>
      <c r="V5" s="1">
        <v>38.0</v>
      </c>
      <c r="W5" s="26">
        <v>0.1792</v>
      </c>
      <c r="X5" s="1" t="s">
        <v>749</v>
      </c>
      <c r="Y5" s="1" t="s">
        <v>819</v>
      </c>
      <c r="Z5" s="25" t="s">
        <v>759</v>
      </c>
      <c r="AA5" s="25" t="s">
        <v>760</v>
      </c>
      <c r="AB5" s="25" t="s">
        <v>761</v>
      </c>
      <c r="AC5" s="1">
        <v>11.0</v>
      </c>
      <c r="AD5" s="1" t="s">
        <v>773</v>
      </c>
      <c r="AE5" s="25" t="s">
        <v>757</v>
      </c>
      <c r="AF5" s="25" t="s">
        <v>758</v>
      </c>
      <c r="AG5" s="25" t="s">
        <v>758</v>
      </c>
      <c r="AH5" s="1">
        <v>3.0</v>
      </c>
      <c r="AI5" s="1" t="s">
        <v>756</v>
      </c>
      <c r="AJ5" s="25" t="s">
        <v>817</v>
      </c>
      <c r="AK5" s="25" t="s">
        <v>818</v>
      </c>
      <c r="AL5" s="25" t="s">
        <v>818</v>
      </c>
      <c r="AM5" s="1">
        <v>2.0</v>
      </c>
      <c r="AN5" s="1" t="s">
        <v>756</v>
      </c>
      <c r="AO5" s="25" t="s">
        <v>811</v>
      </c>
      <c r="AP5" s="25" t="s">
        <v>812</v>
      </c>
      <c r="AQ5" s="25" t="s">
        <v>812</v>
      </c>
      <c r="AR5" s="1">
        <v>2.0</v>
      </c>
      <c r="AS5" s="1" t="s">
        <v>793</v>
      </c>
      <c r="AT5" s="25" t="s">
        <v>840</v>
      </c>
      <c r="AU5" s="25" t="s">
        <v>841</v>
      </c>
      <c r="AV5" s="1">
        <v>2.0</v>
      </c>
      <c r="AW5" s="1" t="s">
        <v>832</v>
      </c>
      <c r="AX5" s="25" t="s">
        <v>842</v>
      </c>
      <c r="AY5" s="25" t="s">
        <v>843</v>
      </c>
      <c r="AZ5" s="1">
        <v>11.0</v>
      </c>
      <c r="BA5" s="1" t="s">
        <v>844</v>
      </c>
      <c r="BB5" s="25" t="s">
        <v>801</v>
      </c>
      <c r="BC5" s="25" t="s">
        <v>802</v>
      </c>
      <c r="BD5" s="1">
        <v>7.0</v>
      </c>
      <c r="BE5" s="1" t="s">
        <v>844</v>
      </c>
      <c r="BF5" s="25" t="s">
        <v>829</v>
      </c>
      <c r="BG5" s="25" t="s">
        <v>830</v>
      </c>
      <c r="BH5" s="1">
        <v>7.0</v>
      </c>
      <c r="BI5" s="1" t="s">
        <v>845</v>
      </c>
      <c r="BJ5" s="25" t="s">
        <v>774</v>
      </c>
      <c r="BK5" s="25" t="s">
        <v>775</v>
      </c>
      <c r="BL5" s="1">
        <v>7.0</v>
      </c>
      <c r="BM5" s="1" t="s">
        <v>846</v>
      </c>
      <c r="BN5" s="25" t="s">
        <v>780</v>
      </c>
      <c r="BO5" s="25" t="s">
        <v>781</v>
      </c>
      <c r="BP5" s="1">
        <v>5.0</v>
      </c>
      <c r="BQ5" s="1" t="s">
        <v>847</v>
      </c>
      <c r="BR5" s="25" t="s">
        <v>822</v>
      </c>
      <c r="BS5" s="25" t="s">
        <v>823</v>
      </c>
      <c r="BT5" s="1">
        <v>8.0</v>
      </c>
      <c r="BU5" s="1" t="s">
        <v>847</v>
      </c>
      <c r="BV5" s="25" t="s">
        <v>805</v>
      </c>
      <c r="BW5" s="25" t="s">
        <v>806</v>
      </c>
      <c r="BX5" s="1">
        <v>8.0</v>
      </c>
      <c r="BY5" s="1" t="s">
        <v>848</v>
      </c>
      <c r="BZ5" s="25" t="s">
        <v>807</v>
      </c>
      <c r="CA5" s="25" t="s">
        <v>808</v>
      </c>
      <c r="CB5" s="1">
        <v>7.0</v>
      </c>
      <c r="CC5" s="1" t="s">
        <v>849</v>
      </c>
      <c r="CD5" s="25" t="s">
        <v>771</v>
      </c>
      <c r="CE5" s="25" t="s">
        <v>772</v>
      </c>
      <c r="CF5" s="1">
        <v>5.0</v>
      </c>
      <c r="CG5" s="25" t="s">
        <v>850</v>
      </c>
      <c r="CH5" s="25" t="s">
        <v>851</v>
      </c>
      <c r="CI5" s="25" t="s">
        <v>851</v>
      </c>
      <c r="CJ5" s="1" t="s">
        <v>762</v>
      </c>
      <c r="CK5" s="1">
        <v>5.0</v>
      </c>
    </row>
    <row r="6">
      <c r="A6" s="1">
        <v>13.0</v>
      </c>
      <c r="B6" s="25" t="s">
        <v>799</v>
      </c>
      <c r="C6" s="25" t="s">
        <v>800</v>
      </c>
      <c r="D6" s="1" t="s">
        <v>24</v>
      </c>
      <c r="E6" s="1">
        <v>58.0</v>
      </c>
      <c r="F6" s="25" t="s">
        <v>852</v>
      </c>
      <c r="G6" s="1">
        <v>29.0</v>
      </c>
      <c r="H6" s="1">
        <v>29.0</v>
      </c>
      <c r="I6" s="26">
        <v>0.5</v>
      </c>
      <c r="J6" s="26">
        <v>0.2736</v>
      </c>
      <c r="K6" s="1">
        <v>23.0</v>
      </c>
      <c r="L6" s="1">
        <v>11.0</v>
      </c>
      <c r="M6" s="1">
        <v>12.0</v>
      </c>
      <c r="N6" s="26">
        <v>0.4783</v>
      </c>
      <c r="O6" s="1">
        <v>35.0</v>
      </c>
      <c r="P6" s="1">
        <v>18.0</v>
      </c>
      <c r="Q6" s="1">
        <v>17.0</v>
      </c>
      <c r="R6" s="26">
        <v>0.5143</v>
      </c>
      <c r="S6" s="1">
        <v>31.0</v>
      </c>
      <c r="T6" s="25" t="s">
        <v>853</v>
      </c>
      <c r="U6" s="26">
        <v>0.1462</v>
      </c>
      <c r="V6" s="1">
        <v>89.0</v>
      </c>
      <c r="W6" s="26">
        <v>0.4198</v>
      </c>
      <c r="X6" s="1" t="s">
        <v>749</v>
      </c>
      <c r="Y6" s="1" t="s">
        <v>854</v>
      </c>
      <c r="Z6" s="25" t="s">
        <v>757</v>
      </c>
      <c r="AA6" s="25" t="s">
        <v>758</v>
      </c>
      <c r="AB6" s="25" t="s">
        <v>758</v>
      </c>
      <c r="AC6" s="1">
        <v>15.0</v>
      </c>
      <c r="AD6" s="1" t="s">
        <v>855</v>
      </c>
      <c r="AE6" s="25" t="s">
        <v>811</v>
      </c>
      <c r="AF6" s="25" t="s">
        <v>812</v>
      </c>
      <c r="AG6" s="25" t="s">
        <v>812</v>
      </c>
      <c r="AH6" s="1">
        <v>8.0</v>
      </c>
      <c r="AI6" s="1" t="s">
        <v>856</v>
      </c>
      <c r="AJ6" s="25" t="s">
        <v>817</v>
      </c>
      <c r="AK6" s="25" t="s">
        <v>818</v>
      </c>
      <c r="AL6" s="25" t="s">
        <v>818</v>
      </c>
      <c r="AM6" s="1">
        <v>8.0</v>
      </c>
      <c r="AN6" s="1" t="s">
        <v>845</v>
      </c>
      <c r="AO6" s="25" t="s">
        <v>857</v>
      </c>
      <c r="AP6" s="25" t="s">
        <v>858</v>
      </c>
      <c r="AQ6" s="25" t="s">
        <v>859</v>
      </c>
      <c r="AR6" s="1">
        <v>7.0</v>
      </c>
      <c r="AS6" s="1" t="s">
        <v>779</v>
      </c>
      <c r="AT6" s="25" t="s">
        <v>829</v>
      </c>
      <c r="AU6" s="25" t="s">
        <v>830</v>
      </c>
      <c r="AV6" s="1">
        <v>5.0</v>
      </c>
      <c r="AW6" s="1" t="s">
        <v>860</v>
      </c>
      <c r="AX6" s="25" t="s">
        <v>861</v>
      </c>
      <c r="AY6" s="25" t="s">
        <v>862</v>
      </c>
      <c r="AZ6" s="1">
        <v>16.0</v>
      </c>
      <c r="BA6" s="1" t="s">
        <v>863</v>
      </c>
      <c r="BB6" s="25" t="s">
        <v>805</v>
      </c>
      <c r="BC6" s="25" t="s">
        <v>806</v>
      </c>
      <c r="BD6" s="1">
        <v>15.0</v>
      </c>
      <c r="BE6" s="1" t="s">
        <v>864</v>
      </c>
      <c r="BF6" s="25" t="s">
        <v>786</v>
      </c>
      <c r="BG6" s="25" t="s">
        <v>787</v>
      </c>
      <c r="BH6" s="1">
        <v>14.0</v>
      </c>
      <c r="BI6" s="1" t="s">
        <v>865</v>
      </c>
      <c r="BJ6" s="25" t="s">
        <v>771</v>
      </c>
      <c r="BK6" s="25" t="s">
        <v>772</v>
      </c>
      <c r="BL6" s="1">
        <v>12.0</v>
      </c>
      <c r="BM6" s="1" t="s">
        <v>866</v>
      </c>
      <c r="BN6" s="25" t="s">
        <v>763</v>
      </c>
      <c r="BO6" s="25" t="s">
        <v>764</v>
      </c>
      <c r="BP6" s="1">
        <v>9.0</v>
      </c>
      <c r="BQ6" s="1" t="s">
        <v>867</v>
      </c>
      <c r="BR6" s="25" t="s">
        <v>805</v>
      </c>
      <c r="BS6" s="25" t="s">
        <v>806</v>
      </c>
      <c r="BT6" s="1">
        <v>23.0</v>
      </c>
      <c r="BU6" s="1" t="s">
        <v>868</v>
      </c>
      <c r="BV6" s="25" t="s">
        <v>861</v>
      </c>
      <c r="BW6" s="25" t="s">
        <v>862</v>
      </c>
      <c r="BX6" s="1">
        <v>16.0</v>
      </c>
      <c r="BY6" s="1" t="s">
        <v>869</v>
      </c>
      <c r="BZ6" s="25" t="s">
        <v>840</v>
      </c>
      <c r="CA6" s="25" t="s">
        <v>841</v>
      </c>
      <c r="CB6" s="1">
        <v>16.0</v>
      </c>
      <c r="CC6" s="1" t="s">
        <v>836</v>
      </c>
      <c r="CD6" s="25" t="s">
        <v>870</v>
      </c>
      <c r="CE6" s="25" t="s">
        <v>871</v>
      </c>
      <c r="CF6" s="1">
        <v>12.0</v>
      </c>
      <c r="CG6" s="25" t="s">
        <v>759</v>
      </c>
      <c r="CH6" s="25" t="s">
        <v>760</v>
      </c>
      <c r="CI6" s="25" t="s">
        <v>761</v>
      </c>
      <c r="CJ6" s="1" t="s">
        <v>837</v>
      </c>
      <c r="CK6" s="1">
        <v>12.0</v>
      </c>
    </row>
    <row r="7">
      <c r="A7" s="1">
        <v>71.0</v>
      </c>
      <c r="B7" s="25" t="s">
        <v>872</v>
      </c>
      <c r="C7" s="25" t="s">
        <v>873</v>
      </c>
      <c r="D7" s="1" t="s">
        <v>82</v>
      </c>
      <c r="E7" s="1">
        <v>1.0</v>
      </c>
      <c r="F7" s="25" t="s">
        <v>874</v>
      </c>
      <c r="G7" s="1">
        <v>1.0</v>
      </c>
      <c r="H7" s="1">
        <v>0.0</v>
      </c>
      <c r="I7" s="26">
        <v>1.0</v>
      </c>
      <c r="J7" s="26">
        <v>0.0047</v>
      </c>
      <c r="K7" s="1">
        <v>1.0</v>
      </c>
      <c r="L7" s="1">
        <v>1.0</v>
      </c>
      <c r="M7" s="1">
        <v>0.0</v>
      </c>
      <c r="N7" s="26">
        <v>1.0</v>
      </c>
      <c r="O7" s="1">
        <v>0.0</v>
      </c>
      <c r="P7" s="1">
        <v>0.0</v>
      </c>
      <c r="Q7" s="1">
        <v>0.0</v>
      </c>
      <c r="R7" s="1" t="s">
        <v>875</v>
      </c>
      <c r="U7" s="26">
        <v>0.0</v>
      </c>
      <c r="V7" s="1">
        <v>1.0</v>
      </c>
      <c r="W7" s="26">
        <v>0.0047</v>
      </c>
      <c r="X7" s="1" t="s">
        <v>749</v>
      </c>
      <c r="Y7" s="1" t="s">
        <v>876</v>
      </c>
      <c r="Z7" s="25" t="s">
        <v>754</v>
      </c>
      <c r="AA7" s="25" t="s">
        <v>755</v>
      </c>
      <c r="AB7" s="25" t="s">
        <v>755</v>
      </c>
      <c r="AC7" s="1">
        <v>1.0</v>
      </c>
      <c r="AD7" s="1" t="s">
        <v>876</v>
      </c>
      <c r="AH7" s="1">
        <v>1.0</v>
      </c>
      <c r="AI7" s="1" t="s">
        <v>876</v>
      </c>
      <c r="AM7" s="1">
        <v>1.0</v>
      </c>
      <c r="AN7" s="1" t="s">
        <v>876</v>
      </c>
      <c r="AR7" s="1">
        <v>1.0</v>
      </c>
      <c r="AS7" s="1" t="s">
        <v>876</v>
      </c>
      <c r="AT7" s="25" t="s">
        <v>807</v>
      </c>
      <c r="AU7" s="25" t="s">
        <v>808</v>
      </c>
      <c r="AV7" s="1">
        <v>1.0</v>
      </c>
      <c r="AW7" s="1" t="s">
        <v>876</v>
      </c>
      <c r="AX7" s="25" t="s">
        <v>877</v>
      </c>
      <c r="AY7" s="25" t="s">
        <v>878</v>
      </c>
      <c r="AZ7" s="1">
        <v>1.0</v>
      </c>
      <c r="BA7" s="1" t="s">
        <v>876</v>
      </c>
      <c r="BB7" s="25" t="s">
        <v>766</v>
      </c>
      <c r="BC7" s="25" t="s">
        <v>767</v>
      </c>
      <c r="BD7" s="1">
        <v>1.0</v>
      </c>
      <c r="BE7" s="1" t="s">
        <v>876</v>
      </c>
      <c r="BF7" s="25" t="s">
        <v>805</v>
      </c>
      <c r="BG7" s="25" t="s">
        <v>806</v>
      </c>
      <c r="BH7" s="1">
        <v>1.0</v>
      </c>
      <c r="BI7" s="1" t="s">
        <v>876</v>
      </c>
      <c r="BJ7" s="25" t="s">
        <v>763</v>
      </c>
      <c r="BK7" s="25" t="s">
        <v>764</v>
      </c>
      <c r="BL7" s="1">
        <v>1.0</v>
      </c>
      <c r="BM7" s="1" t="s">
        <v>876</v>
      </c>
      <c r="BN7" s="25" t="s">
        <v>879</v>
      </c>
      <c r="BO7" s="25" t="s">
        <v>880</v>
      </c>
      <c r="BP7" s="1">
        <v>1.0</v>
      </c>
      <c r="BR7" s="25" t="s">
        <v>881</v>
      </c>
      <c r="BS7" s="25" t="s">
        <v>882</v>
      </c>
      <c r="BV7" s="25" t="s">
        <v>861</v>
      </c>
      <c r="BW7" s="25" t="s">
        <v>862</v>
      </c>
      <c r="BZ7" s="25" t="s">
        <v>768</v>
      </c>
      <c r="CA7" s="25" t="s">
        <v>769</v>
      </c>
    </row>
    <row r="8">
      <c r="A8" s="1">
        <v>22.0</v>
      </c>
      <c r="B8" s="25" t="s">
        <v>803</v>
      </c>
      <c r="C8" s="25" t="s">
        <v>804</v>
      </c>
      <c r="D8" s="1" t="s">
        <v>33</v>
      </c>
      <c r="E8" s="1">
        <v>44.0</v>
      </c>
      <c r="F8" s="25" t="s">
        <v>883</v>
      </c>
      <c r="G8" s="1">
        <v>26.0</v>
      </c>
      <c r="H8" s="1">
        <v>18.0</v>
      </c>
      <c r="I8" s="26">
        <v>0.5909</v>
      </c>
      <c r="J8" s="26">
        <v>0.2075</v>
      </c>
      <c r="K8" s="1">
        <v>18.0</v>
      </c>
      <c r="L8" s="1">
        <v>8.0</v>
      </c>
      <c r="M8" s="1">
        <v>10.0</v>
      </c>
      <c r="N8" s="26">
        <v>0.4444</v>
      </c>
      <c r="O8" s="1">
        <v>26.0</v>
      </c>
      <c r="P8" s="1">
        <v>18.0</v>
      </c>
      <c r="Q8" s="1">
        <v>8.0</v>
      </c>
      <c r="R8" s="26">
        <v>0.6923</v>
      </c>
      <c r="S8" s="1">
        <v>21.0</v>
      </c>
      <c r="T8" s="25" t="s">
        <v>884</v>
      </c>
      <c r="U8" s="26">
        <v>0.0991</v>
      </c>
      <c r="V8" s="1">
        <v>65.0</v>
      </c>
      <c r="W8" s="26">
        <v>0.3066</v>
      </c>
      <c r="X8" s="1" t="s">
        <v>749</v>
      </c>
      <c r="Y8" s="1" t="s">
        <v>885</v>
      </c>
      <c r="Z8" s="25" t="s">
        <v>811</v>
      </c>
      <c r="AA8" s="25" t="s">
        <v>812</v>
      </c>
      <c r="AB8" s="25" t="s">
        <v>812</v>
      </c>
      <c r="AC8" s="1">
        <v>10.0</v>
      </c>
      <c r="AD8" s="1" t="s">
        <v>847</v>
      </c>
      <c r="AE8" s="25" t="s">
        <v>759</v>
      </c>
      <c r="AF8" s="25" t="s">
        <v>760</v>
      </c>
      <c r="AG8" s="25" t="s">
        <v>761</v>
      </c>
      <c r="AH8" s="1">
        <v>8.0</v>
      </c>
      <c r="AI8" s="1" t="s">
        <v>848</v>
      </c>
      <c r="AJ8" s="25" t="s">
        <v>817</v>
      </c>
      <c r="AK8" s="25" t="s">
        <v>818</v>
      </c>
      <c r="AL8" s="25" t="s">
        <v>818</v>
      </c>
      <c r="AM8" s="1">
        <v>7.0</v>
      </c>
      <c r="AN8" s="1" t="s">
        <v>886</v>
      </c>
      <c r="AO8" s="25" t="s">
        <v>850</v>
      </c>
      <c r="AP8" s="25" t="s">
        <v>851</v>
      </c>
      <c r="AQ8" s="25" t="s">
        <v>851</v>
      </c>
      <c r="AR8" s="1">
        <v>6.0</v>
      </c>
      <c r="AS8" s="1" t="s">
        <v>887</v>
      </c>
      <c r="AT8" s="25" t="s">
        <v>861</v>
      </c>
      <c r="AU8" s="25" t="s">
        <v>862</v>
      </c>
      <c r="AV8" s="1">
        <v>4.0</v>
      </c>
      <c r="AW8" s="1" t="s">
        <v>888</v>
      </c>
      <c r="AX8" s="25" t="s">
        <v>763</v>
      </c>
      <c r="AY8" s="25" t="s">
        <v>764</v>
      </c>
      <c r="AZ8" s="1">
        <v>16.0</v>
      </c>
      <c r="BA8" s="1" t="s">
        <v>889</v>
      </c>
      <c r="BB8" s="25" t="s">
        <v>829</v>
      </c>
      <c r="BC8" s="25" t="s">
        <v>830</v>
      </c>
      <c r="BD8" s="1">
        <v>11.0</v>
      </c>
      <c r="BE8" s="1" t="s">
        <v>890</v>
      </c>
      <c r="BF8" s="25" t="s">
        <v>801</v>
      </c>
      <c r="BG8" s="25" t="s">
        <v>802</v>
      </c>
      <c r="BH8" s="1">
        <v>9.0</v>
      </c>
      <c r="BI8" s="1" t="s">
        <v>847</v>
      </c>
      <c r="BJ8" s="25" t="s">
        <v>799</v>
      </c>
      <c r="BK8" s="25" t="s">
        <v>800</v>
      </c>
      <c r="BL8" s="1">
        <v>8.0</v>
      </c>
      <c r="BM8" s="1" t="s">
        <v>855</v>
      </c>
      <c r="BN8" s="25" t="s">
        <v>763</v>
      </c>
      <c r="BO8" s="25" t="s">
        <v>764</v>
      </c>
      <c r="BP8" s="1">
        <v>8.0</v>
      </c>
      <c r="BQ8" s="1" t="s">
        <v>888</v>
      </c>
      <c r="BR8" s="25" t="s">
        <v>768</v>
      </c>
      <c r="BS8" s="25" t="s">
        <v>769</v>
      </c>
      <c r="BT8" s="1">
        <v>16.0</v>
      </c>
      <c r="BU8" s="1" t="s">
        <v>863</v>
      </c>
      <c r="BV8" s="25" t="s">
        <v>786</v>
      </c>
      <c r="BW8" s="25" t="s">
        <v>787</v>
      </c>
      <c r="BX8" s="1">
        <v>15.0</v>
      </c>
      <c r="BY8" s="1" t="s">
        <v>891</v>
      </c>
      <c r="BZ8" s="25" t="s">
        <v>829</v>
      </c>
      <c r="CA8" s="25" t="s">
        <v>830</v>
      </c>
      <c r="CB8" s="1">
        <v>11.0</v>
      </c>
      <c r="CC8" s="1" t="s">
        <v>847</v>
      </c>
      <c r="CD8" s="25" t="s">
        <v>840</v>
      </c>
      <c r="CE8" s="25" t="s">
        <v>841</v>
      </c>
      <c r="CF8" s="1">
        <v>8.0</v>
      </c>
      <c r="CG8" s="25" t="s">
        <v>857</v>
      </c>
      <c r="CH8" s="25" t="s">
        <v>858</v>
      </c>
      <c r="CI8" s="25" t="s">
        <v>859</v>
      </c>
      <c r="CJ8" s="1" t="s">
        <v>844</v>
      </c>
      <c r="CK8" s="1">
        <v>7.0</v>
      </c>
    </row>
    <row r="9">
      <c r="A9" s="1">
        <v>35.0</v>
      </c>
      <c r="B9" s="25" t="s">
        <v>892</v>
      </c>
      <c r="C9" s="25" t="s">
        <v>893</v>
      </c>
      <c r="D9" s="1" t="s">
        <v>46</v>
      </c>
      <c r="E9" s="1">
        <v>21.0</v>
      </c>
      <c r="F9" s="25" t="s">
        <v>894</v>
      </c>
      <c r="G9" s="1">
        <v>13.0</v>
      </c>
      <c r="H9" s="1">
        <v>8.0</v>
      </c>
      <c r="I9" s="26">
        <v>0.619</v>
      </c>
      <c r="J9" s="26">
        <v>0.0991</v>
      </c>
      <c r="K9" s="1">
        <v>10.0</v>
      </c>
      <c r="L9" s="1">
        <v>7.0</v>
      </c>
      <c r="M9" s="1">
        <v>3.0</v>
      </c>
      <c r="N9" s="26">
        <v>0.7</v>
      </c>
      <c r="O9" s="1">
        <v>11.0</v>
      </c>
      <c r="P9" s="1">
        <v>6.0</v>
      </c>
      <c r="Q9" s="1">
        <v>5.0</v>
      </c>
      <c r="R9" s="26">
        <v>0.5455</v>
      </c>
      <c r="S9" s="1">
        <v>7.0</v>
      </c>
      <c r="T9" s="25" t="s">
        <v>895</v>
      </c>
      <c r="U9" s="26">
        <v>0.033</v>
      </c>
      <c r="V9" s="1">
        <v>28.0</v>
      </c>
      <c r="W9" s="26">
        <v>0.1321</v>
      </c>
      <c r="X9" s="1" t="s">
        <v>749</v>
      </c>
      <c r="Y9" s="1" t="s">
        <v>896</v>
      </c>
      <c r="Z9" s="25" t="s">
        <v>811</v>
      </c>
      <c r="AA9" s="25" t="s">
        <v>812</v>
      </c>
      <c r="AB9" s="25" t="s">
        <v>812</v>
      </c>
      <c r="AC9" s="1">
        <v>9.0</v>
      </c>
      <c r="AD9" s="1" t="s">
        <v>779</v>
      </c>
      <c r="AE9" s="25" t="s">
        <v>759</v>
      </c>
      <c r="AF9" s="25" t="s">
        <v>760</v>
      </c>
      <c r="AG9" s="25" t="s">
        <v>761</v>
      </c>
      <c r="AH9" s="1">
        <v>5.0</v>
      </c>
      <c r="AI9" s="1" t="s">
        <v>773</v>
      </c>
      <c r="AJ9" s="25" t="s">
        <v>754</v>
      </c>
      <c r="AK9" s="25" t="s">
        <v>755</v>
      </c>
      <c r="AL9" s="25" t="s">
        <v>755</v>
      </c>
      <c r="AM9" s="1">
        <v>3.0</v>
      </c>
      <c r="AN9" s="1" t="s">
        <v>756</v>
      </c>
      <c r="AO9" s="25" t="s">
        <v>794</v>
      </c>
      <c r="AP9" s="25" t="s">
        <v>795</v>
      </c>
      <c r="AQ9" s="25" t="s">
        <v>795</v>
      </c>
      <c r="AR9" s="1">
        <v>2.0</v>
      </c>
      <c r="AS9" s="1" t="s">
        <v>876</v>
      </c>
      <c r="AT9" s="25" t="s">
        <v>822</v>
      </c>
      <c r="AU9" s="25" t="s">
        <v>823</v>
      </c>
      <c r="AV9" s="1">
        <v>1.0</v>
      </c>
      <c r="AW9" s="1" t="s">
        <v>847</v>
      </c>
      <c r="AX9" s="25" t="s">
        <v>777</v>
      </c>
      <c r="AY9" s="25" t="s">
        <v>778</v>
      </c>
      <c r="AZ9" s="1">
        <v>8.0</v>
      </c>
      <c r="BA9" s="1" t="s">
        <v>844</v>
      </c>
      <c r="BB9" s="25" t="s">
        <v>877</v>
      </c>
      <c r="BC9" s="25" t="s">
        <v>878</v>
      </c>
      <c r="BD9" s="1">
        <v>7.0</v>
      </c>
      <c r="BE9" s="1" t="s">
        <v>845</v>
      </c>
      <c r="BF9" s="25" t="s">
        <v>897</v>
      </c>
      <c r="BG9" s="25" t="s">
        <v>898</v>
      </c>
      <c r="BH9" s="1">
        <v>7.0</v>
      </c>
      <c r="BI9" s="1" t="s">
        <v>846</v>
      </c>
      <c r="BJ9" s="25" t="s">
        <v>826</v>
      </c>
      <c r="BK9" s="25" t="s">
        <v>827</v>
      </c>
      <c r="BL9" s="1">
        <v>5.0</v>
      </c>
      <c r="BM9" s="1" t="s">
        <v>779</v>
      </c>
      <c r="BN9" s="25" t="s">
        <v>774</v>
      </c>
      <c r="BO9" s="25" t="s">
        <v>775</v>
      </c>
      <c r="BP9" s="1">
        <v>5.0</v>
      </c>
      <c r="BQ9" s="1" t="s">
        <v>885</v>
      </c>
      <c r="BR9" s="25" t="s">
        <v>826</v>
      </c>
      <c r="BS9" s="25" t="s">
        <v>827</v>
      </c>
      <c r="BT9" s="1">
        <v>10.0</v>
      </c>
      <c r="BU9" s="1" t="s">
        <v>899</v>
      </c>
      <c r="BV9" s="25" t="s">
        <v>900</v>
      </c>
      <c r="BW9" s="25" t="s">
        <v>901</v>
      </c>
      <c r="BX9" s="1">
        <v>7.0</v>
      </c>
      <c r="BY9" s="1" t="s">
        <v>776</v>
      </c>
      <c r="BZ9" s="25" t="s">
        <v>777</v>
      </c>
      <c r="CA9" s="25" t="s">
        <v>778</v>
      </c>
      <c r="CB9" s="1">
        <v>6.0</v>
      </c>
      <c r="CC9" s="1" t="s">
        <v>762</v>
      </c>
      <c r="CD9" s="25" t="s">
        <v>877</v>
      </c>
      <c r="CE9" s="25" t="s">
        <v>878</v>
      </c>
      <c r="CF9" s="1">
        <v>5.0</v>
      </c>
      <c r="CG9" s="25" t="s">
        <v>757</v>
      </c>
      <c r="CH9" s="25" t="s">
        <v>758</v>
      </c>
      <c r="CI9" s="25" t="s">
        <v>758</v>
      </c>
      <c r="CJ9" s="1" t="s">
        <v>887</v>
      </c>
      <c r="CK9" s="1">
        <v>4.0</v>
      </c>
    </row>
    <row r="10">
      <c r="A10" s="1">
        <v>38.0</v>
      </c>
      <c r="B10" s="25" t="s">
        <v>902</v>
      </c>
      <c r="C10" s="25" t="s">
        <v>903</v>
      </c>
      <c r="D10" s="1" t="s">
        <v>49</v>
      </c>
      <c r="E10" s="1">
        <v>17.0</v>
      </c>
      <c r="F10" s="25" t="s">
        <v>904</v>
      </c>
      <c r="G10" s="1">
        <v>9.0</v>
      </c>
      <c r="H10" s="1">
        <v>8.0</v>
      </c>
      <c r="I10" s="26">
        <v>0.5294</v>
      </c>
      <c r="J10" s="26">
        <v>0.0802</v>
      </c>
      <c r="K10" s="1">
        <v>10.0</v>
      </c>
      <c r="L10" s="1">
        <v>5.0</v>
      </c>
      <c r="M10" s="1">
        <v>5.0</v>
      </c>
      <c r="N10" s="26">
        <v>0.5</v>
      </c>
      <c r="O10" s="1">
        <v>7.0</v>
      </c>
      <c r="P10" s="1">
        <v>4.0</v>
      </c>
      <c r="Q10" s="1">
        <v>3.0</v>
      </c>
      <c r="R10" s="26">
        <v>0.5714</v>
      </c>
      <c r="S10" s="1">
        <v>5.0</v>
      </c>
      <c r="T10" s="25" t="s">
        <v>905</v>
      </c>
      <c r="U10" s="26">
        <v>0.0236</v>
      </c>
      <c r="V10" s="1">
        <v>22.0</v>
      </c>
      <c r="W10" s="26">
        <v>0.1038</v>
      </c>
      <c r="X10" s="1" t="s">
        <v>749</v>
      </c>
      <c r="Y10" s="1" t="s">
        <v>886</v>
      </c>
      <c r="Z10" s="25" t="s">
        <v>811</v>
      </c>
      <c r="AA10" s="25" t="s">
        <v>812</v>
      </c>
      <c r="AB10" s="25" t="s">
        <v>812</v>
      </c>
      <c r="AC10" s="1">
        <v>6.0</v>
      </c>
      <c r="AD10" s="1" t="s">
        <v>792</v>
      </c>
      <c r="AE10" s="25" t="s">
        <v>857</v>
      </c>
      <c r="AF10" s="25" t="s">
        <v>858</v>
      </c>
      <c r="AG10" s="25" t="s">
        <v>859</v>
      </c>
      <c r="AH10" s="1">
        <v>3.0</v>
      </c>
      <c r="AI10" s="1" t="s">
        <v>756</v>
      </c>
      <c r="AJ10" s="25" t="s">
        <v>850</v>
      </c>
      <c r="AK10" s="25" t="s">
        <v>851</v>
      </c>
      <c r="AL10" s="25" t="s">
        <v>851</v>
      </c>
      <c r="AM10" s="1">
        <v>2.0</v>
      </c>
      <c r="AN10" s="1" t="s">
        <v>793</v>
      </c>
      <c r="AO10" s="25" t="s">
        <v>759</v>
      </c>
      <c r="AP10" s="25" t="s">
        <v>760</v>
      </c>
      <c r="AQ10" s="25" t="s">
        <v>761</v>
      </c>
      <c r="AR10" s="1">
        <v>2.0</v>
      </c>
      <c r="AS10" s="1" t="s">
        <v>876</v>
      </c>
      <c r="AT10" s="25" t="s">
        <v>780</v>
      </c>
      <c r="AU10" s="25" t="s">
        <v>781</v>
      </c>
      <c r="AV10" s="1">
        <v>1.0</v>
      </c>
      <c r="AW10" s="1" t="s">
        <v>886</v>
      </c>
      <c r="AX10" s="25" t="s">
        <v>774</v>
      </c>
      <c r="AY10" s="25" t="s">
        <v>775</v>
      </c>
      <c r="AZ10" s="1">
        <v>6.0</v>
      </c>
      <c r="BA10" s="1" t="s">
        <v>846</v>
      </c>
      <c r="BB10" s="25" t="s">
        <v>822</v>
      </c>
      <c r="BC10" s="25" t="s">
        <v>823</v>
      </c>
      <c r="BD10" s="1">
        <v>5.0</v>
      </c>
      <c r="BE10" s="1" t="s">
        <v>779</v>
      </c>
      <c r="BF10" s="25" t="s">
        <v>829</v>
      </c>
      <c r="BG10" s="25" t="s">
        <v>830</v>
      </c>
      <c r="BH10" s="1">
        <v>5.0</v>
      </c>
      <c r="BI10" s="1" t="s">
        <v>906</v>
      </c>
      <c r="BJ10" s="25" t="s">
        <v>768</v>
      </c>
      <c r="BK10" s="25" t="s">
        <v>769</v>
      </c>
      <c r="BL10" s="1">
        <v>4.0</v>
      </c>
      <c r="BM10" s="1" t="s">
        <v>765</v>
      </c>
      <c r="BN10" s="25" t="s">
        <v>805</v>
      </c>
      <c r="BO10" s="25" t="s">
        <v>806</v>
      </c>
      <c r="BP10" s="1">
        <v>4.0</v>
      </c>
      <c r="BQ10" s="1" t="s">
        <v>886</v>
      </c>
      <c r="BR10" s="25" t="s">
        <v>840</v>
      </c>
      <c r="BS10" s="25" t="s">
        <v>841</v>
      </c>
      <c r="BT10" s="1">
        <v>6.0</v>
      </c>
      <c r="BU10" s="1" t="s">
        <v>907</v>
      </c>
      <c r="BV10" s="25" t="s">
        <v>870</v>
      </c>
      <c r="BW10" s="25" t="s">
        <v>871</v>
      </c>
      <c r="BX10" s="1">
        <v>6.0</v>
      </c>
      <c r="BY10" s="1" t="s">
        <v>907</v>
      </c>
      <c r="BZ10" s="25" t="s">
        <v>784</v>
      </c>
      <c r="CA10" s="25" t="s">
        <v>785</v>
      </c>
      <c r="CB10" s="1">
        <v>6.0</v>
      </c>
      <c r="CC10" s="1" t="s">
        <v>779</v>
      </c>
      <c r="CD10" s="25" t="s">
        <v>829</v>
      </c>
      <c r="CE10" s="25" t="s">
        <v>830</v>
      </c>
      <c r="CF10" s="1">
        <v>5.0</v>
      </c>
      <c r="CG10" s="25" t="s">
        <v>754</v>
      </c>
      <c r="CH10" s="25" t="s">
        <v>755</v>
      </c>
      <c r="CI10" s="25" t="s">
        <v>755</v>
      </c>
      <c r="CJ10" s="1" t="s">
        <v>849</v>
      </c>
      <c r="CK10" s="1">
        <v>5.0</v>
      </c>
    </row>
    <row r="11">
      <c r="A11" s="1">
        <v>31.0</v>
      </c>
      <c r="B11" s="25" t="s">
        <v>908</v>
      </c>
      <c r="C11" s="25" t="s">
        <v>909</v>
      </c>
      <c r="D11" s="1" t="s">
        <v>42</v>
      </c>
      <c r="E11" s="1">
        <v>29.0</v>
      </c>
      <c r="F11" s="25" t="s">
        <v>910</v>
      </c>
      <c r="G11" s="1">
        <v>18.0</v>
      </c>
      <c r="H11" s="1">
        <v>11.0</v>
      </c>
      <c r="I11" s="26">
        <v>0.6207</v>
      </c>
      <c r="J11" s="26">
        <v>0.1368</v>
      </c>
      <c r="K11" s="1">
        <v>17.0</v>
      </c>
      <c r="L11" s="1">
        <v>12.0</v>
      </c>
      <c r="M11" s="1">
        <v>5.0</v>
      </c>
      <c r="N11" s="26">
        <v>0.7059</v>
      </c>
      <c r="O11" s="1">
        <v>12.0</v>
      </c>
      <c r="P11" s="1">
        <v>6.0</v>
      </c>
      <c r="Q11" s="1">
        <v>6.0</v>
      </c>
      <c r="R11" s="26">
        <v>0.5</v>
      </c>
      <c r="S11" s="1">
        <v>11.0</v>
      </c>
      <c r="T11" s="25" t="s">
        <v>911</v>
      </c>
      <c r="U11" s="26">
        <v>0.0519</v>
      </c>
      <c r="V11" s="1">
        <v>40.0</v>
      </c>
      <c r="W11" s="26">
        <v>0.1887</v>
      </c>
      <c r="X11" s="1" t="s">
        <v>749</v>
      </c>
      <c r="Y11" s="1" t="s">
        <v>844</v>
      </c>
      <c r="Z11" s="25" t="s">
        <v>857</v>
      </c>
      <c r="AA11" s="25" t="s">
        <v>858</v>
      </c>
      <c r="AB11" s="25" t="s">
        <v>859</v>
      </c>
      <c r="AC11" s="1">
        <v>7.0</v>
      </c>
      <c r="AD11" s="1" t="s">
        <v>845</v>
      </c>
      <c r="AE11" s="25" t="s">
        <v>757</v>
      </c>
      <c r="AF11" s="25" t="s">
        <v>758</v>
      </c>
      <c r="AG11" s="25" t="s">
        <v>758</v>
      </c>
      <c r="AH11" s="1">
        <v>7.0</v>
      </c>
      <c r="AI11" s="1" t="s">
        <v>849</v>
      </c>
      <c r="AJ11" s="25" t="s">
        <v>794</v>
      </c>
      <c r="AK11" s="25" t="s">
        <v>795</v>
      </c>
      <c r="AL11" s="25" t="s">
        <v>795</v>
      </c>
      <c r="AM11" s="1">
        <v>5.0</v>
      </c>
      <c r="AN11" s="1" t="s">
        <v>792</v>
      </c>
      <c r="AO11" s="25" t="s">
        <v>811</v>
      </c>
      <c r="AP11" s="25" t="s">
        <v>812</v>
      </c>
      <c r="AQ11" s="25" t="s">
        <v>812</v>
      </c>
      <c r="AR11" s="1">
        <v>3.0</v>
      </c>
      <c r="AS11" s="1" t="s">
        <v>912</v>
      </c>
      <c r="AT11" s="25" t="s">
        <v>763</v>
      </c>
      <c r="AU11" s="25" t="s">
        <v>764</v>
      </c>
      <c r="AV11" s="1">
        <v>2.0</v>
      </c>
      <c r="AW11" s="1" t="s">
        <v>896</v>
      </c>
      <c r="AX11" s="25" t="s">
        <v>780</v>
      </c>
      <c r="AY11" s="25" t="s">
        <v>781</v>
      </c>
      <c r="AZ11" s="1">
        <v>9.0</v>
      </c>
      <c r="BA11" s="1" t="s">
        <v>899</v>
      </c>
      <c r="BB11" s="25" t="s">
        <v>913</v>
      </c>
      <c r="BC11" s="25" t="s">
        <v>914</v>
      </c>
      <c r="BD11" s="1">
        <v>7.0</v>
      </c>
      <c r="BE11" s="1" t="s">
        <v>844</v>
      </c>
      <c r="BF11" s="25" t="s">
        <v>801</v>
      </c>
      <c r="BG11" s="25" t="s">
        <v>802</v>
      </c>
      <c r="BH11" s="1">
        <v>7.0</v>
      </c>
      <c r="BI11" s="1" t="s">
        <v>845</v>
      </c>
      <c r="BJ11" s="25" t="s">
        <v>881</v>
      </c>
      <c r="BK11" s="25" t="s">
        <v>882</v>
      </c>
      <c r="BL11" s="1">
        <v>7.0</v>
      </c>
      <c r="BM11" s="1" t="s">
        <v>886</v>
      </c>
      <c r="BN11" s="25" t="s">
        <v>877</v>
      </c>
      <c r="BO11" s="25" t="s">
        <v>878</v>
      </c>
      <c r="BP11" s="1">
        <v>6.0</v>
      </c>
      <c r="BQ11" s="1" t="s">
        <v>832</v>
      </c>
      <c r="BR11" s="25" t="s">
        <v>766</v>
      </c>
      <c r="BS11" s="25" t="s">
        <v>767</v>
      </c>
      <c r="BT11" s="1">
        <v>11.0</v>
      </c>
      <c r="BU11" s="1" t="s">
        <v>915</v>
      </c>
      <c r="BV11" s="25" t="s">
        <v>774</v>
      </c>
      <c r="BW11" s="25" t="s">
        <v>775</v>
      </c>
      <c r="BX11" s="1">
        <v>9.0</v>
      </c>
      <c r="BY11" s="1" t="s">
        <v>856</v>
      </c>
      <c r="BZ11" s="25" t="s">
        <v>826</v>
      </c>
      <c r="CA11" s="25" t="s">
        <v>827</v>
      </c>
      <c r="CB11" s="1">
        <v>8.0</v>
      </c>
      <c r="CC11" s="1" t="s">
        <v>844</v>
      </c>
      <c r="CD11" s="25" t="s">
        <v>807</v>
      </c>
      <c r="CE11" s="25" t="s">
        <v>808</v>
      </c>
      <c r="CF11" s="1">
        <v>7.0</v>
      </c>
      <c r="CG11" s="25" t="s">
        <v>754</v>
      </c>
      <c r="CH11" s="25" t="s">
        <v>755</v>
      </c>
      <c r="CI11" s="25" t="s">
        <v>755</v>
      </c>
      <c r="CJ11" s="1" t="s">
        <v>845</v>
      </c>
      <c r="CK11" s="1">
        <v>7.0</v>
      </c>
    </row>
    <row r="12">
      <c r="A12" s="1">
        <v>52.0</v>
      </c>
      <c r="B12" s="25" t="s">
        <v>916</v>
      </c>
      <c r="C12" s="25" t="s">
        <v>917</v>
      </c>
      <c r="D12" s="1" t="s">
        <v>63</v>
      </c>
      <c r="E12" s="1">
        <v>9.0</v>
      </c>
      <c r="F12" s="25" t="s">
        <v>918</v>
      </c>
      <c r="G12" s="1">
        <v>4.0</v>
      </c>
      <c r="H12" s="1">
        <v>5.0</v>
      </c>
      <c r="I12" s="26">
        <v>0.4444</v>
      </c>
      <c r="J12" s="26">
        <v>0.0425</v>
      </c>
      <c r="K12" s="1">
        <v>5.0</v>
      </c>
      <c r="L12" s="1">
        <v>3.0</v>
      </c>
      <c r="M12" s="1">
        <v>2.0</v>
      </c>
      <c r="N12" s="26">
        <v>0.6</v>
      </c>
      <c r="O12" s="1">
        <v>4.0</v>
      </c>
      <c r="P12" s="1">
        <v>1.0</v>
      </c>
      <c r="Q12" s="1">
        <v>3.0</v>
      </c>
      <c r="R12" s="26">
        <v>0.25</v>
      </c>
      <c r="S12" s="1">
        <v>4.0</v>
      </c>
      <c r="T12" s="25" t="s">
        <v>919</v>
      </c>
      <c r="U12" s="26">
        <v>0.0189</v>
      </c>
      <c r="V12" s="1">
        <v>13.0</v>
      </c>
      <c r="W12" s="26">
        <v>0.0613</v>
      </c>
      <c r="X12" s="1" t="s">
        <v>749</v>
      </c>
      <c r="Y12" s="1" t="s">
        <v>779</v>
      </c>
      <c r="Z12" s="25" t="s">
        <v>751</v>
      </c>
      <c r="AA12" s="25" t="s">
        <v>752</v>
      </c>
      <c r="AB12" s="25" t="s">
        <v>752</v>
      </c>
      <c r="AC12" s="1">
        <v>5.0</v>
      </c>
      <c r="AD12" s="1" t="s">
        <v>793</v>
      </c>
      <c r="AE12" s="25" t="s">
        <v>850</v>
      </c>
      <c r="AF12" s="25" t="s">
        <v>851</v>
      </c>
      <c r="AG12" s="25" t="s">
        <v>851</v>
      </c>
      <c r="AH12" s="1">
        <v>2.0</v>
      </c>
      <c r="AI12" s="1" t="s">
        <v>876</v>
      </c>
      <c r="AJ12" s="25" t="s">
        <v>757</v>
      </c>
      <c r="AK12" s="25" t="s">
        <v>758</v>
      </c>
      <c r="AL12" s="25" t="s">
        <v>758</v>
      </c>
      <c r="AM12" s="1">
        <v>1.0</v>
      </c>
      <c r="AN12" s="1" t="s">
        <v>796</v>
      </c>
      <c r="AO12" s="25" t="s">
        <v>759</v>
      </c>
      <c r="AP12" s="25" t="s">
        <v>760</v>
      </c>
      <c r="AQ12" s="25" t="s">
        <v>761</v>
      </c>
      <c r="AR12" s="1">
        <v>1.0</v>
      </c>
      <c r="AS12" s="1" t="s">
        <v>753</v>
      </c>
      <c r="AT12" s="25" t="s">
        <v>763</v>
      </c>
      <c r="AU12" s="25" t="s">
        <v>764</v>
      </c>
      <c r="AV12" s="1">
        <v>4.0</v>
      </c>
      <c r="AW12" s="1" t="s">
        <v>920</v>
      </c>
      <c r="AX12" s="25" t="s">
        <v>774</v>
      </c>
      <c r="AY12" s="25" t="s">
        <v>775</v>
      </c>
      <c r="AZ12" s="1">
        <v>4.0</v>
      </c>
      <c r="BA12" s="1" t="s">
        <v>792</v>
      </c>
      <c r="BB12" s="25" t="s">
        <v>777</v>
      </c>
      <c r="BC12" s="25" t="s">
        <v>778</v>
      </c>
      <c r="BD12" s="1">
        <v>3.0</v>
      </c>
      <c r="BE12" s="1" t="s">
        <v>770</v>
      </c>
      <c r="BF12" s="25" t="s">
        <v>768</v>
      </c>
      <c r="BG12" s="25" t="s">
        <v>769</v>
      </c>
      <c r="BH12" s="1">
        <v>3.0</v>
      </c>
      <c r="BI12" s="1" t="s">
        <v>912</v>
      </c>
      <c r="BJ12" s="25" t="s">
        <v>861</v>
      </c>
      <c r="BK12" s="25" t="s">
        <v>862</v>
      </c>
      <c r="BL12" s="1">
        <v>2.0</v>
      </c>
      <c r="BM12" s="1" t="s">
        <v>792</v>
      </c>
      <c r="BN12" s="25" t="s">
        <v>799</v>
      </c>
      <c r="BO12" s="25" t="s">
        <v>800</v>
      </c>
      <c r="BP12" s="1">
        <v>3.0</v>
      </c>
      <c r="BQ12" s="1" t="s">
        <v>770</v>
      </c>
      <c r="BR12" s="25" t="s">
        <v>879</v>
      </c>
      <c r="BS12" s="25" t="s">
        <v>880</v>
      </c>
      <c r="BT12" s="1">
        <v>3.0</v>
      </c>
      <c r="BU12" s="1" t="s">
        <v>912</v>
      </c>
      <c r="BV12" s="25" t="s">
        <v>921</v>
      </c>
      <c r="BW12" s="25" t="s">
        <v>922</v>
      </c>
      <c r="BX12" s="1">
        <v>2.0</v>
      </c>
      <c r="BY12" s="1" t="s">
        <v>912</v>
      </c>
      <c r="BZ12" s="25" t="s">
        <v>786</v>
      </c>
      <c r="CA12" s="25" t="s">
        <v>787</v>
      </c>
      <c r="CB12" s="1">
        <v>2.0</v>
      </c>
      <c r="CC12" s="1" t="s">
        <v>756</v>
      </c>
      <c r="CD12" s="25" t="s">
        <v>829</v>
      </c>
      <c r="CE12" s="25" t="s">
        <v>830</v>
      </c>
      <c r="CF12" s="1">
        <v>2.0</v>
      </c>
    </row>
    <row r="13">
      <c r="A13" s="1">
        <v>61.0</v>
      </c>
      <c r="B13" s="25" t="s">
        <v>923</v>
      </c>
      <c r="C13" s="25" t="s">
        <v>924</v>
      </c>
      <c r="D13" s="1" t="s">
        <v>72</v>
      </c>
      <c r="E13" s="1">
        <v>5.0</v>
      </c>
      <c r="F13" s="25" t="s">
        <v>925</v>
      </c>
      <c r="G13" s="1">
        <v>2.0</v>
      </c>
      <c r="H13" s="1">
        <v>3.0</v>
      </c>
      <c r="I13" s="26">
        <v>0.4</v>
      </c>
      <c r="J13" s="26">
        <v>0.0236</v>
      </c>
      <c r="K13" s="1">
        <v>3.0</v>
      </c>
      <c r="L13" s="1">
        <v>1.0</v>
      </c>
      <c r="M13" s="1">
        <v>2.0</v>
      </c>
      <c r="N13" s="26">
        <v>0.3333</v>
      </c>
      <c r="O13" s="1">
        <v>2.0</v>
      </c>
      <c r="P13" s="1">
        <v>1.0</v>
      </c>
      <c r="Q13" s="1">
        <v>1.0</v>
      </c>
      <c r="R13" s="26">
        <v>0.5</v>
      </c>
      <c r="S13" s="1">
        <v>2.0</v>
      </c>
      <c r="T13" s="25" t="s">
        <v>926</v>
      </c>
      <c r="U13" s="26">
        <v>0.0094</v>
      </c>
      <c r="V13" s="1">
        <v>7.0</v>
      </c>
      <c r="W13" s="26">
        <v>0.033</v>
      </c>
      <c r="X13" s="1" t="s">
        <v>749</v>
      </c>
      <c r="Y13" s="1" t="s">
        <v>756</v>
      </c>
      <c r="Z13" s="25" t="s">
        <v>757</v>
      </c>
      <c r="AA13" s="25" t="s">
        <v>758</v>
      </c>
      <c r="AB13" s="25" t="s">
        <v>758</v>
      </c>
      <c r="AC13" s="1">
        <v>2.0</v>
      </c>
      <c r="AD13" s="1" t="s">
        <v>793</v>
      </c>
      <c r="AE13" s="25" t="s">
        <v>857</v>
      </c>
      <c r="AF13" s="25" t="s">
        <v>858</v>
      </c>
      <c r="AG13" s="25" t="s">
        <v>859</v>
      </c>
      <c r="AH13" s="1">
        <v>2.0</v>
      </c>
      <c r="AI13" s="1" t="s">
        <v>876</v>
      </c>
      <c r="AJ13" s="25" t="s">
        <v>754</v>
      </c>
      <c r="AK13" s="25" t="s">
        <v>755</v>
      </c>
      <c r="AL13" s="25" t="s">
        <v>755</v>
      </c>
      <c r="AM13" s="1">
        <v>1.0</v>
      </c>
      <c r="AN13" s="1" t="s">
        <v>756</v>
      </c>
      <c r="AR13" s="1">
        <v>2.0</v>
      </c>
      <c r="AS13" s="1" t="s">
        <v>756</v>
      </c>
      <c r="AT13" s="25" t="s">
        <v>745</v>
      </c>
      <c r="AU13" s="25" t="s">
        <v>746</v>
      </c>
      <c r="AV13" s="1">
        <v>2.0</v>
      </c>
      <c r="AW13" s="1" t="s">
        <v>756</v>
      </c>
      <c r="AX13" s="25" t="s">
        <v>921</v>
      </c>
      <c r="AY13" s="25" t="s">
        <v>922</v>
      </c>
      <c r="AZ13" s="1">
        <v>2.0</v>
      </c>
      <c r="BA13" s="1" t="s">
        <v>756</v>
      </c>
      <c r="BB13" s="25" t="s">
        <v>879</v>
      </c>
      <c r="BC13" s="25" t="s">
        <v>880</v>
      </c>
      <c r="BD13" s="1">
        <v>2.0</v>
      </c>
      <c r="BE13" s="1" t="s">
        <v>793</v>
      </c>
      <c r="BF13" s="25" t="s">
        <v>822</v>
      </c>
      <c r="BG13" s="25" t="s">
        <v>823</v>
      </c>
      <c r="BH13" s="1">
        <v>2.0</v>
      </c>
      <c r="BI13" s="1" t="s">
        <v>756</v>
      </c>
      <c r="BJ13" s="25" t="s">
        <v>780</v>
      </c>
      <c r="BK13" s="25" t="s">
        <v>781</v>
      </c>
      <c r="BL13" s="1">
        <v>2.0</v>
      </c>
      <c r="BM13" s="1" t="s">
        <v>756</v>
      </c>
      <c r="BN13" s="25" t="s">
        <v>797</v>
      </c>
      <c r="BO13" s="25" t="s">
        <v>798</v>
      </c>
      <c r="BP13" s="1">
        <v>2.0</v>
      </c>
      <c r="BQ13" s="1" t="s">
        <v>756</v>
      </c>
      <c r="BR13" s="25" t="s">
        <v>927</v>
      </c>
      <c r="BS13" s="25" t="s">
        <v>928</v>
      </c>
      <c r="BT13" s="1">
        <v>2.0</v>
      </c>
      <c r="BU13" s="1" t="s">
        <v>793</v>
      </c>
      <c r="BV13" s="25" t="s">
        <v>786</v>
      </c>
      <c r="BW13" s="25" t="s">
        <v>787</v>
      </c>
      <c r="BX13" s="1">
        <v>2.0</v>
      </c>
      <c r="BY13" s="1" t="s">
        <v>793</v>
      </c>
      <c r="BZ13" s="25" t="s">
        <v>840</v>
      </c>
      <c r="CA13" s="25" t="s">
        <v>841</v>
      </c>
      <c r="CB13" s="1">
        <v>2.0</v>
      </c>
      <c r="CD13" s="25" t="s">
        <v>777</v>
      </c>
      <c r="CE13" s="25" t="s">
        <v>778</v>
      </c>
    </row>
    <row r="14">
      <c r="A14" s="1">
        <v>47.0</v>
      </c>
      <c r="B14" s="25" t="s">
        <v>929</v>
      </c>
      <c r="C14" s="25" t="s">
        <v>930</v>
      </c>
      <c r="D14" s="1" t="s">
        <v>58</v>
      </c>
      <c r="E14" s="1">
        <v>11.0</v>
      </c>
      <c r="F14" s="25" t="s">
        <v>931</v>
      </c>
      <c r="G14" s="1">
        <v>5.0</v>
      </c>
      <c r="H14" s="1">
        <v>6.0</v>
      </c>
      <c r="I14" s="26">
        <v>0.4545</v>
      </c>
      <c r="J14" s="26">
        <v>0.0519</v>
      </c>
      <c r="K14" s="1">
        <v>3.0</v>
      </c>
      <c r="L14" s="1">
        <v>1.0</v>
      </c>
      <c r="M14" s="1">
        <v>2.0</v>
      </c>
      <c r="N14" s="26">
        <v>0.3333</v>
      </c>
      <c r="O14" s="1">
        <v>8.0</v>
      </c>
      <c r="P14" s="1">
        <v>4.0</v>
      </c>
      <c r="Q14" s="1">
        <v>4.0</v>
      </c>
      <c r="R14" s="26">
        <v>0.5</v>
      </c>
      <c r="S14" s="1">
        <v>6.0</v>
      </c>
      <c r="T14" s="25" t="s">
        <v>932</v>
      </c>
      <c r="U14" s="26">
        <v>0.0283</v>
      </c>
      <c r="V14" s="1">
        <v>17.0</v>
      </c>
      <c r="W14" s="26">
        <v>0.0802</v>
      </c>
      <c r="X14" s="1" t="s">
        <v>749</v>
      </c>
      <c r="Y14" s="1" t="s">
        <v>770</v>
      </c>
      <c r="Z14" s="25" t="s">
        <v>811</v>
      </c>
      <c r="AA14" s="25" t="s">
        <v>812</v>
      </c>
      <c r="AB14" s="25" t="s">
        <v>812</v>
      </c>
      <c r="AC14" s="1">
        <v>3.0</v>
      </c>
      <c r="AD14" s="1" t="s">
        <v>773</v>
      </c>
      <c r="AE14" s="25" t="s">
        <v>850</v>
      </c>
      <c r="AF14" s="25" t="s">
        <v>851</v>
      </c>
      <c r="AG14" s="25" t="s">
        <v>851</v>
      </c>
      <c r="AH14" s="1">
        <v>3.0</v>
      </c>
      <c r="AI14" s="1" t="s">
        <v>793</v>
      </c>
      <c r="AJ14" s="25" t="s">
        <v>857</v>
      </c>
      <c r="AK14" s="25" t="s">
        <v>858</v>
      </c>
      <c r="AL14" s="25" t="s">
        <v>859</v>
      </c>
      <c r="AM14" s="1">
        <v>2.0</v>
      </c>
      <c r="AN14" s="1" t="s">
        <v>876</v>
      </c>
      <c r="AO14" s="25" t="s">
        <v>757</v>
      </c>
      <c r="AP14" s="25" t="s">
        <v>758</v>
      </c>
      <c r="AQ14" s="25" t="s">
        <v>758</v>
      </c>
      <c r="AR14" s="1">
        <v>1.0</v>
      </c>
      <c r="AS14" s="1" t="s">
        <v>876</v>
      </c>
      <c r="AT14" s="25" t="s">
        <v>822</v>
      </c>
      <c r="AU14" s="25" t="s">
        <v>823</v>
      </c>
      <c r="AV14" s="1">
        <v>1.0</v>
      </c>
      <c r="AW14" s="1" t="s">
        <v>906</v>
      </c>
      <c r="AX14" s="25" t="s">
        <v>774</v>
      </c>
      <c r="AY14" s="25" t="s">
        <v>775</v>
      </c>
      <c r="AZ14" s="1">
        <v>4.0</v>
      </c>
      <c r="BA14" s="1" t="s">
        <v>792</v>
      </c>
      <c r="BB14" s="25" t="s">
        <v>780</v>
      </c>
      <c r="BC14" s="25" t="s">
        <v>781</v>
      </c>
      <c r="BD14" s="1">
        <v>3.0</v>
      </c>
      <c r="BE14" s="1" t="s">
        <v>770</v>
      </c>
      <c r="BF14" s="25" t="s">
        <v>782</v>
      </c>
      <c r="BG14" s="25" t="s">
        <v>783</v>
      </c>
      <c r="BH14" s="1">
        <v>3.0</v>
      </c>
      <c r="BI14" s="1" t="s">
        <v>773</v>
      </c>
      <c r="BJ14" s="25" t="s">
        <v>933</v>
      </c>
      <c r="BK14" s="25" t="s">
        <v>934</v>
      </c>
      <c r="BL14" s="1">
        <v>3.0</v>
      </c>
      <c r="BM14" s="1" t="s">
        <v>773</v>
      </c>
      <c r="BN14" s="25" t="s">
        <v>840</v>
      </c>
      <c r="BO14" s="25" t="s">
        <v>841</v>
      </c>
      <c r="BP14" s="1">
        <v>3.0</v>
      </c>
      <c r="BQ14" s="1" t="s">
        <v>779</v>
      </c>
      <c r="BR14" s="25" t="s">
        <v>801</v>
      </c>
      <c r="BS14" s="25" t="s">
        <v>802</v>
      </c>
      <c r="BT14" s="1">
        <v>5.0</v>
      </c>
      <c r="BU14" s="1" t="s">
        <v>906</v>
      </c>
      <c r="BV14" s="25" t="s">
        <v>805</v>
      </c>
      <c r="BW14" s="25" t="s">
        <v>806</v>
      </c>
      <c r="BX14" s="1">
        <v>4.0</v>
      </c>
      <c r="BY14" s="1" t="s">
        <v>765</v>
      </c>
      <c r="BZ14" s="25" t="s">
        <v>908</v>
      </c>
      <c r="CA14" s="25" t="s">
        <v>909</v>
      </c>
      <c r="CB14" s="1">
        <v>4.0</v>
      </c>
      <c r="CC14" s="1" t="s">
        <v>773</v>
      </c>
      <c r="CD14" s="25" t="s">
        <v>842</v>
      </c>
      <c r="CE14" s="25" t="s">
        <v>843</v>
      </c>
      <c r="CF14" s="1">
        <v>3.0</v>
      </c>
      <c r="CG14" s="25" t="s">
        <v>759</v>
      </c>
      <c r="CH14" s="25" t="s">
        <v>760</v>
      </c>
      <c r="CI14" s="25" t="s">
        <v>761</v>
      </c>
      <c r="CJ14" s="1" t="s">
        <v>773</v>
      </c>
      <c r="CK14" s="1">
        <v>3.0</v>
      </c>
    </row>
    <row r="15">
      <c r="A15" s="1">
        <v>56.0</v>
      </c>
      <c r="B15" s="25" t="s">
        <v>935</v>
      </c>
      <c r="C15" s="25" t="s">
        <v>936</v>
      </c>
      <c r="D15" s="1" t="s">
        <v>67</v>
      </c>
      <c r="E15" s="1">
        <v>7.0</v>
      </c>
      <c r="F15" s="25" t="s">
        <v>937</v>
      </c>
      <c r="G15" s="1">
        <v>5.0</v>
      </c>
      <c r="H15" s="1">
        <v>2.0</v>
      </c>
      <c r="I15" s="26">
        <v>0.7143</v>
      </c>
      <c r="J15" s="26">
        <v>0.033</v>
      </c>
      <c r="K15" s="1">
        <v>3.0</v>
      </c>
      <c r="L15" s="1">
        <v>2.0</v>
      </c>
      <c r="M15" s="1">
        <v>1.0</v>
      </c>
      <c r="N15" s="26">
        <v>0.6667</v>
      </c>
      <c r="O15" s="1">
        <v>4.0</v>
      </c>
      <c r="P15" s="1">
        <v>3.0</v>
      </c>
      <c r="Q15" s="1">
        <v>1.0</v>
      </c>
      <c r="R15" s="26">
        <v>0.75</v>
      </c>
      <c r="S15" s="1">
        <v>8.0</v>
      </c>
      <c r="T15" s="25" t="s">
        <v>938</v>
      </c>
      <c r="U15" s="26">
        <v>0.0377</v>
      </c>
      <c r="V15" s="1">
        <v>15.0</v>
      </c>
      <c r="W15" s="26">
        <v>0.0708</v>
      </c>
      <c r="X15" s="1" t="s">
        <v>749</v>
      </c>
      <c r="Y15" s="1" t="s">
        <v>792</v>
      </c>
      <c r="Z15" s="25" t="s">
        <v>759</v>
      </c>
      <c r="AA15" s="25" t="s">
        <v>760</v>
      </c>
      <c r="AB15" s="25" t="s">
        <v>761</v>
      </c>
      <c r="AC15" s="1">
        <v>3.0</v>
      </c>
      <c r="AD15" s="1" t="s">
        <v>756</v>
      </c>
      <c r="AE15" s="25" t="s">
        <v>817</v>
      </c>
      <c r="AF15" s="25" t="s">
        <v>818</v>
      </c>
      <c r="AG15" s="25" t="s">
        <v>818</v>
      </c>
      <c r="AH15" s="1">
        <v>2.0</v>
      </c>
      <c r="AI15" s="1" t="s">
        <v>876</v>
      </c>
      <c r="AJ15" s="25" t="s">
        <v>751</v>
      </c>
      <c r="AK15" s="25" t="s">
        <v>752</v>
      </c>
      <c r="AL15" s="25" t="s">
        <v>752</v>
      </c>
      <c r="AM15" s="1">
        <v>1.0</v>
      </c>
      <c r="AN15" s="1" t="s">
        <v>796</v>
      </c>
      <c r="AO15" s="25" t="s">
        <v>754</v>
      </c>
      <c r="AP15" s="25" t="s">
        <v>755</v>
      </c>
      <c r="AQ15" s="25" t="s">
        <v>755</v>
      </c>
      <c r="AR15" s="1">
        <v>1.0</v>
      </c>
      <c r="AS15" s="1" t="s">
        <v>906</v>
      </c>
      <c r="AT15" s="25" t="s">
        <v>870</v>
      </c>
      <c r="AU15" s="25" t="s">
        <v>871</v>
      </c>
      <c r="AV15" s="1">
        <v>4.0</v>
      </c>
      <c r="AW15" s="1" t="s">
        <v>770</v>
      </c>
      <c r="AX15" s="25" t="s">
        <v>774</v>
      </c>
      <c r="AY15" s="25" t="s">
        <v>775</v>
      </c>
      <c r="AZ15" s="1">
        <v>3.0</v>
      </c>
      <c r="BA15" s="1" t="s">
        <v>770</v>
      </c>
      <c r="BB15" s="25" t="s">
        <v>829</v>
      </c>
      <c r="BC15" s="25" t="s">
        <v>830</v>
      </c>
      <c r="BD15" s="1">
        <v>3.0</v>
      </c>
      <c r="BE15" s="1" t="s">
        <v>912</v>
      </c>
      <c r="BF15" s="25" t="s">
        <v>877</v>
      </c>
      <c r="BG15" s="25" t="s">
        <v>878</v>
      </c>
      <c r="BH15" s="1">
        <v>2.0</v>
      </c>
      <c r="BI15" s="1" t="s">
        <v>912</v>
      </c>
      <c r="BJ15" s="25" t="s">
        <v>766</v>
      </c>
      <c r="BK15" s="25" t="s">
        <v>767</v>
      </c>
      <c r="BL15" s="1">
        <v>2.0</v>
      </c>
      <c r="BM15" s="1" t="s">
        <v>846</v>
      </c>
      <c r="BN15" s="25" t="s">
        <v>879</v>
      </c>
      <c r="BO15" s="25" t="s">
        <v>880</v>
      </c>
      <c r="BP15" s="1">
        <v>5.0</v>
      </c>
      <c r="BQ15" s="1" t="s">
        <v>887</v>
      </c>
      <c r="BR15" s="25" t="s">
        <v>777</v>
      </c>
      <c r="BS15" s="25" t="s">
        <v>778</v>
      </c>
      <c r="BT15" s="1">
        <v>4.0</v>
      </c>
      <c r="BU15" s="1" t="s">
        <v>912</v>
      </c>
      <c r="BV15" s="25" t="s">
        <v>801</v>
      </c>
      <c r="BW15" s="25" t="s">
        <v>802</v>
      </c>
      <c r="BX15" s="1">
        <v>2.0</v>
      </c>
      <c r="BY15" s="1" t="s">
        <v>912</v>
      </c>
      <c r="BZ15" s="25" t="s">
        <v>786</v>
      </c>
      <c r="CA15" s="25" t="s">
        <v>787</v>
      </c>
      <c r="CB15" s="1">
        <v>2.0</v>
      </c>
      <c r="CC15" s="1" t="s">
        <v>912</v>
      </c>
      <c r="CD15" s="25" t="s">
        <v>939</v>
      </c>
      <c r="CE15" s="25" t="s">
        <v>940</v>
      </c>
      <c r="CF15" s="1">
        <v>2.0</v>
      </c>
    </row>
    <row r="16">
      <c r="A16" s="1">
        <v>72.0</v>
      </c>
      <c r="B16" s="25" t="s">
        <v>941</v>
      </c>
      <c r="C16" s="25" t="s">
        <v>942</v>
      </c>
      <c r="D16" s="1" t="s">
        <v>83</v>
      </c>
      <c r="E16" s="1">
        <v>1.0</v>
      </c>
      <c r="F16" s="25" t="s">
        <v>943</v>
      </c>
      <c r="G16" s="1">
        <v>1.0</v>
      </c>
      <c r="H16" s="1">
        <v>0.0</v>
      </c>
      <c r="I16" s="26">
        <v>1.0</v>
      </c>
      <c r="J16" s="26">
        <v>0.0047</v>
      </c>
      <c r="K16" s="1">
        <v>1.0</v>
      </c>
      <c r="L16" s="1">
        <v>1.0</v>
      </c>
      <c r="M16" s="1">
        <v>0.0</v>
      </c>
      <c r="N16" s="26">
        <v>1.0</v>
      </c>
      <c r="O16" s="1">
        <v>0.0</v>
      </c>
      <c r="P16" s="1">
        <v>0.0</v>
      </c>
      <c r="Q16" s="1">
        <v>0.0</v>
      </c>
      <c r="R16" s="1" t="s">
        <v>875</v>
      </c>
      <c r="U16" s="26">
        <v>0.0</v>
      </c>
      <c r="V16" s="1">
        <v>1.0</v>
      </c>
      <c r="W16" s="26">
        <v>0.0047</v>
      </c>
      <c r="X16" s="1" t="s">
        <v>749</v>
      </c>
      <c r="Y16" s="1" t="s">
        <v>876</v>
      </c>
      <c r="Z16" s="25" t="s">
        <v>811</v>
      </c>
      <c r="AA16" s="25" t="s">
        <v>812</v>
      </c>
      <c r="AB16" s="25" t="s">
        <v>812</v>
      </c>
      <c r="AC16" s="1">
        <v>1.0</v>
      </c>
      <c r="AD16" s="1" t="s">
        <v>876</v>
      </c>
      <c r="AH16" s="1">
        <v>1.0</v>
      </c>
      <c r="AI16" s="1" t="s">
        <v>876</v>
      </c>
      <c r="AM16" s="1">
        <v>1.0</v>
      </c>
      <c r="AN16" s="1" t="s">
        <v>876</v>
      </c>
      <c r="AR16" s="1">
        <v>1.0</v>
      </c>
      <c r="AS16" s="1" t="s">
        <v>876</v>
      </c>
      <c r="AT16" s="25" t="s">
        <v>807</v>
      </c>
      <c r="AU16" s="25" t="s">
        <v>808</v>
      </c>
      <c r="AV16" s="1">
        <v>1.0</v>
      </c>
      <c r="AW16" s="1" t="s">
        <v>876</v>
      </c>
      <c r="AX16" s="25" t="s">
        <v>822</v>
      </c>
      <c r="AY16" s="25" t="s">
        <v>823</v>
      </c>
      <c r="AZ16" s="1">
        <v>1.0</v>
      </c>
      <c r="BA16" s="1" t="s">
        <v>876</v>
      </c>
      <c r="BB16" s="25" t="s">
        <v>861</v>
      </c>
      <c r="BC16" s="25" t="s">
        <v>862</v>
      </c>
      <c r="BD16" s="1">
        <v>1.0</v>
      </c>
      <c r="BE16" s="1" t="s">
        <v>876</v>
      </c>
      <c r="BF16" s="25" t="s">
        <v>826</v>
      </c>
      <c r="BG16" s="25" t="s">
        <v>827</v>
      </c>
      <c r="BH16" s="1">
        <v>1.0</v>
      </c>
      <c r="BI16" s="1" t="s">
        <v>876</v>
      </c>
      <c r="BJ16" s="25" t="s">
        <v>797</v>
      </c>
      <c r="BK16" s="25" t="s">
        <v>798</v>
      </c>
      <c r="BL16" s="1">
        <v>1.0</v>
      </c>
      <c r="BM16" s="1" t="s">
        <v>876</v>
      </c>
      <c r="BN16" s="25" t="s">
        <v>799</v>
      </c>
      <c r="BO16" s="25" t="s">
        <v>800</v>
      </c>
      <c r="BP16" s="1">
        <v>1.0</v>
      </c>
      <c r="BR16" s="25" t="s">
        <v>944</v>
      </c>
      <c r="BS16" s="25" t="s">
        <v>945</v>
      </c>
      <c r="BV16" s="25" t="s">
        <v>840</v>
      </c>
      <c r="BW16" s="25" t="s">
        <v>841</v>
      </c>
      <c r="BZ16" s="25" t="s">
        <v>805</v>
      </c>
      <c r="CA16" s="25" t="s">
        <v>806</v>
      </c>
    </row>
    <row r="17">
      <c r="A17" s="1">
        <v>58.0</v>
      </c>
      <c r="B17" s="25" t="s">
        <v>946</v>
      </c>
      <c r="C17" s="25" t="s">
        <v>947</v>
      </c>
      <c r="D17" s="1" t="s">
        <v>69</v>
      </c>
      <c r="E17" s="1">
        <v>7.0</v>
      </c>
      <c r="F17" s="25" t="s">
        <v>948</v>
      </c>
      <c r="G17" s="1">
        <v>3.0</v>
      </c>
      <c r="H17" s="1">
        <v>4.0</v>
      </c>
      <c r="I17" s="26">
        <v>0.4286</v>
      </c>
      <c r="J17" s="26">
        <v>0.033</v>
      </c>
      <c r="K17" s="1">
        <v>5.0</v>
      </c>
      <c r="L17" s="1">
        <v>3.0</v>
      </c>
      <c r="M17" s="1">
        <v>2.0</v>
      </c>
      <c r="N17" s="26">
        <v>0.6</v>
      </c>
      <c r="O17" s="1">
        <v>2.0</v>
      </c>
      <c r="P17" s="1">
        <v>0.0</v>
      </c>
      <c r="Q17" s="1">
        <v>2.0</v>
      </c>
      <c r="R17" s="26">
        <v>0.0</v>
      </c>
      <c r="S17" s="1">
        <v>205.0</v>
      </c>
      <c r="T17" s="25" t="s">
        <v>949</v>
      </c>
      <c r="U17" s="26">
        <v>0.967</v>
      </c>
      <c r="V17" s="1">
        <v>212.0</v>
      </c>
      <c r="W17" s="26">
        <v>1.0</v>
      </c>
      <c r="X17" s="1" t="s">
        <v>749</v>
      </c>
      <c r="Y17" s="1" t="s">
        <v>773</v>
      </c>
      <c r="Z17" s="25" t="s">
        <v>850</v>
      </c>
      <c r="AA17" s="25" t="s">
        <v>851</v>
      </c>
      <c r="AB17" s="25" t="s">
        <v>851</v>
      </c>
      <c r="AC17" s="1">
        <v>3.0</v>
      </c>
      <c r="AD17" s="1" t="s">
        <v>756</v>
      </c>
      <c r="AE17" s="25" t="s">
        <v>759</v>
      </c>
      <c r="AF17" s="25" t="s">
        <v>760</v>
      </c>
      <c r="AG17" s="25" t="s">
        <v>761</v>
      </c>
      <c r="AH17" s="1">
        <v>2.0</v>
      </c>
      <c r="AI17" s="1" t="s">
        <v>876</v>
      </c>
      <c r="AJ17" s="25" t="s">
        <v>811</v>
      </c>
      <c r="AK17" s="25" t="s">
        <v>812</v>
      </c>
      <c r="AL17" s="25" t="s">
        <v>812</v>
      </c>
      <c r="AM17" s="1">
        <v>1.0</v>
      </c>
      <c r="AN17" s="1" t="s">
        <v>796</v>
      </c>
      <c r="AO17" s="25" t="s">
        <v>794</v>
      </c>
      <c r="AP17" s="25" t="s">
        <v>795</v>
      </c>
      <c r="AQ17" s="25" t="s">
        <v>795</v>
      </c>
      <c r="AR17" s="1">
        <v>1.0</v>
      </c>
      <c r="AS17" s="1" t="s">
        <v>770</v>
      </c>
      <c r="AT17" s="25" t="s">
        <v>774</v>
      </c>
      <c r="AU17" s="25" t="s">
        <v>775</v>
      </c>
      <c r="AV17" s="1">
        <v>3.0</v>
      </c>
      <c r="AW17" s="1" t="s">
        <v>773</v>
      </c>
      <c r="AX17" s="25" t="s">
        <v>939</v>
      </c>
      <c r="AY17" s="25" t="s">
        <v>940</v>
      </c>
      <c r="AZ17" s="1">
        <v>3.0</v>
      </c>
      <c r="BA17" s="1" t="s">
        <v>756</v>
      </c>
      <c r="BB17" s="25" t="s">
        <v>763</v>
      </c>
      <c r="BC17" s="25" t="s">
        <v>764</v>
      </c>
      <c r="BD17" s="1">
        <v>2.0</v>
      </c>
      <c r="BE17" s="1" t="s">
        <v>756</v>
      </c>
      <c r="BF17" s="25" t="s">
        <v>879</v>
      </c>
      <c r="BG17" s="25" t="s">
        <v>880</v>
      </c>
      <c r="BH17" s="1">
        <v>2.0</v>
      </c>
      <c r="BI17" s="1" t="s">
        <v>756</v>
      </c>
      <c r="BJ17" s="25" t="s">
        <v>826</v>
      </c>
      <c r="BK17" s="25" t="s">
        <v>827</v>
      </c>
      <c r="BL17" s="1">
        <v>2.0</v>
      </c>
      <c r="BM17" s="1" t="s">
        <v>773</v>
      </c>
      <c r="BN17" s="25" t="s">
        <v>892</v>
      </c>
      <c r="BO17" s="25" t="s">
        <v>893</v>
      </c>
      <c r="BP17" s="1">
        <v>3.0</v>
      </c>
      <c r="BQ17" s="1" t="s">
        <v>773</v>
      </c>
      <c r="BR17" s="25" t="s">
        <v>782</v>
      </c>
      <c r="BS17" s="25" t="s">
        <v>783</v>
      </c>
      <c r="BT17" s="1">
        <v>3.0</v>
      </c>
      <c r="BU17" s="1" t="s">
        <v>773</v>
      </c>
      <c r="BV17" s="25" t="s">
        <v>777</v>
      </c>
      <c r="BW17" s="25" t="s">
        <v>778</v>
      </c>
      <c r="BX17" s="1">
        <v>3.0</v>
      </c>
      <c r="BY17" s="1" t="s">
        <v>773</v>
      </c>
      <c r="BZ17" s="25" t="s">
        <v>826</v>
      </c>
      <c r="CA17" s="25" t="s">
        <v>827</v>
      </c>
      <c r="CB17" s="1">
        <v>3.0</v>
      </c>
      <c r="CC17" s="1" t="s">
        <v>912</v>
      </c>
      <c r="CD17" s="25" t="s">
        <v>950</v>
      </c>
      <c r="CE17" s="25" t="s">
        <v>951</v>
      </c>
      <c r="CF17" s="1">
        <v>2.0</v>
      </c>
    </row>
    <row r="18">
      <c r="A18" s="1">
        <v>23.0</v>
      </c>
      <c r="B18" s="25" t="s">
        <v>842</v>
      </c>
      <c r="C18" s="25" t="s">
        <v>843</v>
      </c>
      <c r="D18" s="1" t="s">
        <v>34</v>
      </c>
      <c r="E18" s="1">
        <v>44.0</v>
      </c>
      <c r="F18" s="25" t="s">
        <v>952</v>
      </c>
      <c r="G18" s="1">
        <v>19.0</v>
      </c>
      <c r="H18" s="1">
        <v>25.0</v>
      </c>
      <c r="I18" s="26">
        <v>0.4318</v>
      </c>
      <c r="J18" s="26">
        <v>0.2075</v>
      </c>
      <c r="K18" s="1">
        <v>21.0</v>
      </c>
      <c r="L18" s="1">
        <v>9.0</v>
      </c>
      <c r="M18" s="1">
        <v>12.0</v>
      </c>
      <c r="N18" s="26">
        <v>0.4286</v>
      </c>
      <c r="O18" s="1">
        <v>23.0</v>
      </c>
      <c r="P18" s="1">
        <v>10.0</v>
      </c>
      <c r="Q18" s="1">
        <v>13.0</v>
      </c>
      <c r="R18" s="26">
        <v>0.4348</v>
      </c>
      <c r="S18" s="1">
        <v>33.0</v>
      </c>
      <c r="T18" s="25" t="s">
        <v>953</v>
      </c>
      <c r="U18" s="26">
        <v>0.1557</v>
      </c>
      <c r="V18" s="1">
        <v>77.0</v>
      </c>
      <c r="W18" s="26">
        <v>0.3632</v>
      </c>
      <c r="X18" s="1" t="s">
        <v>749</v>
      </c>
      <c r="Y18" s="1" t="s">
        <v>954</v>
      </c>
      <c r="Z18" s="25" t="s">
        <v>759</v>
      </c>
      <c r="AA18" s="25" t="s">
        <v>760</v>
      </c>
      <c r="AB18" s="25" t="s">
        <v>761</v>
      </c>
      <c r="AC18" s="1">
        <v>14.0</v>
      </c>
      <c r="AD18" s="1" t="s">
        <v>955</v>
      </c>
      <c r="AE18" s="25" t="s">
        <v>857</v>
      </c>
      <c r="AF18" s="25" t="s">
        <v>858</v>
      </c>
      <c r="AG18" s="25" t="s">
        <v>859</v>
      </c>
      <c r="AH18" s="1">
        <v>8.0</v>
      </c>
      <c r="AI18" s="1" t="s">
        <v>956</v>
      </c>
      <c r="AJ18" s="25" t="s">
        <v>850</v>
      </c>
      <c r="AK18" s="25" t="s">
        <v>851</v>
      </c>
      <c r="AL18" s="25" t="s">
        <v>851</v>
      </c>
      <c r="AM18" s="1">
        <v>7.0</v>
      </c>
      <c r="AN18" s="1" t="s">
        <v>849</v>
      </c>
      <c r="AO18" s="25" t="s">
        <v>794</v>
      </c>
      <c r="AP18" s="25" t="s">
        <v>795</v>
      </c>
      <c r="AQ18" s="25" t="s">
        <v>795</v>
      </c>
      <c r="AR18" s="1">
        <v>5.0</v>
      </c>
      <c r="AS18" s="1" t="s">
        <v>762</v>
      </c>
      <c r="AT18" s="25" t="s">
        <v>829</v>
      </c>
      <c r="AU18" s="25" t="s">
        <v>830</v>
      </c>
      <c r="AV18" s="1">
        <v>5.0</v>
      </c>
      <c r="AW18" s="1" t="s">
        <v>836</v>
      </c>
      <c r="AX18" s="25" t="s">
        <v>861</v>
      </c>
      <c r="AY18" s="25" t="s">
        <v>862</v>
      </c>
      <c r="AZ18" s="1">
        <v>12.0</v>
      </c>
      <c r="BA18" s="1" t="s">
        <v>957</v>
      </c>
      <c r="BB18" s="25" t="s">
        <v>763</v>
      </c>
      <c r="BC18" s="25" t="s">
        <v>764</v>
      </c>
      <c r="BD18" s="1">
        <v>11.0</v>
      </c>
      <c r="BE18" s="1" t="s">
        <v>958</v>
      </c>
      <c r="BF18" s="25" t="s">
        <v>766</v>
      </c>
      <c r="BG18" s="25" t="s">
        <v>767</v>
      </c>
      <c r="BH18" s="1">
        <v>9.0</v>
      </c>
      <c r="BI18" s="1" t="s">
        <v>955</v>
      </c>
      <c r="BJ18" s="25" t="s">
        <v>797</v>
      </c>
      <c r="BK18" s="25" t="s">
        <v>798</v>
      </c>
      <c r="BL18" s="1">
        <v>8.0</v>
      </c>
      <c r="BM18" s="1" t="s">
        <v>844</v>
      </c>
      <c r="BN18" s="25" t="s">
        <v>763</v>
      </c>
      <c r="BO18" s="25" t="s">
        <v>764</v>
      </c>
      <c r="BP18" s="1">
        <v>7.0</v>
      </c>
      <c r="BQ18" s="1" t="s">
        <v>959</v>
      </c>
      <c r="BR18" s="25" t="s">
        <v>786</v>
      </c>
      <c r="BS18" s="25" t="s">
        <v>787</v>
      </c>
      <c r="BT18" s="1">
        <v>13.0</v>
      </c>
      <c r="BU18" s="1" t="s">
        <v>960</v>
      </c>
      <c r="BV18" s="25" t="s">
        <v>805</v>
      </c>
      <c r="BW18" s="25" t="s">
        <v>806</v>
      </c>
      <c r="BX18" s="1">
        <v>12.0</v>
      </c>
      <c r="BY18" s="1" t="s">
        <v>961</v>
      </c>
      <c r="BZ18" s="25" t="s">
        <v>801</v>
      </c>
      <c r="CA18" s="25" t="s">
        <v>802</v>
      </c>
      <c r="CB18" s="1">
        <v>11.0</v>
      </c>
      <c r="CC18" s="1" t="s">
        <v>962</v>
      </c>
      <c r="CD18" s="25" t="s">
        <v>774</v>
      </c>
      <c r="CE18" s="25" t="s">
        <v>775</v>
      </c>
      <c r="CF18" s="1">
        <v>10.0</v>
      </c>
      <c r="CG18" s="25" t="s">
        <v>817</v>
      </c>
      <c r="CH18" s="25" t="s">
        <v>818</v>
      </c>
      <c r="CI18" s="25" t="s">
        <v>818</v>
      </c>
      <c r="CJ18" s="1" t="s">
        <v>963</v>
      </c>
      <c r="CK18" s="1">
        <v>9.0</v>
      </c>
    </row>
    <row r="19">
      <c r="A19" s="1">
        <v>78.0</v>
      </c>
      <c r="B19" s="25" t="s">
        <v>964</v>
      </c>
      <c r="C19" s="25" t="s">
        <v>965</v>
      </c>
      <c r="D19" s="1" t="s">
        <v>89</v>
      </c>
      <c r="E19" s="1">
        <v>1.0</v>
      </c>
      <c r="F19" s="25" t="s">
        <v>966</v>
      </c>
      <c r="G19" s="1">
        <v>0.0</v>
      </c>
      <c r="H19" s="1">
        <v>1.0</v>
      </c>
      <c r="I19" s="26">
        <v>0.0</v>
      </c>
      <c r="J19" s="26">
        <v>0.0047</v>
      </c>
      <c r="K19" s="1">
        <v>1.0</v>
      </c>
      <c r="L19" s="1">
        <v>0.0</v>
      </c>
      <c r="M19" s="1">
        <v>1.0</v>
      </c>
      <c r="N19" s="26">
        <v>0.0</v>
      </c>
      <c r="O19" s="1">
        <v>0.0</v>
      </c>
      <c r="P19" s="1">
        <v>0.0</v>
      </c>
      <c r="Q19" s="1">
        <v>0.0</v>
      </c>
      <c r="R19" s="1" t="s">
        <v>875</v>
      </c>
      <c r="S19" s="1">
        <v>7.0</v>
      </c>
      <c r="T19" s="25" t="s">
        <v>967</v>
      </c>
      <c r="U19" s="26">
        <v>0.033</v>
      </c>
      <c r="V19" s="1">
        <v>8.0</v>
      </c>
      <c r="W19" s="26">
        <v>0.0377</v>
      </c>
      <c r="X19" s="1" t="s">
        <v>749</v>
      </c>
      <c r="Y19" s="1" t="s">
        <v>796</v>
      </c>
      <c r="Z19" s="25" t="s">
        <v>811</v>
      </c>
      <c r="AA19" s="25" t="s">
        <v>812</v>
      </c>
      <c r="AB19" s="25" t="s">
        <v>812</v>
      </c>
      <c r="AC19" s="1">
        <v>1.0</v>
      </c>
      <c r="AD19" s="1" t="s">
        <v>796</v>
      </c>
      <c r="AH19" s="1">
        <v>1.0</v>
      </c>
      <c r="AI19" s="1" t="s">
        <v>796</v>
      </c>
      <c r="AM19" s="1">
        <v>1.0</v>
      </c>
      <c r="AN19" s="1" t="s">
        <v>796</v>
      </c>
      <c r="AR19" s="1">
        <v>1.0</v>
      </c>
      <c r="AS19" s="1" t="s">
        <v>796</v>
      </c>
      <c r="AT19" s="25" t="s">
        <v>968</v>
      </c>
      <c r="AU19" s="25" t="s">
        <v>969</v>
      </c>
      <c r="AV19" s="1">
        <v>1.0</v>
      </c>
      <c r="AW19" s="1" t="s">
        <v>796</v>
      </c>
      <c r="AX19" s="25" t="s">
        <v>879</v>
      </c>
      <c r="AY19" s="25" t="s">
        <v>880</v>
      </c>
      <c r="AZ19" s="1">
        <v>1.0</v>
      </c>
      <c r="BA19" s="1" t="s">
        <v>796</v>
      </c>
      <c r="BB19" s="25" t="s">
        <v>807</v>
      </c>
      <c r="BC19" s="25" t="s">
        <v>808</v>
      </c>
      <c r="BD19" s="1">
        <v>1.0</v>
      </c>
      <c r="BE19" s="1" t="s">
        <v>796</v>
      </c>
      <c r="BF19" s="25" t="s">
        <v>897</v>
      </c>
      <c r="BG19" s="25" t="s">
        <v>898</v>
      </c>
      <c r="BH19" s="1">
        <v>1.0</v>
      </c>
      <c r="BI19" s="1" t="s">
        <v>796</v>
      </c>
      <c r="BJ19" s="25" t="s">
        <v>842</v>
      </c>
      <c r="BK19" s="25" t="s">
        <v>843</v>
      </c>
      <c r="BL19" s="1">
        <v>1.0</v>
      </c>
      <c r="BM19" s="1" t="s">
        <v>796</v>
      </c>
      <c r="BN19" s="25" t="s">
        <v>970</v>
      </c>
      <c r="BO19" s="25" t="s">
        <v>971</v>
      </c>
      <c r="BP19" s="1">
        <v>1.0</v>
      </c>
      <c r="BR19" s="25" t="s">
        <v>840</v>
      </c>
      <c r="BS19" s="25" t="s">
        <v>841</v>
      </c>
      <c r="BV19" s="25" t="s">
        <v>877</v>
      </c>
      <c r="BW19" s="25" t="s">
        <v>878</v>
      </c>
      <c r="BZ19" s="25" t="s">
        <v>826</v>
      </c>
      <c r="CA19" s="25" t="s">
        <v>827</v>
      </c>
    </row>
    <row r="20">
      <c r="A20" s="1">
        <v>25.0</v>
      </c>
      <c r="B20" s="25" t="s">
        <v>944</v>
      </c>
      <c r="C20" s="25" t="s">
        <v>945</v>
      </c>
      <c r="D20" s="1" t="s">
        <v>36</v>
      </c>
      <c r="E20" s="1">
        <v>39.0</v>
      </c>
      <c r="F20" s="25" t="s">
        <v>972</v>
      </c>
      <c r="G20" s="1">
        <v>17.0</v>
      </c>
      <c r="H20" s="1">
        <v>22.0</v>
      </c>
      <c r="I20" s="26">
        <v>0.4359</v>
      </c>
      <c r="J20" s="26">
        <v>0.184</v>
      </c>
      <c r="K20" s="1">
        <v>23.0</v>
      </c>
      <c r="L20" s="1">
        <v>8.0</v>
      </c>
      <c r="M20" s="1">
        <v>15.0</v>
      </c>
      <c r="N20" s="26">
        <v>0.3478</v>
      </c>
      <c r="O20" s="1">
        <v>16.0</v>
      </c>
      <c r="P20" s="1">
        <v>9.0</v>
      </c>
      <c r="Q20" s="1">
        <v>7.0</v>
      </c>
      <c r="R20" s="26">
        <v>0.5625</v>
      </c>
      <c r="S20" s="1">
        <v>19.0</v>
      </c>
      <c r="T20" s="25" t="s">
        <v>973</v>
      </c>
      <c r="U20" s="26">
        <v>0.0896</v>
      </c>
      <c r="V20" s="1">
        <v>58.0</v>
      </c>
      <c r="W20" s="26">
        <v>0.2736</v>
      </c>
      <c r="X20" s="1" t="s">
        <v>749</v>
      </c>
      <c r="Y20" s="1" t="s">
        <v>845</v>
      </c>
      <c r="Z20" s="25" t="s">
        <v>811</v>
      </c>
      <c r="AA20" s="25" t="s">
        <v>812</v>
      </c>
      <c r="AB20" s="25" t="s">
        <v>812</v>
      </c>
      <c r="AC20" s="1">
        <v>7.0</v>
      </c>
      <c r="AD20" s="1" t="s">
        <v>776</v>
      </c>
      <c r="AE20" s="25" t="s">
        <v>850</v>
      </c>
      <c r="AF20" s="25" t="s">
        <v>851</v>
      </c>
      <c r="AG20" s="25" t="s">
        <v>851</v>
      </c>
      <c r="AH20" s="1">
        <v>6.0</v>
      </c>
      <c r="AI20" s="1" t="s">
        <v>974</v>
      </c>
      <c r="AJ20" s="25" t="s">
        <v>754</v>
      </c>
      <c r="AK20" s="25" t="s">
        <v>755</v>
      </c>
      <c r="AL20" s="25" t="s">
        <v>755</v>
      </c>
      <c r="AM20" s="1">
        <v>6.0</v>
      </c>
      <c r="AN20" s="1" t="s">
        <v>846</v>
      </c>
      <c r="AO20" s="25" t="s">
        <v>817</v>
      </c>
      <c r="AP20" s="25" t="s">
        <v>818</v>
      </c>
      <c r="AQ20" s="25" t="s">
        <v>818</v>
      </c>
      <c r="AR20" s="1">
        <v>5.0</v>
      </c>
      <c r="AS20" s="1" t="s">
        <v>849</v>
      </c>
      <c r="AT20" s="25" t="s">
        <v>805</v>
      </c>
      <c r="AU20" s="25" t="s">
        <v>806</v>
      </c>
      <c r="AV20" s="1">
        <v>5.0</v>
      </c>
      <c r="AW20" s="1" t="s">
        <v>820</v>
      </c>
      <c r="AX20" s="25" t="s">
        <v>763</v>
      </c>
      <c r="AY20" s="25" t="s">
        <v>764</v>
      </c>
      <c r="AZ20" s="1">
        <v>10.0</v>
      </c>
      <c r="BA20" s="1" t="s">
        <v>890</v>
      </c>
      <c r="BB20" s="25" t="s">
        <v>768</v>
      </c>
      <c r="BC20" s="25" t="s">
        <v>769</v>
      </c>
      <c r="BD20" s="1">
        <v>9.0</v>
      </c>
      <c r="BE20" s="1" t="s">
        <v>963</v>
      </c>
      <c r="BF20" s="25" t="s">
        <v>879</v>
      </c>
      <c r="BG20" s="25" t="s">
        <v>880</v>
      </c>
      <c r="BH20" s="1">
        <v>9.0</v>
      </c>
      <c r="BI20" s="1" t="s">
        <v>855</v>
      </c>
      <c r="BJ20" s="25" t="s">
        <v>771</v>
      </c>
      <c r="BK20" s="25" t="s">
        <v>772</v>
      </c>
      <c r="BL20" s="1">
        <v>8.0</v>
      </c>
      <c r="BM20" s="1" t="s">
        <v>856</v>
      </c>
      <c r="BN20" s="25" t="s">
        <v>784</v>
      </c>
      <c r="BO20" s="25" t="s">
        <v>785</v>
      </c>
      <c r="BP20" s="1">
        <v>8.0</v>
      </c>
      <c r="BQ20" s="1" t="s">
        <v>962</v>
      </c>
      <c r="BR20" s="25" t="s">
        <v>763</v>
      </c>
      <c r="BS20" s="25" t="s">
        <v>764</v>
      </c>
      <c r="BT20" s="1">
        <v>10.0</v>
      </c>
      <c r="BU20" s="1" t="s">
        <v>975</v>
      </c>
      <c r="BV20" s="25" t="s">
        <v>829</v>
      </c>
      <c r="BW20" s="25" t="s">
        <v>830</v>
      </c>
      <c r="BX20" s="1">
        <v>10.0</v>
      </c>
      <c r="BY20" s="1" t="s">
        <v>866</v>
      </c>
      <c r="BZ20" s="25" t="s">
        <v>786</v>
      </c>
      <c r="CA20" s="25" t="s">
        <v>787</v>
      </c>
      <c r="CB20" s="1">
        <v>9.0</v>
      </c>
      <c r="CC20" s="1" t="s">
        <v>855</v>
      </c>
      <c r="CD20" s="25" t="s">
        <v>861</v>
      </c>
      <c r="CE20" s="25" t="s">
        <v>862</v>
      </c>
      <c r="CF20" s="1">
        <v>8.0</v>
      </c>
      <c r="CG20" s="25" t="s">
        <v>794</v>
      </c>
      <c r="CH20" s="25" t="s">
        <v>795</v>
      </c>
      <c r="CI20" s="25" t="s">
        <v>795</v>
      </c>
      <c r="CJ20" s="1" t="s">
        <v>855</v>
      </c>
      <c r="CK20" s="1">
        <v>8.0</v>
      </c>
    </row>
    <row r="21">
      <c r="A21" s="1">
        <v>53.0</v>
      </c>
      <c r="B21" s="25" t="s">
        <v>976</v>
      </c>
      <c r="C21" s="25" t="s">
        <v>977</v>
      </c>
      <c r="D21" s="1" t="s">
        <v>64</v>
      </c>
      <c r="E21" s="1">
        <v>9.0</v>
      </c>
      <c r="F21" s="25" t="s">
        <v>978</v>
      </c>
      <c r="G21" s="1">
        <v>4.0</v>
      </c>
      <c r="H21" s="1">
        <v>5.0</v>
      </c>
      <c r="I21" s="26">
        <v>0.4444</v>
      </c>
      <c r="J21" s="26">
        <v>0.0425</v>
      </c>
      <c r="K21" s="1">
        <v>5.0</v>
      </c>
      <c r="L21" s="1">
        <v>1.0</v>
      </c>
      <c r="M21" s="1">
        <v>4.0</v>
      </c>
      <c r="N21" s="26">
        <v>0.2</v>
      </c>
      <c r="O21" s="1">
        <v>4.0</v>
      </c>
      <c r="P21" s="1">
        <v>3.0</v>
      </c>
      <c r="Q21" s="1">
        <v>1.0</v>
      </c>
      <c r="R21" s="26">
        <v>0.75</v>
      </c>
      <c r="U21" s="26">
        <v>0.0</v>
      </c>
      <c r="V21" s="1">
        <v>9.0</v>
      </c>
      <c r="W21" s="26">
        <v>0.0425</v>
      </c>
      <c r="X21" s="1" t="s">
        <v>749</v>
      </c>
      <c r="Y21" s="1" t="s">
        <v>792</v>
      </c>
      <c r="Z21" s="25" t="s">
        <v>757</v>
      </c>
      <c r="AA21" s="25" t="s">
        <v>758</v>
      </c>
      <c r="AB21" s="25" t="s">
        <v>758</v>
      </c>
      <c r="AC21" s="1">
        <v>3.0</v>
      </c>
      <c r="AD21" s="1" t="s">
        <v>756</v>
      </c>
      <c r="AE21" s="25" t="s">
        <v>850</v>
      </c>
      <c r="AF21" s="25" t="s">
        <v>851</v>
      </c>
      <c r="AG21" s="25" t="s">
        <v>851</v>
      </c>
      <c r="AH21" s="1">
        <v>2.0</v>
      </c>
      <c r="AI21" s="1" t="s">
        <v>793</v>
      </c>
      <c r="AJ21" s="25" t="s">
        <v>794</v>
      </c>
      <c r="AK21" s="25" t="s">
        <v>795</v>
      </c>
      <c r="AL21" s="25" t="s">
        <v>795</v>
      </c>
      <c r="AM21" s="1">
        <v>2.0</v>
      </c>
      <c r="AN21" s="1" t="s">
        <v>796</v>
      </c>
      <c r="AO21" s="25" t="s">
        <v>857</v>
      </c>
      <c r="AP21" s="25" t="s">
        <v>858</v>
      </c>
      <c r="AQ21" s="25" t="s">
        <v>859</v>
      </c>
      <c r="AR21" s="1">
        <v>1.0</v>
      </c>
      <c r="AS21" s="1" t="s">
        <v>796</v>
      </c>
      <c r="AT21" s="25" t="s">
        <v>763</v>
      </c>
      <c r="AU21" s="25" t="s">
        <v>764</v>
      </c>
      <c r="AV21" s="1">
        <v>1.0</v>
      </c>
      <c r="AW21" s="1" t="s">
        <v>765</v>
      </c>
      <c r="AX21" s="25" t="s">
        <v>840</v>
      </c>
      <c r="AY21" s="25" t="s">
        <v>841</v>
      </c>
      <c r="AZ21" s="1">
        <v>4.0</v>
      </c>
      <c r="BA21" s="1" t="s">
        <v>770</v>
      </c>
      <c r="BB21" s="25" t="s">
        <v>774</v>
      </c>
      <c r="BC21" s="25" t="s">
        <v>775</v>
      </c>
      <c r="BD21" s="1">
        <v>3.0</v>
      </c>
      <c r="BE21" s="1" t="s">
        <v>773</v>
      </c>
      <c r="BF21" s="25" t="s">
        <v>784</v>
      </c>
      <c r="BG21" s="25" t="s">
        <v>785</v>
      </c>
      <c r="BH21" s="1">
        <v>3.0</v>
      </c>
      <c r="BI21" s="1" t="s">
        <v>773</v>
      </c>
      <c r="BJ21" s="25" t="s">
        <v>799</v>
      </c>
      <c r="BK21" s="25" t="s">
        <v>800</v>
      </c>
      <c r="BL21" s="1">
        <v>3.0</v>
      </c>
      <c r="BM21" s="1" t="s">
        <v>756</v>
      </c>
      <c r="BN21" s="25" t="s">
        <v>786</v>
      </c>
      <c r="BO21" s="25" t="s">
        <v>787</v>
      </c>
      <c r="BP21" s="1">
        <v>2.0</v>
      </c>
      <c r="BQ21" s="1" t="s">
        <v>773</v>
      </c>
      <c r="BR21" s="25" t="s">
        <v>784</v>
      </c>
      <c r="BS21" s="25" t="s">
        <v>785</v>
      </c>
      <c r="BT21" s="1">
        <v>3.0</v>
      </c>
      <c r="BU21" s="1" t="s">
        <v>773</v>
      </c>
      <c r="BV21" s="25" t="s">
        <v>766</v>
      </c>
      <c r="BW21" s="25" t="s">
        <v>767</v>
      </c>
      <c r="BX21" s="1">
        <v>3.0</v>
      </c>
      <c r="BY21" s="1" t="s">
        <v>979</v>
      </c>
      <c r="BZ21" s="25" t="s">
        <v>980</v>
      </c>
      <c r="CA21" s="25" t="s">
        <v>981</v>
      </c>
      <c r="CB21" s="1">
        <v>3.0</v>
      </c>
      <c r="CC21" s="1" t="s">
        <v>912</v>
      </c>
      <c r="CD21" s="25" t="s">
        <v>780</v>
      </c>
      <c r="CE21" s="25" t="s">
        <v>781</v>
      </c>
      <c r="CF21" s="1">
        <v>2.0</v>
      </c>
      <c r="CG21" s="25" t="s">
        <v>811</v>
      </c>
      <c r="CH21" s="25" t="s">
        <v>812</v>
      </c>
      <c r="CI21" s="25" t="s">
        <v>812</v>
      </c>
      <c r="CJ21" s="1" t="s">
        <v>912</v>
      </c>
      <c r="CK21" s="1">
        <v>2.0</v>
      </c>
    </row>
    <row r="22">
      <c r="A22" s="1">
        <v>1.0</v>
      </c>
      <c r="B22" s="25" t="s">
        <v>763</v>
      </c>
      <c r="C22" s="25" t="s">
        <v>764</v>
      </c>
      <c r="D22" s="1" t="s">
        <v>12</v>
      </c>
      <c r="E22" s="1">
        <v>98.0</v>
      </c>
      <c r="F22" s="25" t="s">
        <v>982</v>
      </c>
      <c r="G22" s="1">
        <v>47.0</v>
      </c>
      <c r="H22" s="1">
        <v>51.0</v>
      </c>
      <c r="I22" s="26">
        <v>0.4796</v>
      </c>
      <c r="J22" s="26">
        <v>0.4623</v>
      </c>
      <c r="K22" s="1">
        <v>55.0</v>
      </c>
      <c r="L22" s="1">
        <v>26.0</v>
      </c>
      <c r="M22" s="1">
        <v>29.0</v>
      </c>
      <c r="N22" s="26">
        <v>0.4727</v>
      </c>
      <c r="O22" s="1">
        <v>43.0</v>
      </c>
      <c r="P22" s="1">
        <v>21.0</v>
      </c>
      <c r="Q22" s="1">
        <v>22.0</v>
      </c>
      <c r="R22" s="26">
        <v>0.4884</v>
      </c>
      <c r="S22" s="1">
        <v>47.0</v>
      </c>
      <c r="T22" s="25" t="s">
        <v>983</v>
      </c>
      <c r="U22" s="26">
        <v>0.2217</v>
      </c>
      <c r="V22" s="1">
        <v>145.0</v>
      </c>
      <c r="W22" s="26">
        <v>0.684</v>
      </c>
      <c r="X22" s="1" t="s">
        <v>749</v>
      </c>
      <c r="Y22" s="1" t="s">
        <v>984</v>
      </c>
      <c r="Z22" s="25" t="s">
        <v>751</v>
      </c>
      <c r="AA22" s="25" t="s">
        <v>752</v>
      </c>
      <c r="AB22" s="25" t="s">
        <v>752</v>
      </c>
      <c r="AC22" s="1">
        <v>17.0</v>
      </c>
      <c r="AD22" s="1" t="s">
        <v>985</v>
      </c>
      <c r="AE22" s="25" t="s">
        <v>811</v>
      </c>
      <c r="AF22" s="25" t="s">
        <v>812</v>
      </c>
      <c r="AG22" s="25" t="s">
        <v>812</v>
      </c>
      <c r="AH22" s="1">
        <v>16.0</v>
      </c>
      <c r="AI22" s="1" t="s">
        <v>986</v>
      </c>
      <c r="AJ22" s="25" t="s">
        <v>794</v>
      </c>
      <c r="AK22" s="25" t="s">
        <v>795</v>
      </c>
      <c r="AL22" s="25" t="s">
        <v>795</v>
      </c>
      <c r="AM22" s="1">
        <v>14.0</v>
      </c>
      <c r="AN22" s="1" t="s">
        <v>987</v>
      </c>
      <c r="AO22" s="25" t="s">
        <v>857</v>
      </c>
      <c r="AP22" s="25" t="s">
        <v>858</v>
      </c>
      <c r="AQ22" s="25" t="s">
        <v>859</v>
      </c>
      <c r="AR22" s="1">
        <v>10.0</v>
      </c>
      <c r="AS22" s="1" t="s">
        <v>975</v>
      </c>
      <c r="AT22" s="25" t="s">
        <v>768</v>
      </c>
      <c r="AU22" s="25" t="s">
        <v>769</v>
      </c>
      <c r="AV22" s="1">
        <v>10.0</v>
      </c>
      <c r="AW22" s="1" t="s">
        <v>988</v>
      </c>
      <c r="AX22" s="25" t="s">
        <v>861</v>
      </c>
      <c r="AY22" s="25" t="s">
        <v>862</v>
      </c>
      <c r="AZ22" s="1">
        <v>20.0</v>
      </c>
      <c r="BA22" s="1" t="s">
        <v>989</v>
      </c>
      <c r="BB22" s="25" t="s">
        <v>774</v>
      </c>
      <c r="BC22" s="25" t="s">
        <v>775</v>
      </c>
      <c r="BD22" s="1">
        <v>18.0</v>
      </c>
      <c r="BE22" s="1" t="s">
        <v>825</v>
      </c>
      <c r="BF22" s="25" t="s">
        <v>805</v>
      </c>
      <c r="BG22" s="25" t="s">
        <v>806</v>
      </c>
      <c r="BH22" s="1">
        <v>17.0</v>
      </c>
      <c r="BI22" s="1" t="s">
        <v>984</v>
      </c>
      <c r="BJ22" s="25" t="s">
        <v>786</v>
      </c>
      <c r="BK22" s="25" t="s">
        <v>787</v>
      </c>
      <c r="BL22" s="1">
        <v>17.0</v>
      </c>
      <c r="BM22" s="1" t="s">
        <v>990</v>
      </c>
      <c r="BN22" s="25" t="s">
        <v>799</v>
      </c>
      <c r="BO22" s="25" t="s">
        <v>800</v>
      </c>
      <c r="BP22" s="1">
        <v>16.0</v>
      </c>
      <c r="BQ22" s="1" t="s">
        <v>991</v>
      </c>
      <c r="BR22" s="25" t="s">
        <v>786</v>
      </c>
      <c r="BS22" s="25" t="s">
        <v>787</v>
      </c>
      <c r="BT22" s="1">
        <v>23.0</v>
      </c>
      <c r="BU22" s="1" t="s">
        <v>991</v>
      </c>
      <c r="BV22" s="25" t="s">
        <v>766</v>
      </c>
      <c r="BW22" s="25" t="s">
        <v>767</v>
      </c>
      <c r="BX22" s="1">
        <v>23.0</v>
      </c>
      <c r="BY22" s="1" t="s">
        <v>867</v>
      </c>
      <c r="BZ22" s="25" t="s">
        <v>784</v>
      </c>
      <c r="CA22" s="25" t="s">
        <v>785</v>
      </c>
      <c r="CB22" s="1">
        <v>23.0</v>
      </c>
      <c r="CC22" s="1" t="s">
        <v>992</v>
      </c>
      <c r="CD22" s="25" t="s">
        <v>861</v>
      </c>
      <c r="CE22" s="25" t="s">
        <v>862</v>
      </c>
      <c r="CF22" s="1">
        <v>21.0</v>
      </c>
      <c r="CG22" s="25" t="s">
        <v>817</v>
      </c>
      <c r="CH22" s="25" t="s">
        <v>818</v>
      </c>
      <c r="CI22" s="25" t="s">
        <v>818</v>
      </c>
      <c r="CJ22" s="1" t="s">
        <v>993</v>
      </c>
      <c r="CK22" s="1">
        <v>20.0</v>
      </c>
    </row>
    <row r="23">
      <c r="A23" s="1">
        <v>36.0</v>
      </c>
      <c r="B23" s="25" t="s">
        <v>980</v>
      </c>
      <c r="C23" s="25" t="s">
        <v>981</v>
      </c>
      <c r="D23" s="1" t="s">
        <v>47</v>
      </c>
      <c r="E23" s="1">
        <v>21.0</v>
      </c>
      <c r="F23" s="25" t="s">
        <v>994</v>
      </c>
      <c r="G23" s="1">
        <v>6.0</v>
      </c>
      <c r="H23" s="1">
        <v>15.0</v>
      </c>
      <c r="I23" s="26">
        <v>0.2857</v>
      </c>
      <c r="J23" s="26">
        <v>0.0991</v>
      </c>
      <c r="K23" s="1">
        <v>15.0</v>
      </c>
      <c r="L23" s="1">
        <v>4.0</v>
      </c>
      <c r="M23" s="1">
        <v>11.0</v>
      </c>
      <c r="N23" s="26">
        <v>0.2667</v>
      </c>
      <c r="O23" s="1">
        <v>6.0</v>
      </c>
      <c r="P23" s="1">
        <v>2.0</v>
      </c>
      <c r="Q23" s="1">
        <v>4.0</v>
      </c>
      <c r="R23" s="26">
        <v>0.3333</v>
      </c>
      <c r="S23" s="1">
        <v>163.0</v>
      </c>
      <c r="T23" s="25" t="s">
        <v>995</v>
      </c>
      <c r="U23" s="26">
        <v>0.7689</v>
      </c>
      <c r="V23" s="1">
        <v>184.0</v>
      </c>
      <c r="W23" s="26">
        <v>0.8679</v>
      </c>
      <c r="X23" s="1" t="s">
        <v>749</v>
      </c>
      <c r="Y23" s="1" t="s">
        <v>920</v>
      </c>
      <c r="Z23" s="25" t="s">
        <v>754</v>
      </c>
      <c r="AA23" s="25" t="s">
        <v>755</v>
      </c>
      <c r="AB23" s="25" t="s">
        <v>755</v>
      </c>
      <c r="AC23" s="1">
        <v>4.0</v>
      </c>
      <c r="AD23" s="1" t="s">
        <v>770</v>
      </c>
      <c r="AE23" s="25" t="s">
        <v>850</v>
      </c>
      <c r="AF23" s="25" t="s">
        <v>851</v>
      </c>
      <c r="AG23" s="25" t="s">
        <v>851</v>
      </c>
      <c r="AH23" s="1">
        <v>3.0</v>
      </c>
      <c r="AI23" s="1" t="s">
        <v>770</v>
      </c>
      <c r="AJ23" s="25" t="s">
        <v>857</v>
      </c>
      <c r="AK23" s="25" t="s">
        <v>858</v>
      </c>
      <c r="AL23" s="25" t="s">
        <v>859</v>
      </c>
      <c r="AM23" s="1">
        <v>3.0</v>
      </c>
      <c r="AN23" s="1" t="s">
        <v>979</v>
      </c>
      <c r="AO23" s="25" t="s">
        <v>794</v>
      </c>
      <c r="AP23" s="25" t="s">
        <v>795</v>
      </c>
      <c r="AQ23" s="25" t="s">
        <v>795</v>
      </c>
      <c r="AR23" s="1">
        <v>3.0</v>
      </c>
      <c r="AS23" s="1" t="s">
        <v>756</v>
      </c>
      <c r="AT23" s="25" t="s">
        <v>805</v>
      </c>
      <c r="AU23" s="25" t="s">
        <v>806</v>
      </c>
      <c r="AV23" s="1">
        <v>2.0</v>
      </c>
      <c r="AW23" s="1" t="s">
        <v>974</v>
      </c>
      <c r="AX23" s="25" t="s">
        <v>829</v>
      </c>
      <c r="AY23" s="25" t="s">
        <v>830</v>
      </c>
      <c r="AZ23" s="1">
        <v>6.0</v>
      </c>
      <c r="BA23" s="1" t="s">
        <v>779</v>
      </c>
      <c r="BB23" s="25" t="s">
        <v>921</v>
      </c>
      <c r="BC23" s="25" t="s">
        <v>922</v>
      </c>
      <c r="BD23" s="1">
        <v>5.0</v>
      </c>
      <c r="BE23" s="1" t="s">
        <v>779</v>
      </c>
      <c r="BF23" s="25" t="s">
        <v>763</v>
      </c>
      <c r="BG23" s="25" t="s">
        <v>764</v>
      </c>
      <c r="BH23" s="1">
        <v>5.0</v>
      </c>
      <c r="BI23" s="1" t="s">
        <v>762</v>
      </c>
      <c r="BJ23" s="25" t="s">
        <v>799</v>
      </c>
      <c r="BK23" s="25" t="s">
        <v>800</v>
      </c>
      <c r="BL23" s="1">
        <v>5.0</v>
      </c>
      <c r="BM23" s="1" t="s">
        <v>753</v>
      </c>
      <c r="BN23" s="25" t="s">
        <v>784</v>
      </c>
      <c r="BO23" s="25" t="s">
        <v>785</v>
      </c>
      <c r="BP23" s="1">
        <v>4.0</v>
      </c>
      <c r="BQ23" s="1" t="s">
        <v>962</v>
      </c>
      <c r="BR23" s="25" t="s">
        <v>840</v>
      </c>
      <c r="BS23" s="25" t="s">
        <v>841</v>
      </c>
      <c r="BT23" s="1">
        <v>10.0</v>
      </c>
      <c r="BU23" s="1" t="s">
        <v>856</v>
      </c>
      <c r="BV23" s="25" t="s">
        <v>786</v>
      </c>
      <c r="BW23" s="25" t="s">
        <v>787</v>
      </c>
      <c r="BX23" s="1">
        <v>8.0</v>
      </c>
      <c r="BY23" s="1" t="s">
        <v>886</v>
      </c>
      <c r="BZ23" s="25" t="s">
        <v>763</v>
      </c>
      <c r="CA23" s="25" t="s">
        <v>764</v>
      </c>
      <c r="CB23" s="1">
        <v>6.0</v>
      </c>
      <c r="CC23" s="1" t="s">
        <v>907</v>
      </c>
      <c r="CD23" s="25" t="s">
        <v>805</v>
      </c>
      <c r="CE23" s="25" t="s">
        <v>806</v>
      </c>
      <c r="CF23" s="1">
        <v>6.0</v>
      </c>
      <c r="CG23" s="25" t="s">
        <v>817</v>
      </c>
      <c r="CH23" s="25" t="s">
        <v>818</v>
      </c>
      <c r="CI23" s="25" t="s">
        <v>818</v>
      </c>
      <c r="CJ23" s="1" t="s">
        <v>779</v>
      </c>
      <c r="CK23" s="1">
        <v>5.0</v>
      </c>
    </row>
    <row r="24">
      <c r="A24" s="1">
        <v>15.0</v>
      </c>
      <c r="B24" s="25" t="s">
        <v>780</v>
      </c>
      <c r="C24" s="25" t="s">
        <v>781</v>
      </c>
      <c r="D24" s="1" t="s">
        <v>26</v>
      </c>
      <c r="E24" s="1">
        <v>50.0</v>
      </c>
      <c r="F24" s="25" t="s">
        <v>996</v>
      </c>
      <c r="G24" s="1">
        <v>33.0</v>
      </c>
      <c r="H24" s="1">
        <v>17.0</v>
      </c>
      <c r="I24" s="26">
        <v>0.66</v>
      </c>
      <c r="J24" s="26">
        <v>0.2358</v>
      </c>
      <c r="K24" s="1">
        <v>24.0</v>
      </c>
      <c r="L24" s="1">
        <v>16.0</v>
      </c>
      <c r="M24" s="1">
        <v>8.0</v>
      </c>
      <c r="N24" s="26">
        <v>0.6667</v>
      </c>
      <c r="O24" s="1">
        <v>26.0</v>
      </c>
      <c r="P24" s="1">
        <v>17.0</v>
      </c>
      <c r="Q24" s="1">
        <v>9.0</v>
      </c>
      <c r="R24" s="26">
        <v>0.6538</v>
      </c>
      <c r="S24" s="1">
        <v>39.0</v>
      </c>
      <c r="T24" s="25" t="s">
        <v>997</v>
      </c>
      <c r="U24" s="26">
        <v>0.184</v>
      </c>
      <c r="V24" s="1">
        <v>89.0</v>
      </c>
      <c r="W24" s="26">
        <v>0.4198</v>
      </c>
      <c r="X24" s="1" t="s">
        <v>749</v>
      </c>
      <c r="Y24" s="1" t="s">
        <v>891</v>
      </c>
      <c r="Z24" s="25" t="s">
        <v>811</v>
      </c>
      <c r="AA24" s="25" t="s">
        <v>812</v>
      </c>
      <c r="AB24" s="25" t="s">
        <v>812</v>
      </c>
      <c r="AC24" s="1">
        <v>11.0</v>
      </c>
      <c r="AD24" s="1" t="s">
        <v>987</v>
      </c>
      <c r="AE24" s="25" t="s">
        <v>857</v>
      </c>
      <c r="AF24" s="25" t="s">
        <v>858</v>
      </c>
      <c r="AG24" s="25" t="s">
        <v>859</v>
      </c>
      <c r="AH24" s="1">
        <v>10.0</v>
      </c>
      <c r="AI24" s="1" t="s">
        <v>896</v>
      </c>
      <c r="AJ24" s="25" t="s">
        <v>794</v>
      </c>
      <c r="AK24" s="25" t="s">
        <v>795</v>
      </c>
      <c r="AL24" s="25" t="s">
        <v>795</v>
      </c>
      <c r="AM24" s="1">
        <v>9.0</v>
      </c>
      <c r="AN24" s="1" t="s">
        <v>899</v>
      </c>
      <c r="AO24" s="25" t="s">
        <v>757</v>
      </c>
      <c r="AP24" s="25" t="s">
        <v>758</v>
      </c>
      <c r="AQ24" s="25" t="s">
        <v>758</v>
      </c>
      <c r="AR24" s="1">
        <v>7.0</v>
      </c>
      <c r="AS24" s="1" t="s">
        <v>848</v>
      </c>
      <c r="AT24" s="25" t="s">
        <v>763</v>
      </c>
      <c r="AU24" s="25" t="s">
        <v>764</v>
      </c>
      <c r="AV24" s="1">
        <v>7.0</v>
      </c>
      <c r="AW24" s="1" t="s">
        <v>998</v>
      </c>
      <c r="AX24" s="25" t="s">
        <v>766</v>
      </c>
      <c r="AY24" s="25" t="s">
        <v>767</v>
      </c>
      <c r="AZ24" s="1">
        <v>14.0</v>
      </c>
      <c r="BA24" s="1" t="s">
        <v>836</v>
      </c>
      <c r="BB24" s="25" t="s">
        <v>822</v>
      </c>
      <c r="BC24" s="25" t="s">
        <v>823</v>
      </c>
      <c r="BD24" s="1">
        <v>12.0</v>
      </c>
      <c r="BE24" s="1" t="s">
        <v>819</v>
      </c>
      <c r="BF24" s="25" t="s">
        <v>774</v>
      </c>
      <c r="BG24" s="25" t="s">
        <v>775</v>
      </c>
      <c r="BH24" s="1">
        <v>11.0</v>
      </c>
      <c r="BI24" s="1" t="s">
        <v>896</v>
      </c>
      <c r="BJ24" s="25" t="s">
        <v>784</v>
      </c>
      <c r="BK24" s="25" t="s">
        <v>785</v>
      </c>
      <c r="BL24" s="1">
        <v>9.0</v>
      </c>
      <c r="BM24" s="1" t="s">
        <v>890</v>
      </c>
      <c r="BN24" s="25" t="s">
        <v>840</v>
      </c>
      <c r="BO24" s="25" t="s">
        <v>841</v>
      </c>
      <c r="BP24" s="1">
        <v>9.0</v>
      </c>
      <c r="BQ24" s="1" t="s">
        <v>888</v>
      </c>
      <c r="BR24" s="25" t="s">
        <v>763</v>
      </c>
      <c r="BS24" s="25" t="s">
        <v>764</v>
      </c>
      <c r="BT24" s="1">
        <v>16.0</v>
      </c>
      <c r="BU24" s="1" t="s">
        <v>999</v>
      </c>
      <c r="BV24" s="25" t="s">
        <v>829</v>
      </c>
      <c r="BW24" s="25" t="s">
        <v>830</v>
      </c>
      <c r="BX24" s="1">
        <v>12.0</v>
      </c>
      <c r="BY24" s="1" t="s">
        <v>837</v>
      </c>
      <c r="BZ24" s="25" t="s">
        <v>766</v>
      </c>
      <c r="CA24" s="25" t="s">
        <v>767</v>
      </c>
      <c r="CB24" s="1">
        <v>12.0</v>
      </c>
      <c r="CC24" s="1" t="s">
        <v>889</v>
      </c>
      <c r="CD24" s="25" t="s">
        <v>784</v>
      </c>
      <c r="CE24" s="25" t="s">
        <v>785</v>
      </c>
      <c r="CF24" s="1">
        <v>11.0</v>
      </c>
      <c r="CG24" s="25" t="s">
        <v>754</v>
      </c>
      <c r="CH24" s="25" t="s">
        <v>755</v>
      </c>
      <c r="CI24" s="25" t="s">
        <v>755</v>
      </c>
      <c r="CJ24" s="1" t="s">
        <v>819</v>
      </c>
      <c r="CK24" s="1">
        <v>11.0</v>
      </c>
    </row>
    <row r="25">
      <c r="A25" s="1">
        <v>42.0</v>
      </c>
      <c r="B25" s="25" t="s">
        <v>1000</v>
      </c>
      <c r="C25" s="25" t="s">
        <v>1001</v>
      </c>
      <c r="D25" s="1" t="s">
        <v>53</v>
      </c>
      <c r="E25" s="1">
        <v>15.0</v>
      </c>
      <c r="F25" s="25" t="s">
        <v>1002</v>
      </c>
      <c r="G25" s="1">
        <v>8.0</v>
      </c>
      <c r="H25" s="1">
        <v>7.0</v>
      </c>
      <c r="I25" s="26">
        <v>0.5333</v>
      </c>
      <c r="J25" s="26">
        <v>0.0708</v>
      </c>
      <c r="K25" s="1">
        <v>9.0</v>
      </c>
      <c r="L25" s="1">
        <v>4.0</v>
      </c>
      <c r="M25" s="1">
        <v>5.0</v>
      </c>
      <c r="N25" s="26">
        <v>0.4444</v>
      </c>
      <c r="O25" s="1">
        <v>6.0</v>
      </c>
      <c r="P25" s="1">
        <v>4.0</v>
      </c>
      <c r="Q25" s="1">
        <v>2.0</v>
      </c>
      <c r="R25" s="26">
        <v>0.6667</v>
      </c>
      <c r="S25" s="1">
        <v>14.0</v>
      </c>
      <c r="T25" s="25" t="s">
        <v>1003</v>
      </c>
      <c r="U25" s="26">
        <v>0.066</v>
      </c>
      <c r="V25" s="1">
        <v>29.0</v>
      </c>
      <c r="W25" s="26">
        <v>0.1368</v>
      </c>
      <c r="X25" s="1" t="s">
        <v>749</v>
      </c>
      <c r="Y25" s="1" t="s">
        <v>1004</v>
      </c>
      <c r="Z25" s="25" t="s">
        <v>811</v>
      </c>
      <c r="AA25" s="25" t="s">
        <v>812</v>
      </c>
      <c r="AB25" s="25" t="s">
        <v>812</v>
      </c>
      <c r="AC25" s="1">
        <v>6.0</v>
      </c>
      <c r="AD25" s="1" t="s">
        <v>907</v>
      </c>
      <c r="AE25" s="25" t="s">
        <v>857</v>
      </c>
      <c r="AF25" s="25" t="s">
        <v>858</v>
      </c>
      <c r="AG25" s="25" t="s">
        <v>859</v>
      </c>
      <c r="AH25" s="1">
        <v>6.0</v>
      </c>
      <c r="AI25" s="1" t="s">
        <v>979</v>
      </c>
      <c r="AJ25" s="25" t="s">
        <v>754</v>
      </c>
      <c r="AK25" s="25" t="s">
        <v>755</v>
      </c>
      <c r="AL25" s="25" t="s">
        <v>755</v>
      </c>
      <c r="AM25" s="1">
        <v>3.0</v>
      </c>
      <c r="AN25" s="1" t="s">
        <v>1004</v>
      </c>
      <c r="AR25" s="1">
        <v>6.0</v>
      </c>
      <c r="AS25" s="1" t="s">
        <v>906</v>
      </c>
      <c r="AT25" s="25" t="s">
        <v>763</v>
      </c>
      <c r="AU25" s="25" t="s">
        <v>764</v>
      </c>
      <c r="AV25" s="1">
        <v>4.0</v>
      </c>
      <c r="AW25" s="1" t="s">
        <v>753</v>
      </c>
      <c r="AX25" s="25" t="s">
        <v>908</v>
      </c>
      <c r="AY25" s="25" t="s">
        <v>909</v>
      </c>
      <c r="AZ25" s="1">
        <v>4.0</v>
      </c>
      <c r="BA25" s="1" t="s">
        <v>792</v>
      </c>
      <c r="BB25" s="25" t="s">
        <v>805</v>
      </c>
      <c r="BC25" s="25" t="s">
        <v>806</v>
      </c>
      <c r="BD25" s="1">
        <v>3.0</v>
      </c>
      <c r="BE25" s="1" t="s">
        <v>770</v>
      </c>
      <c r="BF25" s="25" t="s">
        <v>877</v>
      </c>
      <c r="BG25" s="25" t="s">
        <v>878</v>
      </c>
      <c r="BH25" s="1">
        <v>3.0</v>
      </c>
      <c r="BI25" s="1" t="s">
        <v>846</v>
      </c>
      <c r="BJ25" s="25" t="s">
        <v>801</v>
      </c>
      <c r="BK25" s="25" t="s">
        <v>802</v>
      </c>
      <c r="BL25" s="1">
        <v>5.0</v>
      </c>
      <c r="BM25" s="1" t="s">
        <v>779</v>
      </c>
      <c r="BN25" s="25" t="s">
        <v>782</v>
      </c>
      <c r="BO25" s="25" t="s">
        <v>783</v>
      </c>
      <c r="BP25" s="1">
        <v>5.0</v>
      </c>
      <c r="BQ25" s="1" t="s">
        <v>753</v>
      </c>
      <c r="BR25" s="25" t="s">
        <v>826</v>
      </c>
      <c r="BS25" s="25" t="s">
        <v>827</v>
      </c>
      <c r="BT25" s="1">
        <v>4.0</v>
      </c>
      <c r="BU25" s="1" t="s">
        <v>753</v>
      </c>
      <c r="BV25" s="25" t="s">
        <v>797</v>
      </c>
      <c r="BW25" s="25" t="s">
        <v>798</v>
      </c>
      <c r="BX25" s="1">
        <v>4.0</v>
      </c>
      <c r="BY25" s="1" t="s">
        <v>753</v>
      </c>
      <c r="BZ25" s="25" t="s">
        <v>801</v>
      </c>
      <c r="CA25" s="25" t="s">
        <v>802</v>
      </c>
      <c r="CB25" s="1">
        <v>4.0</v>
      </c>
      <c r="CD25" s="25" t="s">
        <v>840</v>
      </c>
      <c r="CE25" s="25" t="s">
        <v>841</v>
      </c>
    </row>
    <row r="26">
      <c r="A26" s="1">
        <v>65.0</v>
      </c>
      <c r="B26" s="25" t="s">
        <v>1005</v>
      </c>
      <c r="C26" s="25" t="s">
        <v>1006</v>
      </c>
      <c r="D26" s="1" t="s">
        <v>76</v>
      </c>
      <c r="E26" s="1">
        <v>2.0</v>
      </c>
      <c r="F26" s="25" t="s">
        <v>1007</v>
      </c>
      <c r="G26" s="1">
        <v>2.0</v>
      </c>
      <c r="H26" s="1">
        <v>0.0</v>
      </c>
      <c r="I26" s="26">
        <v>1.0</v>
      </c>
      <c r="J26" s="26">
        <v>0.0094</v>
      </c>
      <c r="K26" s="1">
        <v>0.0</v>
      </c>
      <c r="L26" s="1">
        <v>0.0</v>
      </c>
      <c r="M26" s="1">
        <v>0.0</v>
      </c>
      <c r="N26" s="1" t="s">
        <v>875</v>
      </c>
      <c r="O26" s="1">
        <v>2.0</v>
      </c>
      <c r="P26" s="1">
        <v>2.0</v>
      </c>
      <c r="Q26" s="1">
        <v>0.0</v>
      </c>
      <c r="R26" s="26">
        <v>1.0</v>
      </c>
      <c r="S26" s="1">
        <v>2.0</v>
      </c>
      <c r="T26" s="25" t="s">
        <v>1008</v>
      </c>
      <c r="U26" s="26">
        <v>0.0094</v>
      </c>
      <c r="V26" s="1">
        <v>4.0</v>
      </c>
      <c r="W26" s="26">
        <v>0.0189</v>
      </c>
      <c r="X26" s="1" t="s">
        <v>749</v>
      </c>
      <c r="Y26" s="1" t="s">
        <v>912</v>
      </c>
      <c r="Z26" s="25" t="s">
        <v>811</v>
      </c>
      <c r="AA26" s="25" t="s">
        <v>812</v>
      </c>
      <c r="AB26" s="25" t="s">
        <v>812</v>
      </c>
      <c r="AC26" s="1">
        <v>2.0</v>
      </c>
      <c r="AD26" s="1" t="s">
        <v>876</v>
      </c>
      <c r="AH26" s="1">
        <v>1.0</v>
      </c>
      <c r="AI26" s="1" t="s">
        <v>876</v>
      </c>
      <c r="AM26" s="1">
        <v>1.0</v>
      </c>
      <c r="AN26" s="1" t="s">
        <v>876</v>
      </c>
      <c r="AR26" s="1">
        <v>1.0</v>
      </c>
      <c r="AS26" s="1" t="s">
        <v>876</v>
      </c>
      <c r="AT26" s="25" t="s">
        <v>799</v>
      </c>
      <c r="AU26" s="25" t="s">
        <v>800</v>
      </c>
      <c r="AV26" s="1">
        <v>1.0</v>
      </c>
      <c r="AW26" s="1" t="s">
        <v>876</v>
      </c>
      <c r="AX26" s="25" t="s">
        <v>803</v>
      </c>
      <c r="AY26" s="25" t="s">
        <v>804</v>
      </c>
      <c r="AZ26" s="1">
        <v>1.0</v>
      </c>
      <c r="BA26" s="1" t="s">
        <v>876</v>
      </c>
      <c r="BB26" s="25" t="s">
        <v>763</v>
      </c>
      <c r="BC26" s="25" t="s">
        <v>764</v>
      </c>
      <c r="BD26" s="1">
        <v>1.0</v>
      </c>
      <c r="BE26" s="1" t="s">
        <v>876</v>
      </c>
      <c r="BF26" s="25" t="s">
        <v>780</v>
      </c>
      <c r="BG26" s="25" t="s">
        <v>781</v>
      </c>
      <c r="BH26" s="1">
        <v>1.0</v>
      </c>
      <c r="BI26" s="1" t="s">
        <v>876</v>
      </c>
      <c r="BJ26" s="25" t="s">
        <v>877</v>
      </c>
      <c r="BK26" s="25" t="s">
        <v>878</v>
      </c>
      <c r="BL26" s="1">
        <v>1.0</v>
      </c>
      <c r="BM26" s="1" t="s">
        <v>876</v>
      </c>
      <c r="BN26" s="25" t="s">
        <v>803</v>
      </c>
      <c r="BO26" s="25" t="s">
        <v>804</v>
      </c>
      <c r="BP26" s="1">
        <v>1.0</v>
      </c>
      <c r="BQ26" s="1" t="s">
        <v>876</v>
      </c>
      <c r="BR26" s="25" t="s">
        <v>782</v>
      </c>
      <c r="BS26" s="25" t="s">
        <v>783</v>
      </c>
      <c r="BT26" s="1">
        <v>1.0</v>
      </c>
      <c r="BV26" s="25" t="s">
        <v>927</v>
      </c>
      <c r="BW26" s="25" t="s">
        <v>928</v>
      </c>
      <c r="BZ26" s="25" t="s">
        <v>829</v>
      </c>
      <c r="CA26" s="25" t="s">
        <v>830</v>
      </c>
      <c r="CD26" s="25" t="s">
        <v>879</v>
      </c>
      <c r="CE26" s="25" t="s">
        <v>880</v>
      </c>
    </row>
    <row r="27">
      <c r="A27" s="1">
        <v>16.0</v>
      </c>
      <c r="B27" s="25" t="s">
        <v>782</v>
      </c>
      <c r="C27" s="25" t="s">
        <v>783</v>
      </c>
      <c r="D27" s="1" t="s">
        <v>27</v>
      </c>
      <c r="E27" s="1">
        <v>50.0</v>
      </c>
      <c r="F27" s="25" t="s">
        <v>1009</v>
      </c>
      <c r="G27" s="1">
        <v>25.0</v>
      </c>
      <c r="H27" s="1">
        <v>25.0</v>
      </c>
      <c r="I27" s="26">
        <v>0.5</v>
      </c>
      <c r="J27" s="26">
        <v>0.2358</v>
      </c>
      <c r="K27" s="1">
        <v>19.0</v>
      </c>
      <c r="L27" s="1">
        <v>8.0</v>
      </c>
      <c r="M27" s="1">
        <v>11.0</v>
      </c>
      <c r="N27" s="26">
        <v>0.4211</v>
      </c>
      <c r="O27" s="1">
        <v>31.0</v>
      </c>
      <c r="P27" s="1">
        <v>17.0</v>
      </c>
      <c r="Q27" s="1">
        <v>14.0</v>
      </c>
      <c r="R27" s="26">
        <v>0.5484</v>
      </c>
      <c r="S27" s="1">
        <v>37.0</v>
      </c>
      <c r="T27" s="25" t="s">
        <v>1010</v>
      </c>
      <c r="U27" s="26">
        <v>0.1745</v>
      </c>
      <c r="V27" s="1">
        <v>87.0</v>
      </c>
      <c r="W27" s="26">
        <v>0.4104</v>
      </c>
      <c r="X27" s="1" t="s">
        <v>749</v>
      </c>
      <c r="Y27" s="1" t="s">
        <v>963</v>
      </c>
      <c r="Z27" s="25" t="s">
        <v>817</v>
      </c>
      <c r="AA27" s="25" t="s">
        <v>818</v>
      </c>
      <c r="AB27" s="25" t="s">
        <v>818</v>
      </c>
      <c r="AC27" s="1">
        <v>9.0</v>
      </c>
      <c r="AD27" s="1" t="s">
        <v>958</v>
      </c>
      <c r="AE27" s="25" t="s">
        <v>794</v>
      </c>
      <c r="AF27" s="25" t="s">
        <v>795</v>
      </c>
      <c r="AG27" s="25" t="s">
        <v>795</v>
      </c>
      <c r="AH27" s="1">
        <v>9.0</v>
      </c>
      <c r="AI27" s="1" t="s">
        <v>1011</v>
      </c>
      <c r="AJ27" s="25" t="s">
        <v>757</v>
      </c>
      <c r="AK27" s="25" t="s">
        <v>758</v>
      </c>
      <c r="AL27" s="25" t="s">
        <v>758</v>
      </c>
      <c r="AM27" s="1">
        <v>8.0</v>
      </c>
      <c r="AN27" s="1" t="s">
        <v>907</v>
      </c>
      <c r="AO27" s="25" t="s">
        <v>811</v>
      </c>
      <c r="AP27" s="25" t="s">
        <v>812</v>
      </c>
      <c r="AQ27" s="25" t="s">
        <v>812</v>
      </c>
      <c r="AR27" s="1">
        <v>6.0</v>
      </c>
      <c r="AS27" s="1" t="s">
        <v>907</v>
      </c>
      <c r="AT27" s="25" t="s">
        <v>826</v>
      </c>
      <c r="AU27" s="25" t="s">
        <v>827</v>
      </c>
      <c r="AV27" s="1">
        <v>6.0</v>
      </c>
      <c r="AW27" s="1" t="s">
        <v>836</v>
      </c>
      <c r="AX27" s="25" t="s">
        <v>939</v>
      </c>
      <c r="AY27" s="25" t="s">
        <v>940</v>
      </c>
      <c r="AZ27" s="1">
        <v>12.0</v>
      </c>
      <c r="BA27" s="1" t="s">
        <v>1012</v>
      </c>
      <c r="BB27" s="25" t="s">
        <v>829</v>
      </c>
      <c r="BC27" s="25" t="s">
        <v>830</v>
      </c>
      <c r="BD27" s="1">
        <v>12.0</v>
      </c>
      <c r="BE27" s="1" t="s">
        <v>885</v>
      </c>
      <c r="BF27" s="25" t="s">
        <v>774</v>
      </c>
      <c r="BG27" s="25" t="s">
        <v>775</v>
      </c>
      <c r="BH27" s="1">
        <v>10.0</v>
      </c>
      <c r="BI27" s="1" t="s">
        <v>821</v>
      </c>
      <c r="BJ27" s="25" t="s">
        <v>766</v>
      </c>
      <c r="BK27" s="25" t="s">
        <v>767</v>
      </c>
      <c r="BL27" s="1">
        <v>9.0</v>
      </c>
      <c r="BM27" s="1" t="s">
        <v>958</v>
      </c>
      <c r="BN27" s="25" t="s">
        <v>763</v>
      </c>
      <c r="BO27" s="25" t="s">
        <v>764</v>
      </c>
      <c r="BP27" s="1">
        <v>9.0</v>
      </c>
      <c r="BQ27" s="1" t="s">
        <v>1013</v>
      </c>
      <c r="BR27" s="25" t="s">
        <v>801</v>
      </c>
      <c r="BS27" s="25" t="s">
        <v>802</v>
      </c>
      <c r="BT27" s="1">
        <v>14.0</v>
      </c>
      <c r="BU27" s="1" t="s">
        <v>816</v>
      </c>
      <c r="BV27" s="25" t="s">
        <v>774</v>
      </c>
      <c r="BW27" s="25" t="s">
        <v>775</v>
      </c>
      <c r="BX27" s="1">
        <v>13.0</v>
      </c>
      <c r="BY27" s="1" t="s">
        <v>891</v>
      </c>
      <c r="BZ27" s="25" t="s">
        <v>829</v>
      </c>
      <c r="CA27" s="25" t="s">
        <v>830</v>
      </c>
      <c r="CB27" s="1">
        <v>11.0</v>
      </c>
      <c r="CC27" s="1" t="s">
        <v>957</v>
      </c>
      <c r="CD27" s="25" t="s">
        <v>784</v>
      </c>
      <c r="CE27" s="25" t="s">
        <v>785</v>
      </c>
      <c r="CF27" s="1">
        <v>11.0</v>
      </c>
      <c r="CG27" s="25" t="s">
        <v>759</v>
      </c>
      <c r="CH27" s="25" t="s">
        <v>760</v>
      </c>
      <c r="CI27" s="25" t="s">
        <v>761</v>
      </c>
      <c r="CJ27" s="1" t="s">
        <v>896</v>
      </c>
      <c r="CK27" s="1">
        <v>9.0</v>
      </c>
    </row>
    <row r="28">
      <c r="A28" s="1">
        <v>59.0</v>
      </c>
      <c r="B28" s="25" t="s">
        <v>1014</v>
      </c>
      <c r="C28" s="25" t="s">
        <v>1015</v>
      </c>
      <c r="D28" s="1" t="s">
        <v>70</v>
      </c>
      <c r="E28" s="1">
        <v>7.0</v>
      </c>
      <c r="F28" s="25" t="s">
        <v>1016</v>
      </c>
      <c r="G28" s="1">
        <v>2.0</v>
      </c>
      <c r="H28" s="1">
        <v>5.0</v>
      </c>
      <c r="I28" s="26">
        <v>0.2857</v>
      </c>
      <c r="J28" s="26">
        <v>0.033</v>
      </c>
      <c r="K28" s="1">
        <v>4.0</v>
      </c>
      <c r="L28" s="1">
        <v>0.0</v>
      </c>
      <c r="M28" s="1">
        <v>4.0</v>
      </c>
      <c r="N28" s="26">
        <v>0.0</v>
      </c>
      <c r="O28" s="1">
        <v>3.0</v>
      </c>
      <c r="P28" s="1">
        <v>2.0</v>
      </c>
      <c r="Q28" s="1">
        <v>1.0</v>
      </c>
      <c r="R28" s="26">
        <v>0.6667</v>
      </c>
      <c r="S28" s="1">
        <v>1.0</v>
      </c>
      <c r="T28" s="25" t="s">
        <v>1017</v>
      </c>
      <c r="U28" s="26">
        <v>0.0047</v>
      </c>
      <c r="V28" s="1">
        <v>8.0</v>
      </c>
      <c r="W28" s="26">
        <v>0.0377</v>
      </c>
      <c r="X28" s="1" t="s">
        <v>749</v>
      </c>
      <c r="Y28" s="1" t="s">
        <v>756</v>
      </c>
      <c r="Z28" s="25" t="s">
        <v>754</v>
      </c>
      <c r="AA28" s="25" t="s">
        <v>755</v>
      </c>
      <c r="AB28" s="25" t="s">
        <v>755</v>
      </c>
      <c r="AC28" s="1">
        <v>2.0</v>
      </c>
      <c r="AD28" s="1" t="s">
        <v>793</v>
      </c>
      <c r="AE28" s="25" t="s">
        <v>751</v>
      </c>
      <c r="AF28" s="25" t="s">
        <v>752</v>
      </c>
      <c r="AG28" s="25" t="s">
        <v>752</v>
      </c>
      <c r="AH28" s="1">
        <v>2.0</v>
      </c>
      <c r="AI28" s="1" t="s">
        <v>876</v>
      </c>
      <c r="AJ28" s="25" t="s">
        <v>817</v>
      </c>
      <c r="AK28" s="25" t="s">
        <v>818</v>
      </c>
      <c r="AL28" s="25" t="s">
        <v>818</v>
      </c>
      <c r="AM28" s="1">
        <v>1.0</v>
      </c>
      <c r="AN28" s="1" t="s">
        <v>796</v>
      </c>
      <c r="AO28" s="25" t="s">
        <v>857</v>
      </c>
      <c r="AP28" s="25" t="s">
        <v>858</v>
      </c>
      <c r="AQ28" s="25" t="s">
        <v>859</v>
      </c>
      <c r="AR28" s="1">
        <v>1.0</v>
      </c>
      <c r="AS28" s="1" t="s">
        <v>796</v>
      </c>
      <c r="AT28" s="25" t="s">
        <v>771</v>
      </c>
      <c r="AU28" s="25" t="s">
        <v>772</v>
      </c>
      <c r="AV28" s="1">
        <v>1.0</v>
      </c>
      <c r="AW28" s="1" t="s">
        <v>773</v>
      </c>
      <c r="AX28" s="25" t="s">
        <v>768</v>
      </c>
      <c r="AY28" s="25" t="s">
        <v>769</v>
      </c>
      <c r="AZ28" s="1">
        <v>3.0</v>
      </c>
      <c r="BA28" s="1" t="s">
        <v>773</v>
      </c>
      <c r="BB28" s="25" t="s">
        <v>944</v>
      </c>
      <c r="BC28" s="25" t="s">
        <v>945</v>
      </c>
      <c r="BD28" s="1">
        <v>3.0</v>
      </c>
      <c r="BE28" s="1" t="s">
        <v>756</v>
      </c>
      <c r="BF28" s="25" t="s">
        <v>786</v>
      </c>
      <c r="BG28" s="25" t="s">
        <v>787</v>
      </c>
      <c r="BH28" s="1">
        <v>2.0</v>
      </c>
      <c r="BI28" s="1" t="s">
        <v>756</v>
      </c>
      <c r="BJ28" s="25" t="s">
        <v>826</v>
      </c>
      <c r="BK28" s="25" t="s">
        <v>827</v>
      </c>
      <c r="BL28" s="1">
        <v>2.0</v>
      </c>
      <c r="BM28" s="1" t="s">
        <v>756</v>
      </c>
      <c r="BN28" s="25" t="s">
        <v>861</v>
      </c>
      <c r="BO28" s="25" t="s">
        <v>862</v>
      </c>
      <c r="BP28" s="1">
        <v>2.0</v>
      </c>
      <c r="BQ28" s="1" t="s">
        <v>765</v>
      </c>
      <c r="BR28" s="25" t="s">
        <v>801</v>
      </c>
      <c r="BS28" s="25" t="s">
        <v>802</v>
      </c>
      <c r="BT28" s="1">
        <v>4.0</v>
      </c>
      <c r="BU28" s="1" t="s">
        <v>770</v>
      </c>
      <c r="BV28" s="25" t="s">
        <v>870</v>
      </c>
      <c r="BW28" s="25" t="s">
        <v>871</v>
      </c>
      <c r="BX28" s="1">
        <v>3.0</v>
      </c>
      <c r="BY28" s="1" t="s">
        <v>773</v>
      </c>
      <c r="BZ28" s="25" t="s">
        <v>805</v>
      </c>
      <c r="CA28" s="25" t="s">
        <v>806</v>
      </c>
      <c r="CB28" s="1">
        <v>3.0</v>
      </c>
      <c r="CC28" s="1" t="s">
        <v>773</v>
      </c>
      <c r="CD28" s="25" t="s">
        <v>803</v>
      </c>
      <c r="CE28" s="25" t="s">
        <v>804</v>
      </c>
      <c r="CF28" s="1">
        <v>3.0</v>
      </c>
      <c r="CG28" s="25" t="s">
        <v>794</v>
      </c>
      <c r="CH28" s="25" t="s">
        <v>795</v>
      </c>
      <c r="CI28" s="25" t="s">
        <v>795</v>
      </c>
      <c r="CJ28" s="1" t="s">
        <v>979</v>
      </c>
      <c r="CK28" s="1">
        <v>3.0</v>
      </c>
    </row>
    <row r="29">
      <c r="A29" s="1">
        <v>37.0</v>
      </c>
      <c r="B29" s="25" t="s">
        <v>927</v>
      </c>
      <c r="C29" s="25" t="s">
        <v>928</v>
      </c>
      <c r="D29" s="1" t="s">
        <v>48</v>
      </c>
      <c r="E29" s="1">
        <v>20.0</v>
      </c>
      <c r="F29" s="25" t="s">
        <v>1018</v>
      </c>
      <c r="G29" s="1">
        <v>9.0</v>
      </c>
      <c r="H29" s="1">
        <v>11.0</v>
      </c>
      <c r="I29" s="26">
        <v>0.45</v>
      </c>
      <c r="J29" s="26">
        <v>0.0943</v>
      </c>
      <c r="K29" s="1">
        <v>11.0</v>
      </c>
      <c r="L29" s="1">
        <v>5.0</v>
      </c>
      <c r="M29" s="1">
        <v>6.0</v>
      </c>
      <c r="N29" s="26">
        <v>0.4545</v>
      </c>
      <c r="O29" s="1">
        <v>9.0</v>
      </c>
      <c r="P29" s="1">
        <v>4.0</v>
      </c>
      <c r="Q29" s="1">
        <v>5.0</v>
      </c>
      <c r="R29" s="26">
        <v>0.4444</v>
      </c>
      <c r="S29" s="1">
        <v>12.0</v>
      </c>
      <c r="T29" s="25" t="s">
        <v>1019</v>
      </c>
      <c r="U29" s="26">
        <v>0.0566</v>
      </c>
      <c r="V29" s="1">
        <v>32.0</v>
      </c>
      <c r="W29" s="26">
        <v>0.1509</v>
      </c>
      <c r="X29" s="1" t="s">
        <v>749</v>
      </c>
      <c r="Y29" s="1" t="s">
        <v>776</v>
      </c>
      <c r="Z29" s="25" t="s">
        <v>757</v>
      </c>
      <c r="AA29" s="25" t="s">
        <v>758</v>
      </c>
      <c r="AB29" s="25" t="s">
        <v>758</v>
      </c>
      <c r="AC29" s="1">
        <v>6.0</v>
      </c>
      <c r="AD29" s="1" t="s">
        <v>906</v>
      </c>
      <c r="AE29" s="25" t="s">
        <v>857</v>
      </c>
      <c r="AF29" s="25" t="s">
        <v>858</v>
      </c>
      <c r="AG29" s="25" t="s">
        <v>859</v>
      </c>
      <c r="AH29" s="1">
        <v>4.0</v>
      </c>
      <c r="AI29" s="1" t="s">
        <v>770</v>
      </c>
      <c r="AJ29" s="25" t="s">
        <v>794</v>
      </c>
      <c r="AK29" s="25" t="s">
        <v>795</v>
      </c>
      <c r="AL29" s="25" t="s">
        <v>795</v>
      </c>
      <c r="AM29" s="1">
        <v>3.0</v>
      </c>
      <c r="AN29" s="1" t="s">
        <v>770</v>
      </c>
      <c r="AO29" s="25" t="s">
        <v>811</v>
      </c>
      <c r="AP29" s="25" t="s">
        <v>812</v>
      </c>
      <c r="AQ29" s="25" t="s">
        <v>812</v>
      </c>
      <c r="AR29" s="1">
        <v>3.0</v>
      </c>
      <c r="AS29" s="1" t="s">
        <v>793</v>
      </c>
      <c r="AT29" s="25" t="s">
        <v>829</v>
      </c>
      <c r="AU29" s="25" t="s">
        <v>830</v>
      </c>
      <c r="AV29" s="1">
        <v>2.0</v>
      </c>
      <c r="AW29" s="1" t="s">
        <v>845</v>
      </c>
      <c r="AX29" s="25" t="s">
        <v>805</v>
      </c>
      <c r="AY29" s="25" t="s">
        <v>806</v>
      </c>
      <c r="AZ29" s="1">
        <v>7.0</v>
      </c>
      <c r="BA29" s="1" t="s">
        <v>848</v>
      </c>
      <c r="BB29" s="25" t="s">
        <v>786</v>
      </c>
      <c r="BC29" s="25" t="s">
        <v>787</v>
      </c>
      <c r="BD29" s="1">
        <v>7.0</v>
      </c>
      <c r="BE29" s="1" t="s">
        <v>956</v>
      </c>
      <c r="BF29" s="25" t="s">
        <v>777</v>
      </c>
      <c r="BG29" s="25" t="s">
        <v>778</v>
      </c>
      <c r="BH29" s="1">
        <v>7.0</v>
      </c>
      <c r="BI29" s="1" t="s">
        <v>907</v>
      </c>
      <c r="BJ29" s="25" t="s">
        <v>766</v>
      </c>
      <c r="BK29" s="25" t="s">
        <v>767</v>
      </c>
      <c r="BL29" s="1">
        <v>6.0</v>
      </c>
      <c r="BM29" s="1" t="s">
        <v>779</v>
      </c>
      <c r="BN29" s="25" t="s">
        <v>763</v>
      </c>
      <c r="BO29" s="25" t="s">
        <v>764</v>
      </c>
      <c r="BP29" s="1">
        <v>5.0</v>
      </c>
      <c r="BQ29" s="1" t="s">
        <v>821</v>
      </c>
      <c r="BR29" s="25" t="s">
        <v>768</v>
      </c>
      <c r="BS29" s="25" t="s">
        <v>769</v>
      </c>
      <c r="BT29" s="1">
        <v>9.0</v>
      </c>
      <c r="BU29" s="1" t="s">
        <v>886</v>
      </c>
      <c r="BV29" s="25" t="s">
        <v>861</v>
      </c>
      <c r="BW29" s="25" t="s">
        <v>862</v>
      </c>
      <c r="BX29" s="1">
        <v>6.0</v>
      </c>
      <c r="BY29" s="1" t="s">
        <v>974</v>
      </c>
      <c r="BZ29" s="25" t="s">
        <v>771</v>
      </c>
      <c r="CA29" s="25" t="s">
        <v>772</v>
      </c>
      <c r="CB29" s="1">
        <v>6.0</v>
      </c>
      <c r="CC29" s="1" t="s">
        <v>906</v>
      </c>
      <c r="CD29" s="25" t="s">
        <v>801</v>
      </c>
      <c r="CE29" s="25" t="s">
        <v>802</v>
      </c>
      <c r="CF29" s="1">
        <v>4.0</v>
      </c>
      <c r="CG29" s="25" t="s">
        <v>751</v>
      </c>
      <c r="CH29" s="25" t="s">
        <v>752</v>
      </c>
      <c r="CI29" s="25" t="s">
        <v>752</v>
      </c>
      <c r="CJ29" s="1" t="s">
        <v>753</v>
      </c>
      <c r="CK29" s="1">
        <v>4.0</v>
      </c>
    </row>
    <row r="30">
      <c r="A30" s="1">
        <v>66.0</v>
      </c>
      <c r="B30" s="25" t="s">
        <v>1020</v>
      </c>
      <c r="C30" s="25" t="s">
        <v>1021</v>
      </c>
      <c r="D30" s="1" t="s">
        <v>77</v>
      </c>
      <c r="E30" s="1">
        <v>2.0</v>
      </c>
      <c r="F30" s="25" t="s">
        <v>1022</v>
      </c>
      <c r="G30" s="1">
        <v>1.0</v>
      </c>
      <c r="H30" s="1">
        <v>1.0</v>
      </c>
      <c r="I30" s="26">
        <v>0.5</v>
      </c>
      <c r="J30" s="26">
        <v>0.0094</v>
      </c>
      <c r="K30" s="1">
        <v>0.0</v>
      </c>
      <c r="L30" s="1">
        <v>0.0</v>
      </c>
      <c r="M30" s="1">
        <v>0.0</v>
      </c>
      <c r="N30" s="1" t="s">
        <v>875</v>
      </c>
      <c r="O30" s="1">
        <v>2.0</v>
      </c>
      <c r="P30" s="1">
        <v>1.0</v>
      </c>
      <c r="Q30" s="1">
        <v>1.0</v>
      </c>
      <c r="R30" s="26">
        <v>0.5</v>
      </c>
      <c r="U30" s="26">
        <v>0.0</v>
      </c>
      <c r="V30" s="1">
        <v>2.0</v>
      </c>
      <c r="W30" s="26">
        <v>0.0094</v>
      </c>
      <c r="X30" s="1" t="s">
        <v>749</v>
      </c>
      <c r="Y30" s="1" t="s">
        <v>756</v>
      </c>
      <c r="Z30" s="25" t="s">
        <v>754</v>
      </c>
      <c r="AA30" s="25" t="s">
        <v>755</v>
      </c>
      <c r="AB30" s="25" t="s">
        <v>755</v>
      </c>
      <c r="AC30" s="1">
        <v>2.0</v>
      </c>
      <c r="AD30" s="1" t="s">
        <v>756</v>
      </c>
      <c r="AH30" s="1">
        <v>2.0</v>
      </c>
      <c r="AI30" s="1" t="s">
        <v>876</v>
      </c>
      <c r="AM30" s="1">
        <v>1.0</v>
      </c>
      <c r="AN30" s="1" t="s">
        <v>876</v>
      </c>
      <c r="AR30" s="1">
        <v>1.0</v>
      </c>
      <c r="AS30" s="1" t="s">
        <v>876</v>
      </c>
      <c r="AT30" s="25" t="s">
        <v>861</v>
      </c>
      <c r="AU30" s="25" t="s">
        <v>862</v>
      </c>
      <c r="AV30" s="1">
        <v>1.0</v>
      </c>
      <c r="AW30" s="1" t="s">
        <v>796</v>
      </c>
      <c r="AX30" s="25" t="s">
        <v>944</v>
      </c>
      <c r="AY30" s="25" t="s">
        <v>945</v>
      </c>
      <c r="AZ30" s="1">
        <v>1.0</v>
      </c>
      <c r="BA30" s="1" t="s">
        <v>756</v>
      </c>
      <c r="BB30" s="25" t="s">
        <v>801</v>
      </c>
      <c r="BC30" s="25" t="s">
        <v>802</v>
      </c>
      <c r="BD30" s="1">
        <v>2.0</v>
      </c>
      <c r="BE30" s="1" t="s">
        <v>756</v>
      </c>
      <c r="BF30" s="25" t="s">
        <v>768</v>
      </c>
      <c r="BG30" s="25" t="s">
        <v>769</v>
      </c>
      <c r="BH30" s="1">
        <v>2.0</v>
      </c>
      <c r="BI30" s="1" t="s">
        <v>756</v>
      </c>
      <c r="BJ30" s="25" t="s">
        <v>829</v>
      </c>
      <c r="BK30" s="25" t="s">
        <v>830</v>
      </c>
      <c r="BL30" s="1">
        <v>2.0</v>
      </c>
      <c r="BM30" s="1" t="s">
        <v>876</v>
      </c>
      <c r="BN30" s="25" t="s">
        <v>879</v>
      </c>
      <c r="BO30" s="25" t="s">
        <v>880</v>
      </c>
      <c r="BP30" s="1">
        <v>1.0</v>
      </c>
      <c r="BQ30" s="1" t="s">
        <v>876</v>
      </c>
      <c r="BR30" s="25" t="s">
        <v>786</v>
      </c>
      <c r="BS30" s="25" t="s">
        <v>787</v>
      </c>
      <c r="BT30" s="1">
        <v>1.0</v>
      </c>
      <c r="BV30" s="25" t="s">
        <v>805</v>
      </c>
      <c r="BW30" s="25" t="s">
        <v>806</v>
      </c>
      <c r="BZ30" s="25" t="s">
        <v>799</v>
      </c>
      <c r="CA30" s="25" t="s">
        <v>800</v>
      </c>
      <c r="CD30" s="25" t="s">
        <v>1023</v>
      </c>
      <c r="CE30" s="25" t="s">
        <v>1024</v>
      </c>
    </row>
    <row r="31">
      <c r="A31" s="1">
        <v>68.0</v>
      </c>
      <c r="B31" s="25" t="s">
        <v>1025</v>
      </c>
      <c r="C31" s="25" t="s">
        <v>1026</v>
      </c>
      <c r="D31" s="1" t="s">
        <v>79</v>
      </c>
      <c r="E31" s="1">
        <v>2.0</v>
      </c>
      <c r="F31" s="25" t="s">
        <v>1027</v>
      </c>
      <c r="G31" s="1">
        <v>0.0</v>
      </c>
      <c r="H31" s="1">
        <v>2.0</v>
      </c>
      <c r="I31" s="26">
        <v>0.0</v>
      </c>
      <c r="J31" s="26">
        <v>0.0094</v>
      </c>
      <c r="K31" s="1">
        <v>1.0</v>
      </c>
      <c r="L31" s="1">
        <v>0.0</v>
      </c>
      <c r="M31" s="1">
        <v>1.0</v>
      </c>
      <c r="N31" s="26">
        <v>0.0</v>
      </c>
      <c r="O31" s="1">
        <v>1.0</v>
      </c>
      <c r="P31" s="1">
        <v>0.0</v>
      </c>
      <c r="Q31" s="1">
        <v>1.0</v>
      </c>
      <c r="R31" s="26">
        <v>0.0</v>
      </c>
      <c r="S31" s="1">
        <v>1.0</v>
      </c>
      <c r="T31" s="25" t="s">
        <v>1028</v>
      </c>
      <c r="U31" s="26">
        <v>0.0047</v>
      </c>
      <c r="V31" s="1">
        <v>3.0</v>
      </c>
      <c r="W31" s="26">
        <v>0.0142</v>
      </c>
      <c r="X31" s="1" t="s">
        <v>749</v>
      </c>
      <c r="Y31" s="1" t="s">
        <v>793</v>
      </c>
      <c r="Z31" s="25" t="s">
        <v>850</v>
      </c>
      <c r="AA31" s="25" t="s">
        <v>851</v>
      </c>
      <c r="AB31" s="25" t="s">
        <v>851</v>
      </c>
      <c r="AC31" s="1">
        <v>2.0</v>
      </c>
      <c r="AD31" s="1" t="s">
        <v>793</v>
      </c>
      <c r="AH31" s="1">
        <v>2.0</v>
      </c>
      <c r="AI31" s="1" t="s">
        <v>793</v>
      </c>
      <c r="AM31" s="1">
        <v>2.0</v>
      </c>
      <c r="AN31" s="1" t="s">
        <v>796</v>
      </c>
      <c r="AR31" s="1">
        <v>1.0</v>
      </c>
      <c r="AS31" s="1" t="s">
        <v>796</v>
      </c>
      <c r="AT31" s="25" t="s">
        <v>801</v>
      </c>
      <c r="AU31" s="25" t="s">
        <v>802</v>
      </c>
      <c r="AV31" s="1">
        <v>1.0</v>
      </c>
      <c r="AW31" s="1" t="s">
        <v>796</v>
      </c>
      <c r="AX31" s="25" t="s">
        <v>1029</v>
      </c>
      <c r="AY31" s="25" t="s">
        <v>1030</v>
      </c>
      <c r="AZ31" s="1">
        <v>1.0</v>
      </c>
      <c r="BA31" s="1" t="s">
        <v>796</v>
      </c>
      <c r="BB31" s="25" t="s">
        <v>879</v>
      </c>
      <c r="BC31" s="25" t="s">
        <v>880</v>
      </c>
      <c r="BD31" s="1">
        <v>1.0</v>
      </c>
      <c r="BE31" s="1" t="s">
        <v>796</v>
      </c>
      <c r="BF31" s="25" t="s">
        <v>766</v>
      </c>
      <c r="BG31" s="25" t="s">
        <v>767</v>
      </c>
      <c r="BH31" s="1">
        <v>1.0</v>
      </c>
      <c r="BI31" s="1" t="s">
        <v>796</v>
      </c>
      <c r="BJ31" s="25" t="s">
        <v>939</v>
      </c>
      <c r="BK31" s="25" t="s">
        <v>940</v>
      </c>
      <c r="BL31" s="1">
        <v>1.0</v>
      </c>
      <c r="BM31" s="1" t="s">
        <v>796</v>
      </c>
      <c r="BN31" s="25" t="s">
        <v>803</v>
      </c>
      <c r="BO31" s="25" t="s">
        <v>804</v>
      </c>
      <c r="BP31" s="1">
        <v>1.0</v>
      </c>
      <c r="BQ31" s="1" t="s">
        <v>796</v>
      </c>
      <c r="BR31" s="25" t="s">
        <v>908</v>
      </c>
      <c r="BS31" s="25" t="s">
        <v>909</v>
      </c>
      <c r="BT31" s="1">
        <v>1.0</v>
      </c>
      <c r="BV31" s="25" t="s">
        <v>763</v>
      </c>
      <c r="BW31" s="25" t="s">
        <v>764</v>
      </c>
      <c r="BZ31" s="25" t="s">
        <v>1000</v>
      </c>
      <c r="CA31" s="25" t="s">
        <v>1001</v>
      </c>
      <c r="CD31" s="25" t="s">
        <v>879</v>
      </c>
      <c r="CE31" s="25" t="s">
        <v>880</v>
      </c>
    </row>
    <row r="32">
      <c r="A32" s="1">
        <v>3.0</v>
      </c>
      <c r="B32" s="25" t="s">
        <v>829</v>
      </c>
      <c r="C32" s="25" t="s">
        <v>830</v>
      </c>
      <c r="D32" s="1" t="s">
        <v>14</v>
      </c>
      <c r="E32" s="1">
        <v>77.0</v>
      </c>
      <c r="F32" s="25" t="s">
        <v>1031</v>
      </c>
      <c r="G32" s="1">
        <v>44.0</v>
      </c>
      <c r="H32" s="1">
        <v>33.0</v>
      </c>
      <c r="I32" s="26">
        <v>0.5714</v>
      </c>
      <c r="J32" s="26">
        <v>0.3632</v>
      </c>
      <c r="K32" s="1">
        <v>36.0</v>
      </c>
      <c r="L32" s="1">
        <v>22.0</v>
      </c>
      <c r="M32" s="1">
        <v>14.0</v>
      </c>
      <c r="N32" s="26">
        <v>0.6111</v>
      </c>
      <c r="O32" s="1">
        <v>41.0</v>
      </c>
      <c r="P32" s="1">
        <v>22.0</v>
      </c>
      <c r="Q32" s="1">
        <v>19.0</v>
      </c>
      <c r="R32" s="26">
        <v>0.5366</v>
      </c>
      <c r="S32" s="1">
        <v>94.0</v>
      </c>
      <c r="T32" s="25" t="s">
        <v>1032</v>
      </c>
      <c r="U32" s="26">
        <v>0.4434</v>
      </c>
      <c r="V32" s="1">
        <v>171.0</v>
      </c>
      <c r="W32" s="26">
        <v>0.8066</v>
      </c>
      <c r="X32" s="1" t="s">
        <v>749</v>
      </c>
      <c r="Y32" s="1" t="s">
        <v>1033</v>
      </c>
      <c r="Z32" s="25" t="s">
        <v>759</v>
      </c>
      <c r="AA32" s="25" t="s">
        <v>760</v>
      </c>
      <c r="AB32" s="25" t="s">
        <v>761</v>
      </c>
      <c r="AC32" s="1">
        <v>23.0</v>
      </c>
      <c r="AD32" s="1" t="s">
        <v>831</v>
      </c>
      <c r="AE32" s="25" t="s">
        <v>757</v>
      </c>
      <c r="AF32" s="25" t="s">
        <v>758</v>
      </c>
      <c r="AG32" s="25" t="s">
        <v>758</v>
      </c>
      <c r="AH32" s="1">
        <v>13.0</v>
      </c>
      <c r="AI32" s="1" t="s">
        <v>915</v>
      </c>
      <c r="AJ32" s="25" t="s">
        <v>857</v>
      </c>
      <c r="AK32" s="25" t="s">
        <v>858</v>
      </c>
      <c r="AL32" s="25" t="s">
        <v>859</v>
      </c>
      <c r="AM32" s="1">
        <v>9.0</v>
      </c>
      <c r="AN32" s="1" t="s">
        <v>1011</v>
      </c>
      <c r="AO32" s="25" t="s">
        <v>811</v>
      </c>
      <c r="AP32" s="25" t="s">
        <v>812</v>
      </c>
      <c r="AQ32" s="25" t="s">
        <v>812</v>
      </c>
      <c r="AR32" s="1">
        <v>8.0</v>
      </c>
      <c r="AS32" s="1" t="s">
        <v>856</v>
      </c>
      <c r="AT32" s="25" t="s">
        <v>766</v>
      </c>
      <c r="AU32" s="25" t="s">
        <v>767</v>
      </c>
      <c r="AV32" s="1">
        <v>8.0</v>
      </c>
      <c r="AW32" s="1" t="s">
        <v>1034</v>
      </c>
      <c r="AX32" s="25" t="s">
        <v>801</v>
      </c>
      <c r="AY32" s="25" t="s">
        <v>802</v>
      </c>
      <c r="AZ32" s="1">
        <v>18.0</v>
      </c>
      <c r="BA32" s="1" t="s">
        <v>1035</v>
      </c>
      <c r="BB32" s="25" t="s">
        <v>799</v>
      </c>
      <c r="BC32" s="25" t="s">
        <v>800</v>
      </c>
      <c r="BD32" s="1">
        <v>17.0</v>
      </c>
      <c r="BE32" s="1" t="s">
        <v>860</v>
      </c>
      <c r="BF32" s="25" t="s">
        <v>805</v>
      </c>
      <c r="BG32" s="25" t="s">
        <v>806</v>
      </c>
      <c r="BH32" s="1">
        <v>16.0</v>
      </c>
      <c r="BI32" s="1" t="s">
        <v>869</v>
      </c>
      <c r="BJ32" s="25" t="s">
        <v>774</v>
      </c>
      <c r="BK32" s="25" t="s">
        <v>775</v>
      </c>
      <c r="BL32" s="1">
        <v>16.0</v>
      </c>
      <c r="BM32" s="1" t="s">
        <v>831</v>
      </c>
      <c r="BN32" s="25" t="s">
        <v>900</v>
      </c>
      <c r="BO32" s="25" t="s">
        <v>901</v>
      </c>
      <c r="BP32" s="1">
        <v>13.0</v>
      </c>
      <c r="BQ32" s="1" t="s">
        <v>991</v>
      </c>
      <c r="BR32" s="25" t="s">
        <v>861</v>
      </c>
      <c r="BS32" s="25" t="s">
        <v>862</v>
      </c>
      <c r="BT32" s="1">
        <v>23.0</v>
      </c>
      <c r="BU32" s="1" t="s">
        <v>1036</v>
      </c>
      <c r="BV32" s="25" t="s">
        <v>763</v>
      </c>
      <c r="BW32" s="25" t="s">
        <v>764</v>
      </c>
      <c r="BX32" s="1">
        <v>22.0</v>
      </c>
      <c r="BY32" s="1" t="s">
        <v>1037</v>
      </c>
      <c r="BZ32" s="25" t="s">
        <v>768</v>
      </c>
      <c r="CA32" s="25" t="s">
        <v>769</v>
      </c>
      <c r="CB32" s="1">
        <v>20.0</v>
      </c>
      <c r="CC32" s="1" t="s">
        <v>1038</v>
      </c>
      <c r="CD32" s="25" t="s">
        <v>784</v>
      </c>
      <c r="CE32" s="25" t="s">
        <v>785</v>
      </c>
      <c r="CF32" s="1">
        <v>19.0</v>
      </c>
      <c r="CG32" s="25" t="s">
        <v>817</v>
      </c>
      <c r="CH32" s="25" t="s">
        <v>818</v>
      </c>
      <c r="CI32" s="25" t="s">
        <v>818</v>
      </c>
      <c r="CJ32" s="1" t="s">
        <v>888</v>
      </c>
      <c r="CK32" s="1">
        <v>16.0</v>
      </c>
    </row>
    <row r="33">
      <c r="A33" s="1">
        <v>21.0</v>
      </c>
      <c r="B33" s="25" t="s">
        <v>771</v>
      </c>
      <c r="C33" s="25" t="s">
        <v>772</v>
      </c>
      <c r="D33" s="1" t="s">
        <v>32</v>
      </c>
      <c r="E33" s="1">
        <v>46.0</v>
      </c>
      <c r="F33" s="25" t="s">
        <v>1039</v>
      </c>
      <c r="G33" s="1">
        <v>22.0</v>
      </c>
      <c r="H33" s="1">
        <v>24.0</v>
      </c>
      <c r="I33" s="26">
        <v>0.4783</v>
      </c>
      <c r="J33" s="26">
        <v>0.217</v>
      </c>
      <c r="K33" s="1">
        <v>23.0</v>
      </c>
      <c r="L33" s="1">
        <v>11.0</v>
      </c>
      <c r="M33" s="1">
        <v>12.0</v>
      </c>
      <c r="N33" s="26">
        <v>0.4783</v>
      </c>
      <c r="O33" s="1">
        <v>23.0</v>
      </c>
      <c r="P33" s="1">
        <v>11.0</v>
      </c>
      <c r="Q33" s="1">
        <v>12.0</v>
      </c>
      <c r="R33" s="26">
        <v>0.4783</v>
      </c>
      <c r="S33" s="1">
        <v>90.0</v>
      </c>
      <c r="T33" s="25" t="s">
        <v>1040</v>
      </c>
      <c r="U33" s="26">
        <v>0.4245</v>
      </c>
      <c r="V33" s="1">
        <v>136.0</v>
      </c>
      <c r="W33" s="26">
        <v>0.6415</v>
      </c>
      <c r="X33" s="1" t="s">
        <v>749</v>
      </c>
      <c r="Y33" s="1" t="s">
        <v>866</v>
      </c>
      <c r="Z33" s="25" t="s">
        <v>751</v>
      </c>
      <c r="AA33" s="25" t="s">
        <v>752</v>
      </c>
      <c r="AB33" s="25" t="s">
        <v>752</v>
      </c>
      <c r="AC33" s="1">
        <v>9.0</v>
      </c>
      <c r="AD33" s="1" t="s">
        <v>1011</v>
      </c>
      <c r="AE33" s="25" t="s">
        <v>857</v>
      </c>
      <c r="AF33" s="25" t="s">
        <v>858</v>
      </c>
      <c r="AG33" s="25" t="s">
        <v>859</v>
      </c>
      <c r="AH33" s="1">
        <v>8.0</v>
      </c>
      <c r="AI33" s="1" t="s">
        <v>844</v>
      </c>
      <c r="AJ33" s="25" t="s">
        <v>817</v>
      </c>
      <c r="AK33" s="25" t="s">
        <v>818</v>
      </c>
      <c r="AL33" s="25" t="s">
        <v>818</v>
      </c>
      <c r="AM33" s="1">
        <v>7.0</v>
      </c>
      <c r="AN33" s="1" t="s">
        <v>776</v>
      </c>
      <c r="AO33" s="25" t="s">
        <v>757</v>
      </c>
      <c r="AP33" s="25" t="s">
        <v>758</v>
      </c>
      <c r="AQ33" s="25" t="s">
        <v>758</v>
      </c>
      <c r="AR33" s="1">
        <v>6.0</v>
      </c>
      <c r="AS33" s="1" t="s">
        <v>849</v>
      </c>
      <c r="AT33" s="25" t="s">
        <v>768</v>
      </c>
      <c r="AU33" s="25" t="s">
        <v>769</v>
      </c>
      <c r="AV33" s="1">
        <v>5.0</v>
      </c>
      <c r="AW33" s="1" t="s">
        <v>1041</v>
      </c>
      <c r="AX33" s="25" t="s">
        <v>763</v>
      </c>
      <c r="AY33" s="25" t="s">
        <v>764</v>
      </c>
      <c r="AZ33" s="1">
        <v>13.0</v>
      </c>
      <c r="BA33" s="1" t="s">
        <v>975</v>
      </c>
      <c r="BB33" s="25" t="s">
        <v>801</v>
      </c>
      <c r="BC33" s="25" t="s">
        <v>802</v>
      </c>
      <c r="BD33" s="1">
        <v>10.0</v>
      </c>
      <c r="BE33" s="1" t="s">
        <v>890</v>
      </c>
      <c r="BF33" s="25" t="s">
        <v>805</v>
      </c>
      <c r="BG33" s="25" t="s">
        <v>806</v>
      </c>
      <c r="BH33" s="1">
        <v>9.0</v>
      </c>
      <c r="BI33" s="1" t="s">
        <v>890</v>
      </c>
      <c r="BJ33" s="25" t="s">
        <v>799</v>
      </c>
      <c r="BK33" s="25" t="s">
        <v>800</v>
      </c>
      <c r="BL33" s="1">
        <v>9.0</v>
      </c>
      <c r="BM33" s="1" t="s">
        <v>866</v>
      </c>
      <c r="BN33" s="25" t="s">
        <v>861</v>
      </c>
      <c r="BO33" s="25" t="s">
        <v>862</v>
      </c>
      <c r="BP33" s="1">
        <v>9.0</v>
      </c>
      <c r="BQ33" s="1" t="s">
        <v>1042</v>
      </c>
      <c r="BR33" s="25" t="s">
        <v>763</v>
      </c>
      <c r="BS33" s="25" t="s">
        <v>764</v>
      </c>
      <c r="BT33" s="1">
        <v>15.0</v>
      </c>
      <c r="BU33" s="1" t="s">
        <v>828</v>
      </c>
      <c r="BV33" s="25" t="s">
        <v>829</v>
      </c>
      <c r="BW33" s="25" t="s">
        <v>830</v>
      </c>
      <c r="BX33" s="1">
        <v>15.0</v>
      </c>
      <c r="BY33" s="1" t="s">
        <v>960</v>
      </c>
      <c r="BZ33" s="25" t="s">
        <v>805</v>
      </c>
      <c r="CA33" s="25" t="s">
        <v>806</v>
      </c>
      <c r="CB33" s="1">
        <v>12.0</v>
      </c>
      <c r="CC33" s="1" t="s">
        <v>987</v>
      </c>
      <c r="CD33" s="25" t="s">
        <v>842</v>
      </c>
      <c r="CE33" s="25" t="s">
        <v>843</v>
      </c>
      <c r="CF33" s="1">
        <v>10.0</v>
      </c>
      <c r="CG33" s="25" t="s">
        <v>811</v>
      </c>
      <c r="CH33" s="25" t="s">
        <v>812</v>
      </c>
      <c r="CI33" s="25" t="s">
        <v>812</v>
      </c>
      <c r="CJ33" s="1" t="s">
        <v>821</v>
      </c>
      <c r="CK33" s="1">
        <v>9.0</v>
      </c>
    </row>
    <row r="34">
      <c r="A34" s="1">
        <v>67.0</v>
      </c>
      <c r="B34" s="25" t="s">
        <v>1043</v>
      </c>
      <c r="C34" s="25" t="s">
        <v>1044</v>
      </c>
      <c r="D34" s="1" t="s">
        <v>78</v>
      </c>
      <c r="E34" s="1">
        <v>2.0</v>
      </c>
      <c r="F34" s="25" t="s">
        <v>1045</v>
      </c>
      <c r="G34" s="1">
        <v>1.0</v>
      </c>
      <c r="H34" s="1">
        <v>1.0</v>
      </c>
      <c r="I34" s="26">
        <v>0.5</v>
      </c>
      <c r="J34" s="26">
        <v>0.0094</v>
      </c>
      <c r="K34" s="1">
        <v>1.0</v>
      </c>
      <c r="L34" s="1">
        <v>1.0</v>
      </c>
      <c r="M34" s="1">
        <v>0.0</v>
      </c>
      <c r="N34" s="26">
        <v>1.0</v>
      </c>
      <c r="O34" s="1">
        <v>1.0</v>
      </c>
      <c r="P34" s="1">
        <v>0.0</v>
      </c>
      <c r="Q34" s="1">
        <v>1.0</v>
      </c>
      <c r="R34" s="26">
        <v>0.0</v>
      </c>
      <c r="S34" s="1">
        <v>50.0</v>
      </c>
      <c r="T34" s="25" t="s">
        <v>1046</v>
      </c>
      <c r="U34" s="26">
        <v>0.2358</v>
      </c>
      <c r="V34" s="1">
        <v>52.0</v>
      </c>
      <c r="W34" s="26">
        <v>0.2453</v>
      </c>
      <c r="X34" s="1" t="s">
        <v>749</v>
      </c>
      <c r="Y34" s="1" t="s">
        <v>756</v>
      </c>
      <c r="Z34" s="25" t="s">
        <v>794</v>
      </c>
      <c r="AA34" s="25" t="s">
        <v>795</v>
      </c>
      <c r="AB34" s="25" t="s">
        <v>795</v>
      </c>
      <c r="AC34" s="1">
        <v>2.0</v>
      </c>
      <c r="AD34" s="1" t="s">
        <v>876</v>
      </c>
      <c r="AH34" s="1">
        <v>1.0</v>
      </c>
      <c r="AI34" s="1" t="s">
        <v>876</v>
      </c>
      <c r="AM34" s="1">
        <v>1.0</v>
      </c>
      <c r="AN34" s="1" t="s">
        <v>876</v>
      </c>
      <c r="AR34" s="1">
        <v>1.0</v>
      </c>
      <c r="AS34" s="1" t="s">
        <v>876</v>
      </c>
      <c r="AT34" s="25" t="s">
        <v>799</v>
      </c>
      <c r="AU34" s="25" t="s">
        <v>800</v>
      </c>
      <c r="AV34" s="1">
        <v>1.0</v>
      </c>
      <c r="AW34" s="1" t="s">
        <v>796</v>
      </c>
      <c r="AX34" s="25" t="s">
        <v>879</v>
      </c>
      <c r="AY34" s="25" t="s">
        <v>880</v>
      </c>
      <c r="AZ34" s="1">
        <v>1.0</v>
      </c>
      <c r="BA34" s="1" t="s">
        <v>876</v>
      </c>
      <c r="BB34" s="25" t="s">
        <v>786</v>
      </c>
      <c r="BC34" s="25" t="s">
        <v>787</v>
      </c>
      <c r="BD34" s="1">
        <v>1.0</v>
      </c>
      <c r="BE34" s="1" t="s">
        <v>876</v>
      </c>
      <c r="BF34" s="25" t="s">
        <v>897</v>
      </c>
      <c r="BG34" s="25" t="s">
        <v>898</v>
      </c>
      <c r="BH34" s="1">
        <v>1.0</v>
      </c>
      <c r="BI34" s="1" t="s">
        <v>876</v>
      </c>
      <c r="BJ34" s="25" t="s">
        <v>774</v>
      </c>
      <c r="BK34" s="25" t="s">
        <v>775</v>
      </c>
      <c r="BL34" s="1">
        <v>1.0</v>
      </c>
      <c r="BM34" s="1" t="s">
        <v>876</v>
      </c>
      <c r="BN34" s="25" t="s">
        <v>763</v>
      </c>
      <c r="BO34" s="25" t="s">
        <v>764</v>
      </c>
      <c r="BP34" s="1">
        <v>1.0</v>
      </c>
      <c r="BQ34" s="1" t="s">
        <v>876</v>
      </c>
      <c r="BR34" s="25" t="s">
        <v>801</v>
      </c>
      <c r="BS34" s="25" t="s">
        <v>802</v>
      </c>
      <c r="BT34" s="1">
        <v>1.0</v>
      </c>
      <c r="BV34" s="25" t="s">
        <v>1047</v>
      </c>
      <c r="BW34" s="25" t="s">
        <v>1048</v>
      </c>
      <c r="BZ34" s="25" t="s">
        <v>1049</v>
      </c>
      <c r="CA34" s="25" t="s">
        <v>1050</v>
      </c>
      <c r="CD34" s="25" t="s">
        <v>805</v>
      </c>
      <c r="CE34" s="25" t="s">
        <v>806</v>
      </c>
    </row>
    <row r="35">
      <c r="A35" s="1">
        <v>60.0</v>
      </c>
      <c r="B35" s="25" t="s">
        <v>970</v>
      </c>
      <c r="C35" s="25" t="s">
        <v>971</v>
      </c>
      <c r="D35" s="1" t="s">
        <v>71</v>
      </c>
      <c r="E35" s="1">
        <v>6.0</v>
      </c>
      <c r="F35" s="25" t="s">
        <v>1051</v>
      </c>
      <c r="G35" s="1">
        <v>5.0</v>
      </c>
      <c r="H35" s="1">
        <v>1.0</v>
      </c>
      <c r="I35" s="26">
        <v>0.8333</v>
      </c>
      <c r="J35" s="26">
        <v>0.0283</v>
      </c>
      <c r="K35" s="1">
        <v>2.0</v>
      </c>
      <c r="L35" s="1">
        <v>2.0</v>
      </c>
      <c r="M35" s="1">
        <v>0.0</v>
      </c>
      <c r="N35" s="26">
        <v>1.0</v>
      </c>
      <c r="O35" s="1">
        <v>4.0</v>
      </c>
      <c r="P35" s="1">
        <v>3.0</v>
      </c>
      <c r="Q35" s="1">
        <v>1.0</v>
      </c>
      <c r="R35" s="26">
        <v>0.75</v>
      </c>
      <c r="S35" s="1">
        <v>6.0</v>
      </c>
      <c r="T35" s="25" t="s">
        <v>1052</v>
      </c>
      <c r="U35" s="26">
        <v>0.0283</v>
      </c>
      <c r="V35" s="1">
        <v>12.0</v>
      </c>
      <c r="W35" s="26">
        <v>0.0566</v>
      </c>
      <c r="X35" s="1" t="s">
        <v>749</v>
      </c>
      <c r="Y35" s="1" t="s">
        <v>887</v>
      </c>
      <c r="Z35" s="25" t="s">
        <v>759</v>
      </c>
      <c r="AA35" s="25" t="s">
        <v>760</v>
      </c>
      <c r="AB35" s="25" t="s">
        <v>761</v>
      </c>
      <c r="AC35" s="1">
        <v>4.0</v>
      </c>
      <c r="AD35" s="1" t="s">
        <v>756</v>
      </c>
      <c r="AE35" s="25" t="s">
        <v>811</v>
      </c>
      <c r="AF35" s="25" t="s">
        <v>812</v>
      </c>
      <c r="AG35" s="25" t="s">
        <v>812</v>
      </c>
      <c r="AH35" s="1">
        <v>2.0</v>
      </c>
      <c r="AI35" s="1" t="s">
        <v>792</v>
      </c>
      <c r="AM35" s="1">
        <v>3.0</v>
      </c>
      <c r="AN35" s="1" t="s">
        <v>912</v>
      </c>
      <c r="AR35" s="1">
        <v>2.0</v>
      </c>
      <c r="AS35" s="1" t="s">
        <v>912</v>
      </c>
      <c r="AT35" s="25" t="s">
        <v>774</v>
      </c>
      <c r="AU35" s="25" t="s">
        <v>775</v>
      </c>
      <c r="AV35" s="1">
        <v>2.0</v>
      </c>
      <c r="AW35" s="1" t="s">
        <v>756</v>
      </c>
      <c r="AX35" s="25" t="s">
        <v>826</v>
      </c>
      <c r="AY35" s="25" t="s">
        <v>827</v>
      </c>
      <c r="AZ35" s="1">
        <v>2.0</v>
      </c>
      <c r="BA35" s="1" t="s">
        <v>756</v>
      </c>
      <c r="BB35" s="25" t="s">
        <v>897</v>
      </c>
      <c r="BC35" s="25" t="s">
        <v>898</v>
      </c>
      <c r="BD35" s="1">
        <v>2.0</v>
      </c>
      <c r="BE35" s="1" t="s">
        <v>792</v>
      </c>
      <c r="BF35" s="25" t="s">
        <v>892</v>
      </c>
      <c r="BG35" s="25" t="s">
        <v>893</v>
      </c>
      <c r="BH35" s="1">
        <v>3.0</v>
      </c>
      <c r="BI35" s="1" t="s">
        <v>770</v>
      </c>
      <c r="BJ35" s="25" t="s">
        <v>822</v>
      </c>
      <c r="BK35" s="25" t="s">
        <v>823</v>
      </c>
      <c r="BL35" s="1">
        <v>3.0</v>
      </c>
      <c r="BM35" s="1" t="s">
        <v>770</v>
      </c>
      <c r="BN35" s="25" t="s">
        <v>877</v>
      </c>
      <c r="BO35" s="25" t="s">
        <v>878</v>
      </c>
      <c r="BP35" s="1">
        <v>3.0</v>
      </c>
      <c r="BQ35" s="1" t="s">
        <v>912</v>
      </c>
      <c r="BR35" s="25" t="s">
        <v>807</v>
      </c>
      <c r="BS35" s="25" t="s">
        <v>808</v>
      </c>
      <c r="BT35" s="1">
        <v>2.0</v>
      </c>
      <c r="BU35" s="1" t="s">
        <v>756</v>
      </c>
      <c r="BV35" s="25" t="s">
        <v>897</v>
      </c>
      <c r="BW35" s="25" t="s">
        <v>898</v>
      </c>
      <c r="BX35" s="1">
        <v>2.0</v>
      </c>
      <c r="BZ35" s="25" t="s">
        <v>826</v>
      </c>
      <c r="CA35" s="25" t="s">
        <v>827</v>
      </c>
      <c r="CD35" s="25" t="s">
        <v>908</v>
      </c>
      <c r="CE35" s="25" t="s">
        <v>909</v>
      </c>
    </row>
    <row r="36">
      <c r="A36" s="1">
        <v>4.0</v>
      </c>
      <c r="B36" s="25" t="s">
        <v>801</v>
      </c>
      <c r="C36" s="25" t="s">
        <v>802</v>
      </c>
      <c r="D36" s="1" t="s">
        <v>15</v>
      </c>
      <c r="E36" s="1">
        <v>76.0</v>
      </c>
      <c r="F36" s="25" t="s">
        <v>1053</v>
      </c>
      <c r="G36" s="1">
        <v>43.0</v>
      </c>
      <c r="H36" s="1">
        <v>33.0</v>
      </c>
      <c r="I36" s="26">
        <v>0.5658</v>
      </c>
      <c r="J36" s="26">
        <v>0.3585</v>
      </c>
      <c r="K36" s="1">
        <v>36.0</v>
      </c>
      <c r="L36" s="1">
        <v>20.0</v>
      </c>
      <c r="M36" s="1">
        <v>16.0</v>
      </c>
      <c r="N36" s="26">
        <v>0.5556</v>
      </c>
      <c r="O36" s="1">
        <v>40.0</v>
      </c>
      <c r="P36" s="1">
        <v>23.0</v>
      </c>
      <c r="Q36" s="1">
        <v>17.0</v>
      </c>
      <c r="R36" s="26">
        <v>0.575</v>
      </c>
      <c r="S36" s="1">
        <v>79.0</v>
      </c>
      <c r="T36" s="25" t="s">
        <v>1054</v>
      </c>
      <c r="U36" s="26">
        <v>0.3726</v>
      </c>
      <c r="V36" s="1">
        <v>155.0</v>
      </c>
      <c r="W36" s="26">
        <v>0.7311</v>
      </c>
      <c r="X36" s="1" t="s">
        <v>749</v>
      </c>
      <c r="Y36" s="1" t="s">
        <v>1055</v>
      </c>
      <c r="Z36" s="25" t="s">
        <v>759</v>
      </c>
      <c r="AA36" s="25" t="s">
        <v>760</v>
      </c>
      <c r="AB36" s="25" t="s">
        <v>761</v>
      </c>
      <c r="AC36" s="1">
        <v>21.0</v>
      </c>
      <c r="AD36" s="1" t="s">
        <v>957</v>
      </c>
      <c r="AE36" s="25" t="s">
        <v>794</v>
      </c>
      <c r="AF36" s="25" t="s">
        <v>795</v>
      </c>
      <c r="AG36" s="25" t="s">
        <v>795</v>
      </c>
      <c r="AH36" s="1">
        <v>11.0</v>
      </c>
      <c r="AI36" s="1" t="s">
        <v>1056</v>
      </c>
      <c r="AJ36" s="25" t="s">
        <v>850</v>
      </c>
      <c r="AK36" s="25" t="s">
        <v>851</v>
      </c>
      <c r="AL36" s="25" t="s">
        <v>851</v>
      </c>
      <c r="AM36" s="1">
        <v>11.0</v>
      </c>
      <c r="AN36" s="1" t="s">
        <v>855</v>
      </c>
      <c r="AO36" s="25" t="s">
        <v>857</v>
      </c>
      <c r="AP36" s="25" t="s">
        <v>858</v>
      </c>
      <c r="AQ36" s="25" t="s">
        <v>859</v>
      </c>
      <c r="AR36" s="1">
        <v>8.0</v>
      </c>
      <c r="AS36" s="1" t="s">
        <v>844</v>
      </c>
      <c r="AT36" s="25" t="s">
        <v>939</v>
      </c>
      <c r="AU36" s="25" t="s">
        <v>940</v>
      </c>
      <c r="AV36" s="1">
        <v>7.0</v>
      </c>
      <c r="AW36" s="1" t="s">
        <v>1057</v>
      </c>
      <c r="AX36" s="25" t="s">
        <v>829</v>
      </c>
      <c r="AY36" s="25" t="s">
        <v>830</v>
      </c>
      <c r="AZ36" s="1">
        <v>18.0</v>
      </c>
      <c r="BA36" s="1" t="s">
        <v>1035</v>
      </c>
      <c r="BB36" s="25" t="s">
        <v>766</v>
      </c>
      <c r="BC36" s="25" t="s">
        <v>767</v>
      </c>
      <c r="BD36" s="1">
        <v>17.0</v>
      </c>
      <c r="BE36" s="1" t="s">
        <v>985</v>
      </c>
      <c r="BF36" s="25" t="s">
        <v>861</v>
      </c>
      <c r="BG36" s="25" t="s">
        <v>862</v>
      </c>
      <c r="BH36" s="1">
        <v>16.0</v>
      </c>
      <c r="BI36" s="1" t="s">
        <v>836</v>
      </c>
      <c r="BJ36" s="25" t="s">
        <v>840</v>
      </c>
      <c r="BK36" s="25" t="s">
        <v>841</v>
      </c>
      <c r="BL36" s="1">
        <v>12.0</v>
      </c>
      <c r="BM36" s="1" t="s">
        <v>832</v>
      </c>
      <c r="BN36" s="25" t="s">
        <v>777</v>
      </c>
      <c r="BO36" s="25" t="s">
        <v>778</v>
      </c>
      <c r="BP36" s="1">
        <v>11.0</v>
      </c>
      <c r="BQ36" s="1" t="s">
        <v>1058</v>
      </c>
      <c r="BR36" s="25" t="s">
        <v>766</v>
      </c>
      <c r="BS36" s="25" t="s">
        <v>767</v>
      </c>
      <c r="BT36" s="1">
        <v>22.0</v>
      </c>
      <c r="BU36" s="1" t="s">
        <v>1059</v>
      </c>
      <c r="BV36" s="25" t="s">
        <v>763</v>
      </c>
      <c r="BW36" s="25" t="s">
        <v>764</v>
      </c>
      <c r="BX36" s="1">
        <v>20.0</v>
      </c>
      <c r="BY36" s="1" t="s">
        <v>1060</v>
      </c>
      <c r="BZ36" s="25" t="s">
        <v>786</v>
      </c>
      <c r="CA36" s="25" t="s">
        <v>787</v>
      </c>
      <c r="CB36" s="1">
        <v>19.0</v>
      </c>
      <c r="CC36" s="1" t="s">
        <v>1061</v>
      </c>
      <c r="CD36" s="25" t="s">
        <v>768</v>
      </c>
      <c r="CE36" s="25" t="s">
        <v>769</v>
      </c>
      <c r="CF36" s="1">
        <v>19.0</v>
      </c>
      <c r="CG36" s="25" t="s">
        <v>811</v>
      </c>
      <c r="CH36" s="25" t="s">
        <v>812</v>
      </c>
      <c r="CI36" s="25" t="s">
        <v>812</v>
      </c>
      <c r="CJ36" s="1" t="s">
        <v>1062</v>
      </c>
      <c r="CK36" s="1">
        <v>15.0</v>
      </c>
    </row>
    <row r="37">
      <c r="A37" s="1">
        <v>57.0</v>
      </c>
      <c r="B37" s="25" t="s">
        <v>968</v>
      </c>
      <c r="C37" s="25" t="s">
        <v>969</v>
      </c>
      <c r="D37" s="1" t="s">
        <v>68</v>
      </c>
      <c r="E37" s="1">
        <v>7.0</v>
      </c>
      <c r="F37" s="25" t="s">
        <v>1063</v>
      </c>
      <c r="G37" s="1">
        <v>5.0</v>
      </c>
      <c r="H37" s="1">
        <v>2.0</v>
      </c>
      <c r="I37" s="26">
        <v>0.7143</v>
      </c>
      <c r="J37" s="26">
        <v>0.033</v>
      </c>
      <c r="K37" s="1">
        <v>5.0</v>
      </c>
      <c r="L37" s="1">
        <v>4.0</v>
      </c>
      <c r="M37" s="1">
        <v>1.0</v>
      </c>
      <c r="N37" s="26">
        <v>0.8</v>
      </c>
      <c r="O37" s="1">
        <v>2.0</v>
      </c>
      <c r="P37" s="1">
        <v>1.0</v>
      </c>
      <c r="Q37" s="1">
        <v>1.0</v>
      </c>
      <c r="R37" s="26">
        <v>0.5</v>
      </c>
      <c r="S37" s="1">
        <v>5.0</v>
      </c>
      <c r="T37" s="25" t="s">
        <v>1064</v>
      </c>
      <c r="U37" s="26">
        <v>0.0236</v>
      </c>
      <c r="V37" s="1">
        <v>12.0</v>
      </c>
      <c r="W37" s="26">
        <v>0.0566</v>
      </c>
      <c r="X37" s="1" t="s">
        <v>749</v>
      </c>
      <c r="Y37" s="1" t="s">
        <v>844</v>
      </c>
      <c r="Z37" s="25" t="s">
        <v>811</v>
      </c>
      <c r="AA37" s="25" t="s">
        <v>812</v>
      </c>
      <c r="AB37" s="25" t="s">
        <v>812</v>
      </c>
      <c r="AC37" s="1">
        <v>7.0</v>
      </c>
      <c r="AD37" s="1" t="s">
        <v>906</v>
      </c>
      <c r="AH37" s="1">
        <v>4.0</v>
      </c>
      <c r="AI37" s="1" t="s">
        <v>792</v>
      </c>
      <c r="AM37" s="1">
        <v>3.0</v>
      </c>
      <c r="AN37" s="1" t="s">
        <v>770</v>
      </c>
      <c r="AR37" s="1">
        <v>3.0</v>
      </c>
      <c r="AS37" s="1" t="s">
        <v>770</v>
      </c>
      <c r="AT37" s="25" t="s">
        <v>822</v>
      </c>
      <c r="AU37" s="25" t="s">
        <v>823</v>
      </c>
      <c r="AV37" s="1">
        <v>3.0</v>
      </c>
      <c r="AW37" s="1" t="s">
        <v>770</v>
      </c>
      <c r="AX37" s="25" t="s">
        <v>774</v>
      </c>
      <c r="AY37" s="25" t="s">
        <v>775</v>
      </c>
      <c r="AZ37" s="1">
        <v>3.0</v>
      </c>
      <c r="BA37" s="1" t="s">
        <v>906</v>
      </c>
      <c r="BB37" s="25" t="s">
        <v>902</v>
      </c>
      <c r="BC37" s="25" t="s">
        <v>903</v>
      </c>
      <c r="BD37" s="1">
        <v>4.0</v>
      </c>
      <c r="BE37" s="1" t="s">
        <v>770</v>
      </c>
      <c r="BF37" s="25" t="s">
        <v>780</v>
      </c>
      <c r="BG37" s="25" t="s">
        <v>781</v>
      </c>
      <c r="BH37" s="1">
        <v>3.0</v>
      </c>
      <c r="BI37" s="1" t="s">
        <v>770</v>
      </c>
      <c r="BJ37" s="25" t="s">
        <v>897</v>
      </c>
      <c r="BK37" s="25" t="s">
        <v>898</v>
      </c>
      <c r="BL37" s="1">
        <v>3.0</v>
      </c>
      <c r="BM37" s="1" t="s">
        <v>912</v>
      </c>
      <c r="BN37" s="25" t="s">
        <v>842</v>
      </c>
      <c r="BO37" s="25" t="s">
        <v>843</v>
      </c>
      <c r="BP37" s="1">
        <v>2.0</v>
      </c>
      <c r="BQ37" s="1" t="s">
        <v>912</v>
      </c>
      <c r="BR37" s="25" t="s">
        <v>877</v>
      </c>
      <c r="BS37" s="25" t="s">
        <v>878</v>
      </c>
      <c r="BT37" s="1">
        <v>2.0</v>
      </c>
      <c r="BV37" s="25" t="s">
        <v>826</v>
      </c>
      <c r="BW37" s="25" t="s">
        <v>827</v>
      </c>
      <c r="BZ37" s="25" t="s">
        <v>774</v>
      </c>
      <c r="CA37" s="25" t="s">
        <v>775</v>
      </c>
      <c r="CD37" s="25" t="s">
        <v>908</v>
      </c>
      <c r="CE37" s="25" t="s">
        <v>909</v>
      </c>
    </row>
    <row r="38">
      <c r="A38" s="1">
        <v>63.0</v>
      </c>
      <c r="B38" s="25" t="s">
        <v>1065</v>
      </c>
      <c r="C38" s="25" t="s">
        <v>1066</v>
      </c>
      <c r="D38" s="1" t="s">
        <v>74</v>
      </c>
      <c r="E38" s="1">
        <v>3.0</v>
      </c>
      <c r="F38" s="25" t="s">
        <v>1067</v>
      </c>
      <c r="G38" s="1">
        <v>2.0</v>
      </c>
      <c r="H38" s="1">
        <v>1.0</v>
      </c>
      <c r="I38" s="26">
        <v>0.6667</v>
      </c>
      <c r="J38" s="26">
        <v>0.0142</v>
      </c>
      <c r="K38" s="1">
        <v>2.0</v>
      </c>
      <c r="L38" s="1">
        <v>1.0</v>
      </c>
      <c r="M38" s="1">
        <v>1.0</v>
      </c>
      <c r="N38" s="26">
        <v>0.5</v>
      </c>
      <c r="O38" s="1">
        <v>1.0</v>
      </c>
      <c r="P38" s="1">
        <v>1.0</v>
      </c>
      <c r="Q38" s="1">
        <v>0.0</v>
      </c>
      <c r="R38" s="26">
        <v>1.0</v>
      </c>
      <c r="S38" s="1">
        <v>1.0</v>
      </c>
      <c r="T38" s="25" t="s">
        <v>1068</v>
      </c>
      <c r="U38" s="26">
        <v>0.0047</v>
      </c>
      <c r="V38" s="1">
        <v>4.0</v>
      </c>
      <c r="W38" s="26">
        <v>0.0189</v>
      </c>
      <c r="X38" s="1" t="s">
        <v>749</v>
      </c>
      <c r="Y38" s="1" t="s">
        <v>756</v>
      </c>
      <c r="Z38" s="25" t="s">
        <v>811</v>
      </c>
      <c r="AA38" s="25" t="s">
        <v>812</v>
      </c>
      <c r="AB38" s="25" t="s">
        <v>812</v>
      </c>
      <c r="AC38" s="1">
        <v>2.0</v>
      </c>
      <c r="AD38" s="1" t="s">
        <v>876</v>
      </c>
      <c r="AE38" s="25" t="s">
        <v>759</v>
      </c>
      <c r="AF38" s="25" t="s">
        <v>760</v>
      </c>
      <c r="AG38" s="25" t="s">
        <v>761</v>
      </c>
      <c r="AH38" s="1">
        <v>1.0</v>
      </c>
      <c r="AI38" s="1" t="s">
        <v>770</v>
      </c>
      <c r="AM38" s="1">
        <v>3.0</v>
      </c>
      <c r="AN38" s="1" t="s">
        <v>912</v>
      </c>
      <c r="AR38" s="1">
        <v>2.0</v>
      </c>
      <c r="AS38" s="1" t="s">
        <v>876</v>
      </c>
      <c r="AT38" s="25" t="s">
        <v>822</v>
      </c>
      <c r="AU38" s="25" t="s">
        <v>823</v>
      </c>
      <c r="AV38" s="1">
        <v>1.0</v>
      </c>
      <c r="AW38" s="1" t="s">
        <v>876</v>
      </c>
      <c r="AX38" s="25" t="s">
        <v>826</v>
      </c>
      <c r="AY38" s="25" t="s">
        <v>827</v>
      </c>
      <c r="AZ38" s="1">
        <v>1.0</v>
      </c>
      <c r="BA38" s="1" t="s">
        <v>876</v>
      </c>
      <c r="BB38" s="25" t="s">
        <v>892</v>
      </c>
      <c r="BC38" s="25" t="s">
        <v>893</v>
      </c>
      <c r="BD38" s="1">
        <v>1.0</v>
      </c>
      <c r="BE38" s="1" t="s">
        <v>756</v>
      </c>
      <c r="BF38" s="25" t="s">
        <v>763</v>
      </c>
      <c r="BG38" s="25" t="s">
        <v>764</v>
      </c>
      <c r="BH38" s="1">
        <v>2.0</v>
      </c>
      <c r="BI38" s="1" t="s">
        <v>876</v>
      </c>
      <c r="BJ38" s="25" t="s">
        <v>801</v>
      </c>
      <c r="BK38" s="25" t="s">
        <v>802</v>
      </c>
      <c r="BL38" s="1">
        <v>1.0</v>
      </c>
      <c r="BM38" s="1" t="s">
        <v>876</v>
      </c>
      <c r="BN38" s="25" t="s">
        <v>842</v>
      </c>
      <c r="BO38" s="25" t="s">
        <v>843</v>
      </c>
      <c r="BP38" s="1">
        <v>1.0</v>
      </c>
      <c r="BQ38" s="1" t="s">
        <v>876</v>
      </c>
      <c r="BR38" s="25" t="s">
        <v>774</v>
      </c>
      <c r="BS38" s="25" t="s">
        <v>775</v>
      </c>
      <c r="BT38" s="1">
        <v>1.0</v>
      </c>
      <c r="BU38" s="1" t="s">
        <v>876</v>
      </c>
      <c r="BV38" s="25" t="s">
        <v>799</v>
      </c>
      <c r="BW38" s="25" t="s">
        <v>800</v>
      </c>
      <c r="BX38" s="1">
        <v>1.0</v>
      </c>
      <c r="BZ38" s="25" t="s">
        <v>1047</v>
      </c>
      <c r="CA38" s="25" t="s">
        <v>1048</v>
      </c>
      <c r="CD38" s="25" t="s">
        <v>877</v>
      </c>
      <c r="CE38" s="25" t="s">
        <v>878</v>
      </c>
    </row>
    <row r="39">
      <c r="A39" s="1">
        <v>30.0</v>
      </c>
      <c r="B39" s="25" t="s">
        <v>921</v>
      </c>
      <c r="C39" s="25" t="s">
        <v>922</v>
      </c>
      <c r="D39" s="1" t="s">
        <v>41</v>
      </c>
      <c r="E39" s="1">
        <v>31.0</v>
      </c>
      <c r="F39" s="25" t="s">
        <v>1069</v>
      </c>
      <c r="G39" s="1">
        <v>12.0</v>
      </c>
      <c r="H39" s="1">
        <v>19.0</v>
      </c>
      <c r="I39" s="26">
        <v>0.3871</v>
      </c>
      <c r="J39" s="26">
        <v>0.1462</v>
      </c>
      <c r="K39" s="1">
        <v>19.0</v>
      </c>
      <c r="L39" s="1">
        <v>9.0</v>
      </c>
      <c r="M39" s="1">
        <v>10.0</v>
      </c>
      <c r="N39" s="26">
        <v>0.4737</v>
      </c>
      <c r="O39" s="1">
        <v>12.0</v>
      </c>
      <c r="P39" s="1">
        <v>3.0</v>
      </c>
      <c r="Q39" s="1">
        <v>9.0</v>
      </c>
      <c r="R39" s="26">
        <v>0.25</v>
      </c>
      <c r="S39" s="1">
        <v>12.0</v>
      </c>
      <c r="T39" s="25" t="s">
        <v>1070</v>
      </c>
      <c r="U39" s="26">
        <v>0.0566</v>
      </c>
      <c r="V39" s="1">
        <v>43.0</v>
      </c>
      <c r="W39" s="26">
        <v>0.2028</v>
      </c>
      <c r="X39" s="1" t="s">
        <v>749</v>
      </c>
      <c r="Y39" s="1" t="s">
        <v>886</v>
      </c>
      <c r="Z39" s="25" t="s">
        <v>850</v>
      </c>
      <c r="AA39" s="25" t="s">
        <v>851</v>
      </c>
      <c r="AB39" s="25" t="s">
        <v>851</v>
      </c>
      <c r="AC39" s="1">
        <v>6.0</v>
      </c>
      <c r="AD39" s="1" t="s">
        <v>776</v>
      </c>
      <c r="AE39" s="25" t="s">
        <v>754</v>
      </c>
      <c r="AF39" s="25" t="s">
        <v>755</v>
      </c>
      <c r="AG39" s="25" t="s">
        <v>755</v>
      </c>
      <c r="AH39" s="1">
        <v>6.0</v>
      </c>
      <c r="AI39" s="1" t="s">
        <v>753</v>
      </c>
      <c r="AJ39" s="25" t="s">
        <v>751</v>
      </c>
      <c r="AK39" s="25" t="s">
        <v>752</v>
      </c>
      <c r="AL39" s="25" t="s">
        <v>752</v>
      </c>
      <c r="AM39" s="1">
        <v>4.0</v>
      </c>
      <c r="AN39" s="1" t="s">
        <v>765</v>
      </c>
      <c r="AO39" s="25" t="s">
        <v>757</v>
      </c>
      <c r="AP39" s="25" t="s">
        <v>758</v>
      </c>
      <c r="AQ39" s="25" t="s">
        <v>758</v>
      </c>
      <c r="AR39" s="1">
        <v>4.0</v>
      </c>
      <c r="AS39" s="1" t="s">
        <v>765</v>
      </c>
      <c r="AT39" s="25" t="s">
        <v>870</v>
      </c>
      <c r="AU39" s="25" t="s">
        <v>871</v>
      </c>
      <c r="AV39" s="1">
        <v>4.0</v>
      </c>
      <c r="AW39" s="1" t="s">
        <v>866</v>
      </c>
      <c r="AX39" s="25" t="s">
        <v>803</v>
      </c>
      <c r="AY39" s="25" t="s">
        <v>804</v>
      </c>
      <c r="AZ39" s="1">
        <v>9.0</v>
      </c>
      <c r="BA39" s="1" t="s">
        <v>856</v>
      </c>
      <c r="BB39" s="25" t="s">
        <v>786</v>
      </c>
      <c r="BC39" s="25" t="s">
        <v>787</v>
      </c>
      <c r="BD39" s="1">
        <v>8.0</v>
      </c>
      <c r="BE39" s="1" t="s">
        <v>856</v>
      </c>
      <c r="BF39" s="25" t="s">
        <v>829</v>
      </c>
      <c r="BG39" s="25" t="s">
        <v>830</v>
      </c>
      <c r="BH39" s="1">
        <v>8.0</v>
      </c>
      <c r="BI39" s="1" t="s">
        <v>1071</v>
      </c>
      <c r="BJ39" s="25" t="s">
        <v>879</v>
      </c>
      <c r="BK39" s="25" t="s">
        <v>880</v>
      </c>
      <c r="BL39" s="1">
        <v>8.0</v>
      </c>
      <c r="BM39" s="1" t="s">
        <v>848</v>
      </c>
      <c r="BN39" s="25" t="s">
        <v>763</v>
      </c>
      <c r="BO39" s="25" t="s">
        <v>764</v>
      </c>
      <c r="BP39" s="1">
        <v>7.0</v>
      </c>
      <c r="BQ39" s="1" t="s">
        <v>960</v>
      </c>
      <c r="BR39" s="25" t="s">
        <v>861</v>
      </c>
      <c r="BS39" s="25" t="s">
        <v>862</v>
      </c>
      <c r="BT39" s="1">
        <v>12.0</v>
      </c>
      <c r="BU39" s="1" t="s">
        <v>1056</v>
      </c>
      <c r="BV39" s="25" t="s">
        <v>768</v>
      </c>
      <c r="BW39" s="25" t="s">
        <v>769</v>
      </c>
      <c r="BX39" s="1">
        <v>11.0</v>
      </c>
      <c r="BY39" s="1" t="s">
        <v>958</v>
      </c>
      <c r="BZ39" s="25" t="s">
        <v>786</v>
      </c>
      <c r="CA39" s="25" t="s">
        <v>787</v>
      </c>
      <c r="CB39" s="1">
        <v>9.0</v>
      </c>
      <c r="CC39" s="1" t="s">
        <v>847</v>
      </c>
      <c r="CD39" s="25" t="s">
        <v>784</v>
      </c>
      <c r="CE39" s="25" t="s">
        <v>785</v>
      </c>
      <c r="CF39" s="1">
        <v>8.0</v>
      </c>
      <c r="CG39" s="25" t="s">
        <v>817</v>
      </c>
      <c r="CH39" s="25" t="s">
        <v>818</v>
      </c>
      <c r="CI39" s="25" t="s">
        <v>818</v>
      </c>
      <c r="CJ39" s="1" t="s">
        <v>847</v>
      </c>
      <c r="CK39" s="1">
        <v>8.0</v>
      </c>
    </row>
    <row r="40">
      <c r="A40" s="1">
        <v>44.0</v>
      </c>
      <c r="B40" s="25" t="s">
        <v>933</v>
      </c>
      <c r="C40" s="25" t="s">
        <v>934</v>
      </c>
      <c r="D40" s="1" t="s">
        <v>55</v>
      </c>
      <c r="E40" s="1">
        <v>14.0</v>
      </c>
      <c r="F40" s="25" t="s">
        <v>1072</v>
      </c>
      <c r="G40" s="1">
        <v>3.0</v>
      </c>
      <c r="H40" s="1">
        <v>11.0</v>
      </c>
      <c r="I40" s="26">
        <v>0.2143</v>
      </c>
      <c r="J40" s="26">
        <v>0.066</v>
      </c>
      <c r="K40" s="1">
        <v>3.0</v>
      </c>
      <c r="L40" s="1">
        <v>0.0</v>
      </c>
      <c r="M40" s="1">
        <v>3.0</v>
      </c>
      <c r="N40" s="26">
        <v>0.0</v>
      </c>
      <c r="O40" s="1">
        <v>11.0</v>
      </c>
      <c r="P40" s="1">
        <v>3.0</v>
      </c>
      <c r="Q40" s="1">
        <v>8.0</v>
      </c>
      <c r="R40" s="26">
        <v>0.2727</v>
      </c>
      <c r="S40" s="1">
        <v>7.0</v>
      </c>
      <c r="T40" s="25" t="s">
        <v>1073</v>
      </c>
      <c r="U40" s="26">
        <v>0.033</v>
      </c>
      <c r="V40" s="1">
        <v>21.0</v>
      </c>
      <c r="W40" s="26">
        <v>0.0991</v>
      </c>
      <c r="X40" s="1" t="s">
        <v>749</v>
      </c>
      <c r="Y40" s="1" t="s">
        <v>849</v>
      </c>
      <c r="Z40" s="25" t="s">
        <v>759</v>
      </c>
      <c r="AA40" s="25" t="s">
        <v>760</v>
      </c>
      <c r="AB40" s="25" t="s">
        <v>761</v>
      </c>
      <c r="AC40" s="1">
        <v>5.0</v>
      </c>
      <c r="AD40" s="1" t="s">
        <v>756</v>
      </c>
      <c r="AE40" s="25" t="s">
        <v>850</v>
      </c>
      <c r="AF40" s="25" t="s">
        <v>851</v>
      </c>
      <c r="AG40" s="25" t="s">
        <v>851</v>
      </c>
      <c r="AH40" s="1">
        <v>2.0</v>
      </c>
      <c r="AI40" s="1" t="s">
        <v>793</v>
      </c>
      <c r="AJ40" s="25" t="s">
        <v>857</v>
      </c>
      <c r="AK40" s="25" t="s">
        <v>858</v>
      </c>
      <c r="AL40" s="25" t="s">
        <v>859</v>
      </c>
      <c r="AM40" s="1">
        <v>2.0</v>
      </c>
      <c r="AN40" s="1" t="s">
        <v>793</v>
      </c>
      <c r="AO40" s="25" t="s">
        <v>751</v>
      </c>
      <c r="AP40" s="25" t="s">
        <v>752</v>
      </c>
      <c r="AQ40" s="25" t="s">
        <v>752</v>
      </c>
      <c r="AR40" s="1">
        <v>2.0</v>
      </c>
      <c r="AS40" s="1" t="s">
        <v>796</v>
      </c>
      <c r="AT40" s="25" t="s">
        <v>763</v>
      </c>
      <c r="AU40" s="25" t="s">
        <v>764</v>
      </c>
      <c r="AV40" s="1">
        <v>1.0</v>
      </c>
      <c r="AW40" s="1" t="s">
        <v>849</v>
      </c>
      <c r="AX40" s="25" t="s">
        <v>786</v>
      </c>
      <c r="AY40" s="25" t="s">
        <v>787</v>
      </c>
      <c r="AZ40" s="1">
        <v>5.0</v>
      </c>
      <c r="BA40" s="1" t="s">
        <v>1074</v>
      </c>
      <c r="BB40" s="25" t="s">
        <v>780</v>
      </c>
      <c r="BC40" s="25" t="s">
        <v>781</v>
      </c>
      <c r="BD40" s="1">
        <v>5.0</v>
      </c>
      <c r="BE40" s="1" t="s">
        <v>765</v>
      </c>
      <c r="BF40" s="25" t="s">
        <v>929</v>
      </c>
      <c r="BG40" s="25" t="s">
        <v>930</v>
      </c>
      <c r="BH40" s="1">
        <v>4.0</v>
      </c>
      <c r="BI40" s="1" t="s">
        <v>773</v>
      </c>
      <c r="BJ40" s="25" t="s">
        <v>782</v>
      </c>
      <c r="BK40" s="25" t="s">
        <v>783</v>
      </c>
      <c r="BL40" s="1">
        <v>3.0</v>
      </c>
      <c r="BM40" s="1" t="s">
        <v>773</v>
      </c>
      <c r="BN40" s="25" t="s">
        <v>803</v>
      </c>
      <c r="BO40" s="25" t="s">
        <v>804</v>
      </c>
      <c r="BP40" s="1">
        <v>3.0</v>
      </c>
      <c r="BQ40" s="1" t="s">
        <v>765</v>
      </c>
      <c r="BR40" s="25" t="s">
        <v>763</v>
      </c>
      <c r="BS40" s="25" t="s">
        <v>764</v>
      </c>
      <c r="BT40" s="1">
        <v>4.0</v>
      </c>
      <c r="BU40" s="1" t="s">
        <v>920</v>
      </c>
      <c r="BV40" s="25" t="s">
        <v>766</v>
      </c>
      <c r="BW40" s="25" t="s">
        <v>767</v>
      </c>
      <c r="BX40" s="1">
        <v>4.0</v>
      </c>
      <c r="BY40" s="1" t="s">
        <v>920</v>
      </c>
      <c r="BZ40" s="25" t="s">
        <v>944</v>
      </c>
      <c r="CA40" s="25" t="s">
        <v>945</v>
      </c>
      <c r="CB40" s="1">
        <v>4.0</v>
      </c>
      <c r="CC40" s="1" t="s">
        <v>770</v>
      </c>
      <c r="CD40" s="25" t="s">
        <v>771</v>
      </c>
      <c r="CE40" s="25" t="s">
        <v>772</v>
      </c>
      <c r="CF40" s="1">
        <v>3.0</v>
      </c>
      <c r="CG40" s="25" t="s">
        <v>817</v>
      </c>
      <c r="CH40" s="25" t="s">
        <v>818</v>
      </c>
      <c r="CI40" s="25" t="s">
        <v>818</v>
      </c>
      <c r="CJ40" s="1" t="s">
        <v>770</v>
      </c>
      <c r="CK40" s="1">
        <v>3.0</v>
      </c>
    </row>
    <row r="41">
      <c r="A41" s="1">
        <v>19.0</v>
      </c>
      <c r="B41" s="25" t="s">
        <v>879</v>
      </c>
      <c r="C41" s="25" t="s">
        <v>880</v>
      </c>
      <c r="D41" s="1" t="s">
        <v>30</v>
      </c>
      <c r="E41" s="1">
        <v>49.0</v>
      </c>
      <c r="F41" s="25" t="s">
        <v>1075</v>
      </c>
      <c r="G41" s="1">
        <v>17.0</v>
      </c>
      <c r="H41" s="1">
        <v>32.0</v>
      </c>
      <c r="I41" s="26">
        <v>0.3469</v>
      </c>
      <c r="J41" s="26">
        <v>0.2311</v>
      </c>
      <c r="K41" s="1">
        <v>27.0</v>
      </c>
      <c r="L41" s="1">
        <v>11.0</v>
      </c>
      <c r="M41" s="1">
        <v>16.0</v>
      </c>
      <c r="N41" s="26">
        <v>0.4074</v>
      </c>
      <c r="O41" s="1">
        <v>22.0</v>
      </c>
      <c r="P41" s="1">
        <v>6.0</v>
      </c>
      <c r="Q41" s="1">
        <v>16.0</v>
      </c>
      <c r="R41" s="26">
        <v>0.2727</v>
      </c>
      <c r="S41" s="1">
        <v>18.0</v>
      </c>
      <c r="T41" s="25" t="s">
        <v>1076</v>
      </c>
      <c r="U41" s="26">
        <v>0.0849</v>
      </c>
      <c r="V41" s="1">
        <v>67.0</v>
      </c>
      <c r="W41" s="26">
        <v>0.316</v>
      </c>
      <c r="X41" s="1" t="s">
        <v>749</v>
      </c>
      <c r="Y41" s="1" t="s">
        <v>890</v>
      </c>
      <c r="Z41" s="25" t="s">
        <v>794</v>
      </c>
      <c r="AA41" s="25" t="s">
        <v>795</v>
      </c>
      <c r="AB41" s="25" t="s">
        <v>795</v>
      </c>
      <c r="AC41" s="1">
        <v>9.0</v>
      </c>
      <c r="AD41" s="1" t="s">
        <v>958</v>
      </c>
      <c r="AE41" s="25" t="s">
        <v>817</v>
      </c>
      <c r="AF41" s="25" t="s">
        <v>818</v>
      </c>
      <c r="AG41" s="25" t="s">
        <v>818</v>
      </c>
      <c r="AH41" s="1">
        <v>9.0</v>
      </c>
      <c r="AI41" s="1" t="s">
        <v>848</v>
      </c>
      <c r="AJ41" s="25" t="s">
        <v>754</v>
      </c>
      <c r="AK41" s="25" t="s">
        <v>755</v>
      </c>
      <c r="AL41" s="25" t="s">
        <v>755</v>
      </c>
      <c r="AM41" s="1">
        <v>7.0</v>
      </c>
      <c r="AN41" s="1" t="s">
        <v>848</v>
      </c>
      <c r="AO41" s="25" t="s">
        <v>811</v>
      </c>
      <c r="AP41" s="25" t="s">
        <v>812</v>
      </c>
      <c r="AQ41" s="25" t="s">
        <v>812</v>
      </c>
      <c r="AR41" s="1">
        <v>7.0</v>
      </c>
      <c r="AS41" s="1" t="s">
        <v>750</v>
      </c>
      <c r="AT41" s="25" t="s">
        <v>786</v>
      </c>
      <c r="AU41" s="25" t="s">
        <v>787</v>
      </c>
      <c r="AV41" s="1">
        <v>7.0</v>
      </c>
      <c r="AW41" s="1" t="s">
        <v>1077</v>
      </c>
      <c r="AX41" s="25" t="s">
        <v>763</v>
      </c>
      <c r="AY41" s="25" t="s">
        <v>764</v>
      </c>
      <c r="AZ41" s="1">
        <v>20.0</v>
      </c>
      <c r="BA41" s="1" t="s">
        <v>816</v>
      </c>
      <c r="BB41" s="25" t="s">
        <v>801</v>
      </c>
      <c r="BC41" s="25" t="s">
        <v>802</v>
      </c>
      <c r="BD41" s="1">
        <v>13.0</v>
      </c>
      <c r="BE41" s="1" t="s">
        <v>957</v>
      </c>
      <c r="BF41" s="25" t="s">
        <v>939</v>
      </c>
      <c r="BG41" s="25" t="s">
        <v>940</v>
      </c>
      <c r="BH41" s="1">
        <v>11.0</v>
      </c>
      <c r="BI41" s="1" t="s">
        <v>957</v>
      </c>
      <c r="BJ41" s="25" t="s">
        <v>805</v>
      </c>
      <c r="BK41" s="25" t="s">
        <v>806</v>
      </c>
      <c r="BL41" s="1">
        <v>11.0</v>
      </c>
      <c r="BM41" s="1" t="s">
        <v>1078</v>
      </c>
      <c r="BN41" s="25" t="s">
        <v>766</v>
      </c>
      <c r="BO41" s="25" t="s">
        <v>767</v>
      </c>
      <c r="BP41" s="1">
        <v>10.0</v>
      </c>
      <c r="BQ41" s="1" t="s">
        <v>1042</v>
      </c>
      <c r="BR41" s="25" t="s">
        <v>777</v>
      </c>
      <c r="BS41" s="25" t="s">
        <v>778</v>
      </c>
      <c r="BT41" s="1">
        <v>15.0</v>
      </c>
      <c r="BU41" s="1" t="s">
        <v>1079</v>
      </c>
      <c r="BV41" s="25" t="s">
        <v>763</v>
      </c>
      <c r="BW41" s="25" t="s">
        <v>764</v>
      </c>
      <c r="BX41" s="1">
        <v>13.0</v>
      </c>
      <c r="BY41" s="1" t="s">
        <v>957</v>
      </c>
      <c r="BZ41" s="25" t="s">
        <v>786</v>
      </c>
      <c r="CA41" s="25" t="s">
        <v>787</v>
      </c>
      <c r="CB41" s="1">
        <v>11.0</v>
      </c>
      <c r="CC41" s="1" t="s">
        <v>1056</v>
      </c>
      <c r="CD41" s="25" t="s">
        <v>861</v>
      </c>
      <c r="CE41" s="25" t="s">
        <v>862</v>
      </c>
      <c r="CF41" s="1">
        <v>11.0</v>
      </c>
      <c r="CG41" s="25" t="s">
        <v>751</v>
      </c>
      <c r="CH41" s="25" t="s">
        <v>752</v>
      </c>
      <c r="CI41" s="25" t="s">
        <v>752</v>
      </c>
      <c r="CJ41" s="1" t="s">
        <v>1056</v>
      </c>
      <c r="CK41" s="1">
        <v>11.0</v>
      </c>
    </row>
    <row r="42">
      <c r="A42" s="1">
        <v>79.0</v>
      </c>
      <c r="B42" s="25" t="s">
        <v>1080</v>
      </c>
      <c r="C42" s="25" t="s">
        <v>1081</v>
      </c>
      <c r="D42" s="1" t="s">
        <v>90</v>
      </c>
      <c r="E42" s="1">
        <v>1.0</v>
      </c>
      <c r="F42" s="25" t="s">
        <v>1082</v>
      </c>
      <c r="G42" s="1">
        <v>0.0</v>
      </c>
      <c r="H42" s="1">
        <v>1.0</v>
      </c>
      <c r="I42" s="26">
        <v>0.0</v>
      </c>
      <c r="J42" s="26">
        <v>0.0047</v>
      </c>
      <c r="K42" s="1">
        <v>1.0</v>
      </c>
      <c r="L42" s="1">
        <v>0.0</v>
      </c>
      <c r="M42" s="1">
        <v>1.0</v>
      </c>
      <c r="N42" s="26">
        <v>0.0</v>
      </c>
      <c r="O42" s="1">
        <v>0.0</v>
      </c>
      <c r="P42" s="1">
        <v>0.0</v>
      </c>
      <c r="Q42" s="1">
        <v>0.0</v>
      </c>
      <c r="R42" s="1" t="s">
        <v>875</v>
      </c>
      <c r="U42" s="26">
        <v>0.0</v>
      </c>
      <c r="V42" s="1">
        <v>1.0</v>
      </c>
      <c r="W42" s="26">
        <v>0.0047</v>
      </c>
      <c r="X42" s="1" t="s">
        <v>749</v>
      </c>
      <c r="Y42" s="1" t="s">
        <v>796</v>
      </c>
      <c r="Z42" s="25" t="s">
        <v>857</v>
      </c>
      <c r="AA42" s="25" t="s">
        <v>858</v>
      </c>
      <c r="AB42" s="25" t="s">
        <v>859</v>
      </c>
      <c r="AC42" s="1">
        <v>1.0</v>
      </c>
      <c r="AD42" s="1" t="s">
        <v>796</v>
      </c>
      <c r="AH42" s="1">
        <v>1.0</v>
      </c>
      <c r="AI42" s="1" t="s">
        <v>796</v>
      </c>
      <c r="AM42" s="1">
        <v>1.0</v>
      </c>
      <c r="AN42" s="1" t="s">
        <v>796</v>
      </c>
      <c r="AR42" s="1">
        <v>1.0</v>
      </c>
      <c r="AS42" s="1" t="s">
        <v>796</v>
      </c>
      <c r="AT42" s="25" t="s">
        <v>842</v>
      </c>
      <c r="AU42" s="25" t="s">
        <v>843</v>
      </c>
      <c r="AV42" s="1">
        <v>1.0</v>
      </c>
      <c r="AW42" s="1" t="s">
        <v>796</v>
      </c>
      <c r="AX42" s="25" t="s">
        <v>763</v>
      </c>
      <c r="AY42" s="25" t="s">
        <v>764</v>
      </c>
      <c r="AZ42" s="1">
        <v>1.0</v>
      </c>
      <c r="BA42" s="1" t="s">
        <v>796</v>
      </c>
      <c r="BB42" s="25" t="s">
        <v>829</v>
      </c>
      <c r="BC42" s="25" t="s">
        <v>830</v>
      </c>
      <c r="BD42" s="1">
        <v>1.0</v>
      </c>
      <c r="BE42" s="1" t="s">
        <v>796</v>
      </c>
      <c r="BF42" s="25" t="s">
        <v>766</v>
      </c>
      <c r="BG42" s="25" t="s">
        <v>767</v>
      </c>
      <c r="BH42" s="1">
        <v>1.0</v>
      </c>
      <c r="BI42" s="1" t="s">
        <v>796</v>
      </c>
      <c r="BJ42" s="25" t="s">
        <v>771</v>
      </c>
      <c r="BK42" s="25" t="s">
        <v>772</v>
      </c>
      <c r="BL42" s="1">
        <v>1.0</v>
      </c>
      <c r="BM42" s="1" t="s">
        <v>796</v>
      </c>
      <c r="BN42" s="25" t="s">
        <v>801</v>
      </c>
      <c r="BO42" s="25" t="s">
        <v>802</v>
      </c>
      <c r="BP42" s="1">
        <v>1.0</v>
      </c>
      <c r="BR42" s="25" t="s">
        <v>900</v>
      </c>
      <c r="BS42" s="25" t="s">
        <v>901</v>
      </c>
      <c r="BV42" s="25" t="s">
        <v>809</v>
      </c>
      <c r="BW42" s="25" t="s">
        <v>810</v>
      </c>
      <c r="BZ42" s="25" t="s">
        <v>805</v>
      </c>
      <c r="CA42" s="25" t="s">
        <v>806</v>
      </c>
    </row>
    <row r="43">
      <c r="A43" s="1">
        <v>39.0</v>
      </c>
      <c r="B43" s="25" t="s">
        <v>881</v>
      </c>
      <c r="C43" s="25" t="s">
        <v>882</v>
      </c>
      <c r="D43" s="1" t="s">
        <v>50</v>
      </c>
      <c r="E43" s="1">
        <v>17.0</v>
      </c>
      <c r="F43" s="25" t="s">
        <v>1083</v>
      </c>
      <c r="G43" s="1">
        <v>7.0</v>
      </c>
      <c r="H43" s="1">
        <v>10.0</v>
      </c>
      <c r="I43" s="26">
        <v>0.4118</v>
      </c>
      <c r="J43" s="26">
        <v>0.0802</v>
      </c>
      <c r="K43" s="1">
        <v>12.0</v>
      </c>
      <c r="L43" s="1">
        <v>5.0</v>
      </c>
      <c r="M43" s="1">
        <v>7.0</v>
      </c>
      <c r="N43" s="26">
        <v>0.4167</v>
      </c>
      <c r="O43" s="1">
        <v>5.0</v>
      </c>
      <c r="P43" s="1">
        <v>2.0</v>
      </c>
      <c r="Q43" s="1">
        <v>3.0</v>
      </c>
      <c r="R43" s="26">
        <v>0.4</v>
      </c>
      <c r="S43" s="1">
        <v>21.0</v>
      </c>
      <c r="T43" s="25" t="s">
        <v>1084</v>
      </c>
      <c r="U43" s="26">
        <v>0.0991</v>
      </c>
      <c r="V43" s="1">
        <v>38.0</v>
      </c>
      <c r="W43" s="26">
        <v>0.1792</v>
      </c>
      <c r="X43" s="1" t="s">
        <v>749</v>
      </c>
      <c r="Y43" s="1" t="s">
        <v>955</v>
      </c>
      <c r="Z43" s="25" t="s">
        <v>751</v>
      </c>
      <c r="AA43" s="25" t="s">
        <v>752</v>
      </c>
      <c r="AB43" s="25" t="s">
        <v>752</v>
      </c>
      <c r="AC43" s="1">
        <v>8.0</v>
      </c>
      <c r="AD43" s="1" t="s">
        <v>792</v>
      </c>
      <c r="AE43" s="25" t="s">
        <v>754</v>
      </c>
      <c r="AF43" s="25" t="s">
        <v>755</v>
      </c>
      <c r="AG43" s="25" t="s">
        <v>755</v>
      </c>
      <c r="AH43" s="1">
        <v>3.0</v>
      </c>
      <c r="AI43" s="1" t="s">
        <v>756</v>
      </c>
      <c r="AJ43" s="25" t="s">
        <v>757</v>
      </c>
      <c r="AK43" s="25" t="s">
        <v>758</v>
      </c>
      <c r="AL43" s="25" t="s">
        <v>758</v>
      </c>
      <c r="AM43" s="1">
        <v>2.0</v>
      </c>
      <c r="AN43" s="1" t="s">
        <v>756</v>
      </c>
      <c r="AO43" s="25" t="s">
        <v>857</v>
      </c>
      <c r="AP43" s="25" t="s">
        <v>858</v>
      </c>
      <c r="AQ43" s="25" t="s">
        <v>859</v>
      </c>
      <c r="AR43" s="1">
        <v>2.0</v>
      </c>
      <c r="AS43" s="1" t="s">
        <v>796</v>
      </c>
      <c r="AT43" s="25" t="s">
        <v>763</v>
      </c>
      <c r="AU43" s="25" t="s">
        <v>764</v>
      </c>
      <c r="AV43" s="1">
        <v>1.0</v>
      </c>
      <c r="AW43" s="1" t="s">
        <v>963</v>
      </c>
      <c r="AX43" s="25" t="s">
        <v>908</v>
      </c>
      <c r="AY43" s="25" t="s">
        <v>909</v>
      </c>
      <c r="AZ43" s="1">
        <v>9.0</v>
      </c>
      <c r="BA43" s="1" t="s">
        <v>886</v>
      </c>
      <c r="BB43" s="25" t="s">
        <v>805</v>
      </c>
      <c r="BC43" s="25" t="s">
        <v>806</v>
      </c>
      <c r="BD43" s="1">
        <v>6.0</v>
      </c>
      <c r="BE43" s="1" t="s">
        <v>1074</v>
      </c>
      <c r="BF43" s="25" t="s">
        <v>780</v>
      </c>
      <c r="BG43" s="25" t="s">
        <v>781</v>
      </c>
      <c r="BH43" s="1">
        <v>5.0</v>
      </c>
      <c r="BI43" s="1" t="s">
        <v>887</v>
      </c>
      <c r="BJ43" s="25" t="s">
        <v>840</v>
      </c>
      <c r="BK43" s="25" t="s">
        <v>841</v>
      </c>
      <c r="BL43" s="1">
        <v>4.0</v>
      </c>
      <c r="BM43" s="1" t="s">
        <v>753</v>
      </c>
      <c r="BN43" s="25" t="s">
        <v>822</v>
      </c>
      <c r="BO43" s="25" t="s">
        <v>823</v>
      </c>
      <c r="BP43" s="1">
        <v>4.0</v>
      </c>
      <c r="BQ43" s="1" t="s">
        <v>956</v>
      </c>
      <c r="BR43" s="25" t="s">
        <v>803</v>
      </c>
      <c r="BS43" s="25" t="s">
        <v>804</v>
      </c>
      <c r="BT43" s="1">
        <v>7.0</v>
      </c>
      <c r="BU43" s="1" t="s">
        <v>907</v>
      </c>
      <c r="BV43" s="25" t="s">
        <v>766</v>
      </c>
      <c r="BW43" s="25" t="s">
        <v>767</v>
      </c>
      <c r="BX43" s="1">
        <v>6.0</v>
      </c>
      <c r="BY43" s="1" t="s">
        <v>779</v>
      </c>
      <c r="BZ43" s="25" t="s">
        <v>799</v>
      </c>
      <c r="CA43" s="25" t="s">
        <v>800</v>
      </c>
      <c r="CB43" s="1">
        <v>5.0</v>
      </c>
      <c r="CC43" s="1" t="s">
        <v>849</v>
      </c>
      <c r="CD43" s="25" t="s">
        <v>829</v>
      </c>
      <c r="CE43" s="25" t="s">
        <v>830</v>
      </c>
      <c r="CF43" s="1">
        <v>5.0</v>
      </c>
      <c r="CG43" s="25" t="s">
        <v>850</v>
      </c>
      <c r="CH43" s="25" t="s">
        <v>851</v>
      </c>
      <c r="CI43" s="25" t="s">
        <v>851</v>
      </c>
      <c r="CJ43" s="1" t="s">
        <v>753</v>
      </c>
      <c r="CK43" s="1">
        <v>4.0</v>
      </c>
    </row>
    <row r="44">
      <c r="A44" s="1">
        <v>32.0</v>
      </c>
      <c r="B44" s="25" t="s">
        <v>1047</v>
      </c>
      <c r="C44" s="25" t="s">
        <v>1048</v>
      </c>
      <c r="D44" s="1" t="s">
        <v>43</v>
      </c>
      <c r="E44" s="1">
        <v>26.0</v>
      </c>
      <c r="F44" s="25" t="s">
        <v>1085</v>
      </c>
      <c r="G44" s="1">
        <v>11.0</v>
      </c>
      <c r="H44" s="1">
        <v>15.0</v>
      </c>
      <c r="I44" s="26">
        <v>0.4231</v>
      </c>
      <c r="J44" s="26">
        <v>0.1226</v>
      </c>
      <c r="K44" s="1">
        <v>16.0</v>
      </c>
      <c r="L44" s="1">
        <v>6.0</v>
      </c>
      <c r="M44" s="1">
        <v>10.0</v>
      </c>
      <c r="N44" s="26">
        <v>0.375</v>
      </c>
      <c r="O44" s="1">
        <v>10.0</v>
      </c>
      <c r="P44" s="1">
        <v>5.0</v>
      </c>
      <c r="Q44" s="1">
        <v>5.0</v>
      </c>
      <c r="R44" s="26">
        <v>0.5</v>
      </c>
      <c r="S44" s="1">
        <v>10.0</v>
      </c>
      <c r="T44" s="25" t="s">
        <v>1086</v>
      </c>
      <c r="U44" s="26">
        <v>0.0472</v>
      </c>
      <c r="V44" s="1">
        <v>36.0</v>
      </c>
      <c r="W44" s="26">
        <v>0.1698</v>
      </c>
      <c r="X44" s="1" t="s">
        <v>749</v>
      </c>
      <c r="Y44" s="1" t="s">
        <v>848</v>
      </c>
      <c r="Z44" s="25" t="s">
        <v>751</v>
      </c>
      <c r="AA44" s="25" t="s">
        <v>752</v>
      </c>
      <c r="AB44" s="25" t="s">
        <v>752</v>
      </c>
      <c r="AC44" s="1">
        <v>7.0</v>
      </c>
      <c r="AD44" s="1" t="s">
        <v>849</v>
      </c>
      <c r="AE44" s="25" t="s">
        <v>850</v>
      </c>
      <c r="AF44" s="25" t="s">
        <v>851</v>
      </c>
      <c r="AG44" s="25" t="s">
        <v>851</v>
      </c>
      <c r="AH44" s="1">
        <v>5.0</v>
      </c>
      <c r="AI44" s="1" t="s">
        <v>770</v>
      </c>
      <c r="AJ44" s="25" t="s">
        <v>759</v>
      </c>
      <c r="AK44" s="25" t="s">
        <v>760</v>
      </c>
      <c r="AL44" s="25" t="s">
        <v>761</v>
      </c>
      <c r="AM44" s="1">
        <v>3.0</v>
      </c>
      <c r="AN44" s="1" t="s">
        <v>773</v>
      </c>
      <c r="AO44" s="25" t="s">
        <v>857</v>
      </c>
      <c r="AP44" s="25" t="s">
        <v>858</v>
      </c>
      <c r="AQ44" s="25" t="s">
        <v>859</v>
      </c>
      <c r="AR44" s="1">
        <v>3.0</v>
      </c>
      <c r="AS44" s="1" t="s">
        <v>912</v>
      </c>
      <c r="AT44" s="25" t="s">
        <v>763</v>
      </c>
      <c r="AU44" s="25" t="s">
        <v>764</v>
      </c>
      <c r="AV44" s="1">
        <v>2.0</v>
      </c>
      <c r="AW44" s="1" t="s">
        <v>1087</v>
      </c>
      <c r="AX44" s="25" t="s">
        <v>768</v>
      </c>
      <c r="AY44" s="25" t="s">
        <v>769</v>
      </c>
      <c r="AZ44" s="1">
        <v>15.0</v>
      </c>
      <c r="BA44" s="1" t="s">
        <v>820</v>
      </c>
      <c r="BB44" s="25" t="s">
        <v>870</v>
      </c>
      <c r="BC44" s="25" t="s">
        <v>871</v>
      </c>
      <c r="BD44" s="1">
        <v>10.0</v>
      </c>
      <c r="BE44" s="1" t="s">
        <v>886</v>
      </c>
      <c r="BF44" s="25" t="s">
        <v>879</v>
      </c>
      <c r="BG44" s="25" t="s">
        <v>880</v>
      </c>
      <c r="BH44" s="1">
        <v>6.0</v>
      </c>
      <c r="BI44" s="1" t="s">
        <v>907</v>
      </c>
      <c r="BJ44" s="25" t="s">
        <v>939</v>
      </c>
      <c r="BK44" s="25" t="s">
        <v>940</v>
      </c>
      <c r="BL44" s="1">
        <v>6.0</v>
      </c>
      <c r="BM44" s="1" t="s">
        <v>849</v>
      </c>
      <c r="BN44" s="25" t="s">
        <v>801</v>
      </c>
      <c r="BO44" s="25" t="s">
        <v>802</v>
      </c>
      <c r="BP44" s="1">
        <v>5.0</v>
      </c>
      <c r="BQ44" s="1" t="s">
        <v>866</v>
      </c>
      <c r="BR44" s="25" t="s">
        <v>861</v>
      </c>
      <c r="BS44" s="25" t="s">
        <v>862</v>
      </c>
      <c r="BT44" s="1">
        <v>9.0</v>
      </c>
      <c r="BU44" s="1" t="s">
        <v>855</v>
      </c>
      <c r="BV44" s="25" t="s">
        <v>786</v>
      </c>
      <c r="BW44" s="25" t="s">
        <v>787</v>
      </c>
      <c r="BX44" s="1">
        <v>8.0</v>
      </c>
      <c r="BY44" s="1" t="s">
        <v>955</v>
      </c>
      <c r="BZ44" s="25" t="s">
        <v>799</v>
      </c>
      <c r="CA44" s="25" t="s">
        <v>800</v>
      </c>
      <c r="CB44" s="1">
        <v>8.0</v>
      </c>
      <c r="CC44" s="1" t="s">
        <v>848</v>
      </c>
      <c r="CD44" s="25" t="s">
        <v>777</v>
      </c>
      <c r="CE44" s="25" t="s">
        <v>778</v>
      </c>
      <c r="CF44" s="1">
        <v>7.0</v>
      </c>
      <c r="CG44" s="25" t="s">
        <v>811</v>
      </c>
      <c r="CH44" s="25" t="s">
        <v>812</v>
      </c>
      <c r="CI44" s="25" t="s">
        <v>812</v>
      </c>
      <c r="CJ44" s="1" t="s">
        <v>848</v>
      </c>
      <c r="CK44" s="1">
        <v>7.0</v>
      </c>
    </row>
    <row r="45">
      <c r="A45" s="1">
        <v>26.0</v>
      </c>
      <c r="B45" s="25" t="s">
        <v>807</v>
      </c>
      <c r="C45" s="25" t="s">
        <v>808</v>
      </c>
      <c r="D45" s="1" t="s">
        <v>37</v>
      </c>
      <c r="E45" s="1">
        <v>36.0</v>
      </c>
      <c r="F45" s="25" t="s">
        <v>1088</v>
      </c>
      <c r="G45" s="1">
        <v>20.0</v>
      </c>
      <c r="H45" s="1">
        <v>16.0</v>
      </c>
      <c r="I45" s="26">
        <v>0.5556</v>
      </c>
      <c r="J45" s="26">
        <v>0.1698</v>
      </c>
      <c r="K45" s="1">
        <v>19.0</v>
      </c>
      <c r="L45" s="1">
        <v>10.0</v>
      </c>
      <c r="M45" s="1">
        <v>9.0</v>
      </c>
      <c r="N45" s="26">
        <v>0.5263</v>
      </c>
      <c r="O45" s="1">
        <v>17.0</v>
      </c>
      <c r="P45" s="1">
        <v>10.0</v>
      </c>
      <c r="Q45" s="1">
        <v>7.0</v>
      </c>
      <c r="R45" s="26">
        <v>0.5882</v>
      </c>
      <c r="S45" s="1">
        <v>24.0</v>
      </c>
      <c r="T45" s="25" t="s">
        <v>1089</v>
      </c>
      <c r="U45" s="26">
        <v>0.1132</v>
      </c>
      <c r="V45" s="1">
        <v>60.0</v>
      </c>
      <c r="W45" s="26">
        <v>0.283</v>
      </c>
      <c r="X45" s="1" t="s">
        <v>749</v>
      </c>
      <c r="Y45" s="1" t="s">
        <v>899</v>
      </c>
      <c r="Z45" s="25" t="s">
        <v>757</v>
      </c>
      <c r="AA45" s="25" t="s">
        <v>758</v>
      </c>
      <c r="AB45" s="25" t="s">
        <v>758</v>
      </c>
      <c r="AC45" s="1">
        <v>7.0</v>
      </c>
      <c r="AD45" s="1" t="s">
        <v>886</v>
      </c>
      <c r="AE45" s="25" t="s">
        <v>811</v>
      </c>
      <c r="AF45" s="25" t="s">
        <v>812</v>
      </c>
      <c r="AG45" s="25" t="s">
        <v>812</v>
      </c>
      <c r="AH45" s="1">
        <v>6.0</v>
      </c>
      <c r="AI45" s="1" t="s">
        <v>907</v>
      </c>
      <c r="AJ45" s="25" t="s">
        <v>857</v>
      </c>
      <c r="AK45" s="25" t="s">
        <v>858</v>
      </c>
      <c r="AL45" s="25" t="s">
        <v>859</v>
      </c>
      <c r="AM45" s="1">
        <v>6.0</v>
      </c>
      <c r="AN45" s="1" t="s">
        <v>765</v>
      </c>
      <c r="AO45" s="25" t="s">
        <v>794</v>
      </c>
      <c r="AP45" s="25" t="s">
        <v>795</v>
      </c>
      <c r="AQ45" s="25" t="s">
        <v>795</v>
      </c>
      <c r="AR45" s="1">
        <v>4.0</v>
      </c>
      <c r="AS45" s="1" t="s">
        <v>770</v>
      </c>
      <c r="AT45" s="25" t="s">
        <v>782</v>
      </c>
      <c r="AU45" s="25" t="s">
        <v>783</v>
      </c>
      <c r="AV45" s="1">
        <v>3.0</v>
      </c>
      <c r="AW45" s="1" t="s">
        <v>1090</v>
      </c>
      <c r="AX45" s="25" t="s">
        <v>805</v>
      </c>
      <c r="AY45" s="25" t="s">
        <v>806</v>
      </c>
      <c r="AZ45" s="1">
        <v>8.0</v>
      </c>
      <c r="BA45" s="1" t="s">
        <v>855</v>
      </c>
      <c r="BB45" s="25" t="s">
        <v>826</v>
      </c>
      <c r="BC45" s="25" t="s">
        <v>827</v>
      </c>
      <c r="BD45" s="1">
        <v>8.0</v>
      </c>
      <c r="BE45" s="1" t="s">
        <v>844</v>
      </c>
      <c r="BF45" s="25" t="s">
        <v>780</v>
      </c>
      <c r="BG45" s="25" t="s">
        <v>781</v>
      </c>
      <c r="BH45" s="1">
        <v>7.0</v>
      </c>
      <c r="BI45" s="1" t="s">
        <v>886</v>
      </c>
      <c r="BJ45" s="25" t="s">
        <v>879</v>
      </c>
      <c r="BK45" s="25" t="s">
        <v>880</v>
      </c>
      <c r="BL45" s="1">
        <v>6.0</v>
      </c>
      <c r="BM45" s="1" t="s">
        <v>886</v>
      </c>
      <c r="BN45" s="25" t="s">
        <v>774</v>
      </c>
      <c r="BO45" s="25" t="s">
        <v>775</v>
      </c>
      <c r="BP45" s="1">
        <v>6.0</v>
      </c>
      <c r="BQ45" s="1" t="s">
        <v>837</v>
      </c>
      <c r="BR45" s="25" t="s">
        <v>822</v>
      </c>
      <c r="BS45" s="25" t="s">
        <v>823</v>
      </c>
      <c r="BT45" s="1">
        <v>12.0</v>
      </c>
      <c r="BU45" s="1" t="s">
        <v>957</v>
      </c>
      <c r="BV45" s="25" t="s">
        <v>763</v>
      </c>
      <c r="BW45" s="25" t="s">
        <v>764</v>
      </c>
      <c r="BX45" s="1">
        <v>11.0</v>
      </c>
      <c r="BY45" s="1" t="s">
        <v>821</v>
      </c>
      <c r="BZ45" s="25" t="s">
        <v>780</v>
      </c>
      <c r="CA45" s="25" t="s">
        <v>781</v>
      </c>
      <c r="CB45" s="1">
        <v>9.0</v>
      </c>
      <c r="CC45" s="1" t="s">
        <v>856</v>
      </c>
      <c r="CD45" s="25" t="s">
        <v>782</v>
      </c>
      <c r="CE45" s="25" t="s">
        <v>783</v>
      </c>
      <c r="CF45" s="1">
        <v>8.0</v>
      </c>
      <c r="CG45" s="25" t="s">
        <v>754</v>
      </c>
      <c r="CH45" s="25" t="s">
        <v>755</v>
      </c>
      <c r="CI45" s="25" t="s">
        <v>755</v>
      </c>
      <c r="CJ45" s="1" t="s">
        <v>845</v>
      </c>
      <c r="CK45" s="1">
        <v>7.0</v>
      </c>
    </row>
    <row r="46">
      <c r="A46" s="1">
        <v>41.0</v>
      </c>
      <c r="B46" s="25" t="s">
        <v>1091</v>
      </c>
      <c r="C46" s="25" t="s">
        <v>1092</v>
      </c>
      <c r="D46" s="1" t="s">
        <v>52</v>
      </c>
      <c r="E46" s="1">
        <v>16.0</v>
      </c>
      <c r="F46" s="25" t="s">
        <v>1093</v>
      </c>
      <c r="G46" s="1">
        <v>5.0</v>
      </c>
      <c r="H46" s="1">
        <v>11.0</v>
      </c>
      <c r="I46" s="26">
        <v>0.3125</v>
      </c>
      <c r="J46" s="26">
        <v>0.0755</v>
      </c>
      <c r="K46" s="1">
        <v>10.0</v>
      </c>
      <c r="L46" s="1">
        <v>2.0</v>
      </c>
      <c r="M46" s="1">
        <v>8.0</v>
      </c>
      <c r="N46" s="26">
        <v>0.2</v>
      </c>
      <c r="O46" s="1">
        <v>6.0</v>
      </c>
      <c r="P46" s="1">
        <v>3.0</v>
      </c>
      <c r="Q46" s="1">
        <v>3.0</v>
      </c>
      <c r="R46" s="26">
        <v>0.5</v>
      </c>
      <c r="S46" s="1">
        <v>9.0</v>
      </c>
      <c r="T46" s="25" t="s">
        <v>1094</v>
      </c>
      <c r="U46" s="26">
        <v>0.0425</v>
      </c>
      <c r="V46" s="1">
        <v>25.0</v>
      </c>
      <c r="W46" s="26">
        <v>0.1179</v>
      </c>
      <c r="X46" s="1" t="s">
        <v>749</v>
      </c>
      <c r="Y46" s="1" t="s">
        <v>765</v>
      </c>
      <c r="Z46" s="25" t="s">
        <v>751</v>
      </c>
      <c r="AA46" s="25" t="s">
        <v>752</v>
      </c>
      <c r="AB46" s="25" t="s">
        <v>752</v>
      </c>
      <c r="AC46" s="1">
        <v>4.0</v>
      </c>
      <c r="AD46" s="1" t="s">
        <v>773</v>
      </c>
      <c r="AE46" s="25" t="s">
        <v>757</v>
      </c>
      <c r="AF46" s="25" t="s">
        <v>758</v>
      </c>
      <c r="AG46" s="25" t="s">
        <v>758</v>
      </c>
      <c r="AH46" s="1">
        <v>3.0</v>
      </c>
      <c r="AI46" s="1" t="s">
        <v>756</v>
      </c>
      <c r="AJ46" s="25" t="s">
        <v>850</v>
      </c>
      <c r="AK46" s="25" t="s">
        <v>851</v>
      </c>
      <c r="AL46" s="25" t="s">
        <v>851</v>
      </c>
      <c r="AM46" s="1">
        <v>2.0</v>
      </c>
      <c r="AN46" s="1" t="s">
        <v>793</v>
      </c>
      <c r="AO46" s="25" t="s">
        <v>754</v>
      </c>
      <c r="AP46" s="25" t="s">
        <v>755</v>
      </c>
      <c r="AQ46" s="25" t="s">
        <v>755</v>
      </c>
      <c r="AR46" s="1">
        <v>2.0</v>
      </c>
      <c r="AS46" s="1" t="s">
        <v>793</v>
      </c>
      <c r="AT46" s="25" t="s">
        <v>861</v>
      </c>
      <c r="AU46" s="25" t="s">
        <v>862</v>
      </c>
      <c r="AV46" s="1">
        <v>2.0</v>
      </c>
      <c r="AW46" s="1" t="s">
        <v>974</v>
      </c>
      <c r="AX46" s="25" t="s">
        <v>763</v>
      </c>
      <c r="AY46" s="25" t="s">
        <v>764</v>
      </c>
      <c r="AZ46" s="1">
        <v>6.0</v>
      </c>
      <c r="BA46" s="1" t="s">
        <v>753</v>
      </c>
      <c r="BB46" s="25" t="s">
        <v>768</v>
      </c>
      <c r="BC46" s="25" t="s">
        <v>769</v>
      </c>
      <c r="BD46" s="1">
        <v>4.0</v>
      </c>
      <c r="BE46" s="1" t="s">
        <v>753</v>
      </c>
      <c r="BF46" s="25" t="s">
        <v>900</v>
      </c>
      <c r="BG46" s="25" t="s">
        <v>901</v>
      </c>
      <c r="BH46" s="1">
        <v>4.0</v>
      </c>
      <c r="BI46" s="1" t="s">
        <v>920</v>
      </c>
      <c r="BJ46" s="25" t="s">
        <v>784</v>
      </c>
      <c r="BK46" s="25" t="s">
        <v>785</v>
      </c>
      <c r="BL46" s="1">
        <v>4.0</v>
      </c>
      <c r="BM46" s="1" t="s">
        <v>920</v>
      </c>
      <c r="BN46" s="25" t="s">
        <v>805</v>
      </c>
      <c r="BO46" s="25" t="s">
        <v>806</v>
      </c>
      <c r="BP46" s="1">
        <v>4.0</v>
      </c>
      <c r="BQ46" s="1" t="s">
        <v>866</v>
      </c>
      <c r="BR46" s="25" t="s">
        <v>763</v>
      </c>
      <c r="BS46" s="25" t="s">
        <v>764</v>
      </c>
      <c r="BT46" s="1">
        <v>9.0</v>
      </c>
      <c r="BU46" s="1" t="s">
        <v>762</v>
      </c>
      <c r="BV46" s="25" t="s">
        <v>870</v>
      </c>
      <c r="BW46" s="25" t="s">
        <v>871</v>
      </c>
      <c r="BX46" s="1">
        <v>5.0</v>
      </c>
      <c r="BY46" s="1" t="s">
        <v>762</v>
      </c>
      <c r="BZ46" s="25" t="s">
        <v>799</v>
      </c>
      <c r="CA46" s="25" t="s">
        <v>800</v>
      </c>
      <c r="CB46" s="1">
        <v>5.0</v>
      </c>
      <c r="CC46" s="1" t="s">
        <v>753</v>
      </c>
      <c r="CD46" s="25" t="s">
        <v>771</v>
      </c>
      <c r="CE46" s="25" t="s">
        <v>772</v>
      </c>
      <c r="CF46" s="1">
        <v>4.0</v>
      </c>
      <c r="CG46" s="25" t="s">
        <v>794</v>
      </c>
      <c r="CH46" s="25" t="s">
        <v>795</v>
      </c>
      <c r="CI46" s="25" t="s">
        <v>795</v>
      </c>
      <c r="CJ46" s="1" t="s">
        <v>765</v>
      </c>
      <c r="CK46" s="1">
        <v>4.0</v>
      </c>
    </row>
    <row r="47">
      <c r="A47" s="1">
        <v>46.0</v>
      </c>
      <c r="B47" s="25" t="s">
        <v>1049</v>
      </c>
      <c r="C47" s="25" t="s">
        <v>1050</v>
      </c>
      <c r="D47" s="1" t="s">
        <v>57</v>
      </c>
      <c r="E47" s="1">
        <v>11.0</v>
      </c>
      <c r="F47" s="25" t="s">
        <v>1095</v>
      </c>
      <c r="G47" s="1">
        <v>7.0</v>
      </c>
      <c r="H47" s="1">
        <v>4.0</v>
      </c>
      <c r="I47" s="26">
        <v>0.6364</v>
      </c>
      <c r="J47" s="26">
        <v>0.0519</v>
      </c>
      <c r="K47" s="1">
        <v>5.0</v>
      </c>
      <c r="L47" s="1">
        <v>3.0</v>
      </c>
      <c r="M47" s="1">
        <v>2.0</v>
      </c>
      <c r="N47" s="26">
        <v>0.6</v>
      </c>
      <c r="O47" s="1">
        <v>6.0</v>
      </c>
      <c r="P47" s="1">
        <v>4.0</v>
      </c>
      <c r="Q47" s="1">
        <v>2.0</v>
      </c>
      <c r="R47" s="26">
        <v>0.6667</v>
      </c>
      <c r="S47" s="1">
        <v>3.0</v>
      </c>
      <c r="T47" s="25" t="s">
        <v>1096</v>
      </c>
      <c r="U47" s="26">
        <v>0.0142</v>
      </c>
      <c r="V47" s="1">
        <v>14.0</v>
      </c>
      <c r="W47" s="26">
        <v>0.066</v>
      </c>
      <c r="X47" s="1" t="s">
        <v>749</v>
      </c>
      <c r="Y47" s="1" t="s">
        <v>765</v>
      </c>
      <c r="Z47" s="25" t="s">
        <v>850</v>
      </c>
      <c r="AA47" s="25" t="s">
        <v>851</v>
      </c>
      <c r="AB47" s="25" t="s">
        <v>851</v>
      </c>
      <c r="AC47" s="1">
        <v>4.0</v>
      </c>
      <c r="AD47" s="1" t="s">
        <v>912</v>
      </c>
      <c r="AE47" s="25" t="s">
        <v>754</v>
      </c>
      <c r="AF47" s="25" t="s">
        <v>755</v>
      </c>
      <c r="AG47" s="25" t="s">
        <v>755</v>
      </c>
      <c r="AH47" s="1">
        <v>2.0</v>
      </c>
      <c r="AI47" s="1" t="s">
        <v>912</v>
      </c>
      <c r="AJ47" s="25" t="s">
        <v>857</v>
      </c>
      <c r="AK47" s="25" t="s">
        <v>858</v>
      </c>
      <c r="AL47" s="25" t="s">
        <v>859</v>
      </c>
      <c r="AM47" s="1">
        <v>2.0</v>
      </c>
      <c r="AN47" s="1" t="s">
        <v>912</v>
      </c>
      <c r="AO47" s="25" t="s">
        <v>811</v>
      </c>
      <c r="AP47" s="25" t="s">
        <v>812</v>
      </c>
      <c r="AQ47" s="25" t="s">
        <v>812</v>
      </c>
      <c r="AR47" s="1">
        <v>2.0</v>
      </c>
      <c r="AS47" s="1" t="s">
        <v>796</v>
      </c>
      <c r="AT47" s="25" t="s">
        <v>763</v>
      </c>
      <c r="AU47" s="25" t="s">
        <v>764</v>
      </c>
      <c r="AV47" s="1">
        <v>1.0</v>
      </c>
      <c r="AW47" s="1" t="s">
        <v>906</v>
      </c>
      <c r="AX47" s="25" t="s">
        <v>805</v>
      </c>
      <c r="AY47" s="25" t="s">
        <v>806</v>
      </c>
      <c r="AZ47" s="1">
        <v>4.0</v>
      </c>
      <c r="BA47" s="1" t="s">
        <v>753</v>
      </c>
      <c r="BB47" s="25" t="s">
        <v>768</v>
      </c>
      <c r="BC47" s="25" t="s">
        <v>769</v>
      </c>
      <c r="BD47" s="1">
        <v>4.0</v>
      </c>
      <c r="BE47" s="1" t="s">
        <v>753</v>
      </c>
      <c r="BF47" s="25" t="s">
        <v>842</v>
      </c>
      <c r="BG47" s="25" t="s">
        <v>843</v>
      </c>
      <c r="BH47" s="1">
        <v>4.0</v>
      </c>
      <c r="BI47" s="1" t="s">
        <v>770</v>
      </c>
      <c r="BJ47" s="25" t="s">
        <v>801</v>
      </c>
      <c r="BK47" s="25" t="s">
        <v>802</v>
      </c>
      <c r="BL47" s="1">
        <v>3.0</v>
      </c>
      <c r="BM47" s="1" t="s">
        <v>770</v>
      </c>
      <c r="BN47" s="25" t="s">
        <v>766</v>
      </c>
      <c r="BO47" s="25" t="s">
        <v>767</v>
      </c>
      <c r="BP47" s="1">
        <v>3.0</v>
      </c>
      <c r="BQ47" s="1" t="s">
        <v>1097</v>
      </c>
      <c r="BR47" s="25" t="s">
        <v>801</v>
      </c>
      <c r="BS47" s="25" t="s">
        <v>802</v>
      </c>
      <c r="BT47" s="1">
        <v>5.0</v>
      </c>
      <c r="BU47" s="1" t="s">
        <v>753</v>
      </c>
      <c r="BV47" s="25" t="s">
        <v>745</v>
      </c>
      <c r="BW47" s="25" t="s">
        <v>746</v>
      </c>
      <c r="BX47" s="1">
        <v>4.0</v>
      </c>
      <c r="BY47" s="1" t="s">
        <v>792</v>
      </c>
      <c r="BZ47" s="25" t="s">
        <v>782</v>
      </c>
      <c r="CA47" s="25" t="s">
        <v>783</v>
      </c>
      <c r="CB47" s="1">
        <v>3.0</v>
      </c>
      <c r="CC47" s="1" t="s">
        <v>792</v>
      </c>
      <c r="CD47" s="25" t="s">
        <v>877</v>
      </c>
      <c r="CE47" s="25" t="s">
        <v>878</v>
      </c>
      <c r="CF47" s="1">
        <v>3.0</v>
      </c>
      <c r="CG47" s="25" t="s">
        <v>751</v>
      </c>
      <c r="CH47" s="25" t="s">
        <v>752</v>
      </c>
      <c r="CI47" s="25" t="s">
        <v>752</v>
      </c>
      <c r="CJ47" s="1" t="s">
        <v>770</v>
      </c>
      <c r="CK47" s="1">
        <v>3.0</v>
      </c>
    </row>
    <row r="48">
      <c r="A48" s="1">
        <v>17.0</v>
      </c>
      <c r="B48" s="25" t="s">
        <v>840</v>
      </c>
      <c r="C48" s="25" t="s">
        <v>841</v>
      </c>
      <c r="D48" s="1" t="s">
        <v>28</v>
      </c>
      <c r="E48" s="1">
        <v>49.0</v>
      </c>
      <c r="F48" s="25" t="s">
        <v>1098</v>
      </c>
      <c r="G48" s="1">
        <v>25.0</v>
      </c>
      <c r="H48" s="1">
        <v>24.0</v>
      </c>
      <c r="I48" s="26">
        <v>0.5102</v>
      </c>
      <c r="J48" s="26">
        <v>0.2311</v>
      </c>
      <c r="K48" s="1">
        <v>34.0</v>
      </c>
      <c r="L48" s="1">
        <v>16.0</v>
      </c>
      <c r="M48" s="1">
        <v>18.0</v>
      </c>
      <c r="N48" s="26">
        <v>0.4706</v>
      </c>
      <c r="O48" s="1">
        <v>15.0</v>
      </c>
      <c r="P48" s="1">
        <v>9.0</v>
      </c>
      <c r="Q48" s="1">
        <v>6.0</v>
      </c>
      <c r="R48" s="26">
        <v>0.6</v>
      </c>
      <c r="S48" s="1">
        <v>115.0</v>
      </c>
      <c r="T48" s="25" t="s">
        <v>1099</v>
      </c>
      <c r="U48" s="26">
        <v>0.5425</v>
      </c>
      <c r="V48" s="1">
        <v>164.0</v>
      </c>
      <c r="W48" s="26">
        <v>0.7736</v>
      </c>
      <c r="X48" s="1" t="s">
        <v>749</v>
      </c>
      <c r="Y48" s="1" t="s">
        <v>891</v>
      </c>
      <c r="Z48" s="25" t="s">
        <v>759</v>
      </c>
      <c r="AA48" s="25" t="s">
        <v>760</v>
      </c>
      <c r="AB48" s="25" t="s">
        <v>761</v>
      </c>
      <c r="AC48" s="1">
        <v>11.0</v>
      </c>
      <c r="AD48" s="1" t="s">
        <v>987</v>
      </c>
      <c r="AE48" s="25" t="s">
        <v>757</v>
      </c>
      <c r="AF48" s="25" t="s">
        <v>758</v>
      </c>
      <c r="AG48" s="25" t="s">
        <v>758</v>
      </c>
      <c r="AH48" s="1">
        <v>10.0</v>
      </c>
      <c r="AI48" s="1" t="s">
        <v>963</v>
      </c>
      <c r="AJ48" s="25" t="s">
        <v>850</v>
      </c>
      <c r="AK48" s="25" t="s">
        <v>851</v>
      </c>
      <c r="AL48" s="25" t="s">
        <v>851</v>
      </c>
      <c r="AM48" s="1">
        <v>9.0</v>
      </c>
      <c r="AN48" s="1" t="s">
        <v>762</v>
      </c>
      <c r="AO48" s="25" t="s">
        <v>817</v>
      </c>
      <c r="AP48" s="25" t="s">
        <v>818</v>
      </c>
      <c r="AQ48" s="25" t="s">
        <v>818</v>
      </c>
      <c r="AR48" s="1">
        <v>5.0</v>
      </c>
      <c r="AS48" s="1" t="s">
        <v>906</v>
      </c>
      <c r="AT48" s="25" t="s">
        <v>784</v>
      </c>
      <c r="AU48" s="25" t="s">
        <v>785</v>
      </c>
      <c r="AV48" s="1">
        <v>4.0</v>
      </c>
      <c r="AW48" s="1" t="s">
        <v>1013</v>
      </c>
      <c r="AX48" s="25" t="s">
        <v>829</v>
      </c>
      <c r="AY48" s="25" t="s">
        <v>830</v>
      </c>
      <c r="AZ48" s="1">
        <v>14.0</v>
      </c>
      <c r="BA48" s="1" t="s">
        <v>1100</v>
      </c>
      <c r="BB48" s="25" t="s">
        <v>797</v>
      </c>
      <c r="BC48" s="25" t="s">
        <v>798</v>
      </c>
      <c r="BD48" s="1">
        <v>12.0</v>
      </c>
      <c r="BE48" s="1" t="s">
        <v>832</v>
      </c>
      <c r="BF48" s="25" t="s">
        <v>763</v>
      </c>
      <c r="BG48" s="25" t="s">
        <v>764</v>
      </c>
      <c r="BH48" s="1">
        <v>11.0</v>
      </c>
      <c r="BI48" s="1" t="s">
        <v>832</v>
      </c>
      <c r="BJ48" s="25" t="s">
        <v>801</v>
      </c>
      <c r="BK48" s="25" t="s">
        <v>802</v>
      </c>
      <c r="BL48" s="1">
        <v>11.0</v>
      </c>
      <c r="BM48" s="1" t="s">
        <v>832</v>
      </c>
      <c r="BN48" s="25" t="s">
        <v>780</v>
      </c>
      <c r="BO48" s="25" t="s">
        <v>781</v>
      </c>
      <c r="BP48" s="1">
        <v>11.0</v>
      </c>
      <c r="BQ48" s="1" t="s">
        <v>990</v>
      </c>
      <c r="BR48" s="25" t="s">
        <v>799</v>
      </c>
      <c r="BS48" s="25" t="s">
        <v>800</v>
      </c>
      <c r="BT48" s="1">
        <v>16.0</v>
      </c>
      <c r="BU48" s="1" t="s">
        <v>960</v>
      </c>
      <c r="BV48" s="25" t="s">
        <v>766</v>
      </c>
      <c r="BW48" s="25" t="s">
        <v>767</v>
      </c>
      <c r="BX48" s="1">
        <v>12.0</v>
      </c>
      <c r="BY48" s="1" t="s">
        <v>891</v>
      </c>
      <c r="BZ48" s="25" t="s">
        <v>763</v>
      </c>
      <c r="CA48" s="25" t="s">
        <v>764</v>
      </c>
      <c r="CB48" s="1">
        <v>11.0</v>
      </c>
      <c r="CC48" s="1" t="s">
        <v>832</v>
      </c>
      <c r="CD48" s="25" t="s">
        <v>861</v>
      </c>
      <c r="CE48" s="25" t="s">
        <v>862</v>
      </c>
      <c r="CF48" s="1">
        <v>11.0</v>
      </c>
      <c r="CG48" s="25" t="s">
        <v>811</v>
      </c>
      <c r="CH48" s="25" t="s">
        <v>812</v>
      </c>
      <c r="CI48" s="25" t="s">
        <v>812</v>
      </c>
      <c r="CJ48" s="1" t="s">
        <v>957</v>
      </c>
      <c r="CK48" s="1">
        <v>11.0</v>
      </c>
    </row>
    <row r="49">
      <c r="A49" s="1">
        <v>51.0</v>
      </c>
      <c r="B49" s="25" t="s">
        <v>1029</v>
      </c>
      <c r="C49" s="25" t="s">
        <v>1030</v>
      </c>
      <c r="D49" s="1" t="s">
        <v>62</v>
      </c>
      <c r="E49" s="1">
        <v>10.0</v>
      </c>
      <c r="F49" s="25" t="s">
        <v>1101</v>
      </c>
      <c r="G49" s="1">
        <v>3.0</v>
      </c>
      <c r="H49" s="1">
        <v>7.0</v>
      </c>
      <c r="I49" s="26">
        <v>0.3</v>
      </c>
      <c r="J49" s="26">
        <v>0.0472</v>
      </c>
      <c r="K49" s="1">
        <v>2.0</v>
      </c>
      <c r="L49" s="1">
        <v>1.0</v>
      </c>
      <c r="M49" s="1">
        <v>1.0</v>
      </c>
      <c r="N49" s="26">
        <v>0.5</v>
      </c>
      <c r="O49" s="1">
        <v>8.0</v>
      </c>
      <c r="P49" s="1">
        <v>2.0</v>
      </c>
      <c r="Q49" s="1">
        <v>6.0</v>
      </c>
      <c r="R49" s="26">
        <v>0.25</v>
      </c>
      <c r="S49" s="1">
        <v>12.0</v>
      </c>
      <c r="T49" s="25" t="s">
        <v>1102</v>
      </c>
      <c r="U49" s="26">
        <v>0.0566</v>
      </c>
      <c r="V49" s="1">
        <v>22.0</v>
      </c>
      <c r="W49" s="26">
        <v>0.1038</v>
      </c>
      <c r="X49" s="1" t="s">
        <v>749</v>
      </c>
      <c r="Y49" s="1" t="s">
        <v>770</v>
      </c>
      <c r="Z49" s="25" t="s">
        <v>759</v>
      </c>
      <c r="AA49" s="25" t="s">
        <v>760</v>
      </c>
      <c r="AB49" s="25" t="s">
        <v>761</v>
      </c>
      <c r="AC49" s="1">
        <v>3.0</v>
      </c>
      <c r="AD49" s="1" t="s">
        <v>756</v>
      </c>
      <c r="AE49" s="25" t="s">
        <v>757</v>
      </c>
      <c r="AF49" s="25" t="s">
        <v>758</v>
      </c>
      <c r="AG49" s="25" t="s">
        <v>758</v>
      </c>
      <c r="AH49" s="1">
        <v>2.0</v>
      </c>
      <c r="AI49" s="1" t="s">
        <v>793</v>
      </c>
      <c r="AJ49" s="25" t="s">
        <v>850</v>
      </c>
      <c r="AK49" s="25" t="s">
        <v>851</v>
      </c>
      <c r="AL49" s="25" t="s">
        <v>851</v>
      </c>
      <c r="AM49" s="1">
        <v>2.0</v>
      </c>
      <c r="AN49" s="1" t="s">
        <v>796</v>
      </c>
      <c r="AO49" s="25" t="s">
        <v>754</v>
      </c>
      <c r="AP49" s="25" t="s">
        <v>755</v>
      </c>
      <c r="AQ49" s="25" t="s">
        <v>755</v>
      </c>
      <c r="AR49" s="1">
        <v>1.0</v>
      </c>
      <c r="AS49" s="1" t="s">
        <v>796</v>
      </c>
      <c r="AT49" s="25" t="s">
        <v>801</v>
      </c>
      <c r="AU49" s="25" t="s">
        <v>802</v>
      </c>
      <c r="AV49" s="1">
        <v>1.0</v>
      </c>
      <c r="AW49" s="1" t="s">
        <v>849</v>
      </c>
      <c r="AX49" s="25" t="s">
        <v>829</v>
      </c>
      <c r="AY49" s="25" t="s">
        <v>830</v>
      </c>
      <c r="AZ49" s="1">
        <v>5.0</v>
      </c>
      <c r="BA49" s="1" t="s">
        <v>770</v>
      </c>
      <c r="BB49" s="25" t="s">
        <v>799</v>
      </c>
      <c r="BC49" s="25" t="s">
        <v>800</v>
      </c>
      <c r="BD49" s="1">
        <v>3.0</v>
      </c>
      <c r="BE49" s="1" t="s">
        <v>773</v>
      </c>
      <c r="BF49" s="25" t="s">
        <v>766</v>
      </c>
      <c r="BG49" s="25" t="s">
        <v>767</v>
      </c>
      <c r="BH49" s="1">
        <v>3.0</v>
      </c>
      <c r="BI49" s="1" t="s">
        <v>773</v>
      </c>
      <c r="BJ49" s="25" t="s">
        <v>768</v>
      </c>
      <c r="BK49" s="25" t="s">
        <v>769</v>
      </c>
      <c r="BL49" s="1">
        <v>3.0</v>
      </c>
      <c r="BM49" s="1" t="s">
        <v>773</v>
      </c>
      <c r="BN49" s="25" t="s">
        <v>777</v>
      </c>
      <c r="BO49" s="25" t="s">
        <v>778</v>
      </c>
      <c r="BP49" s="1">
        <v>3.0</v>
      </c>
      <c r="BQ49" s="1" t="s">
        <v>753</v>
      </c>
      <c r="BR49" s="25" t="s">
        <v>763</v>
      </c>
      <c r="BS49" s="25" t="s">
        <v>764</v>
      </c>
      <c r="BT49" s="1">
        <v>4.0</v>
      </c>
      <c r="BU49" s="1" t="s">
        <v>773</v>
      </c>
      <c r="BV49" s="25" t="s">
        <v>766</v>
      </c>
      <c r="BW49" s="25" t="s">
        <v>767</v>
      </c>
      <c r="BX49" s="1">
        <v>3.0</v>
      </c>
      <c r="BY49" s="1" t="s">
        <v>979</v>
      </c>
      <c r="BZ49" s="25" t="s">
        <v>870</v>
      </c>
      <c r="CA49" s="25" t="s">
        <v>871</v>
      </c>
      <c r="CB49" s="1">
        <v>3.0</v>
      </c>
      <c r="CC49" s="1" t="s">
        <v>979</v>
      </c>
      <c r="CD49" s="25" t="s">
        <v>861</v>
      </c>
      <c r="CE49" s="25" t="s">
        <v>862</v>
      </c>
      <c r="CF49" s="1">
        <v>3.0</v>
      </c>
      <c r="CG49" s="25" t="s">
        <v>857</v>
      </c>
      <c r="CH49" s="25" t="s">
        <v>858</v>
      </c>
      <c r="CI49" s="25" t="s">
        <v>859</v>
      </c>
      <c r="CJ49" s="1" t="s">
        <v>912</v>
      </c>
      <c r="CK49" s="1">
        <v>2.0</v>
      </c>
    </row>
    <row r="50">
      <c r="A50" s="1">
        <v>28.0</v>
      </c>
      <c r="B50" s="25" t="s">
        <v>900</v>
      </c>
      <c r="C50" s="25" t="s">
        <v>901</v>
      </c>
      <c r="D50" s="1" t="s">
        <v>39</v>
      </c>
      <c r="E50" s="1">
        <v>34.0</v>
      </c>
      <c r="F50" s="25" t="s">
        <v>1103</v>
      </c>
      <c r="G50" s="1">
        <v>17.0</v>
      </c>
      <c r="H50" s="1">
        <v>17.0</v>
      </c>
      <c r="I50" s="26">
        <v>0.5</v>
      </c>
      <c r="J50" s="26">
        <v>0.1604</v>
      </c>
      <c r="K50" s="1">
        <v>19.0</v>
      </c>
      <c r="L50" s="1">
        <v>12.0</v>
      </c>
      <c r="M50" s="1">
        <v>7.0</v>
      </c>
      <c r="N50" s="26">
        <v>0.6316</v>
      </c>
      <c r="O50" s="1">
        <v>15.0</v>
      </c>
      <c r="P50" s="1">
        <v>5.0</v>
      </c>
      <c r="Q50" s="1">
        <v>10.0</v>
      </c>
      <c r="R50" s="26">
        <v>0.3333</v>
      </c>
      <c r="S50" s="1">
        <v>16.0</v>
      </c>
      <c r="T50" s="25" t="s">
        <v>1104</v>
      </c>
      <c r="U50" s="26">
        <v>0.0755</v>
      </c>
      <c r="V50" s="1">
        <v>50.0</v>
      </c>
      <c r="W50" s="26">
        <v>0.2358</v>
      </c>
      <c r="X50" s="1" t="s">
        <v>749</v>
      </c>
      <c r="Y50" s="1" t="s">
        <v>886</v>
      </c>
      <c r="Z50" s="25" t="s">
        <v>757</v>
      </c>
      <c r="AA50" s="25" t="s">
        <v>758</v>
      </c>
      <c r="AB50" s="25" t="s">
        <v>758</v>
      </c>
      <c r="AC50" s="1">
        <v>6.0</v>
      </c>
      <c r="AD50" s="1" t="s">
        <v>886</v>
      </c>
      <c r="AE50" s="25" t="s">
        <v>794</v>
      </c>
      <c r="AF50" s="25" t="s">
        <v>795</v>
      </c>
      <c r="AG50" s="25" t="s">
        <v>795</v>
      </c>
      <c r="AH50" s="1">
        <v>6.0</v>
      </c>
      <c r="AI50" s="1" t="s">
        <v>779</v>
      </c>
      <c r="AJ50" s="25" t="s">
        <v>817</v>
      </c>
      <c r="AK50" s="25" t="s">
        <v>818</v>
      </c>
      <c r="AL50" s="25" t="s">
        <v>818</v>
      </c>
      <c r="AM50" s="1">
        <v>5.0</v>
      </c>
      <c r="AN50" s="1" t="s">
        <v>1074</v>
      </c>
      <c r="AO50" s="25" t="s">
        <v>754</v>
      </c>
      <c r="AP50" s="25" t="s">
        <v>755</v>
      </c>
      <c r="AQ50" s="25" t="s">
        <v>755</v>
      </c>
      <c r="AR50" s="1">
        <v>5.0</v>
      </c>
      <c r="AS50" s="1" t="s">
        <v>753</v>
      </c>
      <c r="AT50" s="25" t="s">
        <v>777</v>
      </c>
      <c r="AU50" s="25" t="s">
        <v>778</v>
      </c>
      <c r="AV50" s="1">
        <v>4.0</v>
      </c>
      <c r="AW50" s="1" t="s">
        <v>999</v>
      </c>
      <c r="AX50" s="25" t="s">
        <v>766</v>
      </c>
      <c r="AY50" s="25" t="s">
        <v>767</v>
      </c>
      <c r="AZ50" s="1">
        <v>12.0</v>
      </c>
      <c r="BA50" s="1" t="s">
        <v>962</v>
      </c>
      <c r="BB50" s="25" t="s">
        <v>861</v>
      </c>
      <c r="BC50" s="25" t="s">
        <v>862</v>
      </c>
      <c r="BD50" s="1">
        <v>10.0</v>
      </c>
      <c r="BE50" s="1" t="s">
        <v>866</v>
      </c>
      <c r="BF50" s="25" t="s">
        <v>763</v>
      </c>
      <c r="BG50" s="25" t="s">
        <v>764</v>
      </c>
      <c r="BH50" s="1">
        <v>9.0</v>
      </c>
      <c r="BI50" s="1" t="s">
        <v>856</v>
      </c>
      <c r="BJ50" s="25" t="s">
        <v>771</v>
      </c>
      <c r="BK50" s="25" t="s">
        <v>772</v>
      </c>
      <c r="BL50" s="1">
        <v>8.0</v>
      </c>
      <c r="BM50" s="1" t="s">
        <v>845</v>
      </c>
      <c r="BN50" s="25" t="s">
        <v>829</v>
      </c>
      <c r="BO50" s="25" t="s">
        <v>830</v>
      </c>
      <c r="BP50" s="1">
        <v>7.0</v>
      </c>
      <c r="BQ50" s="1" t="s">
        <v>867</v>
      </c>
      <c r="BR50" s="25" t="s">
        <v>805</v>
      </c>
      <c r="BS50" s="25" t="s">
        <v>806</v>
      </c>
      <c r="BT50" s="1">
        <v>23.0</v>
      </c>
      <c r="BU50" s="1" t="s">
        <v>1078</v>
      </c>
      <c r="BV50" s="25" t="s">
        <v>799</v>
      </c>
      <c r="BW50" s="25" t="s">
        <v>800</v>
      </c>
      <c r="BX50" s="1">
        <v>10.0</v>
      </c>
      <c r="BY50" s="1" t="s">
        <v>890</v>
      </c>
      <c r="BZ50" s="25" t="s">
        <v>774</v>
      </c>
      <c r="CA50" s="25" t="s">
        <v>775</v>
      </c>
      <c r="CB50" s="1">
        <v>9.0</v>
      </c>
      <c r="CC50" s="1" t="s">
        <v>845</v>
      </c>
      <c r="CD50" s="25" t="s">
        <v>771</v>
      </c>
      <c r="CE50" s="25" t="s">
        <v>772</v>
      </c>
      <c r="CF50" s="1">
        <v>7.0</v>
      </c>
      <c r="CG50" s="25" t="s">
        <v>850</v>
      </c>
      <c r="CH50" s="25" t="s">
        <v>851</v>
      </c>
      <c r="CI50" s="25" t="s">
        <v>851</v>
      </c>
      <c r="CJ50" s="1" t="s">
        <v>845</v>
      </c>
      <c r="CK50" s="1">
        <v>7.0</v>
      </c>
    </row>
    <row r="51">
      <c r="A51" s="1">
        <v>34.0</v>
      </c>
      <c r="B51" s="25" t="s">
        <v>950</v>
      </c>
      <c r="C51" s="25" t="s">
        <v>951</v>
      </c>
      <c r="D51" s="1" t="s">
        <v>45</v>
      </c>
      <c r="E51" s="1">
        <v>22.0</v>
      </c>
      <c r="F51" s="25" t="s">
        <v>1105</v>
      </c>
      <c r="G51" s="1">
        <v>14.0</v>
      </c>
      <c r="H51" s="1">
        <v>8.0</v>
      </c>
      <c r="I51" s="26">
        <v>0.6364</v>
      </c>
      <c r="J51" s="26">
        <v>0.1038</v>
      </c>
      <c r="K51" s="1">
        <v>14.0</v>
      </c>
      <c r="L51" s="1">
        <v>11.0</v>
      </c>
      <c r="M51" s="1">
        <v>3.0</v>
      </c>
      <c r="N51" s="26">
        <v>0.7857</v>
      </c>
      <c r="O51" s="1">
        <v>8.0</v>
      </c>
      <c r="P51" s="1">
        <v>3.0</v>
      </c>
      <c r="Q51" s="1">
        <v>5.0</v>
      </c>
      <c r="R51" s="26">
        <v>0.375</v>
      </c>
      <c r="S51" s="1">
        <v>37.0</v>
      </c>
      <c r="T51" s="25" t="s">
        <v>1106</v>
      </c>
      <c r="U51" s="26">
        <v>0.1745</v>
      </c>
      <c r="V51" s="1">
        <v>59.0</v>
      </c>
      <c r="W51" s="26">
        <v>0.2783</v>
      </c>
      <c r="X51" s="1" t="s">
        <v>749</v>
      </c>
      <c r="Y51" s="1" t="s">
        <v>846</v>
      </c>
      <c r="Z51" s="25" t="s">
        <v>850</v>
      </c>
      <c r="AA51" s="25" t="s">
        <v>851</v>
      </c>
      <c r="AB51" s="25" t="s">
        <v>851</v>
      </c>
      <c r="AC51" s="1">
        <v>5.0</v>
      </c>
      <c r="AD51" s="1" t="s">
        <v>846</v>
      </c>
      <c r="AE51" s="25" t="s">
        <v>757</v>
      </c>
      <c r="AF51" s="25" t="s">
        <v>758</v>
      </c>
      <c r="AG51" s="25" t="s">
        <v>758</v>
      </c>
      <c r="AH51" s="1">
        <v>5.0</v>
      </c>
      <c r="AI51" s="1" t="s">
        <v>906</v>
      </c>
      <c r="AJ51" s="25" t="s">
        <v>857</v>
      </c>
      <c r="AK51" s="25" t="s">
        <v>858</v>
      </c>
      <c r="AL51" s="25" t="s">
        <v>859</v>
      </c>
      <c r="AM51" s="1">
        <v>4.0</v>
      </c>
      <c r="AN51" s="1" t="s">
        <v>773</v>
      </c>
      <c r="AO51" s="25" t="s">
        <v>794</v>
      </c>
      <c r="AP51" s="25" t="s">
        <v>795</v>
      </c>
      <c r="AQ51" s="25" t="s">
        <v>795</v>
      </c>
      <c r="AR51" s="1">
        <v>3.0</v>
      </c>
      <c r="AS51" s="1" t="s">
        <v>756</v>
      </c>
      <c r="AT51" s="25" t="s">
        <v>766</v>
      </c>
      <c r="AU51" s="25" t="s">
        <v>767</v>
      </c>
      <c r="AV51" s="1">
        <v>2.0</v>
      </c>
      <c r="AW51" s="1" t="s">
        <v>855</v>
      </c>
      <c r="AX51" s="25" t="s">
        <v>763</v>
      </c>
      <c r="AY51" s="25" t="s">
        <v>764</v>
      </c>
      <c r="AZ51" s="1">
        <v>8.0</v>
      </c>
      <c r="BA51" s="1" t="s">
        <v>845</v>
      </c>
      <c r="BB51" s="25" t="s">
        <v>829</v>
      </c>
      <c r="BC51" s="25" t="s">
        <v>830</v>
      </c>
      <c r="BD51" s="1">
        <v>7.0</v>
      </c>
      <c r="BE51" s="1" t="s">
        <v>1107</v>
      </c>
      <c r="BF51" s="25" t="s">
        <v>784</v>
      </c>
      <c r="BG51" s="25" t="s">
        <v>785</v>
      </c>
      <c r="BH51" s="1">
        <v>6.0</v>
      </c>
      <c r="BI51" s="1" t="s">
        <v>886</v>
      </c>
      <c r="BJ51" s="25" t="s">
        <v>786</v>
      </c>
      <c r="BK51" s="25" t="s">
        <v>787</v>
      </c>
      <c r="BL51" s="1">
        <v>6.0</v>
      </c>
      <c r="BM51" s="1" t="s">
        <v>762</v>
      </c>
      <c r="BN51" s="25" t="s">
        <v>805</v>
      </c>
      <c r="BO51" s="25" t="s">
        <v>806</v>
      </c>
      <c r="BP51" s="1">
        <v>5.0</v>
      </c>
      <c r="BQ51" s="1" t="s">
        <v>1011</v>
      </c>
      <c r="BR51" s="25" t="s">
        <v>786</v>
      </c>
      <c r="BS51" s="25" t="s">
        <v>787</v>
      </c>
      <c r="BT51" s="1">
        <v>8.0</v>
      </c>
      <c r="BU51" s="1" t="s">
        <v>1108</v>
      </c>
      <c r="BV51" s="25" t="s">
        <v>763</v>
      </c>
      <c r="BW51" s="25" t="s">
        <v>764</v>
      </c>
      <c r="BX51" s="1">
        <v>7.0</v>
      </c>
      <c r="BY51" s="1" t="s">
        <v>886</v>
      </c>
      <c r="BZ51" s="25" t="s">
        <v>780</v>
      </c>
      <c r="CA51" s="25" t="s">
        <v>781</v>
      </c>
      <c r="CB51" s="1">
        <v>6.0</v>
      </c>
      <c r="CC51" s="1" t="s">
        <v>776</v>
      </c>
      <c r="CD51" s="25" t="s">
        <v>799</v>
      </c>
      <c r="CE51" s="25" t="s">
        <v>800</v>
      </c>
      <c r="CF51" s="1">
        <v>6.0</v>
      </c>
      <c r="CG51" s="25" t="s">
        <v>811</v>
      </c>
      <c r="CH51" s="25" t="s">
        <v>812</v>
      </c>
      <c r="CI51" s="25" t="s">
        <v>812</v>
      </c>
      <c r="CJ51" s="1" t="s">
        <v>779</v>
      </c>
      <c r="CK51" s="1">
        <v>5.0</v>
      </c>
    </row>
    <row r="52">
      <c r="A52" s="1">
        <v>54.0</v>
      </c>
      <c r="B52" s="25" t="s">
        <v>1109</v>
      </c>
      <c r="C52" s="25" t="s">
        <v>1110</v>
      </c>
      <c r="D52" s="1" t="s">
        <v>65</v>
      </c>
      <c r="E52" s="1">
        <v>9.0</v>
      </c>
      <c r="F52" s="25" t="s">
        <v>1111</v>
      </c>
      <c r="G52" s="1">
        <v>4.0</v>
      </c>
      <c r="H52" s="1">
        <v>5.0</v>
      </c>
      <c r="I52" s="26">
        <v>0.4444</v>
      </c>
      <c r="J52" s="26">
        <v>0.0425</v>
      </c>
      <c r="K52" s="1">
        <v>6.0</v>
      </c>
      <c r="L52" s="1">
        <v>3.0</v>
      </c>
      <c r="M52" s="1">
        <v>3.0</v>
      </c>
      <c r="N52" s="26">
        <v>0.5</v>
      </c>
      <c r="O52" s="1">
        <v>3.0</v>
      </c>
      <c r="P52" s="1">
        <v>1.0</v>
      </c>
      <c r="Q52" s="1">
        <v>2.0</v>
      </c>
      <c r="R52" s="26">
        <v>0.3333</v>
      </c>
      <c r="S52" s="1">
        <v>2.0</v>
      </c>
      <c r="T52" s="25" t="s">
        <v>1112</v>
      </c>
      <c r="U52" s="26">
        <v>0.0094</v>
      </c>
      <c r="V52" s="1">
        <v>11.0</v>
      </c>
      <c r="W52" s="26">
        <v>0.0519</v>
      </c>
      <c r="X52" s="1" t="s">
        <v>749</v>
      </c>
      <c r="Y52" s="1" t="s">
        <v>912</v>
      </c>
      <c r="Z52" s="25" t="s">
        <v>857</v>
      </c>
      <c r="AA52" s="25" t="s">
        <v>858</v>
      </c>
      <c r="AB52" s="25" t="s">
        <v>859</v>
      </c>
      <c r="AC52" s="1">
        <v>2.0</v>
      </c>
      <c r="AD52" s="1" t="s">
        <v>912</v>
      </c>
      <c r="AE52" s="25" t="s">
        <v>759</v>
      </c>
      <c r="AF52" s="25" t="s">
        <v>760</v>
      </c>
      <c r="AG52" s="25" t="s">
        <v>761</v>
      </c>
      <c r="AH52" s="1">
        <v>2.0</v>
      </c>
      <c r="AI52" s="1" t="s">
        <v>793</v>
      </c>
      <c r="AJ52" s="25" t="s">
        <v>817</v>
      </c>
      <c r="AK52" s="25" t="s">
        <v>818</v>
      </c>
      <c r="AL52" s="25" t="s">
        <v>818</v>
      </c>
      <c r="AM52" s="1">
        <v>2.0</v>
      </c>
      <c r="AN52" s="1" t="s">
        <v>796</v>
      </c>
      <c r="AO52" s="25" t="s">
        <v>850</v>
      </c>
      <c r="AP52" s="25" t="s">
        <v>851</v>
      </c>
      <c r="AQ52" s="25" t="s">
        <v>851</v>
      </c>
      <c r="AR52" s="1">
        <v>1.0</v>
      </c>
      <c r="AS52" s="1" t="s">
        <v>796</v>
      </c>
      <c r="AT52" s="25" t="s">
        <v>771</v>
      </c>
      <c r="AU52" s="25" t="s">
        <v>772</v>
      </c>
      <c r="AV52" s="1">
        <v>1.0</v>
      </c>
      <c r="AW52" s="1" t="s">
        <v>770</v>
      </c>
      <c r="AX52" s="25" t="s">
        <v>829</v>
      </c>
      <c r="AY52" s="25" t="s">
        <v>830</v>
      </c>
      <c r="AZ52" s="1">
        <v>3.0</v>
      </c>
      <c r="BA52" s="1" t="s">
        <v>773</v>
      </c>
      <c r="BB52" s="25" t="s">
        <v>799</v>
      </c>
      <c r="BC52" s="25" t="s">
        <v>800</v>
      </c>
      <c r="BD52" s="1">
        <v>3.0</v>
      </c>
      <c r="BE52" s="1" t="s">
        <v>979</v>
      </c>
      <c r="BF52" s="25" t="s">
        <v>801</v>
      </c>
      <c r="BG52" s="25" t="s">
        <v>802</v>
      </c>
      <c r="BH52" s="1">
        <v>3.0</v>
      </c>
      <c r="BI52" s="1" t="s">
        <v>912</v>
      </c>
      <c r="BJ52" s="25" t="s">
        <v>870</v>
      </c>
      <c r="BK52" s="25" t="s">
        <v>871</v>
      </c>
      <c r="BL52" s="1">
        <v>2.0</v>
      </c>
      <c r="BM52" s="1" t="s">
        <v>912</v>
      </c>
      <c r="BN52" s="25" t="s">
        <v>826</v>
      </c>
      <c r="BO52" s="25" t="s">
        <v>827</v>
      </c>
      <c r="BP52" s="1">
        <v>2.0</v>
      </c>
      <c r="BQ52" s="1" t="s">
        <v>906</v>
      </c>
      <c r="BR52" s="25" t="s">
        <v>774</v>
      </c>
      <c r="BS52" s="25" t="s">
        <v>775</v>
      </c>
      <c r="BT52" s="1">
        <v>4.0</v>
      </c>
      <c r="BU52" s="1" t="s">
        <v>773</v>
      </c>
      <c r="BV52" s="25" t="s">
        <v>768</v>
      </c>
      <c r="BW52" s="25" t="s">
        <v>769</v>
      </c>
      <c r="BX52" s="1">
        <v>3.0</v>
      </c>
      <c r="BY52" s="1" t="s">
        <v>773</v>
      </c>
      <c r="BZ52" s="25" t="s">
        <v>879</v>
      </c>
      <c r="CA52" s="25" t="s">
        <v>880</v>
      </c>
      <c r="CB52" s="1">
        <v>3.0</v>
      </c>
      <c r="CC52" s="1" t="s">
        <v>912</v>
      </c>
      <c r="CD52" s="25" t="s">
        <v>786</v>
      </c>
      <c r="CE52" s="25" t="s">
        <v>787</v>
      </c>
      <c r="CF52" s="1">
        <v>2.0</v>
      </c>
      <c r="CG52" s="25" t="s">
        <v>757</v>
      </c>
      <c r="CH52" s="25" t="s">
        <v>758</v>
      </c>
      <c r="CI52" s="25" t="s">
        <v>758</v>
      </c>
      <c r="CJ52" s="1" t="s">
        <v>912</v>
      </c>
      <c r="CK52" s="1">
        <v>2.0</v>
      </c>
    </row>
    <row r="53">
      <c r="A53" s="1">
        <v>80.0</v>
      </c>
      <c r="B53" s="25" t="s">
        <v>1113</v>
      </c>
      <c r="C53" s="25" t="s">
        <v>1114</v>
      </c>
      <c r="D53" s="1" t="s">
        <v>91</v>
      </c>
      <c r="E53" s="1">
        <v>1.0</v>
      </c>
      <c r="F53" s="25" t="s">
        <v>1115</v>
      </c>
      <c r="G53" s="1">
        <v>0.0</v>
      </c>
      <c r="H53" s="1">
        <v>1.0</v>
      </c>
      <c r="I53" s="26">
        <v>0.0</v>
      </c>
      <c r="J53" s="26">
        <v>0.0047</v>
      </c>
      <c r="K53" s="1">
        <v>1.0</v>
      </c>
      <c r="L53" s="1">
        <v>0.0</v>
      </c>
      <c r="M53" s="1">
        <v>1.0</v>
      </c>
      <c r="N53" s="26">
        <v>0.0</v>
      </c>
      <c r="O53" s="1">
        <v>0.0</v>
      </c>
      <c r="P53" s="1">
        <v>0.0</v>
      </c>
      <c r="Q53" s="1">
        <v>0.0</v>
      </c>
      <c r="R53" s="1" t="s">
        <v>875</v>
      </c>
      <c r="U53" s="26">
        <v>0.0</v>
      </c>
      <c r="V53" s="1">
        <v>1.0</v>
      </c>
      <c r="W53" s="26">
        <v>0.0047</v>
      </c>
      <c r="X53" s="1" t="s">
        <v>749</v>
      </c>
      <c r="Y53" s="1" t="s">
        <v>796</v>
      </c>
      <c r="Z53" s="25" t="s">
        <v>857</v>
      </c>
      <c r="AA53" s="25" t="s">
        <v>858</v>
      </c>
      <c r="AB53" s="25" t="s">
        <v>859</v>
      </c>
      <c r="AC53" s="1">
        <v>1.0</v>
      </c>
      <c r="AD53" s="1" t="s">
        <v>796</v>
      </c>
      <c r="AH53" s="1">
        <v>1.0</v>
      </c>
      <c r="AI53" s="1" t="s">
        <v>796</v>
      </c>
      <c r="AM53" s="1">
        <v>1.0</v>
      </c>
      <c r="AN53" s="1" t="s">
        <v>796</v>
      </c>
      <c r="AR53" s="1">
        <v>1.0</v>
      </c>
      <c r="AS53" s="1" t="s">
        <v>796</v>
      </c>
      <c r="AT53" s="25" t="s">
        <v>780</v>
      </c>
      <c r="AU53" s="25" t="s">
        <v>781</v>
      </c>
      <c r="AV53" s="1">
        <v>1.0</v>
      </c>
      <c r="AW53" s="1" t="s">
        <v>796</v>
      </c>
      <c r="AX53" s="25" t="s">
        <v>1000</v>
      </c>
      <c r="AY53" s="25" t="s">
        <v>1001</v>
      </c>
      <c r="AZ53" s="1">
        <v>1.0</v>
      </c>
      <c r="BA53" s="1" t="s">
        <v>796</v>
      </c>
      <c r="BB53" s="25" t="s">
        <v>786</v>
      </c>
      <c r="BC53" s="25" t="s">
        <v>787</v>
      </c>
      <c r="BD53" s="1">
        <v>1.0</v>
      </c>
      <c r="BE53" s="1" t="s">
        <v>796</v>
      </c>
      <c r="BF53" s="25" t="s">
        <v>777</v>
      </c>
      <c r="BG53" s="25" t="s">
        <v>778</v>
      </c>
      <c r="BH53" s="1">
        <v>1.0</v>
      </c>
      <c r="BI53" s="1" t="s">
        <v>796</v>
      </c>
      <c r="BJ53" s="25" t="s">
        <v>797</v>
      </c>
      <c r="BK53" s="25" t="s">
        <v>798</v>
      </c>
      <c r="BL53" s="1">
        <v>1.0</v>
      </c>
      <c r="BM53" s="1" t="s">
        <v>796</v>
      </c>
      <c r="BN53" s="25" t="s">
        <v>829</v>
      </c>
      <c r="BO53" s="25" t="s">
        <v>830</v>
      </c>
      <c r="BP53" s="1">
        <v>1.0</v>
      </c>
      <c r="BR53" s="25" t="s">
        <v>801</v>
      </c>
      <c r="BS53" s="25" t="s">
        <v>802</v>
      </c>
      <c r="BV53" s="25" t="s">
        <v>840</v>
      </c>
      <c r="BW53" s="25" t="s">
        <v>841</v>
      </c>
      <c r="BZ53" s="25" t="s">
        <v>897</v>
      </c>
      <c r="CA53" s="25" t="s">
        <v>898</v>
      </c>
    </row>
    <row r="54">
      <c r="A54" s="1">
        <v>81.0</v>
      </c>
      <c r="B54" s="25" t="s">
        <v>1116</v>
      </c>
      <c r="C54" s="25" t="s">
        <v>1117</v>
      </c>
      <c r="D54" s="1" t="s">
        <v>92</v>
      </c>
      <c r="E54" s="1">
        <v>1.0</v>
      </c>
      <c r="F54" s="25" t="s">
        <v>1118</v>
      </c>
      <c r="G54" s="1">
        <v>0.0</v>
      </c>
      <c r="H54" s="1">
        <v>1.0</v>
      </c>
      <c r="I54" s="26">
        <v>0.0</v>
      </c>
      <c r="J54" s="26">
        <v>0.0047</v>
      </c>
      <c r="K54" s="1">
        <v>1.0</v>
      </c>
      <c r="L54" s="1">
        <v>0.0</v>
      </c>
      <c r="M54" s="1">
        <v>1.0</v>
      </c>
      <c r="N54" s="26">
        <v>0.0</v>
      </c>
      <c r="O54" s="1">
        <v>0.0</v>
      </c>
      <c r="P54" s="1">
        <v>0.0</v>
      </c>
      <c r="Q54" s="1">
        <v>0.0</v>
      </c>
      <c r="R54" s="1" t="s">
        <v>875</v>
      </c>
      <c r="U54" s="26">
        <v>0.0</v>
      </c>
      <c r="V54" s="1">
        <v>1.0</v>
      </c>
      <c r="W54" s="26">
        <v>0.0047</v>
      </c>
      <c r="X54" s="1" t="s">
        <v>749</v>
      </c>
      <c r="Y54" s="1" t="s">
        <v>796</v>
      </c>
      <c r="Z54" s="25" t="s">
        <v>757</v>
      </c>
      <c r="AA54" s="25" t="s">
        <v>758</v>
      </c>
      <c r="AB54" s="25" t="s">
        <v>758</v>
      </c>
      <c r="AC54" s="1">
        <v>1.0</v>
      </c>
      <c r="AD54" s="1" t="s">
        <v>796</v>
      </c>
      <c r="AH54" s="1">
        <v>1.0</v>
      </c>
      <c r="AI54" s="1" t="s">
        <v>796</v>
      </c>
      <c r="AM54" s="1">
        <v>1.0</v>
      </c>
      <c r="AN54" s="1" t="s">
        <v>796</v>
      </c>
      <c r="AR54" s="1">
        <v>1.0</v>
      </c>
      <c r="AS54" s="1" t="s">
        <v>796</v>
      </c>
      <c r="AT54" s="25" t="s">
        <v>927</v>
      </c>
      <c r="AU54" s="25" t="s">
        <v>928</v>
      </c>
      <c r="AV54" s="1">
        <v>1.0</v>
      </c>
      <c r="AW54" s="1" t="s">
        <v>796</v>
      </c>
      <c r="AX54" s="25" t="s">
        <v>771</v>
      </c>
      <c r="AY54" s="25" t="s">
        <v>772</v>
      </c>
      <c r="AZ54" s="1">
        <v>1.0</v>
      </c>
      <c r="BA54" s="1" t="s">
        <v>796</v>
      </c>
      <c r="BB54" s="25" t="s">
        <v>784</v>
      </c>
      <c r="BC54" s="25" t="s">
        <v>785</v>
      </c>
      <c r="BD54" s="1">
        <v>1.0</v>
      </c>
      <c r="BE54" s="1" t="s">
        <v>796</v>
      </c>
      <c r="BF54" s="25" t="s">
        <v>768</v>
      </c>
      <c r="BG54" s="25" t="s">
        <v>769</v>
      </c>
      <c r="BH54" s="1">
        <v>1.0</v>
      </c>
      <c r="BI54" s="1" t="s">
        <v>796</v>
      </c>
      <c r="BJ54" s="25" t="s">
        <v>803</v>
      </c>
      <c r="BK54" s="25" t="s">
        <v>804</v>
      </c>
      <c r="BL54" s="1">
        <v>1.0</v>
      </c>
      <c r="BM54" s="1" t="s">
        <v>796</v>
      </c>
      <c r="BN54" s="25" t="s">
        <v>782</v>
      </c>
      <c r="BO54" s="25" t="s">
        <v>783</v>
      </c>
      <c r="BP54" s="1">
        <v>1.0</v>
      </c>
      <c r="BR54" s="25" t="s">
        <v>829</v>
      </c>
      <c r="BS54" s="25" t="s">
        <v>830</v>
      </c>
      <c r="BV54" s="25" t="s">
        <v>861</v>
      </c>
      <c r="BW54" s="25" t="s">
        <v>862</v>
      </c>
      <c r="BZ54" s="25" t="s">
        <v>1119</v>
      </c>
      <c r="CA54" s="25" t="s">
        <v>1120</v>
      </c>
    </row>
    <row r="55">
      <c r="A55" s="1">
        <v>20.0</v>
      </c>
      <c r="B55" s="25" t="s">
        <v>822</v>
      </c>
      <c r="C55" s="25" t="s">
        <v>823</v>
      </c>
      <c r="D55" s="1" t="s">
        <v>31</v>
      </c>
      <c r="E55" s="1">
        <v>48.0</v>
      </c>
      <c r="F55" s="25" t="s">
        <v>1121</v>
      </c>
      <c r="G55" s="1">
        <v>31.0</v>
      </c>
      <c r="H55" s="1">
        <v>17.0</v>
      </c>
      <c r="I55" s="26">
        <v>0.6458</v>
      </c>
      <c r="J55" s="26">
        <v>0.2264</v>
      </c>
      <c r="K55" s="1">
        <v>24.0</v>
      </c>
      <c r="L55" s="1">
        <v>17.0</v>
      </c>
      <c r="M55" s="1">
        <v>7.0</v>
      </c>
      <c r="N55" s="26">
        <v>0.7083</v>
      </c>
      <c r="O55" s="1">
        <v>24.0</v>
      </c>
      <c r="P55" s="1">
        <v>14.0</v>
      </c>
      <c r="Q55" s="1">
        <v>10.0</v>
      </c>
      <c r="R55" s="26">
        <v>0.5833</v>
      </c>
      <c r="S55" s="1">
        <v>63.0</v>
      </c>
      <c r="T55" s="25" t="s">
        <v>1122</v>
      </c>
      <c r="U55" s="26">
        <v>0.2972</v>
      </c>
      <c r="V55" s="1">
        <v>111.0</v>
      </c>
      <c r="W55" s="26">
        <v>0.5236</v>
      </c>
      <c r="X55" s="1" t="s">
        <v>749</v>
      </c>
      <c r="Y55" s="1" t="s">
        <v>999</v>
      </c>
      <c r="Z55" s="25" t="s">
        <v>811</v>
      </c>
      <c r="AA55" s="25" t="s">
        <v>812</v>
      </c>
      <c r="AB55" s="25" t="s">
        <v>812</v>
      </c>
      <c r="AC55" s="1">
        <v>12.0</v>
      </c>
      <c r="AD55" s="1" t="s">
        <v>1123</v>
      </c>
      <c r="AE55" s="25" t="s">
        <v>757</v>
      </c>
      <c r="AF55" s="25" t="s">
        <v>758</v>
      </c>
      <c r="AG55" s="25" t="s">
        <v>758</v>
      </c>
      <c r="AH55" s="1">
        <v>10.0</v>
      </c>
      <c r="AI55" s="1" t="s">
        <v>1011</v>
      </c>
      <c r="AJ55" s="25" t="s">
        <v>759</v>
      </c>
      <c r="AK55" s="25" t="s">
        <v>760</v>
      </c>
      <c r="AL55" s="25" t="s">
        <v>761</v>
      </c>
      <c r="AM55" s="1">
        <v>8.0</v>
      </c>
      <c r="AN55" s="1" t="s">
        <v>846</v>
      </c>
      <c r="AO55" s="25" t="s">
        <v>817</v>
      </c>
      <c r="AP55" s="25" t="s">
        <v>818</v>
      </c>
      <c r="AQ55" s="25" t="s">
        <v>818</v>
      </c>
      <c r="AR55" s="1">
        <v>5.0</v>
      </c>
      <c r="AS55" s="1" t="s">
        <v>906</v>
      </c>
      <c r="AT55" s="25" t="s">
        <v>774</v>
      </c>
      <c r="AU55" s="25" t="s">
        <v>775</v>
      </c>
      <c r="AV55" s="1">
        <v>4.0</v>
      </c>
      <c r="AW55" s="1" t="s">
        <v>824</v>
      </c>
      <c r="AX55" s="25" t="s">
        <v>780</v>
      </c>
      <c r="AY55" s="25" t="s">
        <v>781</v>
      </c>
      <c r="AZ55" s="1">
        <v>17.0</v>
      </c>
      <c r="BA55" s="1" t="s">
        <v>819</v>
      </c>
      <c r="BB55" s="25" t="s">
        <v>861</v>
      </c>
      <c r="BC55" s="25" t="s">
        <v>862</v>
      </c>
      <c r="BD55" s="1">
        <v>11.0</v>
      </c>
      <c r="BE55" s="1" t="s">
        <v>896</v>
      </c>
      <c r="BF55" s="25" t="s">
        <v>826</v>
      </c>
      <c r="BG55" s="25" t="s">
        <v>827</v>
      </c>
      <c r="BH55" s="1">
        <v>9.0</v>
      </c>
      <c r="BI55" s="1" t="s">
        <v>821</v>
      </c>
      <c r="BJ55" s="25" t="s">
        <v>763</v>
      </c>
      <c r="BK55" s="25" t="s">
        <v>764</v>
      </c>
      <c r="BL55" s="1">
        <v>9.0</v>
      </c>
      <c r="BM55" s="1" t="s">
        <v>890</v>
      </c>
      <c r="BN55" s="25" t="s">
        <v>801</v>
      </c>
      <c r="BO55" s="25" t="s">
        <v>802</v>
      </c>
      <c r="BP55" s="1">
        <v>9.0</v>
      </c>
      <c r="BQ55" s="1" t="s">
        <v>836</v>
      </c>
      <c r="BR55" s="25" t="s">
        <v>807</v>
      </c>
      <c r="BS55" s="25" t="s">
        <v>808</v>
      </c>
      <c r="BT55" s="1">
        <v>12.0</v>
      </c>
      <c r="BU55" s="1" t="s">
        <v>832</v>
      </c>
      <c r="BV55" s="25" t="s">
        <v>777</v>
      </c>
      <c r="BW55" s="25" t="s">
        <v>778</v>
      </c>
      <c r="BX55" s="1">
        <v>11.0</v>
      </c>
      <c r="BY55" s="1" t="s">
        <v>957</v>
      </c>
      <c r="BZ55" s="25" t="s">
        <v>774</v>
      </c>
      <c r="CA55" s="25" t="s">
        <v>775</v>
      </c>
      <c r="CB55" s="1">
        <v>11.0</v>
      </c>
      <c r="CC55" s="1" t="s">
        <v>962</v>
      </c>
      <c r="CD55" s="25" t="s">
        <v>842</v>
      </c>
      <c r="CE55" s="25" t="s">
        <v>843</v>
      </c>
      <c r="CF55" s="1">
        <v>10.0</v>
      </c>
      <c r="CG55" s="25" t="s">
        <v>794</v>
      </c>
      <c r="CH55" s="25" t="s">
        <v>795</v>
      </c>
      <c r="CI55" s="25" t="s">
        <v>795</v>
      </c>
      <c r="CJ55" s="1" t="s">
        <v>896</v>
      </c>
      <c r="CK55" s="1">
        <v>9.0</v>
      </c>
    </row>
    <row r="56">
      <c r="A56" s="1">
        <v>69.0</v>
      </c>
      <c r="B56" s="25" t="s">
        <v>1124</v>
      </c>
      <c r="C56" s="25" t="s">
        <v>1125</v>
      </c>
      <c r="D56" s="1" t="s">
        <v>80</v>
      </c>
      <c r="E56" s="1">
        <v>2.0</v>
      </c>
      <c r="F56" s="25" t="s">
        <v>1126</v>
      </c>
      <c r="G56" s="1">
        <v>0.0</v>
      </c>
      <c r="H56" s="1">
        <v>2.0</v>
      </c>
      <c r="I56" s="26">
        <v>0.0</v>
      </c>
      <c r="J56" s="26">
        <v>0.0094</v>
      </c>
      <c r="K56" s="1">
        <v>1.0</v>
      </c>
      <c r="L56" s="1">
        <v>0.0</v>
      </c>
      <c r="M56" s="1">
        <v>1.0</v>
      </c>
      <c r="N56" s="26">
        <v>0.0</v>
      </c>
      <c r="O56" s="1">
        <v>1.0</v>
      </c>
      <c r="P56" s="1">
        <v>0.0</v>
      </c>
      <c r="Q56" s="1">
        <v>1.0</v>
      </c>
      <c r="R56" s="26">
        <v>0.0</v>
      </c>
      <c r="S56" s="1">
        <v>2.0</v>
      </c>
      <c r="T56" s="25" t="s">
        <v>1127</v>
      </c>
      <c r="U56" s="26">
        <v>0.0094</v>
      </c>
      <c r="V56" s="1">
        <v>4.0</v>
      </c>
      <c r="W56" s="26">
        <v>0.0189</v>
      </c>
      <c r="X56" s="1" t="s">
        <v>749</v>
      </c>
      <c r="Y56" s="1" t="s">
        <v>796</v>
      </c>
      <c r="Z56" s="25" t="s">
        <v>811</v>
      </c>
      <c r="AA56" s="25" t="s">
        <v>812</v>
      </c>
      <c r="AB56" s="25" t="s">
        <v>812</v>
      </c>
      <c r="AC56" s="1">
        <v>1.0</v>
      </c>
      <c r="AD56" s="1" t="s">
        <v>796</v>
      </c>
      <c r="AE56" s="25" t="s">
        <v>751</v>
      </c>
      <c r="AF56" s="25" t="s">
        <v>752</v>
      </c>
      <c r="AG56" s="25" t="s">
        <v>752</v>
      </c>
      <c r="AH56" s="1">
        <v>1.0</v>
      </c>
      <c r="AI56" s="1" t="s">
        <v>793</v>
      </c>
      <c r="AM56" s="1">
        <v>2.0</v>
      </c>
      <c r="AN56" s="1" t="s">
        <v>796</v>
      </c>
      <c r="AR56" s="1">
        <v>1.0</v>
      </c>
      <c r="AS56" s="1" t="s">
        <v>796</v>
      </c>
      <c r="AT56" s="25" t="s">
        <v>939</v>
      </c>
      <c r="AU56" s="25" t="s">
        <v>940</v>
      </c>
      <c r="AV56" s="1">
        <v>1.0</v>
      </c>
      <c r="AW56" s="1" t="s">
        <v>796</v>
      </c>
      <c r="AX56" s="25" t="s">
        <v>842</v>
      </c>
      <c r="AY56" s="25" t="s">
        <v>843</v>
      </c>
      <c r="AZ56" s="1">
        <v>1.0</v>
      </c>
      <c r="BA56" s="1" t="s">
        <v>796</v>
      </c>
      <c r="BB56" s="25" t="s">
        <v>763</v>
      </c>
      <c r="BC56" s="25" t="s">
        <v>764</v>
      </c>
      <c r="BD56" s="1">
        <v>1.0</v>
      </c>
      <c r="BE56" s="1" t="s">
        <v>793</v>
      </c>
      <c r="BF56" s="25" t="s">
        <v>980</v>
      </c>
      <c r="BG56" s="25" t="s">
        <v>981</v>
      </c>
      <c r="BH56" s="1">
        <v>2.0</v>
      </c>
      <c r="BI56" s="1" t="s">
        <v>793</v>
      </c>
      <c r="BJ56" s="25" t="s">
        <v>771</v>
      </c>
      <c r="BK56" s="25" t="s">
        <v>772</v>
      </c>
      <c r="BL56" s="1">
        <v>2.0</v>
      </c>
      <c r="BM56" s="1" t="s">
        <v>796</v>
      </c>
      <c r="BN56" s="25" t="s">
        <v>780</v>
      </c>
      <c r="BO56" s="25" t="s">
        <v>781</v>
      </c>
      <c r="BP56" s="1">
        <v>1.0</v>
      </c>
      <c r="BQ56" s="1" t="s">
        <v>796</v>
      </c>
      <c r="BR56" s="25" t="s">
        <v>861</v>
      </c>
      <c r="BS56" s="25" t="s">
        <v>862</v>
      </c>
      <c r="BT56" s="1">
        <v>1.0</v>
      </c>
      <c r="BU56" s="1" t="s">
        <v>796</v>
      </c>
      <c r="BV56" s="25" t="s">
        <v>944</v>
      </c>
      <c r="BW56" s="25" t="s">
        <v>945</v>
      </c>
      <c r="BX56" s="1">
        <v>1.0</v>
      </c>
      <c r="BZ56" s="25" t="s">
        <v>1091</v>
      </c>
      <c r="CA56" s="25" t="s">
        <v>1092</v>
      </c>
      <c r="CD56" s="25" t="s">
        <v>822</v>
      </c>
      <c r="CE56" s="25" t="s">
        <v>823</v>
      </c>
    </row>
    <row r="57">
      <c r="A57" s="1">
        <v>48.0</v>
      </c>
      <c r="B57" s="25" t="s">
        <v>1128</v>
      </c>
      <c r="C57" s="25" t="s">
        <v>1129</v>
      </c>
      <c r="D57" s="1" t="s">
        <v>59</v>
      </c>
      <c r="E57" s="1">
        <v>11.0</v>
      </c>
      <c r="F57" s="25" t="s">
        <v>1130</v>
      </c>
      <c r="G57" s="1">
        <v>5.0</v>
      </c>
      <c r="H57" s="1">
        <v>6.0</v>
      </c>
      <c r="I57" s="26">
        <v>0.4545</v>
      </c>
      <c r="J57" s="26">
        <v>0.0519</v>
      </c>
      <c r="K57" s="1">
        <v>7.0</v>
      </c>
      <c r="L57" s="1">
        <v>2.0</v>
      </c>
      <c r="M57" s="1">
        <v>5.0</v>
      </c>
      <c r="N57" s="26">
        <v>0.2857</v>
      </c>
      <c r="O57" s="1">
        <v>4.0</v>
      </c>
      <c r="P57" s="1">
        <v>3.0</v>
      </c>
      <c r="Q57" s="1">
        <v>1.0</v>
      </c>
      <c r="R57" s="26">
        <v>0.75</v>
      </c>
      <c r="S57" s="1">
        <v>14.0</v>
      </c>
      <c r="T57" s="25" t="s">
        <v>1131</v>
      </c>
      <c r="U57" s="26">
        <v>0.066</v>
      </c>
      <c r="V57" s="1">
        <v>25.0</v>
      </c>
      <c r="W57" s="26">
        <v>0.1179</v>
      </c>
      <c r="X57" s="1" t="s">
        <v>749</v>
      </c>
      <c r="Y57" s="1" t="s">
        <v>770</v>
      </c>
      <c r="Z57" s="25" t="s">
        <v>857</v>
      </c>
      <c r="AA57" s="25" t="s">
        <v>858</v>
      </c>
      <c r="AB57" s="25" t="s">
        <v>859</v>
      </c>
      <c r="AC57" s="1">
        <v>3.0</v>
      </c>
      <c r="AD57" s="1" t="s">
        <v>773</v>
      </c>
      <c r="AE57" s="25" t="s">
        <v>759</v>
      </c>
      <c r="AF57" s="25" t="s">
        <v>760</v>
      </c>
      <c r="AG57" s="25" t="s">
        <v>761</v>
      </c>
      <c r="AH57" s="1">
        <v>3.0</v>
      </c>
      <c r="AI57" s="1" t="s">
        <v>912</v>
      </c>
      <c r="AJ57" s="25" t="s">
        <v>751</v>
      </c>
      <c r="AK57" s="25" t="s">
        <v>752</v>
      </c>
      <c r="AL57" s="25" t="s">
        <v>752</v>
      </c>
      <c r="AM57" s="1">
        <v>2.0</v>
      </c>
      <c r="AN57" s="1" t="s">
        <v>796</v>
      </c>
      <c r="AO57" s="25" t="s">
        <v>850</v>
      </c>
      <c r="AP57" s="25" t="s">
        <v>851</v>
      </c>
      <c r="AQ57" s="25" t="s">
        <v>851</v>
      </c>
      <c r="AR57" s="1">
        <v>1.0</v>
      </c>
      <c r="AS57" s="1" t="s">
        <v>796</v>
      </c>
      <c r="AT57" s="25" t="s">
        <v>766</v>
      </c>
      <c r="AU57" s="25" t="s">
        <v>767</v>
      </c>
      <c r="AV57" s="1">
        <v>1.0</v>
      </c>
      <c r="AW57" s="1" t="s">
        <v>906</v>
      </c>
      <c r="AX57" s="25" t="s">
        <v>768</v>
      </c>
      <c r="AY57" s="25" t="s">
        <v>769</v>
      </c>
      <c r="AZ57" s="1">
        <v>4.0</v>
      </c>
      <c r="BA57" s="1" t="s">
        <v>753</v>
      </c>
      <c r="BB57" s="25" t="s">
        <v>763</v>
      </c>
      <c r="BC57" s="25" t="s">
        <v>764</v>
      </c>
      <c r="BD57" s="1">
        <v>4.0</v>
      </c>
      <c r="BE57" s="1" t="s">
        <v>770</v>
      </c>
      <c r="BF57" s="25" t="s">
        <v>777</v>
      </c>
      <c r="BG57" s="25" t="s">
        <v>778</v>
      </c>
      <c r="BH57" s="1">
        <v>3.0</v>
      </c>
      <c r="BI57" s="1" t="s">
        <v>770</v>
      </c>
      <c r="BJ57" s="25" t="s">
        <v>786</v>
      </c>
      <c r="BK57" s="25" t="s">
        <v>787</v>
      </c>
      <c r="BL57" s="1">
        <v>3.0</v>
      </c>
      <c r="BM57" s="1" t="s">
        <v>773</v>
      </c>
      <c r="BN57" s="25" t="s">
        <v>805</v>
      </c>
      <c r="BO57" s="25" t="s">
        <v>806</v>
      </c>
      <c r="BP57" s="1">
        <v>3.0</v>
      </c>
      <c r="BQ57" s="1" t="s">
        <v>849</v>
      </c>
      <c r="BR57" s="25" t="s">
        <v>784</v>
      </c>
      <c r="BS57" s="25" t="s">
        <v>785</v>
      </c>
      <c r="BT57" s="1">
        <v>5.0</v>
      </c>
      <c r="BU57" s="1" t="s">
        <v>762</v>
      </c>
      <c r="BV57" s="25" t="s">
        <v>861</v>
      </c>
      <c r="BW57" s="25" t="s">
        <v>862</v>
      </c>
      <c r="BX57" s="1">
        <v>5.0</v>
      </c>
      <c r="BY57" s="1" t="s">
        <v>753</v>
      </c>
      <c r="BZ57" s="25" t="s">
        <v>774</v>
      </c>
      <c r="CA57" s="25" t="s">
        <v>775</v>
      </c>
      <c r="CB57" s="1">
        <v>4.0</v>
      </c>
      <c r="CC57" s="1" t="s">
        <v>770</v>
      </c>
      <c r="CD57" s="25" t="s">
        <v>944</v>
      </c>
      <c r="CE57" s="25" t="s">
        <v>945</v>
      </c>
      <c r="CF57" s="1">
        <v>3.0</v>
      </c>
      <c r="CG57" s="25" t="s">
        <v>754</v>
      </c>
      <c r="CH57" s="25" t="s">
        <v>755</v>
      </c>
      <c r="CI57" s="25" t="s">
        <v>755</v>
      </c>
      <c r="CJ57" s="1" t="s">
        <v>770</v>
      </c>
      <c r="CK57" s="1">
        <v>3.0</v>
      </c>
    </row>
    <row r="58">
      <c r="A58" s="1">
        <v>82.0</v>
      </c>
      <c r="B58" s="25" t="s">
        <v>1132</v>
      </c>
      <c r="C58" s="25" t="s">
        <v>1133</v>
      </c>
      <c r="D58" s="1" t="s">
        <v>93</v>
      </c>
      <c r="E58" s="1">
        <v>1.0</v>
      </c>
      <c r="F58" s="25" t="s">
        <v>1134</v>
      </c>
      <c r="G58" s="1">
        <v>0.0</v>
      </c>
      <c r="H58" s="1">
        <v>1.0</v>
      </c>
      <c r="I58" s="26">
        <v>0.0</v>
      </c>
      <c r="J58" s="26">
        <v>0.0047</v>
      </c>
      <c r="K58" s="1">
        <v>1.0</v>
      </c>
      <c r="L58" s="1">
        <v>0.0</v>
      </c>
      <c r="M58" s="1">
        <v>1.0</v>
      </c>
      <c r="N58" s="26">
        <v>0.0</v>
      </c>
      <c r="O58" s="1">
        <v>0.0</v>
      </c>
      <c r="P58" s="1">
        <v>0.0</v>
      </c>
      <c r="Q58" s="1">
        <v>0.0</v>
      </c>
      <c r="R58" s="1" t="s">
        <v>875</v>
      </c>
      <c r="U58" s="26">
        <v>0.0</v>
      </c>
      <c r="V58" s="1">
        <v>1.0</v>
      </c>
      <c r="W58" s="26">
        <v>0.0047</v>
      </c>
      <c r="X58" s="1" t="s">
        <v>749</v>
      </c>
      <c r="Y58" s="1" t="s">
        <v>796</v>
      </c>
      <c r="Z58" s="25" t="s">
        <v>811</v>
      </c>
      <c r="AA58" s="25" t="s">
        <v>812</v>
      </c>
      <c r="AB58" s="25" t="s">
        <v>812</v>
      </c>
      <c r="AC58" s="1">
        <v>1.0</v>
      </c>
      <c r="AD58" s="1" t="s">
        <v>796</v>
      </c>
      <c r="AH58" s="1">
        <v>1.0</v>
      </c>
      <c r="AI58" s="1" t="s">
        <v>796</v>
      </c>
      <c r="AM58" s="1">
        <v>1.0</v>
      </c>
      <c r="AN58" s="1" t="s">
        <v>796</v>
      </c>
      <c r="AR58" s="1">
        <v>1.0</v>
      </c>
      <c r="AS58" s="1" t="s">
        <v>796</v>
      </c>
      <c r="AT58" s="25" t="s">
        <v>944</v>
      </c>
      <c r="AU58" s="25" t="s">
        <v>945</v>
      </c>
      <c r="AV58" s="1">
        <v>1.0</v>
      </c>
      <c r="AW58" s="1" t="s">
        <v>796</v>
      </c>
      <c r="AX58" s="25" t="s">
        <v>801</v>
      </c>
      <c r="AY58" s="25" t="s">
        <v>802</v>
      </c>
      <c r="AZ58" s="1">
        <v>1.0</v>
      </c>
      <c r="BA58" s="1" t="s">
        <v>796</v>
      </c>
      <c r="BB58" s="25" t="s">
        <v>879</v>
      </c>
      <c r="BC58" s="25" t="s">
        <v>880</v>
      </c>
      <c r="BD58" s="1">
        <v>1.0</v>
      </c>
      <c r="BE58" s="1" t="s">
        <v>796</v>
      </c>
      <c r="BF58" s="25" t="s">
        <v>805</v>
      </c>
      <c r="BG58" s="25" t="s">
        <v>806</v>
      </c>
      <c r="BH58" s="1">
        <v>1.0</v>
      </c>
      <c r="BI58" s="1" t="s">
        <v>796</v>
      </c>
      <c r="BJ58" s="25" t="s">
        <v>786</v>
      </c>
      <c r="BK58" s="25" t="s">
        <v>787</v>
      </c>
      <c r="BL58" s="1">
        <v>1.0</v>
      </c>
      <c r="BM58" s="1" t="s">
        <v>796</v>
      </c>
      <c r="BN58" s="25" t="s">
        <v>766</v>
      </c>
      <c r="BO58" s="25" t="s">
        <v>767</v>
      </c>
      <c r="BP58" s="1">
        <v>1.0</v>
      </c>
      <c r="BR58" s="25" t="s">
        <v>777</v>
      </c>
      <c r="BS58" s="25" t="s">
        <v>778</v>
      </c>
      <c r="BV58" s="25" t="s">
        <v>870</v>
      </c>
      <c r="BW58" s="25" t="s">
        <v>871</v>
      </c>
      <c r="BZ58" s="25" t="s">
        <v>939</v>
      </c>
      <c r="CA58" s="25" t="s">
        <v>940</v>
      </c>
    </row>
    <row r="59">
      <c r="A59" s="1">
        <v>8.0</v>
      </c>
      <c r="B59" s="25" t="s">
        <v>786</v>
      </c>
      <c r="C59" s="25" t="s">
        <v>787</v>
      </c>
      <c r="D59" s="1" t="s">
        <v>19</v>
      </c>
      <c r="E59" s="1">
        <v>70.0</v>
      </c>
      <c r="F59" s="25" t="s">
        <v>1135</v>
      </c>
      <c r="G59" s="1">
        <v>30.0</v>
      </c>
      <c r="H59" s="1">
        <v>40.0</v>
      </c>
      <c r="I59" s="26">
        <v>0.4286</v>
      </c>
      <c r="J59" s="26">
        <v>0.3302</v>
      </c>
      <c r="K59" s="1">
        <v>32.0</v>
      </c>
      <c r="L59" s="1">
        <v>15.0</v>
      </c>
      <c r="M59" s="1">
        <v>17.0</v>
      </c>
      <c r="N59" s="26">
        <v>0.4688</v>
      </c>
      <c r="O59" s="1">
        <v>38.0</v>
      </c>
      <c r="P59" s="1">
        <v>15.0</v>
      </c>
      <c r="Q59" s="1">
        <v>23.0</v>
      </c>
      <c r="R59" s="26">
        <v>0.3947</v>
      </c>
      <c r="S59" s="1">
        <v>48.0</v>
      </c>
      <c r="T59" s="25" t="s">
        <v>1136</v>
      </c>
      <c r="U59" s="26">
        <v>0.2264</v>
      </c>
      <c r="V59" s="1">
        <v>118.0</v>
      </c>
      <c r="W59" s="26">
        <v>0.5566</v>
      </c>
      <c r="X59" s="1" t="s">
        <v>749</v>
      </c>
      <c r="Y59" s="1" t="s">
        <v>1060</v>
      </c>
      <c r="Z59" s="25" t="s">
        <v>794</v>
      </c>
      <c r="AA59" s="25" t="s">
        <v>795</v>
      </c>
      <c r="AB59" s="25" t="s">
        <v>795</v>
      </c>
      <c r="AC59" s="1">
        <v>19.0</v>
      </c>
      <c r="AD59" s="1" t="s">
        <v>961</v>
      </c>
      <c r="AE59" s="25" t="s">
        <v>817</v>
      </c>
      <c r="AF59" s="25" t="s">
        <v>818</v>
      </c>
      <c r="AG59" s="25" t="s">
        <v>818</v>
      </c>
      <c r="AH59" s="1">
        <v>11.0</v>
      </c>
      <c r="AI59" s="1" t="s">
        <v>866</v>
      </c>
      <c r="AJ59" s="25" t="s">
        <v>754</v>
      </c>
      <c r="AK59" s="25" t="s">
        <v>755</v>
      </c>
      <c r="AL59" s="25" t="s">
        <v>755</v>
      </c>
      <c r="AM59" s="1">
        <v>9.0</v>
      </c>
      <c r="AN59" s="1" t="s">
        <v>958</v>
      </c>
      <c r="AO59" s="25" t="s">
        <v>751</v>
      </c>
      <c r="AP59" s="25" t="s">
        <v>752</v>
      </c>
      <c r="AQ59" s="25" t="s">
        <v>752</v>
      </c>
      <c r="AR59" s="1">
        <v>9.0</v>
      </c>
      <c r="AS59" s="1" t="s">
        <v>855</v>
      </c>
      <c r="AT59" s="25" t="s">
        <v>879</v>
      </c>
      <c r="AU59" s="25" t="s">
        <v>880</v>
      </c>
      <c r="AV59" s="1">
        <v>8.0</v>
      </c>
      <c r="AW59" s="1" t="s">
        <v>1077</v>
      </c>
      <c r="AX59" s="25" t="s">
        <v>763</v>
      </c>
      <c r="AY59" s="25" t="s">
        <v>764</v>
      </c>
      <c r="AZ59" s="1">
        <v>20.0</v>
      </c>
      <c r="BA59" s="1" t="s">
        <v>990</v>
      </c>
      <c r="BB59" s="25" t="s">
        <v>777</v>
      </c>
      <c r="BC59" s="25" t="s">
        <v>778</v>
      </c>
      <c r="BD59" s="1">
        <v>16.0</v>
      </c>
      <c r="BE59" s="1" t="s">
        <v>1087</v>
      </c>
      <c r="BF59" s="25" t="s">
        <v>768</v>
      </c>
      <c r="BG59" s="25" t="s">
        <v>769</v>
      </c>
      <c r="BH59" s="1">
        <v>15.0</v>
      </c>
      <c r="BI59" s="1" t="s">
        <v>816</v>
      </c>
      <c r="BJ59" s="25" t="s">
        <v>784</v>
      </c>
      <c r="BK59" s="25" t="s">
        <v>785</v>
      </c>
      <c r="BL59" s="1">
        <v>13.0</v>
      </c>
      <c r="BM59" s="1" t="s">
        <v>959</v>
      </c>
      <c r="BN59" s="25" t="s">
        <v>861</v>
      </c>
      <c r="BO59" s="25" t="s">
        <v>862</v>
      </c>
      <c r="BP59" s="1">
        <v>13.0</v>
      </c>
      <c r="BQ59" s="1" t="s">
        <v>1137</v>
      </c>
      <c r="BR59" s="25" t="s">
        <v>763</v>
      </c>
      <c r="BS59" s="25" t="s">
        <v>764</v>
      </c>
      <c r="BT59" s="1">
        <v>26.0</v>
      </c>
      <c r="BU59" s="1" t="s">
        <v>867</v>
      </c>
      <c r="BV59" s="25" t="s">
        <v>801</v>
      </c>
      <c r="BW59" s="25" t="s">
        <v>802</v>
      </c>
      <c r="BX59" s="1">
        <v>23.0</v>
      </c>
      <c r="BY59" s="1" t="s">
        <v>1138</v>
      </c>
      <c r="BZ59" s="25" t="s">
        <v>805</v>
      </c>
      <c r="CA59" s="25" t="s">
        <v>806</v>
      </c>
      <c r="CB59" s="1">
        <v>19.0</v>
      </c>
      <c r="CC59" s="1" t="s">
        <v>869</v>
      </c>
      <c r="CD59" s="25" t="s">
        <v>829</v>
      </c>
      <c r="CE59" s="25" t="s">
        <v>830</v>
      </c>
      <c r="CF59" s="1">
        <v>16.0</v>
      </c>
      <c r="CG59" s="25" t="s">
        <v>757</v>
      </c>
      <c r="CH59" s="25" t="s">
        <v>758</v>
      </c>
      <c r="CI59" s="25" t="s">
        <v>758</v>
      </c>
      <c r="CJ59" s="1" t="s">
        <v>816</v>
      </c>
      <c r="CK59" s="1">
        <v>13.0</v>
      </c>
    </row>
    <row r="60">
      <c r="A60" s="1">
        <v>83.0</v>
      </c>
      <c r="B60" s="25" t="s">
        <v>1139</v>
      </c>
      <c r="C60" s="25" t="s">
        <v>1140</v>
      </c>
      <c r="D60" s="1" t="s">
        <v>94</v>
      </c>
      <c r="E60" s="1">
        <v>1.0</v>
      </c>
      <c r="F60" s="25" t="s">
        <v>1141</v>
      </c>
      <c r="G60" s="1">
        <v>0.0</v>
      </c>
      <c r="H60" s="1">
        <v>1.0</v>
      </c>
      <c r="I60" s="26">
        <v>0.0</v>
      </c>
      <c r="J60" s="26">
        <v>0.0047</v>
      </c>
      <c r="K60" s="1">
        <v>0.0</v>
      </c>
      <c r="L60" s="1">
        <v>0.0</v>
      </c>
      <c r="M60" s="1">
        <v>0.0</v>
      </c>
      <c r="N60" s="1" t="s">
        <v>875</v>
      </c>
      <c r="O60" s="1">
        <v>1.0</v>
      </c>
      <c r="P60" s="1">
        <v>0.0</v>
      </c>
      <c r="Q60" s="1">
        <v>1.0</v>
      </c>
      <c r="R60" s="26">
        <v>0.0</v>
      </c>
      <c r="U60" s="26">
        <v>0.0</v>
      </c>
      <c r="V60" s="1">
        <v>1.0</v>
      </c>
      <c r="W60" s="26">
        <v>0.0047</v>
      </c>
      <c r="X60" s="1" t="s">
        <v>749</v>
      </c>
      <c r="Y60" s="1" t="s">
        <v>796</v>
      </c>
      <c r="Z60" s="25" t="s">
        <v>751</v>
      </c>
      <c r="AA60" s="25" t="s">
        <v>752</v>
      </c>
      <c r="AB60" s="25" t="s">
        <v>752</v>
      </c>
      <c r="AC60" s="1">
        <v>1.0</v>
      </c>
      <c r="AD60" s="1" t="s">
        <v>796</v>
      </c>
      <c r="AH60" s="1">
        <v>1.0</v>
      </c>
      <c r="AI60" s="1" t="s">
        <v>796</v>
      </c>
      <c r="AM60" s="1">
        <v>1.0</v>
      </c>
      <c r="AN60" s="1" t="s">
        <v>796</v>
      </c>
      <c r="AR60" s="1">
        <v>1.0</v>
      </c>
      <c r="AS60" s="1" t="s">
        <v>796</v>
      </c>
      <c r="AT60" s="25" t="s">
        <v>771</v>
      </c>
      <c r="AU60" s="25" t="s">
        <v>772</v>
      </c>
      <c r="AV60" s="1">
        <v>1.0</v>
      </c>
      <c r="AW60" s="1" t="s">
        <v>796</v>
      </c>
      <c r="AX60" s="25" t="s">
        <v>1091</v>
      </c>
      <c r="AY60" s="25" t="s">
        <v>1092</v>
      </c>
      <c r="AZ60" s="1">
        <v>1.0</v>
      </c>
      <c r="BA60" s="1" t="s">
        <v>796</v>
      </c>
      <c r="BB60" s="25" t="s">
        <v>786</v>
      </c>
      <c r="BC60" s="25" t="s">
        <v>787</v>
      </c>
      <c r="BD60" s="1">
        <v>1.0</v>
      </c>
      <c r="BE60" s="1" t="s">
        <v>796</v>
      </c>
      <c r="BF60" s="25" t="s">
        <v>784</v>
      </c>
      <c r="BG60" s="25" t="s">
        <v>785</v>
      </c>
      <c r="BH60" s="1">
        <v>1.0</v>
      </c>
      <c r="BI60" s="1" t="s">
        <v>796</v>
      </c>
      <c r="BJ60" s="25" t="s">
        <v>944</v>
      </c>
      <c r="BK60" s="25" t="s">
        <v>945</v>
      </c>
      <c r="BL60" s="1">
        <v>1.0</v>
      </c>
      <c r="BM60" s="1" t="s">
        <v>796</v>
      </c>
      <c r="BN60" s="25" t="s">
        <v>763</v>
      </c>
      <c r="BO60" s="25" t="s">
        <v>764</v>
      </c>
      <c r="BP60" s="1">
        <v>1.0</v>
      </c>
      <c r="BR60" s="25" t="s">
        <v>980</v>
      </c>
      <c r="BS60" s="25" t="s">
        <v>981</v>
      </c>
      <c r="BV60" s="25" t="s">
        <v>921</v>
      </c>
      <c r="BW60" s="25" t="s">
        <v>922</v>
      </c>
      <c r="BZ60" s="25" t="s">
        <v>805</v>
      </c>
      <c r="CA60" s="25" t="s">
        <v>806</v>
      </c>
    </row>
    <row r="61">
      <c r="A61" s="1">
        <v>73.0</v>
      </c>
      <c r="B61" s="25" t="s">
        <v>1142</v>
      </c>
      <c r="C61" s="25" t="s">
        <v>1143</v>
      </c>
      <c r="D61" s="1" t="s">
        <v>84</v>
      </c>
      <c r="E61" s="1">
        <v>1.0</v>
      </c>
      <c r="F61" s="25" t="s">
        <v>1144</v>
      </c>
      <c r="G61" s="1">
        <v>1.0</v>
      </c>
      <c r="H61" s="1">
        <v>0.0</v>
      </c>
      <c r="I61" s="26">
        <v>1.0</v>
      </c>
      <c r="J61" s="26">
        <v>0.0047</v>
      </c>
      <c r="K61" s="1">
        <v>0.0</v>
      </c>
      <c r="L61" s="1">
        <v>0.0</v>
      </c>
      <c r="M61" s="1">
        <v>0.0</v>
      </c>
      <c r="N61" s="1" t="s">
        <v>875</v>
      </c>
      <c r="O61" s="1">
        <v>1.0</v>
      </c>
      <c r="P61" s="1">
        <v>1.0</v>
      </c>
      <c r="Q61" s="1">
        <v>0.0</v>
      </c>
      <c r="R61" s="26">
        <v>1.0</v>
      </c>
      <c r="S61" s="1">
        <v>5.0</v>
      </c>
      <c r="T61" s="25" t="s">
        <v>1145</v>
      </c>
      <c r="U61" s="26">
        <v>0.0236</v>
      </c>
      <c r="V61" s="1">
        <v>6.0</v>
      </c>
      <c r="W61" s="26">
        <v>0.0283</v>
      </c>
      <c r="X61" s="1" t="s">
        <v>749</v>
      </c>
      <c r="Y61" s="1" t="s">
        <v>876</v>
      </c>
      <c r="Z61" s="25" t="s">
        <v>794</v>
      </c>
      <c r="AA61" s="25" t="s">
        <v>795</v>
      </c>
      <c r="AB61" s="25" t="s">
        <v>795</v>
      </c>
      <c r="AC61" s="1">
        <v>1.0</v>
      </c>
      <c r="AD61" s="1" t="s">
        <v>876</v>
      </c>
      <c r="AH61" s="1">
        <v>1.0</v>
      </c>
      <c r="AI61" s="1" t="s">
        <v>876</v>
      </c>
      <c r="AM61" s="1">
        <v>1.0</v>
      </c>
      <c r="AN61" s="1" t="s">
        <v>876</v>
      </c>
      <c r="AR61" s="1">
        <v>1.0</v>
      </c>
      <c r="AS61" s="1" t="s">
        <v>876</v>
      </c>
      <c r="AT61" s="25" t="s">
        <v>842</v>
      </c>
      <c r="AU61" s="25" t="s">
        <v>843</v>
      </c>
      <c r="AV61" s="1">
        <v>1.0</v>
      </c>
      <c r="AW61" s="1" t="s">
        <v>876</v>
      </c>
      <c r="AX61" s="25" t="s">
        <v>786</v>
      </c>
      <c r="AY61" s="25" t="s">
        <v>787</v>
      </c>
      <c r="AZ61" s="1">
        <v>1.0</v>
      </c>
      <c r="BA61" s="1" t="s">
        <v>876</v>
      </c>
      <c r="BB61" s="25" t="s">
        <v>861</v>
      </c>
      <c r="BC61" s="25" t="s">
        <v>862</v>
      </c>
      <c r="BD61" s="1">
        <v>1.0</v>
      </c>
      <c r="BE61" s="1" t="s">
        <v>876</v>
      </c>
      <c r="BF61" s="25" t="s">
        <v>805</v>
      </c>
      <c r="BG61" s="25" t="s">
        <v>806</v>
      </c>
      <c r="BH61" s="1">
        <v>1.0</v>
      </c>
      <c r="BI61" s="1" t="s">
        <v>876</v>
      </c>
      <c r="BJ61" s="25" t="s">
        <v>929</v>
      </c>
      <c r="BK61" s="25" t="s">
        <v>930</v>
      </c>
      <c r="BL61" s="1">
        <v>1.0</v>
      </c>
      <c r="BM61" s="1" t="s">
        <v>876</v>
      </c>
      <c r="BN61" s="25" t="s">
        <v>801</v>
      </c>
      <c r="BO61" s="25" t="s">
        <v>802</v>
      </c>
      <c r="BP61" s="1">
        <v>1.0</v>
      </c>
      <c r="BR61" s="25" t="s">
        <v>840</v>
      </c>
      <c r="BS61" s="25" t="s">
        <v>841</v>
      </c>
      <c r="BV61" s="25" t="s">
        <v>870</v>
      </c>
      <c r="BW61" s="25" t="s">
        <v>871</v>
      </c>
      <c r="BZ61" s="25" t="s">
        <v>939</v>
      </c>
      <c r="CA61" s="25" t="s">
        <v>940</v>
      </c>
    </row>
    <row r="62">
      <c r="A62" s="1">
        <v>24.0</v>
      </c>
      <c r="B62" s="25" t="s">
        <v>877</v>
      </c>
      <c r="C62" s="25" t="s">
        <v>878</v>
      </c>
      <c r="D62" s="1" t="s">
        <v>35</v>
      </c>
      <c r="E62" s="1">
        <v>40.0</v>
      </c>
      <c r="F62" s="25" t="s">
        <v>1146</v>
      </c>
      <c r="G62" s="1">
        <v>22.0</v>
      </c>
      <c r="H62" s="1">
        <v>18.0</v>
      </c>
      <c r="I62" s="26">
        <v>0.55</v>
      </c>
      <c r="J62" s="26">
        <v>0.1887</v>
      </c>
      <c r="K62" s="1">
        <v>13.0</v>
      </c>
      <c r="L62" s="1">
        <v>5.0</v>
      </c>
      <c r="M62" s="1">
        <v>8.0</v>
      </c>
      <c r="N62" s="26">
        <v>0.3846</v>
      </c>
      <c r="O62" s="1">
        <v>27.0</v>
      </c>
      <c r="P62" s="1">
        <v>17.0</v>
      </c>
      <c r="Q62" s="1">
        <v>10.0</v>
      </c>
      <c r="R62" s="26">
        <v>0.6296</v>
      </c>
      <c r="S62" s="1">
        <v>27.0</v>
      </c>
      <c r="T62" s="25" t="s">
        <v>1147</v>
      </c>
      <c r="U62" s="26">
        <v>0.1274</v>
      </c>
      <c r="V62" s="1">
        <v>67.0</v>
      </c>
      <c r="W62" s="26">
        <v>0.316</v>
      </c>
      <c r="X62" s="1" t="s">
        <v>749</v>
      </c>
      <c r="Y62" s="1" t="s">
        <v>819</v>
      </c>
      <c r="Z62" s="25" t="s">
        <v>811</v>
      </c>
      <c r="AA62" s="25" t="s">
        <v>812</v>
      </c>
      <c r="AB62" s="25" t="s">
        <v>812</v>
      </c>
      <c r="AC62" s="1">
        <v>11.0</v>
      </c>
      <c r="AD62" s="1" t="s">
        <v>891</v>
      </c>
      <c r="AE62" s="25" t="s">
        <v>759</v>
      </c>
      <c r="AF62" s="25" t="s">
        <v>760</v>
      </c>
      <c r="AG62" s="25" t="s">
        <v>761</v>
      </c>
      <c r="AH62" s="1">
        <v>11.0</v>
      </c>
      <c r="AI62" s="1" t="s">
        <v>886</v>
      </c>
      <c r="AJ62" s="25" t="s">
        <v>794</v>
      </c>
      <c r="AK62" s="25" t="s">
        <v>795</v>
      </c>
      <c r="AL62" s="25" t="s">
        <v>795</v>
      </c>
      <c r="AM62" s="1">
        <v>6.0</v>
      </c>
      <c r="AN62" s="1" t="s">
        <v>765</v>
      </c>
      <c r="AO62" s="25" t="s">
        <v>757</v>
      </c>
      <c r="AP62" s="25" t="s">
        <v>758</v>
      </c>
      <c r="AQ62" s="25" t="s">
        <v>758</v>
      </c>
      <c r="AR62" s="1">
        <v>4.0</v>
      </c>
      <c r="AS62" s="1" t="s">
        <v>773</v>
      </c>
      <c r="AT62" s="25" t="s">
        <v>766</v>
      </c>
      <c r="AU62" s="25" t="s">
        <v>767</v>
      </c>
      <c r="AV62" s="1">
        <v>3.0</v>
      </c>
      <c r="AW62" s="1" t="s">
        <v>1013</v>
      </c>
      <c r="AX62" s="25" t="s">
        <v>774</v>
      </c>
      <c r="AY62" s="25" t="s">
        <v>775</v>
      </c>
      <c r="AZ62" s="1">
        <v>14.0</v>
      </c>
      <c r="BA62" s="1" t="s">
        <v>832</v>
      </c>
      <c r="BB62" s="25" t="s">
        <v>826</v>
      </c>
      <c r="BC62" s="25" t="s">
        <v>827</v>
      </c>
      <c r="BD62" s="1">
        <v>11.0</v>
      </c>
      <c r="BE62" s="1" t="s">
        <v>890</v>
      </c>
      <c r="BF62" s="25" t="s">
        <v>801</v>
      </c>
      <c r="BG62" s="25" t="s">
        <v>802</v>
      </c>
      <c r="BH62" s="1">
        <v>9.0</v>
      </c>
      <c r="BI62" s="1" t="s">
        <v>1011</v>
      </c>
      <c r="BJ62" s="25" t="s">
        <v>892</v>
      </c>
      <c r="BK62" s="25" t="s">
        <v>893</v>
      </c>
      <c r="BL62" s="1">
        <v>8.0</v>
      </c>
      <c r="BM62" s="1" t="s">
        <v>845</v>
      </c>
      <c r="BN62" s="25" t="s">
        <v>908</v>
      </c>
      <c r="BO62" s="25" t="s">
        <v>909</v>
      </c>
      <c r="BP62" s="1">
        <v>7.0</v>
      </c>
      <c r="BQ62" s="1" t="s">
        <v>957</v>
      </c>
      <c r="BR62" s="25" t="s">
        <v>763</v>
      </c>
      <c r="BS62" s="25" t="s">
        <v>764</v>
      </c>
      <c r="BT62" s="1">
        <v>11.0</v>
      </c>
      <c r="BU62" s="1" t="s">
        <v>821</v>
      </c>
      <c r="BV62" s="25" t="s">
        <v>777</v>
      </c>
      <c r="BW62" s="25" t="s">
        <v>778</v>
      </c>
      <c r="BX62" s="1">
        <v>9.0</v>
      </c>
      <c r="BY62" s="1" t="s">
        <v>890</v>
      </c>
      <c r="BZ62" s="25" t="s">
        <v>879</v>
      </c>
      <c r="CA62" s="25" t="s">
        <v>880</v>
      </c>
      <c r="CB62" s="1">
        <v>9.0</v>
      </c>
      <c r="CC62" s="1" t="s">
        <v>1090</v>
      </c>
      <c r="CD62" s="25" t="s">
        <v>786</v>
      </c>
      <c r="CE62" s="25" t="s">
        <v>787</v>
      </c>
      <c r="CF62" s="1">
        <v>8.0</v>
      </c>
      <c r="CG62" s="25" t="s">
        <v>754</v>
      </c>
      <c r="CH62" s="25" t="s">
        <v>755</v>
      </c>
      <c r="CI62" s="25" t="s">
        <v>755</v>
      </c>
      <c r="CJ62" s="1" t="s">
        <v>1090</v>
      </c>
      <c r="CK62" s="1">
        <v>8.0</v>
      </c>
    </row>
    <row r="63">
      <c r="A63" s="1">
        <v>6.0</v>
      </c>
      <c r="B63" s="25" t="s">
        <v>766</v>
      </c>
      <c r="C63" s="25" t="s">
        <v>767</v>
      </c>
      <c r="D63" s="1" t="s">
        <v>17</v>
      </c>
      <c r="E63" s="1">
        <v>74.0</v>
      </c>
      <c r="F63" s="25" t="s">
        <v>1148</v>
      </c>
      <c r="G63" s="1">
        <v>35.0</v>
      </c>
      <c r="H63" s="1">
        <v>39.0</v>
      </c>
      <c r="I63" s="26">
        <v>0.473</v>
      </c>
      <c r="J63" s="26">
        <v>0.3491</v>
      </c>
      <c r="K63" s="1">
        <v>38.0</v>
      </c>
      <c r="L63" s="1">
        <v>20.0</v>
      </c>
      <c r="M63" s="1">
        <v>18.0</v>
      </c>
      <c r="N63" s="26">
        <v>0.5263</v>
      </c>
      <c r="O63" s="1">
        <v>36.0</v>
      </c>
      <c r="P63" s="1">
        <v>15.0</v>
      </c>
      <c r="Q63" s="1">
        <v>21.0</v>
      </c>
      <c r="R63" s="26">
        <v>0.4167</v>
      </c>
      <c r="S63" s="1">
        <v>39.0</v>
      </c>
      <c r="T63" s="25" t="s">
        <v>1149</v>
      </c>
      <c r="U63" s="26">
        <v>0.184</v>
      </c>
      <c r="V63" s="1">
        <v>113.0</v>
      </c>
      <c r="W63" s="26">
        <v>0.533</v>
      </c>
      <c r="X63" s="1" t="s">
        <v>749</v>
      </c>
      <c r="Y63" s="1" t="s">
        <v>869</v>
      </c>
      <c r="Z63" s="25" t="s">
        <v>794</v>
      </c>
      <c r="AA63" s="25" t="s">
        <v>795</v>
      </c>
      <c r="AB63" s="25" t="s">
        <v>795</v>
      </c>
      <c r="AC63" s="1">
        <v>16.0</v>
      </c>
      <c r="AD63" s="1" t="s">
        <v>831</v>
      </c>
      <c r="AE63" s="25" t="s">
        <v>759</v>
      </c>
      <c r="AF63" s="25" t="s">
        <v>760</v>
      </c>
      <c r="AG63" s="25" t="s">
        <v>761</v>
      </c>
      <c r="AH63" s="1">
        <v>13.0</v>
      </c>
      <c r="AI63" s="1" t="s">
        <v>1150</v>
      </c>
      <c r="AJ63" s="25" t="s">
        <v>754</v>
      </c>
      <c r="AK63" s="25" t="s">
        <v>755</v>
      </c>
      <c r="AL63" s="25" t="s">
        <v>755</v>
      </c>
      <c r="AM63" s="1">
        <v>12.0</v>
      </c>
      <c r="AN63" s="1" t="s">
        <v>987</v>
      </c>
      <c r="AO63" s="25" t="s">
        <v>757</v>
      </c>
      <c r="AP63" s="25" t="s">
        <v>758</v>
      </c>
      <c r="AQ63" s="25" t="s">
        <v>758</v>
      </c>
      <c r="AR63" s="1">
        <v>10.0</v>
      </c>
      <c r="AS63" s="1" t="s">
        <v>845</v>
      </c>
      <c r="AT63" s="25" t="s">
        <v>777</v>
      </c>
      <c r="AU63" s="25" t="s">
        <v>778</v>
      </c>
      <c r="AV63" s="1">
        <v>7.0</v>
      </c>
      <c r="AW63" s="1" t="s">
        <v>1059</v>
      </c>
      <c r="AX63" s="25" t="s">
        <v>829</v>
      </c>
      <c r="AY63" s="25" t="s">
        <v>830</v>
      </c>
      <c r="AZ63" s="1">
        <v>20.0</v>
      </c>
      <c r="BA63" s="1" t="s">
        <v>1034</v>
      </c>
      <c r="BB63" s="25" t="s">
        <v>801</v>
      </c>
      <c r="BC63" s="25" t="s">
        <v>802</v>
      </c>
      <c r="BD63" s="1">
        <v>18.0</v>
      </c>
      <c r="BE63" s="1" t="s">
        <v>985</v>
      </c>
      <c r="BF63" s="25" t="s">
        <v>877</v>
      </c>
      <c r="BG63" s="25" t="s">
        <v>878</v>
      </c>
      <c r="BH63" s="1">
        <v>16.0</v>
      </c>
      <c r="BI63" s="1" t="s">
        <v>1013</v>
      </c>
      <c r="BJ63" s="25" t="s">
        <v>763</v>
      </c>
      <c r="BK63" s="25" t="s">
        <v>764</v>
      </c>
      <c r="BL63" s="1">
        <v>14.0</v>
      </c>
      <c r="BM63" s="1" t="s">
        <v>816</v>
      </c>
      <c r="BN63" s="25" t="s">
        <v>763</v>
      </c>
      <c r="BO63" s="25" t="s">
        <v>764</v>
      </c>
      <c r="BP63" s="1">
        <v>13.0</v>
      </c>
      <c r="BQ63" s="1" t="s">
        <v>991</v>
      </c>
      <c r="BR63" s="25" t="s">
        <v>774</v>
      </c>
      <c r="BS63" s="25" t="s">
        <v>775</v>
      </c>
      <c r="BT63" s="1">
        <v>23.0</v>
      </c>
      <c r="BU63" s="1" t="s">
        <v>833</v>
      </c>
      <c r="BV63" s="25" t="s">
        <v>801</v>
      </c>
      <c r="BW63" s="25" t="s">
        <v>802</v>
      </c>
      <c r="BX63" s="1">
        <v>20.0</v>
      </c>
      <c r="BY63" s="1" t="s">
        <v>988</v>
      </c>
      <c r="BZ63" s="25" t="s">
        <v>939</v>
      </c>
      <c r="CA63" s="25" t="s">
        <v>940</v>
      </c>
      <c r="CB63" s="1">
        <v>20.0</v>
      </c>
      <c r="CC63" s="1" t="s">
        <v>860</v>
      </c>
      <c r="CD63" s="25" t="s">
        <v>879</v>
      </c>
      <c r="CE63" s="25" t="s">
        <v>880</v>
      </c>
      <c r="CF63" s="1">
        <v>16.0</v>
      </c>
      <c r="CG63" s="25" t="s">
        <v>850</v>
      </c>
      <c r="CH63" s="25" t="s">
        <v>851</v>
      </c>
      <c r="CI63" s="25" t="s">
        <v>851</v>
      </c>
      <c r="CJ63" s="1" t="s">
        <v>863</v>
      </c>
      <c r="CK63" s="1">
        <v>15.0</v>
      </c>
    </row>
    <row r="64">
      <c r="A64" s="1">
        <v>70.0</v>
      </c>
      <c r="B64" s="25" t="s">
        <v>1151</v>
      </c>
      <c r="C64" s="25" t="s">
        <v>1152</v>
      </c>
      <c r="D64" s="1" t="s">
        <v>81</v>
      </c>
      <c r="E64" s="1">
        <v>2.0</v>
      </c>
      <c r="F64" s="25" t="s">
        <v>1153</v>
      </c>
      <c r="G64" s="1">
        <v>0.0</v>
      </c>
      <c r="H64" s="1">
        <v>2.0</v>
      </c>
      <c r="I64" s="26">
        <v>0.0</v>
      </c>
      <c r="J64" s="26">
        <v>0.0094</v>
      </c>
      <c r="K64" s="1">
        <v>1.0</v>
      </c>
      <c r="L64" s="1">
        <v>0.0</v>
      </c>
      <c r="M64" s="1">
        <v>1.0</v>
      </c>
      <c r="N64" s="26">
        <v>0.0</v>
      </c>
      <c r="O64" s="1">
        <v>1.0</v>
      </c>
      <c r="P64" s="1">
        <v>0.0</v>
      </c>
      <c r="Q64" s="1">
        <v>1.0</v>
      </c>
      <c r="R64" s="26">
        <v>0.0</v>
      </c>
      <c r="U64" s="26">
        <v>0.0</v>
      </c>
      <c r="V64" s="1">
        <v>2.0</v>
      </c>
      <c r="W64" s="26">
        <v>0.0094</v>
      </c>
      <c r="X64" s="1" t="s">
        <v>749</v>
      </c>
      <c r="Y64" s="1" t="s">
        <v>796</v>
      </c>
      <c r="Z64" s="25" t="s">
        <v>754</v>
      </c>
      <c r="AA64" s="25" t="s">
        <v>755</v>
      </c>
      <c r="AB64" s="25" t="s">
        <v>755</v>
      </c>
      <c r="AC64" s="1">
        <v>1.0</v>
      </c>
      <c r="AD64" s="1" t="s">
        <v>796</v>
      </c>
      <c r="AE64" s="25" t="s">
        <v>751</v>
      </c>
      <c r="AF64" s="25" t="s">
        <v>752</v>
      </c>
      <c r="AG64" s="25" t="s">
        <v>752</v>
      </c>
      <c r="AH64" s="1">
        <v>1.0</v>
      </c>
      <c r="AI64" s="1" t="s">
        <v>796</v>
      </c>
      <c r="AM64" s="1">
        <v>1.0</v>
      </c>
      <c r="AN64" s="1" t="s">
        <v>796</v>
      </c>
      <c r="AR64" s="1">
        <v>1.0</v>
      </c>
      <c r="AS64" s="1" t="s">
        <v>796</v>
      </c>
      <c r="AT64" s="25" t="s">
        <v>774</v>
      </c>
      <c r="AU64" s="25" t="s">
        <v>775</v>
      </c>
      <c r="AV64" s="1">
        <v>1.0</v>
      </c>
      <c r="AW64" s="1" t="s">
        <v>796</v>
      </c>
      <c r="AX64" s="25" t="s">
        <v>763</v>
      </c>
      <c r="AY64" s="25" t="s">
        <v>764</v>
      </c>
      <c r="AZ64" s="1">
        <v>1.0</v>
      </c>
      <c r="BA64" s="1" t="s">
        <v>796</v>
      </c>
      <c r="BB64" s="25" t="s">
        <v>1020</v>
      </c>
      <c r="BC64" s="25" t="s">
        <v>1021</v>
      </c>
      <c r="BD64" s="1">
        <v>1.0</v>
      </c>
      <c r="BE64" s="1" t="s">
        <v>793</v>
      </c>
      <c r="BF64" s="25" t="s">
        <v>829</v>
      </c>
      <c r="BG64" s="25" t="s">
        <v>830</v>
      </c>
      <c r="BH64" s="1">
        <v>2.0</v>
      </c>
      <c r="BI64" s="1" t="s">
        <v>796</v>
      </c>
      <c r="BJ64" s="25" t="s">
        <v>1047</v>
      </c>
      <c r="BK64" s="25" t="s">
        <v>1048</v>
      </c>
      <c r="BL64" s="1">
        <v>1.0</v>
      </c>
      <c r="BM64" s="1" t="s">
        <v>796</v>
      </c>
      <c r="BN64" s="25" t="s">
        <v>801</v>
      </c>
      <c r="BO64" s="25" t="s">
        <v>802</v>
      </c>
      <c r="BP64" s="1">
        <v>1.0</v>
      </c>
      <c r="BQ64" s="1" t="s">
        <v>796</v>
      </c>
      <c r="BR64" s="25" t="s">
        <v>799</v>
      </c>
      <c r="BS64" s="25" t="s">
        <v>800</v>
      </c>
      <c r="BT64" s="1">
        <v>1.0</v>
      </c>
      <c r="BU64" s="1" t="s">
        <v>796</v>
      </c>
      <c r="BV64" s="25" t="s">
        <v>879</v>
      </c>
      <c r="BW64" s="25" t="s">
        <v>880</v>
      </c>
      <c r="BX64" s="1">
        <v>1.0</v>
      </c>
      <c r="BZ64" s="25" t="s">
        <v>786</v>
      </c>
      <c r="CA64" s="25" t="s">
        <v>787</v>
      </c>
      <c r="CD64" s="25" t="s">
        <v>1154</v>
      </c>
      <c r="CE64" s="25" t="s">
        <v>1155</v>
      </c>
    </row>
    <row r="65">
      <c r="A65" s="1">
        <v>74.0</v>
      </c>
      <c r="B65" s="25" t="s">
        <v>1154</v>
      </c>
      <c r="C65" s="25" t="s">
        <v>1155</v>
      </c>
      <c r="D65" s="1" t="s">
        <v>85</v>
      </c>
      <c r="E65" s="1">
        <v>1.0</v>
      </c>
      <c r="F65" s="25" t="s">
        <v>1156</v>
      </c>
      <c r="G65" s="1">
        <v>1.0</v>
      </c>
      <c r="H65" s="1">
        <v>0.0</v>
      </c>
      <c r="I65" s="26">
        <v>1.0</v>
      </c>
      <c r="J65" s="26">
        <v>0.0047</v>
      </c>
      <c r="K65" s="1">
        <v>1.0</v>
      </c>
      <c r="L65" s="1">
        <v>1.0</v>
      </c>
      <c r="M65" s="1">
        <v>0.0</v>
      </c>
      <c r="N65" s="26">
        <v>1.0</v>
      </c>
      <c r="O65" s="1">
        <v>0.0</v>
      </c>
      <c r="P65" s="1">
        <v>0.0</v>
      </c>
      <c r="Q65" s="1">
        <v>0.0</v>
      </c>
      <c r="R65" s="1" t="s">
        <v>875</v>
      </c>
      <c r="U65" s="26">
        <v>0.0</v>
      </c>
      <c r="V65" s="1">
        <v>1.0</v>
      </c>
      <c r="W65" s="26">
        <v>0.0047</v>
      </c>
      <c r="X65" s="1" t="s">
        <v>749</v>
      </c>
      <c r="Y65" s="1" t="s">
        <v>876</v>
      </c>
      <c r="Z65" s="25" t="s">
        <v>817</v>
      </c>
      <c r="AA65" s="25" t="s">
        <v>818</v>
      </c>
      <c r="AB65" s="25" t="s">
        <v>818</v>
      </c>
      <c r="AC65" s="1">
        <v>1.0</v>
      </c>
      <c r="AD65" s="1" t="s">
        <v>876</v>
      </c>
      <c r="AH65" s="1">
        <v>1.0</v>
      </c>
      <c r="AI65" s="1" t="s">
        <v>876</v>
      </c>
      <c r="AM65" s="1">
        <v>1.0</v>
      </c>
      <c r="AN65" s="1" t="s">
        <v>876</v>
      </c>
      <c r="AR65" s="1">
        <v>1.0</v>
      </c>
      <c r="AS65" s="1" t="s">
        <v>876</v>
      </c>
      <c r="AT65" s="25" t="s">
        <v>801</v>
      </c>
      <c r="AU65" s="25" t="s">
        <v>802</v>
      </c>
      <c r="AV65" s="1">
        <v>1.0</v>
      </c>
      <c r="AW65" s="1" t="s">
        <v>876</v>
      </c>
      <c r="AX65" s="25" t="s">
        <v>879</v>
      </c>
      <c r="AY65" s="25" t="s">
        <v>880</v>
      </c>
      <c r="AZ65" s="1">
        <v>1.0</v>
      </c>
      <c r="BA65" s="1" t="s">
        <v>876</v>
      </c>
      <c r="BB65" s="25" t="s">
        <v>786</v>
      </c>
      <c r="BC65" s="25" t="s">
        <v>787</v>
      </c>
      <c r="BD65" s="1">
        <v>1.0</v>
      </c>
      <c r="BE65" s="1" t="s">
        <v>876</v>
      </c>
      <c r="BF65" s="25" t="s">
        <v>805</v>
      </c>
      <c r="BG65" s="25" t="s">
        <v>806</v>
      </c>
      <c r="BH65" s="1">
        <v>1.0</v>
      </c>
      <c r="BI65" s="1" t="s">
        <v>876</v>
      </c>
      <c r="BJ65" s="25" t="s">
        <v>1020</v>
      </c>
      <c r="BK65" s="25" t="s">
        <v>1021</v>
      </c>
      <c r="BL65" s="1">
        <v>1.0</v>
      </c>
      <c r="BM65" s="1" t="s">
        <v>876</v>
      </c>
      <c r="BN65" s="25" t="s">
        <v>829</v>
      </c>
      <c r="BO65" s="25" t="s">
        <v>830</v>
      </c>
      <c r="BP65" s="1">
        <v>1.0</v>
      </c>
      <c r="BR65" s="25" t="s">
        <v>1151</v>
      </c>
      <c r="BS65" s="25" t="s">
        <v>1152</v>
      </c>
      <c r="BV65" s="25" t="s">
        <v>861</v>
      </c>
      <c r="BW65" s="25" t="s">
        <v>862</v>
      </c>
      <c r="BZ65" s="25" t="s">
        <v>1023</v>
      </c>
      <c r="CA65" s="25" t="s">
        <v>1024</v>
      </c>
    </row>
    <row r="66">
      <c r="A66" s="1">
        <v>75.0</v>
      </c>
      <c r="B66" s="25" t="s">
        <v>1157</v>
      </c>
      <c r="C66" s="25" t="s">
        <v>1158</v>
      </c>
      <c r="D66" s="1" t="s">
        <v>86</v>
      </c>
      <c r="E66" s="1">
        <v>1.0</v>
      </c>
      <c r="F66" s="25" t="s">
        <v>1159</v>
      </c>
      <c r="G66" s="1">
        <v>1.0</v>
      </c>
      <c r="H66" s="1">
        <v>0.0</v>
      </c>
      <c r="I66" s="26">
        <v>1.0</v>
      </c>
      <c r="J66" s="26">
        <v>0.0047</v>
      </c>
      <c r="K66" s="1">
        <v>1.0</v>
      </c>
      <c r="L66" s="1">
        <v>1.0</v>
      </c>
      <c r="M66" s="1">
        <v>0.0</v>
      </c>
      <c r="N66" s="26">
        <v>1.0</v>
      </c>
      <c r="O66" s="1">
        <v>0.0</v>
      </c>
      <c r="P66" s="1">
        <v>0.0</v>
      </c>
      <c r="Q66" s="1">
        <v>0.0</v>
      </c>
      <c r="R66" s="1" t="s">
        <v>875</v>
      </c>
      <c r="U66" s="26">
        <v>0.0</v>
      </c>
      <c r="V66" s="1">
        <v>1.0</v>
      </c>
      <c r="W66" s="26">
        <v>0.0047</v>
      </c>
      <c r="X66" s="1" t="s">
        <v>749</v>
      </c>
      <c r="Y66" s="1" t="s">
        <v>876</v>
      </c>
      <c r="Z66" s="25" t="s">
        <v>759</v>
      </c>
      <c r="AA66" s="25" t="s">
        <v>760</v>
      </c>
      <c r="AB66" s="25" t="s">
        <v>761</v>
      </c>
      <c r="AC66" s="1">
        <v>1.0</v>
      </c>
      <c r="AD66" s="1" t="s">
        <v>876</v>
      </c>
      <c r="AH66" s="1">
        <v>1.0</v>
      </c>
      <c r="AI66" s="1" t="s">
        <v>876</v>
      </c>
      <c r="AM66" s="1">
        <v>1.0</v>
      </c>
      <c r="AN66" s="1" t="s">
        <v>876</v>
      </c>
      <c r="AR66" s="1">
        <v>1.0</v>
      </c>
      <c r="AS66" s="1" t="s">
        <v>876</v>
      </c>
      <c r="AT66" s="25" t="s">
        <v>774</v>
      </c>
      <c r="AU66" s="25" t="s">
        <v>775</v>
      </c>
      <c r="AV66" s="1">
        <v>1.0</v>
      </c>
      <c r="AW66" s="1" t="s">
        <v>876</v>
      </c>
      <c r="AX66" s="25" t="s">
        <v>908</v>
      </c>
      <c r="AY66" s="25" t="s">
        <v>909</v>
      </c>
      <c r="AZ66" s="1">
        <v>1.0</v>
      </c>
      <c r="BA66" s="1" t="s">
        <v>876</v>
      </c>
      <c r="BB66" s="25" t="s">
        <v>946</v>
      </c>
      <c r="BC66" s="25" t="s">
        <v>947</v>
      </c>
      <c r="BD66" s="1">
        <v>1.0</v>
      </c>
      <c r="BE66" s="1" t="s">
        <v>876</v>
      </c>
      <c r="BF66" s="25" t="s">
        <v>970</v>
      </c>
      <c r="BG66" s="25" t="s">
        <v>971</v>
      </c>
      <c r="BH66" s="1">
        <v>1.0</v>
      </c>
      <c r="BI66" s="1" t="s">
        <v>876</v>
      </c>
      <c r="BJ66" s="25" t="s">
        <v>892</v>
      </c>
      <c r="BK66" s="25" t="s">
        <v>893</v>
      </c>
      <c r="BL66" s="1">
        <v>1.0</v>
      </c>
      <c r="BM66" s="1" t="s">
        <v>876</v>
      </c>
      <c r="BN66" s="25" t="s">
        <v>877</v>
      </c>
      <c r="BO66" s="25" t="s">
        <v>878</v>
      </c>
      <c r="BP66" s="1">
        <v>1.0</v>
      </c>
      <c r="BR66" s="25" t="s">
        <v>870</v>
      </c>
      <c r="BS66" s="25" t="s">
        <v>871</v>
      </c>
      <c r="BV66" s="25" t="s">
        <v>809</v>
      </c>
      <c r="BW66" s="25" t="s">
        <v>810</v>
      </c>
      <c r="BZ66" s="25" t="s">
        <v>826</v>
      </c>
      <c r="CA66" s="25" t="s">
        <v>827</v>
      </c>
    </row>
    <row r="67">
      <c r="A67" s="1">
        <v>10.0</v>
      </c>
      <c r="B67" s="25" t="s">
        <v>777</v>
      </c>
      <c r="C67" s="25" t="s">
        <v>778</v>
      </c>
      <c r="D67" s="1" t="s">
        <v>21</v>
      </c>
      <c r="E67" s="1">
        <v>64.0</v>
      </c>
      <c r="F67" s="25" t="s">
        <v>1160</v>
      </c>
      <c r="G67" s="1">
        <v>38.0</v>
      </c>
      <c r="H67" s="1">
        <v>26.0</v>
      </c>
      <c r="I67" s="26">
        <v>0.5938</v>
      </c>
      <c r="J67" s="26">
        <v>0.3019</v>
      </c>
      <c r="K67" s="1">
        <v>37.0</v>
      </c>
      <c r="L67" s="1">
        <v>23.0</v>
      </c>
      <c r="M67" s="1">
        <v>14.0</v>
      </c>
      <c r="N67" s="26">
        <v>0.6216</v>
      </c>
      <c r="O67" s="1">
        <v>27.0</v>
      </c>
      <c r="P67" s="1">
        <v>15.0</v>
      </c>
      <c r="Q67" s="1">
        <v>12.0</v>
      </c>
      <c r="R67" s="26">
        <v>0.5556</v>
      </c>
      <c r="S67" s="1">
        <v>92.0</v>
      </c>
      <c r="T67" s="25" t="s">
        <v>1161</v>
      </c>
      <c r="U67" s="26">
        <v>0.434</v>
      </c>
      <c r="V67" s="1">
        <v>156.0</v>
      </c>
      <c r="W67" s="26">
        <v>0.7358</v>
      </c>
      <c r="X67" s="1" t="s">
        <v>749</v>
      </c>
      <c r="Y67" s="1" t="s">
        <v>836</v>
      </c>
      <c r="Z67" s="25" t="s">
        <v>794</v>
      </c>
      <c r="AA67" s="25" t="s">
        <v>795</v>
      </c>
      <c r="AB67" s="25" t="s">
        <v>795</v>
      </c>
      <c r="AC67" s="1">
        <v>12.0</v>
      </c>
      <c r="AD67" s="1" t="s">
        <v>821</v>
      </c>
      <c r="AE67" s="25" t="s">
        <v>759</v>
      </c>
      <c r="AF67" s="25" t="s">
        <v>760</v>
      </c>
      <c r="AG67" s="25" t="s">
        <v>761</v>
      </c>
      <c r="AH67" s="1">
        <v>9.0</v>
      </c>
      <c r="AI67" s="1" t="s">
        <v>1090</v>
      </c>
      <c r="AJ67" s="25" t="s">
        <v>811</v>
      </c>
      <c r="AK67" s="25" t="s">
        <v>812</v>
      </c>
      <c r="AL67" s="25" t="s">
        <v>812</v>
      </c>
      <c r="AM67" s="1">
        <v>8.0</v>
      </c>
      <c r="AN67" s="1" t="s">
        <v>1011</v>
      </c>
      <c r="AO67" s="25" t="s">
        <v>757</v>
      </c>
      <c r="AP67" s="25" t="s">
        <v>758</v>
      </c>
      <c r="AQ67" s="25" t="s">
        <v>758</v>
      </c>
      <c r="AR67" s="1">
        <v>8.0</v>
      </c>
      <c r="AS67" s="1" t="s">
        <v>855</v>
      </c>
      <c r="AT67" s="25" t="s">
        <v>766</v>
      </c>
      <c r="AU67" s="25" t="s">
        <v>767</v>
      </c>
      <c r="AV67" s="1">
        <v>8.0</v>
      </c>
      <c r="AW67" s="1" t="s">
        <v>1059</v>
      </c>
      <c r="AX67" s="25" t="s">
        <v>786</v>
      </c>
      <c r="AY67" s="25" t="s">
        <v>787</v>
      </c>
      <c r="AZ67" s="1">
        <v>20.0</v>
      </c>
      <c r="BA67" s="1" t="s">
        <v>1087</v>
      </c>
      <c r="BB67" s="25" t="s">
        <v>826</v>
      </c>
      <c r="BC67" s="25" t="s">
        <v>827</v>
      </c>
      <c r="BD67" s="1">
        <v>15.0</v>
      </c>
      <c r="BE67" s="1" t="s">
        <v>998</v>
      </c>
      <c r="BF67" s="25" t="s">
        <v>861</v>
      </c>
      <c r="BG67" s="25" t="s">
        <v>862</v>
      </c>
      <c r="BH67" s="1">
        <v>14.0</v>
      </c>
      <c r="BI67" s="1" t="s">
        <v>1162</v>
      </c>
      <c r="BJ67" s="25" t="s">
        <v>900</v>
      </c>
      <c r="BK67" s="25" t="s">
        <v>901</v>
      </c>
      <c r="BL67" s="1">
        <v>13.0</v>
      </c>
      <c r="BM67" s="1" t="s">
        <v>999</v>
      </c>
      <c r="BN67" s="25" t="s">
        <v>801</v>
      </c>
      <c r="BO67" s="25" t="s">
        <v>802</v>
      </c>
      <c r="BP67" s="1">
        <v>12.0</v>
      </c>
      <c r="BQ67" s="1" t="s">
        <v>1058</v>
      </c>
      <c r="BR67" s="25" t="s">
        <v>774</v>
      </c>
      <c r="BS67" s="25" t="s">
        <v>775</v>
      </c>
      <c r="BT67" s="1">
        <v>22.0</v>
      </c>
      <c r="BU67" s="1" t="s">
        <v>834</v>
      </c>
      <c r="BV67" s="25" t="s">
        <v>763</v>
      </c>
      <c r="BW67" s="25" t="s">
        <v>764</v>
      </c>
      <c r="BX67" s="1">
        <v>18.0</v>
      </c>
      <c r="BY67" s="1" t="s">
        <v>888</v>
      </c>
      <c r="BZ67" s="25" t="s">
        <v>939</v>
      </c>
      <c r="CA67" s="25" t="s">
        <v>940</v>
      </c>
      <c r="CB67" s="1">
        <v>16.0</v>
      </c>
      <c r="CC67" s="1" t="s">
        <v>1062</v>
      </c>
      <c r="CD67" s="25" t="s">
        <v>829</v>
      </c>
      <c r="CE67" s="25" t="s">
        <v>830</v>
      </c>
      <c r="CF67" s="1">
        <v>15.0</v>
      </c>
      <c r="CG67" s="25" t="s">
        <v>850</v>
      </c>
      <c r="CH67" s="25" t="s">
        <v>851</v>
      </c>
      <c r="CI67" s="25" t="s">
        <v>851</v>
      </c>
      <c r="CJ67" s="1" t="s">
        <v>1163</v>
      </c>
      <c r="CK67" s="1">
        <v>15.0</v>
      </c>
    </row>
    <row r="68">
      <c r="A68" s="1">
        <v>64.0</v>
      </c>
      <c r="B68" s="25" t="s">
        <v>1164</v>
      </c>
      <c r="C68" s="25" t="s">
        <v>1165</v>
      </c>
      <c r="D68" s="1" t="s">
        <v>75</v>
      </c>
      <c r="E68" s="1">
        <v>3.0</v>
      </c>
      <c r="F68" s="25" t="s">
        <v>1166</v>
      </c>
      <c r="G68" s="1">
        <v>1.0</v>
      </c>
      <c r="H68" s="1">
        <v>2.0</v>
      </c>
      <c r="I68" s="26">
        <v>0.3333</v>
      </c>
      <c r="J68" s="26">
        <v>0.0142</v>
      </c>
      <c r="K68" s="1">
        <v>0.0</v>
      </c>
      <c r="L68" s="1">
        <v>0.0</v>
      </c>
      <c r="M68" s="1">
        <v>0.0</v>
      </c>
      <c r="N68" s="1" t="s">
        <v>875</v>
      </c>
      <c r="O68" s="1">
        <v>3.0</v>
      </c>
      <c r="P68" s="1">
        <v>1.0</v>
      </c>
      <c r="Q68" s="1">
        <v>2.0</v>
      </c>
      <c r="R68" s="26">
        <v>0.3333</v>
      </c>
      <c r="U68" s="26">
        <v>0.0</v>
      </c>
      <c r="V68" s="1">
        <v>3.0</v>
      </c>
      <c r="W68" s="26">
        <v>0.0142</v>
      </c>
      <c r="X68" s="1" t="s">
        <v>749</v>
      </c>
      <c r="Y68" s="1" t="s">
        <v>756</v>
      </c>
      <c r="Z68" s="25" t="s">
        <v>759</v>
      </c>
      <c r="AA68" s="25" t="s">
        <v>760</v>
      </c>
      <c r="AB68" s="25" t="s">
        <v>761</v>
      </c>
      <c r="AC68" s="1">
        <v>2.0</v>
      </c>
      <c r="AD68" s="1" t="s">
        <v>796</v>
      </c>
      <c r="AE68" s="25" t="s">
        <v>757</v>
      </c>
      <c r="AF68" s="25" t="s">
        <v>758</v>
      </c>
      <c r="AG68" s="25" t="s">
        <v>758</v>
      </c>
      <c r="AH68" s="1">
        <v>1.0</v>
      </c>
      <c r="AI68" s="1" t="s">
        <v>773</v>
      </c>
      <c r="AM68" s="1">
        <v>3.0</v>
      </c>
      <c r="AN68" s="1" t="s">
        <v>756</v>
      </c>
      <c r="AR68" s="1">
        <v>2.0</v>
      </c>
      <c r="AS68" s="1" t="s">
        <v>793</v>
      </c>
      <c r="AT68" s="25" t="s">
        <v>774</v>
      </c>
      <c r="AU68" s="25" t="s">
        <v>775</v>
      </c>
      <c r="AV68" s="1">
        <v>2.0</v>
      </c>
      <c r="AW68" s="1" t="s">
        <v>876</v>
      </c>
      <c r="AX68" s="25" t="s">
        <v>826</v>
      </c>
      <c r="AY68" s="25" t="s">
        <v>827</v>
      </c>
      <c r="AZ68" s="1">
        <v>1.0</v>
      </c>
      <c r="BA68" s="1" t="s">
        <v>876</v>
      </c>
      <c r="BB68" s="25" t="s">
        <v>877</v>
      </c>
      <c r="BC68" s="25" t="s">
        <v>878</v>
      </c>
      <c r="BD68" s="1">
        <v>1.0</v>
      </c>
      <c r="BE68" s="1" t="s">
        <v>773</v>
      </c>
      <c r="BF68" s="25" t="s">
        <v>829</v>
      </c>
      <c r="BG68" s="25" t="s">
        <v>830</v>
      </c>
      <c r="BH68" s="1">
        <v>3.0</v>
      </c>
      <c r="BI68" s="1" t="s">
        <v>756</v>
      </c>
      <c r="BJ68" s="25" t="s">
        <v>970</v>
      </c>
      <c r="BK68" s="25" t="s">
        <v>971</v>
      </c>
      <c r="BL68" s="1">
        <v>2.0</v>
      </c>
      <c r="BM68" s="1" t="s">
        <v>793</v>
      </c>
      <c r="BN68" s="25" t="s">
        <v>822</v>
      </c>
      <c r="BO68" s="25" t="s">
        <v>823</v>
      </c>
      <c r="BP68" s="1">
        <v>2.0</v>
      </c>
      <c r="BQ68" s="1" t="s">
        <v>876</v>
      </c>
      <c r="BR68" s="25" t="s">
        <v>897</v>
      </c>
      <c r="BS68" s="25" t="s">
        <v>898</v>
      </c>
      <c r="BT68" s="1">
        <v>1.0</v>
      </c>
      <c r="BU68" s="1" t="s">
        <v>876</v>
      </c>
      <c r="BV68" s="25" t="s">
        <v>892</v>
      </c>
      <c r="BW68" s="25" t="s">
        <v>893</v>
      </c>
      <c r="BX68" s="1">
        <v>1.0</v>
      </c>
      <c r="BZ68" s="25" t="s">
        <v>807</v>
      </c>
      <c r="CA68" s="25" t="s">
        <v>808</v>
      </c>
      <c r="CD68" s="25" t="s">
        <v>877</v>
      </c>
      <c r="CE68" s="25" t="s">
        <v>878</v>
      </c>
    </row>
    <row r="69">
      <c r="A69" s="1">
        <v>5.0</v>
      </c>
      <c r="B69" s="25" t="s">
        <v>861</v>
      </c>
      <c r="C69" s="25" t="s">
        <v>862</v>
      </c>
      <c r="D69" s="1" t="s">
        <v>16</v>
      </c>
      <c r="E69" s="1">
        <v>76.0</v>
      </c>
      <c r="F69" s="25" t="s">
        <v>1167</v>
      </c>
      <c r="G69" s="1">
        <v>38.0</v>
      </c>
      <c r="H69" s="1">
        <v>38.0</v>
      </c>
      <c r="I69" s="26">
        <v>0.5</v>
      </c>
      <c r="J69" s="26">
        <v>0.3585</v>
      </c>
      <c r="K69" s="1">
        <v>32.0</v>
      </c>
      <c r="L69" s="1">
        <v>16.0</v>
      </c>
      <c r="M69" s="1">
        <v>16.0</v>
      </c>
      <c r="N69" s="26">
        <v>0.5</v>
      </c>
      <c r="O69" s="1">
        <v>44.0</v>
      </c>
      <c r="P69" s="1">
        <v>22.0</v>
      </c>
      <c r="Q69" s="1">
        <v>22.0</v>
      </c>
      <c r="R69" s="26">
        <v>0.5</v>
      </c>
      <c r="S69" s="1">
        <v>44.0</v>
      </c>
      <c r="T69" s="25" t="s">
        <v>1168</v>
      </c>
      <c r="U69" s="26">
        <v>0.2075</v>
      </c>
      <c r="V69" s="1">
        <v>120.0</v>
      </c>
      <c r="W69" s="26">
        <v>0.566</v>
      </c>
      <c r="X69" s="1" t="s">
        <v>749</v>
      </c>
      <c r="Y69" s="1" t="s">
        <v>865</v>
      </c>
      <c r="Z69" s="25" t="s">
        <v>850</v>
      </c>
      <c r="AA69" s="25" t="s">
        <v>851</v>
      </c>
      <c r="AB69" s="25" t="s">
        <v>851</v>
      </c>
      <c r="AC69" s="1">
        <v>12.0</v>
      </c>
      <c r="AD69" s="1" t="s">
        <v>1123</v>
      </c>
      <c r="AE69" s="25" t="s">
        <v>811</v>
      </c>
      <c r="AF69" s="25" t="s">
        <v>812</v>
      </c>
      <c r="AG69" s="25" t="s">
        <v>812</v>
      </c>
      <c r="AH69" s="1">
        <v>10.0</v>
      </c>
      <c r="AI69" s="1" t="s">
        <v>987</v>
      </c>
      <c r="AJ69" s="25" t="s">
        <v>857</v>
      </c>
      <c r="AK69" s="25" t="s">
        <v>858</v>
      </c>
      <c r="AL69" s="25" t="s">
        <v>859</v>
      </c>
      <c r="AM69" s="1">
        <v>10.0</v>
      </c>
      <c r="AN69" s="1" t="s">
        <v>890</v>
      </c>
      <c r="AO69" s="25" t="s">
        <v>794</v>
      </c>
      <c r="AP69" s="25" t="s">
        <v>795</v>
      </c>
      <c r="AQ69" s="25" t="s">
        <v>795</v>
      </c>
      <c r="AR69" s="1">
        <v>9.0</v>
      </c>
      <c r="AS69" s="1" t="s">
        <v>1169</v>
      </c>
      <c r="AT69" s="25" t="s">
        <v>784</v>
      </c>
      <c r="AU69" s="25" t="s">
        <v>785</v>
      </c>
      <c r="AV69" s="1">
        <v>9.0</v>
      </c>
      <c r="AW69" s="1" t="s">
        <v>1060</v>
      </c>
      <c r="AX69" s="25" t="s">
        <v>763</v>
      </c>
      <c r="AY69" s="25" t="s">
        <v>764</v>
      </c>
      <c r="AZ69" s="1">
        <v>19.0</v>
      </c>
      <c r="BA69" s="1" t="s">
        <v>989</v>
      </c>
      <c r="BB69" s="25" t="s">
        <v>805</v>
      </c>
      <c r="BC69" s="25" t="s">
        <v>806</v>
      </c>
      <c r="BD69" s="1">
        <v>18.0</v>
      </c>
      <c r="BE69" s="1" t="s">
        <v>1170</v>
      </c>
      <c r="BF69" s="25" t="s">
        <v>803</v>
      </c>
      <c r="BG69" s="25" t="s">
        <v>804</v>
      </c>
      <c r="BH69" s="1">
        <v>17.0</v>
      </c>
      <c r="BI69" s="1" t="s">
        <v>888</v>
      </c>
      <c r="BJ69" s="25" t="s">
        <v>799</v>
      </c>
      <c r="BK69" s="25" t="s">
        <v>800</v>
      </c>
      <c r="BL69" s="1">
        <v>16.0</v>
      </c>
      <c r="BM69" s="1" t="s">
        <v>863</v>
      </c>
      <c r="BN69" s="25" t="s">
        <v>786</v>
      </c>
      <c r="BO69" s="25" t="s">
        <v>787</v>
      </c>
      <c r="BP69" s="1">
        <v>15.0</v>
      </c>
      <c r="BQ69" s="1" t="s">
        <v>1137</v>
      </c>
      <c r="BR69" s="25" t="s">
        <v>829</v>
      </c>
      <c r="BS69" s="25" t="s">
        <v>830</v>
      </c>
      <c r="BT69" s="1">
        <v>26.0</v>
      </c>
      <c r="BU69" s="1" t="s">
        <v>1171</v>
      </c>
      <c r="BV69" s="25" t="s">
        <v>870</v>
      </c>
      <c r="BW69" s="25" t="s">
        <v>871</v>
      </c>
      <c r="BX69" s="1">
        <v>22.0</v>
      </c>
      <c r="BY69" s="1" t="s">
        <v>1172</v>
      </c>
      <c r="BZ69" s="25" t="s">
        <v>763</v>
      </c>
      <c r="CA69" s="25" t="s">
        <v>764</v>
      </c>
      <c r="CB69" s="1">
        <v>20.0</v>
      </c>
      <c r="CC69" s="1" t="s">
        <v>1173</v>
      </c>
      <c r="CD69" s="25" t="s">
        <v>805</v>
      </c>
      <c r="CE69" s="25" t="s">
        <v>806</v>
      </c>
      <c r="CF69" s="1">
        <v>20.0</v>
      </c>
      <c r="CG69" s="25" t="s">
        <v>754</v>
      </c>
      <c r="CH69" s="25" t="s">
        <v>755</v>
      </c>
      <c r="CI69" s="25" t="s">
        <v>755</v>
      </c>
      <c r="CJ69" s="1" t="s">
        <v>993</v>
      </c>
      <c r="CK69" s="1">
        <v>20.0</v>
      </c>
    </row>
    <row r="70">
      <c r="A70" s="1">
        <v>9.0</v>
      </c>
      <c r="B70" s="25" t="s">
        <v>784</v>
      </c>
      <c r="C70" s="25" t="s">
        <v>785</v>
      </c>
      <c r="D70" s="1" t="s">
        <v>20</v>
      </c>
      <c r="E70" s="1">
        <v>66.0</v>
      </c>
      <c r="F70" s="25" t="s">
        <v>1174</v>
      </c>
      <c r="G70" s="1">
        <v>34.0</v>
      </c>
      <c r="H70" s="1">
        <v>32.0</v>
      </c>
      <c r="I70" s="26">
        <v>0.5152</v>
      </c>
      <c r="J70" s="26">
        <v>0.3113</v>
      </c>
      <c r="K70" s="1">
        <v>28.0</v>
      </c>
      <c r="L70" s="1">
        <v>13.0</v>
      </c>
      <c r="M70" s="1">
        <v>15.0</v>
      </c>
      <c r="N70" s="26">
        <v>0.4643</v>
      </c>
      <c r="O70" s="1">
        <v>38.0</v>
      </c>
      <c r="P70" s="1">
        <v>21.0</v>
      </c>
      <c r="Q70" s="1">
        <v>17.0</v>
      </c>
      <c r="R70" s="26">
        <v>0.5526</v>
      </c>
      <c r="S70" s="1">
        <v>46.0</v>
      </c>
      <c r="T70" s="25" t="s">
        <v>1175</v>
      </c>
      <c r="U70" s="26">
        <v>0.217</v>
      </c>
      <c r="V70" s="1">
        <v>112.0</v>
      </c>
      <c r="W70" s="26">
        <v>0.5283</v>
      </c>
      <c r="X70" s="1" t="s">
        <v>749</v>
      </c>
      <c r="Y70" s="1" t="s">
        <v>1176</v>
      </c>
      <c r="Z70" s="25" t="s">
        <v>757</v>
      </c>
      <c r="AA70" s="25" t="s">
        <v>758</v>
      </c>
      <c r="AB70" s="25" t="s">
        <v>758</v>
      </c>
      <c r="AC70" s="1">
        <v>16.0</v>
      </c>
      <c r="AD70" s="1" t="s">
        <v>836</v>
      </c>
      <c r="AE70" s="25" t="s">
        <v>794</v>
      </c>
      <c r="AF70" s="25" t="s">
        <v>795</v>
      </c>
      <c r="AG70" s="25" t="s">
        <v>795</v>
      </c>
      <c r="AH70" s="1">
        <v>12.0</v>
      </c>
      <c r="AI70" s="1" t="s">
        <v>891</v>
      </c>
      <c r="AJ70" s="25" t="s">
        <v>811</v>
      </c>
      <c r="AK70" s="25" t="s">
        <v>812</v>
      </c>
      <c r="AL70" s="25" t="s">
        <v>812</v>
      </c>
      <c r="AM70" s="1">
        <v>11.0</v>
      </c>
      <c r="AN70" s="1" t="s">
        <v>844</v>
      </c>
      <c r="AO70" s="25" t="s">
        <v>759</v>
      </c>
      <c r="AP70" s="25" t="s">
        <v>760</v>
      </c>
      <c r="AQ70" s="25" t="s">
        <v>761</v>
      </c>
      <c r="AR70" s="1">
        <v>7.0</v>
      </c>
      <c r="AS70" s="1" t="s">
        <v>956</v>
      </c>
      <c r="AT70" s="25" t="s">
        <v>861</v>
      </c>
      <c r="AU70" s="25" t="s">
        <v>862</v>
      </c>
      <c r="AV70" s="1">
        <v>7.0</v>
      </c>
      <c r="AW70" s="1" t="s">
        <v>1060</v>
      </c>
      <c r="AX70" s="25" t="s">
        <v>805</v>
      </c>
      <c r="AY70" s="25" t="s">
        <v>806</v>
      </c>
      <c r="AZ70" s="1">
        <v>19.0</v>
      </c>
      <c r="BA70" s="1" t="s">
        <v>986</v>
      </c>
      <c r="BB70" s="25" t="s">
        <v>840</v>
      </c>
      <c r="BC70" s="25" t="s">
        <v>841</v>
      </c>
      <c r="BD70" s="1">
        <v>14.0</v>
      </c>
      <c r="BE70" s="1" t="s">
        <v>1013</v>
      </c>
      <c r="BF70" s="25" t="s">
        <v>786</v>
      </c>
      <c r="BG70" s="25" t="s">
        <v>787</v>
      </c>
      <c r="BH70" s="1">
        <v>14.0</v>
      </c>
      <c r="BI70" s="1" t="s">
        <v>959</v>
      </c>
      <c r="BJ70" s="25" t="s">
        <v>766</v>
      </c>
      <c r="BK70" s="25" t="s">
        <v>767</v>
      </c>
      <c r="BL70" s="1">
        <v>13.0</v>
      </c>
      <c r="BM70" s="1" t="s">
        <v>837</v>
      </c>
      <c r="BN70" s="25" t="s">
        <v>763</v>
      </c>
      <c r="BO70" s="25" t="s">
        <v>764</v>
      </c>
      <c r="BP70" s="1">
        <v>12.0</v>
      </c>
      <c r="BQ70" s="1" t="s">
        <v>1177</v>
      </c>
      <c r="BR70" s="25" t="s">
        <v>829</v>
      </c>
      <c r="BS70" s="25" t="s">
        <v>830</v>
      </c>
      <c r="BT70" s="1">
        <v>21.0</v>
      </c>
      <c r="BU70" s="1" t="s">
        <v>990</v>
      </c>
      <c r="BV70" s="25" t="s">
        <v>861</v>
      </c>
      <c r="BW70" s="25" t="s">
        <v>862</v>
      </c>
      <c r="BX70" s="1">
        <v>16.0</v>
      </c>
      <c r="BY70" s="1" t="s">
        <v>1178</v>
      </c>
      <c r="BZ70" s="25" t="s">
        <v>768</v>
      </c>
      <c r="CA70" s="25" t="s">
        <v>769</v>
      </c>
      <c r="CB70" s="1">
        <v>15.0</v>
      </c>
      <c r="CC70" s="1" t="s">
        <v>1062</v>
      </c>
      <c r="CD70" s="25" t="s">
        <v>805</v>
      </c>
      <c r="CE70" s="25" t="s">
        <v>806</v>
      </c>
      <c r="CF70" s="1">
        <v>15.0</v>
      </c>
      <c r="CG70" s="25" t="s">
        <v>850</v>
      </c>
      <c r="CH70" s="25" t="s">
        <v>851</v>
      </c>
      <c r="CI70" s="25" t="s">
        <v>851</v>
      </c>
      <c r="CJ70" s="1" t="s">
        <v>816</v>
      </c>
      <c r="CK70" s="1">
        <v>13.0</v>
      </c>
    </row>
    <row r="71">
      <c r="A71" s="1">
        <v>84.0</v>
      </c>
      <c r="B71" s="25" t="s">
        <v>1179</v>
      </c>
      <c r="C71" s="25" t="s">
        <v>1180</v>
      </c>
      <c r="D71" s="1" t="s">
        <v>95</v>
      </c>
      <c r="E71" s="1">
        <v>1.0</v>
      </c>
      <c r="F71" s="25" t="s">
        <v>1181</v>
      </c>
      <c r="G71" s="1">
        <v>0.0</v>
      </c>
      <c r="H71" s="1">
        <v>0.0</v>
      </c>
      <c r="I71" s="1" t="s">
        <v>875</v>
      </c>
      <c r="J71" s="26">
        <v>0.0</v>
      </c>
      <c r="K71" s="1">
        <v>0.0</v>
      </c>
      <c r="L71" s="1">
        <v>0.0</v>
      </c>
      <c r="M71" s="1">
        <v>0.0</v>
      </c>
      <c r="N71" s="1" t="s">
        <v>875</v>
      </c>
      <c r="O71" s="1">
        <v>0.0</v>
      </c>
      <c r="P71" s="1">
        <v>0.0</v>
      </c>
      <c r="Q71" s="1">
        <v>0.0</v>
      </c>
      <c r="R71" s="1" t="s">
        <v>875</v>
      </c>
      <c r="U71" s="26">
        <v>0.0047</v>
      </c>
      <c r="V71" s="1">
        <v>1.0</v>
      </c>
      <c r="W71" s="26">
        <v>0.0047</v>
      </c>
    </row>
    <row r="72">
      <c r="A72" s="1">
        <v>50.0</v>
      </c>
      <c r="B72" s="25" t="s">
        <v>913</v>
      </c>
      <c r="C72" s="25" t="s">
        <v>914</v>
      </c>
      <c r="D72" s="1" t="s">
        <v>61</v>
      </c>
      <c r="E72" s="1">
        <v>10.0</v>
      </c>
      <c r="F72" s="25" t="s">
        <v>1182</v>
      </c>
      <c r="G72" s="1">
        <v>8.0</v>
      </c>
      <c r="H72" s="1">
        <v>2.0</v>
      </c>
      <c r="I72" s="26">
        <v>0.8</v>
      </c>
      <c r="J72" s="26">
        <v>0.0472</v>
      </c>
      <c r="K72" s="1">
        <v>10.0</v>
      </c>
      <c r="L72" s="1">
        <v>8.0</v>
      </c>
      <c r="M72" s="1">
        <v>2.0</v>
      </c>
      <c r="N72" s="26">
        <v>0.8</v>
      </c>
      <c r="O72" s="1">
        <v>0.0</v>
      </c>
      <c r="P72" s="1">
        <v>0.0</v>
      </c>
      <c r="Q72" s="1">
        <v>0.0</v>
      </c>
      <c r="R72" s="1" t="s">
        <v>875</v>
      </c>
      <c r="S72" s="1">
        <v>25.0</v>
      </c>
      <c r="T72" s="25" t="s">
        <v>1183</v>
      </c>
      <c r="U72" s="26">
        <v>0.1179</v>
      </c>
      <c r="V72" s="1">
        <v>35.0</v>
      </c>
      <c r="W72" s="26">
        <v>0.1651</v>
      </c>
      <c r="X72" s="1" t="s">
        <v>749</v>
      </c>
      <c r="Y72" s="1" t="s">
        <v>753</v>
      </c>
      <c r="Z72" s="25" t="s">
        <v>857</v>
      </c>
      <c r="AA72" s="25" t="s">
        <v>858</v>
      </c>
      <c r="AB72" s="25" t="s">
        <v>859</v>
      </c>
      <c r="AC72" s="1">
        <v>4.0</v>
      </c>
      <c r="AD72" s="1" t="s">
        <v>912</v>
      </c>
      <c r="AE72" s="25" t="s">
        <v>757</v>
      </c>
      <c r="AF72" s="25" t="s">
        <v>758</v>
      </c>
      <c r="AG72" s="25" t="s">
        <v>758</v>
      </c>
      <c r="AH72" s="1">
        <v>2.0</v>
      </c>
      <c r="AI72" s="1" t="s">
        <v>912</v>
      </c>
      <c r="AJ72" s="25" t="s">
        <v>794</v>
      </c>
      <c r="AK72" s="25" t="s">
        <v>795</v>
      </c>
      <c r="AL72" s="25" t="s">
        <v>795</v>
      </c>
      <c r="AM72" s="1">
        <v>2.0</v>
      </c>
      <c r="AN72" s="1" t="s">
        <v>876</v>
      </c>
      <c r="AO72" s="25" t="s">
        <v>811</v>
      </c>
      <c r="AP72" s="25" t="s">
        <v>812</v>
      </c>
      <c r="AQ72" s="25" t="s">
        <v>812</v>
      </c>
      <c r="AR72" s="1">
        <v>1.0</v>
      </c>
      <c r="AS72" s="1" t="s">
        <v>876</v>
      </c>
      <c r="AT72" s="25" t="s">
        <v>908</v>
      </c>
      <c r="AU72" s="25" t="s">
        <v>909</v>
      </c>
      <c r="AV72" s="1">
        <v>1.0</v>
      </c>
      <c r="AW72" s="1" t="s">
        <v>844</v>
      </c>
      <c r="AX72" s="25" t="s">
        <v>842</v>
      </c>
      <c r="AY72" s="25" t="s">
        <v>843</v>
      </c>
      <c r="AZ72" s="1">
        <v>7.0</v>
      </c>
      <c r="BA72" s="1" t="s">
        <v>906</v>
      </c>
      <c r="BB72" s="25" t="s">
        <v>801</v>
      </c>
      <c r="BC72" s="25" t="s">
        <v>802</v>
      </c>
      <c r="BD72" s="1">
        <v>4.0</v>
      </c>
      <c r="BE72" s="1" t="s">
        <v>906</v>
      </c>
      <c r="BF72" s="25" t="s">
        <v>780</v>
      </c>
      <c r="BG72" s="25" t="s">
        <v>781</v>
      </c>
      <c r="BH72" s="1">
        <v>4.0</v>
      </c>
      <c r="BI72" s="1" t="s">
        <v>770</v>
      </c>
      <c r="BJ72" s="25" t="s">
        <v>763</v>
      </c>
      <c r="BK72" s="25" t="s">
        <v>764</v>
      </c>
      <c r="BL72" s="1">
        <v>3.0</v>
      </c>
      <c r="BM72" s="1" t="s">
        <v>912</v>
      </c>
      <c r="BN72" s="25" t="s">
        <v>877</v>
      </c>
      <c r="BO72" s="25" t="s">
        <v>878</v>
      </c>
      <c r="BP72" s="1">
        <v>2.0</v>
      </c>
      <c r="BQ72" s="1" t="s">
        <v>779</v>
      </c>
      <c r="BR72" s="25" t="s">
        <v>826</v>
      </c>
      <c r="BS72" s="25" t="s">
        <v>827</v>
      </c>
      <c r="BT72" s="1">
        <v>5.0</v>
      </c>
      <c r="BU72" s="1" t="s">
        <v>779</v>
      </c>
      <c r="BV72" s="25" t="s">
        <v>786</v>
      </c>
      <c r="BW72" s="25" t="s">
        <v>787</v>
      </c>
      <c r="BX72" s="1">
        <v>5.0</v>
      </c>
      <c r="BY72" s="1" t="s">
        <v>887</v>
      </c>
      <c r="BZ72" s="25" t="s">
        <v>801</v>
      </c>
      <c r="CA72" s="25" t="s">
        <v>802</v>
      </c>
      <c r="CB72" s="1">
        <v>4.0</v>
      </c>
      <c r="CC72" s="1" t="s">
        <v>906</v>
      </c>
      <c r="CD72" s="25" t="s">
        <v>766</v>
      </c>
      <c r="CE72" s="25" t="s">
        <v>767</v>
      </c>
      <c r="CF72" s="1">
        <v>4.0</v>
      </c>
      <c r="CG72" s="25" t="s">
        <v>759</v>
      </c>
      <c r="CH72" s="25" t="s">
        <v>760</v>
      </c>
      <c r="CI72" s="25" t="s">
        <v>761</v>
      </c>
      <c r="CJ72" s="1" t="s">
        <v>906</v>
      </c>
      <c r="CK72" s="1">
        <v>4.0</v>
      </c>
    </row>
    <row r="73">
      <c r="A73" s="1">
        <v>11.0</v>
      </c>
      <c r="B73" s="25" t="s">
        <v>870</v>
      </c>
      <c r="C73" s="25" t="s">
        <v>871</v>
      </c>
      <c r="D73" s="1" t="s">
        <v>22</v>
      </c>
      <c r="E73" s="1">
        <v>61.0</v>
      </c>
      <c r="F73" s="25" t="s">
        <v>1184</v>
      </c>
      <c r="G73" s="1">
        <v>28.0</v>
      </c>
      <c r="H73" s="1">
        <v>33.0</v>
      </c>
      <c r="I73" s="26">
        <v>0.459</v>
      </c>
      <c r="J73" s="26">
        <v>0.2877</v>
      </c>
      <c r="K73" s="1">
        <v>27.0</v>
      </c>
      <c r="L73" s="1">
        <v>13.0</v>
      </c>
      <c r="M73" s="1">
        <v>14.0</v>
      </c>
      <c r="N73" s="26">
        <v>0.4815</v>
      </c>
      <c r="O73" s="1">
        <v>34.0</v>
      </c>
      <c r="P73" s="1">
        <v>15.0</v>
      </c>
      <c r="Q73" s="1">
        <v>19.0</v>
      </c>
      <c r="R73" s="26">
        <v>0.4412</v>
      </c>
      <c r="S73" s="1">
        <v>28.0</v>
      </c>
      <c r="T73" s="25" t="s">
        <v>1185</v>
      </c>
      <c r="U73" s="26">
        <v>0.1321</v>
      </c>
      <c r="V73" s="1">
        <v>89.0</v>
      </c>
      <c r="W73" s="26">
        <v>0.4198</v>
      </c>
      <c r="X73" s="1" t="s">
        <v>749</v>
      </c>
      <c r="Y73" s="1" t="s">
        <v>987</v>
      </c>
      <c r="Z73" s="25" t="s">
        <v>759</v>
      </c>
      <c r="AA73" s="25" t="s">
        <v>760</v>
      </c>
      <c r="AB73" s="25" t="s">
        <v>761</v>
      </c>
      <c r="AC73" s="1">
        <v>10.0</v>
      </c>
      <c r="AD73" s="1" t="s">
        <v>821</v>
      </c>
      <c r="AE73" s="25" t="s">
        <v>794</v>
      </c>
      <c r="AF73" s="25" t="s">
        <v>795</v>
      </c>
      <c r="AG73" s="25" t="s">
        <v>795</v>
      </c>
      <c r="AH73" s="1">
        <v>9.0</v>
      </c>
      <c r="AI73" s="1" t="s">
        <v>866</v>
      </c>
      <c r="AJ73" s="25" t="s">
        <v>817</v>
      </c>
      <c r="AK73" s="25" t="s">
        <v>818</v>
      </c>
      <c r="AL73" s="25" t="s">
        <v>818</v>
      </c>
      <c r="AM73" s="1">
        <v>9.0</v>
      </c>
      <c r="AN73" s="1" t="s">
        <v>845</v>
      </c>
      <c r="AO73" s="25" t="s">
        <v>857</v>
      </c>
      <c r="AP73" s="25" t="s">
        <v>858</v>
      </c>
      <c r="AQ73" s="25" t="s">
        <v>859</v>
      </c>
      <c r="AR73" s="1">
        <v>7.0</v>
      </c>
      <c r="AS73" s="1" t="s">
        <v>956</v>
      </c>
      <c r="AT73" s="25" t="s">
        <v>861</v>
      </c>
      <c r="AU73" s="25" t="s">
        <v>862</v>
      </c>
      <c r="AV73" s="1">
        <v>7.0</v>
      </c>
      <c r="AW73" s="1" t="s">
        <v>831</v>
      </c>
      <c r="AX73" s="25" t="s">
        <v>805</v>
      </c>
      <c r="AY73" s="25" t="s">
        <v>806</v>
      </c>
      <c r="AZ73" s="1">
        <v>13.0</v>
      </c>
      <c r="BA73" s="1" t="s">
        <v>816</v>
      </c>
      <c r="BB73" s="25" t="s">
        <v>786</v>
      </c>
      <c r="BC73" s="25" t="s">
        <v>787</v>
      </c>
      <c r="BD73" s="1">
        <v>13.0</v>
      </c>
      <c r="BE73" s="1" t="s">
        <v>836</v>
      </c>
      <c r="BF73" s="25" t="s">
        <v>829</v>
      </c>
      <c r="BG73" s="25" t="s">
        <v>830</v>
      </c>
      <c r="BH73" s="1">
        <v>12.0</v>
      </c>
      <c r="BI73" s="1" t="s">
        <v>960</v>
      </c>
      <c r="BJ73" s="25" t="s">
        <v>784</v>
      </c>
      <c r="BK73" s="25" t="s">
        <v>785</v>
      </c>
      <c r="BL73" s="1">
        <v>12.0</v>
      </c>
      <c r="BM73" s="1" t="s">
        <v>891</v>
      </c>
      <c r="BN73" s="25" t="s">
        <v>861</v>
      </c>
      <c r="BO73" s="25" t="s">
        <v>862</v>
      </c>
      <c r="BP73" s="1">
        <v>11.0</v>
      </c>
      <c r="BQ73" s="1" t="s">
        <v>1186</v>
      </c>
      <c r="BR73" s="25" t="s">
        <v>763</v>
      </c>
      <c r="BS73" s="25" t="s">
        <v>764</v>
      </c>
      <c r="BT73" s="1">
        <v>20.0</v>
      </c>
      <c r="BU73" s="1" t="s">
        <v>1187</v>
      </c>
      <c r="BV73" s="25" t="s">
        <v>829</v>
      </c>
      <c r="BW73" s="25" t="s">
        <v>830</v>
      </c>
      <c r="BX73" s="1">
        <v>17.0</v>
      </c>
      <c r="BY73" s="1" t="s">
        <v>1087</v>
      </c>
      <c r="BZ73" s="25" t="s">
        <v>766</v>
      </c>
      <c r="CA73" s="25" t="s">
        <v>767</v>
      </c>
      <c r="CB73" s="1">
        <v>15.0</v>
      </c>
      <c r="CC73" s="1" t="s">
        <v>986</v>
      </c>
      <c r="CD73" s="25" t="s">
        <v>768</v>
      </c>
      <c r="CE73" s="25" t="s">
        <v>769</v>
      </c>
      <c r="CF73" s="1">
        <v>14.0</v>
      </c>
      <c r="CG73" s="25" t="s">
        <v>754</v>
      </c>
      <c r="CH73" s="25" t="s">
        <v>755</v>
      </c>
      <c r="CI73" s="25" t="s">
        <v>755</v>
      </c>
      <c r="CJ73" s="1" t="s">
        <v>986</v>
      </c>
      <c r="CK73" s="1">
        <v>14.0</v>
      </c>
    </row>
    <row r="74">
      <c r="A74" s="1">
        <v>55.0</v>
      </c>
      <c r="B74" s="25" t="s">
        <v>1188</v>
      </c>
      <c r="C74" s="25" t="s">
        <v>1189</v>
      </c>
      <c r="D74" s="1" t="s">
        <v>66</v>
      </c>
      <c r="E74" s="1">
        <v>8.0</v>
      </c>
      <c r="F74" s="25" t="s">
        <v>1190</v>
      </c>
      <c r="G74" s="1">
        <v>5.0</v>
      </c>
      <c r="H74" s="1">
        <v>3.0</v>
      </c>
      <c r="I74" s="26">
        <v>0.625</v>
      </c>
      <c r="J74" s="26">
        <v>0.0377</v>
      </c>
      <c r="K74" s="1">
        <v>3.0</v>
      </c>
      <c r="L74" s="1">
        <v>2.0</v>
      </c>
      <c r="M74" s="1">
        <v>1.0</v>
      </c>
      <c r="N74" s="26">
        <v>0.6667</v>
      </c>
      <c r="O74" s="1">
        <v>5.0</v>
      </c>
      <c r="P74" s="1">
        <v>3.0</v>
      </c>
      <c r="Q74" s="1">
        <v>2.0</v>
      </c>
      <c r="R74" s="26">
        <v>0.6</v>
      </c>
      <c r="S74" s="1">
        <v>1.0</v>
      </c>
      <c r="T74" s="25" t="s">
        <v>1191</v>
      </c>
      <c r="U74" s="26">
        <v>0.0047</v>
      </c>
      <c r="V74" s="1">
        <v>9.0</v>
      </c>
      <c r="W74" s="26">
        <v>0.0425</v>
      </c>
      <c r="X74" s="1" t="s">
        <v>749</v>
      </c>
      <c r="Y74" s="1" t="s">
        <v>907</v>
      </c>
      <c r="Z74" s="25" t="s">
        <v>794</v>
      </c>
      <c r="AA74" s="25" t="s">
        <v>795</v>
      </c>
      <c r="AB74" s="25" t="s">
        <v>795</v>
      </c>
      <c r="AC74" s="1">
        <v>6.0</v>
      </c>
      <c r="AD74" s="1" t="s">
        <v>876</v>
      </c>
      <c r="AE74" s="25" t="s">
        <v>857</v>
      </c>
      <c r="AF74" s="25" t="s">
        <v>858</v>
      </c>
      <c r="AG74" s="25" t="s">
        <v>859</v>
      </c>
      <c r="AH74" s="1">
        <v>1.0</v>
      </c>
      <c r="AI74" s="1" t="s">
        <v>876</v>
      </c>
      <c r="AJ74" s="25" t="s">
        <v>811</v>
      </c>
      <c r="AK74" s="25" t="s">
        <v>812</v>
      </c>
      <c r="AL74" s="25" t="s">
        <v>812</v>
      </c>
      <c r="AM74" s="1">
        <v>1.0</v>
      </c>
      <c r="AN74" s="1" t="s">
        <v>906</v>
      </c>
      <c r="AR74" s="1">
        <v>4.0</v>
      </c>
      <c r="AS74" s="1" t="s">
        <v>753</v>
      </c>
      <c r="AT74" s="25" t="s">
        <v>805</v>
      </c>
      <c r="AU74" s="25" t="s">
        <v>806</v>
      </c>
      <c r="AV74" s="1">
        <v>4.0</v>
      </c>
      <c r="AW74" s="1" t="s">
        <v>773</v>
      </c>
      <c r="AX74" s="25" t="s">
        <v>784</v>
      </c>
      <c r="AY74" s="25" t="s">
        <v>785</v>
      </c>
      <c r="AZ74" s="1">
        <v>3.0</v>
      </c>
      <c r="BA74" s="1" t="s">
        <v>912</v>
      </c>
      <c r="BB74" s="25" t="s">
        <v>786</v>
      </c>
      <c r="BC74" s="25" t="s">
        <v>787</v>
      </c>
      <c r="BD74" s="1">
        <v>2.0</v>
      </c>
      <c r="BE74" s="1" t="s">
        <v>912</v>
      </c>
      <c r="BF74" s="25" t="s">
        <v>829</v>
      </c>
      <c r="BG74" s="25" t="s">
        <v>830</v>
      </c>
      <c r="BH74" s="1">
        <v>2.0</v>
      </c>
      <c r="BI74" s="1" t="s">
        <v>846</v>
      </c>
      <c r="BJ74" s="25" t="s">
        <v>861</v>
      </c>
      <c r="BK74" s="25" t="s">
        <v>862</v>
      </c>
      <c r="BL74" s="1">
        <v>5.0</v>
      </c>
      <c r="BM74" s="1" t="s">
        <v>770</v>
      </c>
      <c r="BN74" s="25" t="s">
        <v>763</v>
      </c>
      <c r="BO74" s="25" t="s">
        <v>764</v>
      </c>
      <c r="BP74" s="1">
        <v>3.0</v>
      </c>
      <c r="BQ74" s="1" t="s">
        <v>912</v>
      </c>
      <c r="BR74" s="25" t="s">
        <v>807</v>
      </c>
      <c r="BS74" s="25" t="s">
        <v>808</v>
      </c>
      <c r="BT74" s="1">
        <v>2.0</v>
      </c>
      <c r="BU74" s="1" t="s">
        <v>912</v>
      </c>
      <c r="BV74" s="25" t="s">
        <v>771</v>
      </c>
      <c r="BW74" s="25" t="s">
        <v>772</v>
      </c>
      <c r="BX74" s="1">
        <v>2.0</v>
      </c>
      <c r="BY74" s="1" t="s">
        <v>756</v>
      </c>
      <c r="BZ74" s="25" t="s">
        <v>939</v>
      </c>
      <c r="CA74" s="25" t="s">
        <v>940</v>
      </c>
      <c r="CB74" s="1">
        <v>2.0</v>
      </c>
      <c r="CD74" s="25" t="s">
        <v>944</v>
      </c>
      <c r="CE74" s="25" t="s">
        <v>945</v>
      </c>
    </row>
    <row r="75">
      <c r="A75" s="1">
        <v>27.0</v>
      </c>
      <c r="B75" s="25" t="s">
        <v>809</v>
      </c>
      <c r="C75" s="25" t="s">
        <v>810</v>
      </c>
      <c r="D75" s="1" t="s">
        <v>38</v>
      </c>
      <c r="E75" s="1">
        <v>35.0</v>
      </c>
      <c r="F75" s="25" t="s">
        <v>1192</v>
      </c>
      <c r="G75" s="1">
        <v>18.0</v>
      </c>
      <c r="H75" s="1">
        <v>17.0</v>
      </c>
      <c r="I75" s="26">
        <v>0.5143</v>
      </c>
      <c r="J75" s="26">
        <v>0.1651</v>
      </c>
      <c r="K75" s="1">
        <v>17.0</v>
      </c>
      <c r="L75" s="1">
        <v>11.0</v>
      </c>
      <c r="M75" s="1">
        <v>6.0</v>
      </c>
      <c r="N75" s="26">
        <v>0.6471</v>
      </c>
      <c r="O75" s="1">
        <v>18.0</v>
      </c>
      <c r="P75" s="1">
        <v>7.0</v>
      </c>
      <c r="Q75" s="1">
        <v>11.0</v>
      </c>
      <c r="R75" s="26">
        <v>0.3889</v>
      </c>
      <c r="S75" s="1">
        <v>57.0</v>
      </c>
      <c r="T75" s="25" t="s">
        <v>1193</v>
      </c>
      <c r="U75" s="26">
        <v>0.2689</v>
      </c>
      <c r="V75" s="1">
        <v>92.0</v>
      </c>
      <c r="W75" s="26">
        <v>0.434</v>
      </c>
      <c r="X75" s="1" t="s">
        <v>749</v>
      </c>
      <c r="Y75" s="1" t="s">
        <v>1011</v>
      </c>
      <c r="Z75" s="25" t="s">
        <v>757</v>
      </c>
      <c r="AA75" s="25" t="s">
        <v>758</v>
      </c>
      <c r="AB75" s="25" t="s">
        <v>758</v>
      </c>
      <c r="AC75" s="1">
        <v>8.0</v>
      </c>
      <c r="AD75" s="1" t="s">
        <v>955</v>
      </c>
      <c r="AE75" s="25" t="s">
        <v>754</v>
      </c>
      <c r="AF75" s="25" t="s">
        <v>755</v>
      </c>
      <c r="AG75" s="25" t="s">
        <v>755</v>
      </c>
      <c r="AH75" s="1">
        <v>8.0</v>
      </c>
      <c r="AI75" s="1" t="s">
        <v>848</v>
      </c>
      <c r="AJ75" s="25" t="s">
        <v>850</v>
      </c>
      <c r="AK75" s="25" t="s">
        <v>851</v>
      </c>
      <c r="AL75" s="25" t="s">
        <v>851</v>
      </c>
      <c r="AM75" s="1">
        <v>7.0</v>
      </c>
      <c r="AN75" s="1" t="s">
        <v>887</v>
      </c>
      <c r="AO75" s="25" t="s">
        <v>857</v>
      </c>
      <c r="AP75" s="25" t="s">
        <v>858</v>
      </c>
      <c r="AQ75" s="25" t="s">
        <v>859</v>
      </c>
      <c r="AR75" s="1">
        <v>4.0</v>
      </c>
      <c r="AS75" s="1" t="s">
        <v>770</v>
      </c>
      <c r="AT75" s="25" t="s">
        <v>766</v>
      </c>
      <c r="AU75" s="25" t="s">
        <v>767</v>
      </c>
      <c r="AV75" s="1">
        <v>3.0</v>
      </c>
      <c r="AW75" s="1" t="s">
        <v>960</v>
      </c>
      <c r="AX75" s="25" t="s">
        <v>801</v>
      </c>
      <c r="AY75" s="25" t="s">
        <v>802</v>
      </c>
      <c r="AZ75" s="1">
        <v>12.0</v>
      </c>
      <c r="BA75" s="1" t="s">
        <v>962</v>
      </c>
      <c r="BB75" s="25" t="s">
        <v>805</v>
      </c>
      <c r="BC75" s="25" t="s">
        <v>806</v>
      </c>
      <c r="BD75" s="1">
        <v>10.0</v>
      </c>
      <c r="BE75" s="1" t="s">
        <v>963</v>
      </c>
      <c r="BF75" s="25" t="s">
        <v>829</v>
      </c>
      <c r="BG75" s="25" t="s">
        <v>830</v>
      </c>
      <c r="BH75" s="1">
        <v>9.0</v>
      </c>
      <c r="BI75" s="1" t="s">
        <v>847</v>
      </c>
      <c r="BJ75" s="25" t="s">
        <v>777</v>
      </c>
      <c r="BK75" s="25" t="s">
        <v>778</v>
      </c>
      <c r="BL75" s="1">
        <v>8.0</v>
      </c>
      <c r="BM75" s="1" t="s">
        <v>848</v>
      </c>
      <c r="BN75" s="25" t="s">
        <v>774</v>
      </c>
      <c r="BO75" s="25" t="s">
        <v>775</v>
      </c>
      <c r="BP75" s="1">
        <v>7.0</v>
      </c>
      <c r="BQ75" s="1" t="s">
        <v>832</v>
      </c>
      <c r="BR75" s="25" t="s">
        <v>870</v>
      </c>
      <c r="BS75" s="25" t="s">
        <v>871</v>
      </c>
      <c r="BT75" s="1">
        <v>11.0</v>
      </c>
      <c r="BU75" s="1" t="s">
        <v>855</v>
      </c>
      <c r="BV75" s="25" t="s">
        <v>784</v>
      </c>
      <c r="BW75" s="25" t="s">
        <v>785</v>
      </c>
      <c r="BX75" s="1">
        <v>8.0</v>
      </c>
      <c r="BY75" s="1" t="s">
        <v>856</v>
      </c>
      <c r="BZ75" s="25" t="s">
        <v>786</v>
      </c>
      <c r="CA75" s="25" t="s">
        <v>787</v>
      </c>
      <c r="CB75" s="1">
        <v>8.0</v>
      </c>
      <c r="CC75" s="1" t="s">
        <v>844</v>
      </c>
      <c r="CD75" s="25" t="s">
        <v>799</v>
      </c>
      <c r="CE75" s="25" t="s">
        <v>800</v>
      </c>
      <c r="CF75" s="1">
        <v>7.0</v>
      </c>
      <c r="CG75" s="25" t="s">
        <v>794</v>
      </c>
      <c r="CH75" s="25" t="s">
        <v>795</v>
      </c>
      <c r="CI75" s="25" t="s">
        <v>795</v>
      </c>
      <c r="CJ75" s="1" t="s">
        <v>845</v>
      </c>
      <c r="CK75" s="1">
        <v>7.0</v>
      </c>
    </row>
    <row r="76">
      <c r="A76" s="1">
        <v>76.0</v>
      </c>
      <c r="B76" s="25" t="s">
        <v>1119</v>
      </c>
      <c r="C76" s="25" t="s">
        <v>1120</v>
      </c>
      <c r="D76" s="1" t="s">
        <v>87</v>
      </c>
      <c r="E76" s="1">
        <v>1.0</v>
      </c>
      <c r="F76" s="25" t="s">
        <v>1194</v>
      </c>
      <c r="G76" s="1">
        <v>1.0</v>
      </c>
      <c r="H76" s="1">
        <v>0.0</v>
      </c>
      <c r="I76" s="26">
        <v>1.0</v>
      </c>
      <c r="J76" s="26">
        <v>0.0047</v>
      </c>
      <c r="K76" s="1">
        <v>0.0</v>
      </c>
      <c r="L76" s="1">
        <v>0.0</v>
      </c>
      <c r="M76" s="1">
        <v>0.0</v>
      </c>
      <c r="N76" s="1" t="s">
        <v>875</v>
      </c>
      <c r="O76" s="1">
        <v>1.0</v>
      </c>
      <c r="P76" s="1">
        <v>1.0</v>
      </c>
      <c r="Q76" s="1">
        <v>0.0</v>
      </c>
      <c r="R76" s="26">
        <v>1.0</v>
      </c>
      <c r="U76" s="26">
        <v>0.0</v>
      </c>
      <c r="V76" s="1">
        <v>1.0</v>
      </c>
      <c r="W76" s="26">
        <v>0.0047</v>
      </c>
      <c r="X76" s="1" t="s">
        <v>749</v>
      </c>
      <c r="Y76" s="1" t="s">
        <v>876</v>
      </c>
      <c r="Z76" s="25" t="s">
        <v>811</v>
      </c>
      <c r="AA76" s="25" t="s">
        <v>812</v>
      </c>
      <c r="AB76" s="25" t="s">
        <v>812</v>
      </c>
      <c r="AC76" s="1">
        <v>1.0</v>
      </c>
      <c r="AD76" s="1" t="s">
        <v>876</v>
      </c>
      <c r="AH76" s="1">
        <v>1.0</v>
      </c>
      <c r="AI76" s="1" t="s">
        <v>876</v>
      </c>
      <c r="AM76" s="1">
        <v>1.0</v>
      </c>
      <c r="AN76" s="1" t="s">
        <v>876</v>
      </c>
      <c r="AR76" s="1">
        <v>1.0</v>
      </c>
      <c r="AS76" s="1" t="s">
        <v>876</v>
      </c>
      <c r="AT76" s="25" t="s">
        <v>803</v>
      </c>
      <c r="AU76" s="25" t="s">
        <v>804</v>
      </c>
      <c r="AV76" s="1">
        <v>1.0</v>
      </c>
      <c r="AW76" s="1" t="s">
        <v>876</v>
      </c>
      <c r="AX76" s="25" t="s">
        <v>782</v>
      </c>
      <c r="AY76" s="25" t="s">
        <v>783</v>
      </c>
      <c r="AZ76" s="1">
        <v>1.0</v>
      </c>
      <c r="BA76" s="1" t="s">
        <v>876</v>
      </c>
      <c r="BB76" s="25" t="s">
        <v>829</v>
      </c>
      <c r="BC76" s="25" t="s">
        <v>830</v>
      </c>
      <c r="BD76" s="1">
        <v>1.0</v>
      </c>
      <c r="BE76" s="1" t="s">
        <v>876</v>
      </c>
      <c r="BF76" s="25" t="s">
        <v>861</v>
      </c>
      <c r="BG76" s="25" t="s">
        <v>862</v>
      </c>
      <c r="BH76" s="1">
        <v>1.0</v>
      </c>
      <c r="BI76" s="1" t="s">
        <v>876</v>
      </c>
      <c r="BJ76" s="25" t="s">
        <v>927</v>
      </c>
      <c r="BK76" s="25" t="s">
        <v>928</v>
      </c>
      <c r="BL76" s="1">
        <v>1.0</v>
      </c>
      <c r="BM76" s="1" t="s">
        <v>876</v>
      </c>
      <c r="BN76" s="25" t="s">
        <v>771</v>
      </c>
      <c r="BO76" s="25" t="s">
        <v>772</v>
      </c>
      <c r="BP76" s="1">
        <v>1.0</v>
      </c>
      <c r="BR76" s="25" t="s">
        <v>1116</v>
      </c>
      <c r="BS76" s="25" t="s">
        <v>1117</v>
      </c>
      <c r="BV76" s="25" t="s">
        <v>784</v>
      </c>
      <c r="BW76" s="25" t="s">
        <v>785</v>
      </c>
      <c r="BZ76" s="25" t="s">
        <v>768</v>
      </c>
      <c r="CA76" s="25" t="s">
        <v>769</v>
      </c>
    </row>
    <row r="77">
      <c r="A77" s="1">
        <v>2.0</v>
      </c>
      <c r="B77" s="25" t="s">
        <v>805</v>
      </c>
      <c r="C77" s="25" t="s">
        <v>806</v>
      </c>
      <c r="D77" s="1" t="s">
        <v>13</v>
      </c>
      <c r="E77" s="1">
        <v>78.0</v>
      </c>
      <c r="F77" s="25" t="s">
        <v>1195</v>
      </c>
      <c r="G77" s="1">
        <v>33.0</v>
      </c>
      <c r="H77" s="1">
        <v>45.0</v>
      </c>
      <c r="I77" s="26">
        <v>0.4231</v>
      </c>
      <c r="J77" s="26">
        <v>0.3679</v>
      </c>
      <c r="K77" s="1">
        <v>36.0</v>
      </c>
      <c r="L77" s="1">
        <v>15.0</v>
      </c>
      <c r="M77" s="1">
        <v>21.0</v>
      </c>
      <c r="N77" s="26">
        <v>0.4167</v>
      </c>
      <c r="O77" s="1">
        <v>42.0</v>
      </c>
      <c r="P77" s="1">
        <v>18.0</v>
      </c>
      <c r="Q77" s="1">
        <v>24.0</v>
      </c>
      <c r="R77" s="26">
        <v>0.4286</v>
      </c>
      <c r="S77" s="1">
        <v>39.0</v>
      </c>
      <c r="T77" s="25" t="s">
        <v>1196</v>
      </c>
      <c r="U77" s="26">
        <v>0.184</v>
      </c>
      <c r="V77" s="1">
        <v>117.0</v>
      </c>
      <c r="W77" s="26">
        <v>0.5519</v>
      </c>
      <c r="X77" s="1" t="s">
        <v>749</v>
      </c>
      <c r="Y77" s="1" t="s">
        <v>1163</v>
      </c>
      <c r="Z77" s="25" t="s">
        <v>757</v>
      </c>
      <c r="AA77" s="25" t="s">
        <v>758</v>
      </c>
      <c r="AB77" s="25" t="s">
        <v>758</v>
      </c>
      <c r="AC77" s="1">
        <v>15.0</v>
      </c>
      <c r="AD77" s="1" t="s">
        <v>836</v>
      </c>
      <c r="AE77" s="25" t="s">
        <v>817</v>
      </c>
      <c r="AF77" s="25" t="s">
        <v>818</v>
      </c>
      <c r="AG77" s="25" t="s">
        <v>818</v>
      </c>
      <c r="AH77" s="1">
        <v>12.0</v>
      </c>
      <c r="AI77" s="1" t="s">
        <v>836</v>
      </c>
      <c r="AJ77" s="25" t="s">
        <v>857</v>
      </c>
      <c r="AK77" s="25" t="s">
        <v>858</v>
      </c>
      <c r="AL77" s="25" t="s">
        <v>859</v>
      </c>
      <c r="AM77" s="1">
        <v>12.0</v>
      </c>
      <c r="AN77" s="1" t="s">
        <v>958</v>
      </c>
      <c r="AO77" s="25" t="s">
        <v>850</v>
      </c>
      <c r="AP77" s="25" t="s">
        <v>851</v>
      </c>
      <c r="AQ77" s="25" t="s">
        <v>851</v>
      </c>
      <c r="AR77" s="1">
        <v>9.0</v>
      </c>
      <c r="AS77" s="1" t="s">
        <v>955</v>
      </c>
      <c r="AT77" s="25" t="s">
        <v>861</v>
      </c>
      <c r="AU77" s="25" t="s">
        <v>862</v>
      </c>
      <c r="AV77" s="1">
        <v>8.0</v>
      </c>
      <c r="AW77" s="1" t="s">
        <v>1170</v>
      </c>
      <c r="AX77" s="25" t="s">
        <v>763</v>
      </c>
      <c r="AY77" s="25" t="s">
        <v>764</v>
      </c>
      <c r="AZ77" s="1">
        <v>17.0</v>
      </c>
      <c r="BA77" s="1" t="s">
        <v>984</v>
      </c>
      <c r="BB77" s="25" t="s">
        <v>829</v>
      </c>
      <c r="BC77" s="25" t="s">
        <v>830</v>
      </c>
      <c r="BD77" s="1">
        <v>17.0</v>
      </c>
      <c r="BE77" s="1" t="s">
        <v>869</v>
      </c>
      <c r="BF77" s="25" t="s">
        <v>799</v>
      </c>
      <c r="BG77" s="25" t="s">
        <v>800</v>
      </c>
      <c r="BH77" s="1">
        <v>16.0</v>
      </c>
      <c r="BI77" s="1" t="s">
        <v>864</v>
      </c>
      <c r="BJ77" s="25" t="s">
        <v>784</v>
      </c>
      <c r="BK77" s="25" t="s">
        <v>785</v>
      </c>
      <c r="BL77" s="1">
        <v>14.0</v>
      </c>
      <c r="BM77" s="1" t="s">
        <v>986</v>
      </c>
      <c r="BN77" s="25" t="s">
        <v>861</v>
      </c>
      <c r="BO77" s="25" t="s">
        <v>862</v>
      </c>
      <c r="BP77" s="1">
        <v>14.0</v>
      </c>
      <c r="BQ77" s="1" t="s">
        <v>1173</v>
      </c>
      <c r="BR77" s="25" t="s">
        <v>786</v>
      </c>
      <c r="BS77" s="25" t="s">
        <v>787</v>
      </c>
      <c r="BT77" s="1">
        <v>20.0</v>
      </c>
      <c r="BU77" s="1" t="s">
        <v>869</v>
      </c>
      <c r="BV77" s="25" t="s">
        <v>799</v>
      </c>
      <c r="BW77" s="25" t="s">
        <v>800</v>
      </c>
      <c r="BX77" s="1">
        <v>16.0</v>
      </c>
      <c r="BY77" s="1" t="s">
        <v>835</v>
      </c>
      <c r="BZ77" s="25" t="s">
        <v>763</v>
      </c>
      <c r="CA77" s="25" t="s">
        <v>764</v>
      </c>
      <c r="CB77" s="1">
        <v>16.0</v>
      </c>
      <c r="CC77" s="1" t="s">
        <v>1062</v>
      </c>
      <c r="CD77" s="25" t="s">
        <v>766</v>
      </c>
      <c r="CE77" s="25" t="s">
        <v>767</v>
      </c>
      <c r="CF77" s="1">
        <v>15.0</v>
      </c>
      <c r="CG77" s="25" t="s">
        <v>794</v>
      </c>
      <c r="CH77" s="25" t="s">
        <v>795</v>
      </c>
      <c r="CI77" s="25" t="s">
        <v>795</v>
      </c>
      <c r="CJ77" s="1" t="s">
        <v>1062</v>
      </c>
      <c r="CK77" s="1">
        <v>15.0</v>
      </c>
    </row>
    <row r="78">
      <c r="A78" s="1">
        <v>18.0</v>
      </c>
      <c r="B78" s="25" t="s">
        <v>939</v>
      </c>
      <c r="C78" s="25" t="s">
        <v>940</v>
      </c>
      <c r="D78" s="1" t="s">
        <v>29</v>
      </c>
      <c r="E78" s="1">
        <v>49.0</v>
      </c>
      <c r="F78" s="25" t="s">
        <v>1197</v>
      </c>
      <c r="G78" s="1">
        <v>19.0</v>
      </c>
      <c r="H78" s="1">
        <v>30.0</v>
      </c>
      <c r="I78" s="26">
        <v>0.3878</v>
      </c>
      <c r="J78" s="26">
        <v>0.2311</v>
      </c>
      <c r="K78" s="1">
        <v>22.0</v>
      </c>
      <c r="L78" s="1">
        <v>8.0</v>
      </c>
      <c r="M78" s="1">
        <v>14.0</v>
      </c>
      <c r="N78" s="26">
        <v>0.3636</v>
      </c>
      <c r="O78" s="1">
        <v>27.0</v>
      </c>
      <c r="P78" s="1">
        <v>11.0</v>
      </c>
      <c r="Q78" s="1">
        <v>16.0</v>
      </c>
      <c r="R78" s="26">
        <v>0.4074</v>
      </c>
      <c r="S78" s="1">
        <v>22.0</v>
      </c>
      <c r="T78" s="25" t="s">
        <v>1198</v>
      </c>
      <c r="U78" s="26">
        <v>0.1038</v>
      </c>
      <c r="V78" s="1">
        <v>71.0</v>
      </c>
      <c r="W78" s="26">
        <v>0.3349</v>
      </c>
      <c r="X78" s="1" t="s">
        <v>749</v>
      </c>
      <c r="Y78" s="1" t="s">
        <v>847</v>
      </c>
      <c r="Z78" s="25" t="s">
        <v>759</v>
      </c>
      <c r="AA78" s="25" t="s">
        <v>760</v>
      </c>
      <c r="AB78" s="25" t="s">
        <v>761</v>
      </c>
      <c r="AC78" s="1">
        <v>8.0</v>
      </c>
      <c r="AD78" s="1" t="s">
        <v>855</v>
      </c>
      <c r="AE78" s="25" t="s">
        <v>794</v>
      </c>
      <c r="AF78" s="25" t="s">
        <v>795</v>
      </c>
      <c r="AG78" s="25" t="s">
        <v>795</v>
      </c>
      <c r="AH78" s="1">
        <v>8.0</v>
      </c>
      <c r="AI78" s="1" t="s">
        <v>956</v>
      </c>
      <c r="AJ78" s="25" t="s">
        <v>817</v>
      </c>
      <c r="AK78" s="25" t="s">
        <v>818</v>
      </c>
      <c r="AL78" s="25" t="s">
        <v>818</v>
      </c>
      <c r="AM78" s="1">
        <v>7.0</v>
      </c>
      <c r="AN78" s="1" t="s">
        <v>956</v>
      </c>
      <c r="AO78" s="25" t="s">
        <v>754</v>
      </c>
      <c r="AP78" s="25" t="s">
        <v>755</v>
      </c>
      <c r="AQ78" s="25" t="s">
        <v>755</v>
      </c>
      <c r="AR78" s="1">
        <v>7.0</v>
      </c>
      <c r="AS78" s="1" t="s">
        <v>776</v>
      </c>
      <c r="AT78" s="25" t="s">
        <v>801</v>
      </c>
      <c r="AU78" s="25" t="s">
        <v>802</v>
      </c>
      <c r="AV78" s="1">
        <v>6.0</v>
      </c>
      <c r="AW78" s="1" t="s">
        <v>1057</v>
      </c>
      <c r="AX78" s="25" t="s">
        <v>782</v>
      </c>
      <c r="AY78" s="25" t="s">
        <v>783</v>
      </c>
      <c r="AZ78" s="1">
        <v>18.0</v>
      </c>
      <c r="BA78" s="1" t="s">
        <v>1012</v>
      </c>
      <c r="BB78" s="25" t="s">
        <v>879</v>
      </c>
      <c r="BC78" s="25" t="s">
        <v>880</v>
      </c>
      <c r="BD78" s="1">
        <v>12.0</v>
      </c>
      <c r="BE78" s="1" t="s">
        <v>957</v>
      </c>
      <c r="BF78" s="25" t="s">
        <v>777</v>
      </c>
      <c r="BG78" s="25" t="s">
        <v>778</v>
      </c>
      <c r="BH78" s="1">
        <v>11.0</v>
      </c>
      <c r="BI78" s="1" t="s">
        <v>885</v>
      </c>
      <c r="BJ78" s="25" t="s">
        <v>786</v>
      </c>
      <c r="BK78" s="25" t="s">
        <v>787</v>
      </c>
      <c r="BL78" s="1">
        <v>10.0</v>
      </c>
      <c r="BM78" s="1" t="s">
        <v>890</v>
      </c>
      <c r="BN78" s="25" t="s">
        <v>766</v>
      </c>
      <c r="BO78" s="25" t="s">
        <v>767</v>
      </c>
      <c r="BP78" s="1">
        <v>9.0</v>
      </c>
      <c r="BQ78" s="1" t="s">
        <v>1199</v>
      </c>
      <c r="BR78" s="25" t="s">
        <v>777</v>
      </c>
      <c r="BS78" s="25" t="s">
        <v>778</v>
      </c>
      <c r="BT78" s="1">
        <v>16.0</v>
      </c>
      <c r="BU78" s="1" t="s">
        <v>828</v>
      </c>
      <c r="BV78" s="25" t="s">
        <v>763</v>
      </c>
      <c r="BW78" s="25" t="s">
        <v>764</v>
      </c>
      <c r="BX78" s="1">
        <v>15.0</v>
      </c>
      <c r="BY78" s="1" t="s">
        <v>959</v>
      </c>
      <c r="BZ78" s="25" t="s">
        <v>805</v>
      </c>
      <c r="CA78" s="25" t="s">
        <v>806</v>
      </c>
      <c r="CB78" s="1">
        <v>13.0</v>
      </c>
      <c r="CC78" s="1" t="s">
        <v>957</v>
      </c>
      <c r="CD78" s="25" t="s">
        <v>774</v>
      </c>
      <c r="CE78" s="25" t="s">
        <v>775</v>
      </c>
      <c r="CF78" s="1">
        <v>11.0</v>
      </c>
      <c r="CG78" s="25" t="s">
        <v>850</v>
      </c>
      <c r="CH78" s="25" t="s">
        <v>851</v>
      </c>
      <c r="CI78" s="25" t="s">
        <v>851</v>
      </c>
      <c r="CJ78" s="1" t="s">
        <v>820</v>
      </c>
      <c r="CK78" s="1">
        <v>10.0</v>
      </c>
    </row>
    <row r="79">
      <c r="A79" s="1">
        <v>40.0</v>
      </c>
      <c r="B79" s="25" t="s">
        <v>1200</v>
      </c>
      <c r="C79" s="25" t="s">
        <v>1201</v>
      </c>
      <c r="D79" s="1" t="s">
        <v>51</v>
      </c>
      <c r="E79" s="1">
        <v>16.0</v>
      </c>
      <c r="F79" s="25" t="s">
        <v>1202</v>
      </c>
      <c r="G79" s="1">
        <v>11.0</v>
      </c>
      <c r="H79" s="1">
        <v>5.0</v>
      </c>
      <c r="I79" s="26">
        <v>0.6875</v>
      </c>
      <c r="J79" s="26">
        <v>0.0755</v>
      </c>
      <c r="K79" s="1">
        <v>7.0</v>
      </c>
      <c r="L79" s="1">
        <v>5.0</v>
      </c>
      <c r="M79" s="1">
        <v>2.0</v>
      </c>
      <c r="N79" s="26">
        <v>0.7143</v>
      </c>
      <c r="O79" s="1">
        <v>9.0</v>
      </c>
      <c r="P79" s="1">
        <v>6.0</v>
      </c>
      <c r="Q79" s="1">
        <v>3.0</v>
      </c>
      <c r="R79" s="26">
        <v>0.6667</v>
      </c>
      <c r="S79" s="1">
        <v>24.0</v>
      </c>
      <c r="T79" s="25" t="s">
        <v>1203</v>
      </c>
      <c r="U79" s="26">
        <v>0.1132</v>
      </c>
      <c r="V79" s="1">
        <v>40.0</v>
      </c>
      <c r="W79" s="26">
        <v>0.1887</v>
      </c>
      <c r="X79" s="1" t="s">
        <v>749</v>
      </c>
      <c r="Y79" s="1" t="s">
        <v>1097</v>
      </c>
      <c r="Z79" s="25" t="s">
        <v>757</v>
      </c>
      <c r="AA79" s="25" t="s">
        <v>758</v>
      </c>
      <c r="AB79" s="25" t="s">
        <v>758</v>
      </c>
      <c r="AC79" s="1">
        <v>5.0</v>
      </c>
      <c r="AD79" s="1" t="s">
        <v>846</v>
      </c>
      <c r="AE79" s="25" t="s">
        <v>857</v>
      </c>
      <c r="AF79" s="25" t="s">
        <v>858</v>
      </c>
      <c r="AG79" s="25" t="s">
        <v>859</v>
      </c>
      <c r="AH79" s="1">
        <v>5.0</v>
      </c>
      <c r="AI79" s="1" t="s">
        <v>770</v>
      </c>
      <c r="AJ79" s="25" t="s">
        <v>811</v>
      </c>
      <c r="AK79" s="25" t="s">
        <v>812</v>
      </c>
      <c r="AL79" s="25" t="s">
        <v>812</v>
      </c>
      <c r="AM79" s="1">
        <v>3.0</v>
      </c>
      <c r="AN79" s="1" t="s">
        <v>796</v>
      </c>
      <c r="AO79" s="25" t="s">
        <v>817</v>
      </c>
      <c r="AP79" s="25" t="s">
        <v>818</v>
      </c>
      <c r="AQ79" s="25" t="s">
        <v>818</v>
      </c>
      <c r="AR79" s="1">
        <v>1.0</v>
      </c>
      <c r="AS79" s="1" t="s">
        <v>796</v>
      </c>
      <c r="AT79" s="25" t="s">
        <v>805</v>
      </c>
      <c r="AU79" s="25" t="s">
        <v>806</v>
      </c>
      <c r="AV79" s="1">
        <v>1.0</v>
      </c>
      <c r="AW79" s="1" t="s">
        <v>847</v>
      </c>
      <c r="AX79" s="25" t="s">
        <v>801</v>
      </c>
      <c r="AY79" s="25" t="s">
        <v>802</v>
      </c>
      <c r="AZ79" s="1">
        <v>8.0</v>
      </c>
      <c r="BA79" s="1" t="s">
        <v>1004</v>
      </c>
      <c r="BB79" s="25" t="s">
        <v>807</v>
      </c>
      <c r="BC79" s="25" t="s">
        <v>808</v>
      </c>
      <c r="BD79" s="1">
        <v>6.0</v>
      </c>
      <c r="BE79" s="1" t="s">
        <v>846</v>
      </c>
      <c r="BF79" s="25" t="s">
        <v>774</v>
      </c>
      <c r="BG79" s="25" t="s">
        <v>775</v>
      </c>
      <c r="BH79" s="1">
        <v>5.0</v>
      </c>
      <c r="BI79" s="1" t="s">
        <v>849</v>
      </c>
      <c r="BJ79" s="25" t="s">
        <v>809</v>
      </c>
      <c r="BK79" s="25" t="s">
        <v>810</v>
      </c>
      <c r="BL79" s="1">
        <v>5.0</v>
      </c>
      <c r="BM79" s="1" t="s">
        <v>887</v>
      </c>
      <c r="BN79" s="25" t="s">
        <v>786</v>
      </c>
      <c r="BO79" s="25" t="s">
        <v>787</v>
      </c>
      <c r="BP79" s="1">
        <v>4.0</v>
      </c>
      <c r="BQ79" s="1" t="s">
        <v>1107</v>
      </c>
      <c r="BR79" s="25" t="s">
        <v>782</v>
      </c>
      <c r="BS79" s="25" t="s">
        <v>783</v>
      </c>
      <c r="BT79" s="1">
        <v>6.0</v>
      </c>
      <c r="BU79" s="1" t="s">
        <v>846</v>
      </c>
      <c r="BV79" s="25" t="s">
        <v>799</v>
      </c>
      <c r="BW79" s="25" t="s">
        <v>800</v>
      </c>
      <c r="BX79" s="1">
        <v>5.0</v>
      </c>
      <c r="BY79" s="1" t="s">
        <v>906</v>
      </c>
      <c r="BZ79" s="25" t="s">
        <v>807</v>
      </c>
      <c r="CA79" s="25" t="s">
        <v>808</v>
      </c>
      <c r="CB79" s="1">
        <v>4.0</v>
      </c>
      <c r="CC79" s="1" t="s">
        <v>906</v>
      </c>
      <c r="CD79" s="25" t="s">
        <v>826</v>
      </c>
      <c r="CE79" s="25" t="s">
        <v>827</v>
      </c>
      <c r="CF79" s="1">
        <v>4.0</v>
      </c>
      <c r="CG79" s="25" t="s">
        <v>794</v>
      </c>
      <c r="CH79" s="25" t="s">
        <v>795</v>
      </c>
      <c r="CI79" s="25" t="s">
        <v>795</v>
      </c>
      <c r="CJ79" s="1" t="s">
        <v>753</v>
      </c>
      <c r="CK79" s="1">
        <v>4.0</v>
      </c>
    </row>
    <row r="80">
      <c r="A80" s="1">
        <v>45.0</v>
      </c>
      <c r="B80" s="25" t="s">
        <v>1023</v>
      </c>
      <c r="C80" s="25" t="s">
        <v>1024</v>
      </c>
      <c r="D80" s="1" t="s">
        <v>56</v>
      </c>
      <c r="E80" s="1">
        <v>13.0</v>
      </c>
      <c r="F80" s="25" t="s">
        <v>1204</v>
      </c>
      <c r="G80" s="1">
        <v>8.0</v>
      </c>
      <c r="H80" s="1">
        <v>5.0</v>
      </c>
      <c r="I80" s="26">
        <v>0.6154</v>
      </c>
      <c r="J80" s="26">
        <v>0.0613</v>
      </c>
      <c r="K80" s="1">
        <v>6.0</v>
      </c>
      <c r="L80" s="1">
        <v>3.0</v>
      </c>
      <c r="M80" s="1">
        <v>3.0</v>
      </c>
      <c r="N80" s="26">
        <v>0.5</v>
      </c>
      <c r="O80" s="1">
        <v>7.0</v>
      </c>
      <c r="P80" s="1">
        <v>5.0</v>
      </c>
      <c r="Q80" s="1">
        <v>2.0</v>
      </c>
      <c r="R80" s="26">
        <v>0.7143</v>
      </c>
      <c r="S80" s="1">
        <v>24.0</v>
      </c>
      <c r="T80" s="25" t="s">
        <v>1205</v>
      </c>
      <c r="U80" s="26">
        <v>0.1132</v>
      </c>
      <c r="V80" s="1">
        <v>37.0</v>
      </c>
      <c r="W80" s="26">
        <v>0.1745</v>
      </c>
      <c r="X80" s="1" t="s">
        <v>749</v>
      </c>
      <c r="Y80" s="1" t="s">
        <v>1004</v>
      </c>
      <c r="Z80" s="25" t="s">
        <v>757</v>
      </c>
      <c r="AA80" s="25" t="s">
        <v>758</v>
      </c>
      <c r="AB80" s="25" t="s">
        <v>758</v>
      </c>
      <c r="AC80" s="1">
        <v>6.0</v>
      </c>
      <c r="AD80" s="1" t="s">
        <v>773</v>
      </c>
      <c r="AE80" s="25" t="s">
        <v>817</v>
      </c>
      <c r="AF80" s="25" t="s">
        <v>818</v>
      </c>
      <c r="AG80" s="25" t="s">
        <v>818</v>
      </c>
      <c r="AH80" s="1">
        <v>3.0</v>
      </c>
      <c r="AI80" s="1" t="s">
        <v>912</v>
      </c>
      <c r="AJ80" s="25" t="s">
        <v>759</v>
      </c>
      <c r="AK80" s="25" t="s">
        <v>760</v>
      </c>
      <c r="AL80" s="25" t="s">
        <v>761</v>
      </c>
      <c r="AM80" s="1">
        <v>2.0</v>
      </c>
      <c r="AN80" s="1" t="s">
        <v>796</v>
      </c>
      <c r="AO80" s="25" t="s">
        <v>754</v>
      </c>
      <c r="AP80" s="25" t="s">
        <v>755</v>
      </c>
      <c r="AQ80" s="25" t="s">
        <v>755</v>
      </c>
      <c r="AR80" s="1">
        <v>1.0</v>
      </c>
      <c r="AS80" s="1" t="s">
        <v>796</v>
      </c>
      <c r="AT80" s="25" t="s">
        <v>822</v>
      </c>
      <c r="AU80" s="25" t="s">
        <v>823</v>
      </c>
      <c r="AV80" s="1">
        <v>1.0</v>
      </c>
      <c r="AW80" s="1" t="s">
        <v>779</v>
      </c>
      <c r="AX80" s="25" t="s">
        <v>786</v>
      </c>
      <c r="AY80" s="25" t="s">
        <v>787</v>
      </c>
      <c r="AZ80" s="1">
        <v>5.0</v>
      </c>
      <c r="BA80" s="1" t="s">
        <v>779</v>
      </c>
      <c r="BB80" s="25" t="s">
        <v>799</v>
      </c>
      <c r="BC80" s="25" t="s">
        <v>800</v>
      </c>
      <c r="BD80" s="1">
        <v>5.0</v>
      </c>
      <c r="BE80" s="1" t="s">
        <v>906</v>
      </c>
      <c r="BF80" s="25" t="s">
        <v>829</v>
      </c>
      <c r="BG80" s="25" t="s">
        <v>830</v>
      </c>
      <c r="BH80" s="1">
        <v>4.0</v>
      </c>
      <c r="BI80" s="1" t="s">
        <v>906</v>
      </c>
      <c r="BJ80" s="25" t="s">
        <v>763</v>
      </c>
      <c r="BK80" s="25" t="s">
        <v>764</v>
      </c>
      <c r="BL80" s="1">
        <v>4.0</v>
      </c>
      <c r="BM80" s="1" t="s">
        <v>792</v>
      </c>
      <c r="BN80" s="25" t="s">
        <v>801</v>
      </c>
      <c r="BO80" s="25" t="s">
        <v>802</v>
      </c>
      <c r="BP80" s="1">
        <v>3.0</v>
      </c>
      <c r="BQ80" s="1" t="s">
        <v>849</v>
      </c>
      <c r="BR80" s="25" t="s">
        <v>774</v>
      </c>
      <c r="BS80" s="25" t="s">
        <v>775</v>
      </c>
      <c r="BT80" s="1">
        <v>5.0</v>
      </c>
      <c r="BU80" s="1" t="s">
        <v>887</v>
      </c>
      <c r="BV80" s="25" t="s">
        <v>861</v>
      </c>
      <c r="BW80" s="25" t="s">
        <v>862</v>
      </c>
      <c r="BX80" s="1">
        <v>4.0</v>
      </c>
      <c r="BY80" s="1" t="s">
        <v>906</v>
      </c>
      <c r="BZ80" s="25" t="s">
        <v>870</v>
      </c>
      <c r="CA80" s="25" t="s">
        <v>871</v>
      </c>
      <c r="CB80" s="1">
        <v>4.0</v>
      </c>
      <c r="CC80" s="1" t="s">
        <v>792</v>
      </c>
      <c r="CD80" s="25" t="s">
        <v>826</v>
      </c>
      <c r="CE80" s="25" t="s">
        <v>827</v>
      </c>
      <c r="CF80" s="1">
        <v>3.0</v>
      </c>
      <c r="CG80" s="25" t="s">
        <v>794</v>
      </c>
      <c r="CH80" s="25" t="s">
        <v>795</v>
      </c>
      <c r="CI80" s="25" t="s">
        <v>795</v>
      </c>
      <c r="CJ80" s="1" t="s">
        <v>792</v>
      </c>
      <c r="CK80" s="1">
        <v>3.0</v>
      </c>
    </row>
    <row r="81">
      <c r="A81" s="1">
        <v>77.0</v>
      </c>
      <c r="B81" s="25" t="s">
        <v>1206</v>
      </c>
      <c r="C81" s="25" t="s">
        <v>1207</v>
      </c>
      <c r="D81" s="1" t="s">
        <v>88</v>
      </c>
      <c r="E81" s="1">
        <v>1.0</v>
      </c>
      <c r="F81" s="25" t="s">
        <v>1208</v>
      </c>
      <c r="G81" s="1">
        <v>1.0</v>
      </c>
      <c r="H81" s="1">
        <v>0.0</v>
      </c>
      <c r="I81" s="26">
        <v>1.0</v>
      </c>
      <c r="J81" s="26">
        <v>0.0047</v>
      </c>
      <c r="K81" s="1">
        <v>0.0</v>
      </c>
      <c r="L81" s="1">
        <v>0.0</v>
      </c>
      <c r="M81" s="1">
        <v>0.0</v>
      </c>
      <c r="N81" s="1" t="s">
        <v>875</v>
      </c>
      <c r="O81" s="1">
        <v>1.0</v>
      </c>
      <c r="P81" s="1">
        <v>1.0</v>
      </c>
      <c r="Q81" s="1">
        <v>0.0</v>
      </c>
      <c r="R81" s="26">
        <v>1.0</v>
      </c>
      <c r="U81" s="26">
        <v>0.0</v>
      </c>
      <c r="V81" s="1">
        <v>1.0</v>
      </c>
      <c r="W81" s="26">
        <v>0.0047</v>
      </c>
      <c r="X81" s="1" t="s">
        <v>749</v>
      </c>
      <c r="Y81" s="1" t="s">
        <v>876</v>
      </c>
      <c r="Z81" s="25" t="s">
        <v>757</v>
      </c>
      <c r="AA81" s="25" t="s">
        <v>758</v>
      </c>
      <c r="AB81" s="25" t="s">
        <v>758</v>
      </c>
      <c r="AC81" s="1">
        <v>1.0</v>
      </c>
      <c r="AD81" s="1" t="s">
        <v>876</v>
      </c>
      <c r="AH81" s="1">
        <v>1.0</v>
      </c>
      <c r="AI81" s="1" t="s">
        <v>876</v>
      </c>
      <c r="AM81" s="1">
        <v>1.0</v>
      </c>
      <c r="AN81" s="1" t="s">
        <v>876</v>
      </c>
      <c r="AR81" s="1">
        <v>1.0</v>
      </c>
      <c r="AS81" s="1" t="s">
        <v>876</v>
      </c>
      <c r="AT81" s="25" t="s">
        <v>799</v>
      </c>
      <c r="AU81" s="25" t="s">
        <v>800</v>
      </c>
      <c r="AV81" s="1">
        <v>1.0</v>
      </c>
      <c r="AW81" s="1" t="s">
        <v>876</v>
      </c>
      <c r="AX81" s="25" t="s">
        <v>950</v>
      </c>
      <c r="AY81" s="25" t="s">
        <v>951</v>
      </c>
      <c r="AZ81" s="1">
        <v>1.0</v>
      </c>
      <c r="BA81" s="1" t="s">
        <v>876</v>
      </c>
      <c r="BB81" s="25" t="s">
        <v>786</v>
      </c>
      <c r="BC81" s="25" t="s">
        <v>787</v>
      </c>
      <c r="BD81" s="1">
        <v>1.0</v>
      </c>
      <c r="BE81" s="1" t="s">
        <v>876</v>
      </c>
      <c r="BF81" s="25" t="s">
        <v>784</v>
      </c>
      <c r="BG81" s="25" t="s">
        <v>785</v>
      </c>
      <c r="BH81" s="1">
        <v>1.0</v>
      </c>
      <c r="BI81" s="1" t="s">
        <v>876</v>
      </c>
      <c r="BJ81" s="25" t="s">
        <v>842</v>
      </c>
      <c r="BK81" s="25" t="s">
        <v>843</v>
      </c>
      <c r="BL81" s="1">
        <v>1.0</v>
      </c>
      <c r="BM81" s="1" t="s">
        <v>876</v>
      </c>
      <c r="BN81" s="25" t="s">
        <v>763</v>
      </c>
      <c r="BO81" s="25" t="s">
        <v>764</v>
      </c>
      <c r="BP81" s="1">
        <v>1.0</v>
      </c>
      <c r="BR81" s="25" t="s">
        <v>829</v>
      </c>
      <c r="BS81" s="25" t="s">
        <v>830</v>
      </c>
      <c r="BV81" s="25" t="s">
        <v>861</v>
      </c>
      <c r="BW81" s="25" t="s">
        <v>862</v>
      </c>
      <c r="BZ81" s="25" t="s">
        <v>805</v>
      </c>
      <c r="CA81" s="25" t="s">
        <v>806</v>
      </c>
    </row>
    <row r="82">
      <c r="A82" s="1">
        <v>62.0</v>
      </c>
      <c r="B82" s="25" t="s">
        <v>1209</v>
      </c>
      <c r="C82" s="25" t="s">
        <v>1210</v>
      </c>
      <c r="D82" s="1" t="s">
        <v>73</v>
      </c>
      <c r="E82" s="1">
        <v>5.0</v>
      </c>
      <c r="F82" s="25" t="s">
        <v>1211</v>
      </c>
      <c r="G82" s="1">
        <v>2.0</v>
      </c>
      <c r="H82" s="1">
        <v>3.0</v>
      </c>
      <c r="I82" s="26">
        <v>0.4</v>
      </c>
      <c r="J82" s="26">
        <v>0.0236</v>
      </c>
      <c r="K82" s="1">
        <v>2.0</v>
      </c>
      <c r="L82" s="1">
        <v>1.0</v>
      </c>
      <c r="M82" s="1">
        <v>1.0</v>
      </c>
      <c r="N82" s="26">
        <v>0.5</v>
      </c>
      <c r="O82" s="1">
        <v>3.0</v>
      </c>
      <c r="P82" s="1">
        <v>1.0</v>
      </c>
      <c r="Q82" s="1">
        <v>2.0</v>
      </c>
      <c r="R82" s="26">
        <v>0.3333</v>
      </c>
      <c r="S82" s="1">
        <v>1.0</v>
      </c>
      <c r="T82" s="25" t="s">
        <v>1212</v>
      </c>
      <c r="U82" s="26">
        <v>0.0047</v>
      </c>
      <c r="V82" s="1">
        <v>6.0</v>
      </c>
      <c r="W82" s="26">
        <v>0.0283</v>
      </c>
      <c r="X82" s="1" t="s">
        <v>749</v>
      </c>
      <c r="Y82" s="1" t="s">
        <v>756</v>
      </c>
      <c r="Z82" s="25" t="s">
        <v>757</v>
      </c>
      <c r="AA82" s="25" t="s">
        <v>758</v>
      </c>
      <c r="AB82" s="25" t="s">
        <v>758</v>
      </c>
      <c r="AC82" s="1">
        <v>2.0</v>
      </c>
      <c r="AD82" s="1" t="s">
        <v>793</v>
      </c>
      <c r="AE82" s="25" t="s">
        <v>754</v>
      </c>
      <c r="AF82" s="25" t="s">
        <v>755</v>
      </c>
      <c r="AG82" s="25" t="s">
        <v>755</v>
      </c>
      <c r="AH82" s="1">
        <v>2.0</v>
      </c>
      <c r="AI82" s="1" t="s">
        <v>876</v>
      </c>
      <c r="AJ82" s="25" t="s">
        <v>811</v>
      </c>
      <c r="AK82" s="25" t="s">
        <v>812</v>
      </c>
      <c r="AL82" s="25" t="s">
        <v>812</v>
      </c>
      <c r="AM82" s="1">
        <v>1.0</v>
      </c>
      <c r="AN82" s="1" t="s">
        <v>756</v>
      </c>
      <c r="AR82" s="1">
        <v>2.0</v>
      </c>
      <c r="AS82" s="1" t="s">
        <v>756</v>
      </c>
      <c r="AT82" s="25" t="s">
        <v>799</v>
      </c>
      <c r="AU82" s="25" t="s">
        <v>800</v>
      </c>
      <c r="AV82" s="1">
        <v>2.0</v>
      </c>
      <c r="AW82" s="1" t="s">
        <v>793</v>
      </c>
      <c r="AX82" s="25" t="s">
        <v>861</v>
      </c>
      <c r="AY82" s="25" t="s">
        <v>862</v>
      </c>
      <c r="AZ82" s="1">
        <v>2.0</v>
      </c>
      <c r="BA82" s="1" t="s">
        <v>876</v>
      </c>
      <c r="BB82" s="25" t="s">
        <v>774</v>
      </c>
      <c r="BC82" s="25" t="s">
        <v>775</v>
      </c>
      <c r="BD82" s="1">
        <v>1.0</v>
      </c>
      <c r="BE82" s="1" t="s">
        <v>876</v>
      </c>
      <c r="BF82" s="25" t="s">
        <v>763</v>
      </c>
      <c r="BG82" s="25" t="s">
        <v>764</v>
      </c>
      <c r="BH82" s="1">
        <v>1.0</v>
      </c>
      <c r="BI82" s="1" t="s">
        <v>773</v>
      </c>
      <c r="BJ82" s="25" t="s">
        <v>1005</v>
      </c>
      <c r="BK82" s="25" t="s">
        <v>1006</v>
      </c>
      <c r="BL82" s="1">
        <v>3.0</v>
      </c>
      <c r="BM82" s="1" t="s">
        <v>756</v>
      </c>
      <c r="BN82" s="25" t="s">
        <v>777</v>
      </c>
      <c r="BO82" s="25" t="s">
        <v>778</v>
      </c>
      <c r="BP82" s="1">
        <v>2.0</v>
      </c>
      <c r="BQ82" s="1" t="s">
        <v>756</v>
      </c>
      <c r="BR82" s="25" t="s">
        <v>774</v>
      </c>
      <c r="BS82" s="25" t="s">
        <v>775</v>
      </c>
      <c r="BT82" s="1">
        <v>2.0</v>
      </c>
      <c r="BU82" s="1" t="s">
        <v>756</v>
      </c>
      <c r="BV82" s="25" t="s">
        <v>786</v>
      </c>
      <c r="BW82" s="25" t="s">
        <v>787</v>
      </c>
      <c r="BX82" s="1">
        <v>2.0</v>
      </c>
      <c r="BY82" s="1" t="s">
        <v>876</v>
      </c>
      <c r="BZ82" s="25" t="s">
        <v>826</v>
      </c>
      <c r="CA82" s="25" t="s">
        <v>827</v>
      </c>
      <c r="CB82" s="1">
        <v>1.0</v>
      </c>
      <c r="CD82" s="25" t="s">
        <v>803</v>
      </c>
      <c r="CE82" s="25" t="s">
        <v>804</v>
      </c>
    </row>
    <row r="83">
      <c r="A83" s="1">
        <v>14.0</v>
      </c>
      <c r="B83" s="25" t="s">
        <v>826</v>
      </c>
      <c r="C83" s="25" t="s">
        <v>827</v>
      </c>
      <c r="D83" s="1" t="s">
        <v>25</v>
      </c>
      <c r="E83" s="1">
        <v>54.0</v>
      </c>
      <c r="F83" s="25" t="s">
        <v>1213</v>
      </c>
      <c r="G83" s="1">
        <v>33.0</v>
      </c>
      <c r="H83" s="1">
        <v>21.0</v>
      </c>
      <c r="I83" s="26">
        <v>0.6111</v>
      </c>
      <c r="J83" s="26">
        <v>0.2547</v>
      </c>
      <c r="K83" s="1">
        <v>19.0</v>
      </c>
      <c r="L83" s="1">
        <v>12.0</v>
      </c>
      <c r="M83" s="1">
        <v>7.0</v>
      </c>
      <c r="N83" s="26">
        <v>0.6316</v>
      </c>
      <c r="O83" s="1">
        <v>35.0</v>
      </c>
      <c r="P83" s="1">
        <v>21.0</v>
      </c>
      <c r="Q83" s="1">
        <v>14.0</v>
      </c>
      <c r="R83" s="26">
        <v>0.6</v>
      </c>
      <c r="S83" s="1">
        <v>28.0</v>
      </c>
      <c r="T83" s="25" t="s">
        <v>1214</v>
      </c>
      <c r="U83" s="26">
        <v>0.1321</v>
      </c>
      <c r="V83" s="1">
        <v>82.0</v>
      </c>
      <c r="W83" s="26">
        <v>0.3868</v>
      </c>
      <c r="X83" s="1" t="s">
        <v>749</v>
      </c>
      <c r="Y83" s="1" t="s">
        <v>954</v>
      </c>
      <c r="Z83" s="25" t="s">
        <v>759</v>
      </c>
      <c r="AA83" s="25" t="s">
        <v>760</v>
      </c>
      <c r="AB83" s="25" t="s">
        <v>761</v>
      </c>
      <c r="AC83" s="1">
        <v>14.0</v>
      </c>
      <c r="AD83" s="1" t="s">
        <v>962</v>
      </c>
      <c r="AE83" s="25" t="s">
        <v>794</v>
      </c>
      <c r="AF83" s="25" t="s">
        <v>795</v>
      </c>
      <c r="AG83" s="25" t="s">
        <v>795</v>
      </c>
      <c r="AH83" s="1">
        <v>10.0</v>
      </c>
      <c r="AI83" s="1" t="s">
        <v>1090</v>
      </c>
      <c r="AJ83" s="25" t="s">
        <v>811</v>
      </c>
      <c r="AK83" s="25" t="s">
        <v>812</v>
      </c>
      <c r="AL83" s="25" t="s">
        <v>812</v>
      </c>
      <c r="AM83" s="1">
        <v>8.0</v>
      </c>
      <c r="AN83" s="1" t="s">
        <v>1004</v>
      </c>
      <c r="AO83" s="25" t="s">
        <v>757</v>
      </c>
      <c r="AP83" s="25" t="s">
        <v>758</v>
      </c>
      <c r="AQ83" s="25" t="s">
        <v>758</v>
      </c>
      <c r="AR83" s="1">
        <v>6.0</v>
      </c>
      <c r="AS83" s="1" t="s">
        <v>907</v>
      </c>
      <c r="AT83" s="25" t="s">
        <v>774</v>
      </c>
      <c r="AU83" s="25" t="s">
        <v>775</v>
      </c>
      <c r="AV83" s="1">
        <v>6.0</v>
      </c>
      <c r="AW83" s="1" t="s">
        <v>828</v>
      </c>
      <c r="AX83" s="25" t="s">
        <v>777</v>
      </c>
      <c r="AY83" s="25" t="s">
        <v>778</v>
      </c>
      <c r="AZ83" s="1">
        <v>15.0</v>
      </c>
      <c r="BA83" s="1" t="s">
        <v>998</v>
      </c>
      <c r="BB83" s="25" t="s">
        <v>766</v>
      </c>
      <c r="BC83" s="25" t="s">
        <v>767</v>
      </c>
      <c r="BD83" s="1">
        <v>14.0</v>
      </c>
      <c r="BE83" s="1" t="s">
        <v>1215</v>
      </c>
      <c r="BF83" s="25" t="s">
        <v>782</v>
      </c>
      <c r="BG83" s="25" t="s">
        <v>783</v>
      </c>
      <c r="BH83" s="1">
        <v>12.0</v>
      </c>
      <c r="BI83" s="1" t="s">
        <v>836</v>
      </c>
      <c r="BJ83" s="25" t="s">
        <v>801</v>
      </c>
      <c r="BK83" s="25" t="s">
        <v>802</v>
      </c>
      <c r="BL83" s="1">
        <v>12.0</v>
      </c>
      <c r="BM83" s="1" t="s">
        <v>885</v>
      </c>
      <c r="BN83" s="25" t="s">
        <v>774</v>
      </c>
      <c r="BO83" s="25" t="s">
        <v>775</v>
      </c>
      <c r="BP83" s="1">
        <v>10.0</v>
      </c>
      <c r="BQ83" s="1" t="s">
        <v>868</v>
      </c>
      <c r="BR83" s="25" t="s">
        <v>897</v>
      </c>
      <c r="BS83" s="25" t="s">
        <v>898</v>
      </c>
      <c r="BT83" s="1">
        <v>16.0</v>
      </c>
      <c r="BU83" s="1" t="s">
        <v>954</v>
      </c>
      <c r="BV83" s="25" t="s">
        <v>763</v>
      </c>
      <c r="BW83" s="25" t="s">
        <v>764</v>
      </c>
      <c r="BX83" s="1">
        <v>14.0</v>
      </c>
      <c r="BY83" s="1" t="s">
        <v>1216</v>
      </c>
      <c r="BZ83" s="25" t="s">
        <v>801</v>
      </c>
      <c r="CA83" s="25" t="s">
        <v>802</v>
      </c>
      <c r="CB83" s="1">
        <v>13.0</v>
      </c>
      <c r="CC83" s="1" t="s">
        <v>1100</v>
      </c>
      <c r="CD83" s="25" t="s">
        <v>805</v>
      </c>
      <c r="CE83" s="25" t="s">
        <v>806</v>
      </c>
      <c r="CF83" s="1">
        <v>12.0</v>
      </c>
      <c r="CG83" s="25" t="s">
        <v>751</v>
      </c>
      <c r="CH83" s="25" t="s">
        <v>752</v>
      </c>
      <c r="CI83" s="25" t="s">
        <v>752</v>
      </c>
      <c r="CJ83" s="1" t="s">
        <v>1123</v>
      </c>
      <c r="CK83" s="1">
        <v>10.0</v>
      </c>
    </row>
    <row r="84">
      <c r="A84" s="1">
        <v>12.0</v>
      </c>
      <c r="B84" s="25" t="s">
        <v>768</v>
      </c>
      <c r="C84" s="25" t="s">
        <v>769</v>
      </c>
      <c r="D84" s="1" t="s">
        <v>23</v>
      </c>
      <c r="E84" s="1">
        <v>60.0</v>
      </c>
      <c r="F84" s="25" t="s">
        <v>1217</v>
      </c>
      <c r="G84" s="1">
        <v>25.0</v>
      </c>
      <c r="H84" s="1">
        <v>35.0</v>
      </c>
      <c r="I84" s="26">
        <v>0.4167</v>
      </c>
      <c r="J84" s="26">
        <v>0.283</v>
      </c>
      <c r="K84" s="1">
        <v>36.0</v>
      </c>
      <c r="L84" s="1">
        <v>16.0</v>
      </c>
      <c r="M84" s="1">
        <v>20.0</v>
      </c>
      <c r="N84" s="26">
        <v>0.4444</v>
      </c>
      <c r="O84" s="1">
        <v>24.0</v>
      </c>
      <c r="P84" s="1">
        <v>9.0</v>
      </c>
      <c r="Q84" s="1">
        <v>15.0</v>
      </c>
      <c r="R84" s="26">
        <v>0.375</v>
      </c>
      <c r="S84" s="1">
        <v>30.0</v>
      </c>
      <c r="T84" s="25" t="s">
        <v>1218</v>
      </c>
      <c r="U84" s="26">
        <v>0.1415</v>
      </c>
      <c r="V84" s="1">
        <v>90.0</v>
      </c>
      <c r="W84" s="26">
        <v>0.4245</v>
      </c>
      <c r="X84" s="1" t="s">
        <v>749</v>
      </c>
      <c r="Y84" s="1" t="s">
        <v>1219</v>
      </c>
      <c r="Z84" s="25" t="s">
        <v>751</v>
      </c>
      <c r="AA84" s="25" t="s">
        <v>752</v>
      </c>
      <c r="AB84" s="25" t="s">
        <v>752</v>
      </c>
      <c r="AC84" s="1">
        <v>19.0</v>
      </c>
      <c r="AD84" s="1" t="s">
        <v>821</v>
      </c>
      <c r="AE84" s="25" t="s">
        <v>757</v>
      </c>
      <c r="AF84" s="25" t="s">
        <v>758</v>
      </c>
      <c r="AG84" s="25" t="s">
        <v>758</v>
      </c>
      <c r="AH84" s="1">
        <v>9.0</v>
      </c>
      <c r="AI84" s="1" t="s">
        <v>855</v>
      </c>
      <c r="AJ84" s="25" t="s">
        <v>754</v>
      </c>
      <c r="AK84" s="25" t="s">
        <v>755</v>
      </c>
      <c r="AL84" s="25" t="s">
        <v>755</v>
      </c>
      <c r="AM84" s="1">
        <v>8.0</v>
      </c>
      <c r="AN84" s="1" t="s">
        <v>848</v>
      </c>
      <c r="AO84" s="25" t="s">
        <v>759</v>
      </c>
      <c r="AP84" s="25" t="s">
        <v>760</v>
      </c>
      <c r="AQ84" s="25" t="s">
        <v>761</v>
      </c>
      <c r="AR84" s="1">
        <v>7.0</v>
      </c>
      <c r="AS84" s="1" t="s">
        <v>956</v>
      </c>
      <c r="AT84" s="25" t="s">
        <v>763</v>
      </c>
      <c r="AU84" s="25" t="s">
        <v>764</v>
      </c>
      <c r="AV84" s="1">
        <v>7.0</v>
      </c>
      <c r="AW84" s="1" t="s">
        <v>988</v>
      </c>
      <c r="AX84" s="25" t="s">
        <v>861</v>
      </c>
      <c r="AY84" s="25" t="s">
        <v>862</v>
      </c>
      <c r="AZ84" s="1">
        <v>20.0</v>
      </c>
      <c r="BA84" s="1" t="s">
        <v>863</v>
      </c>
      <c r="BB84" s="25" t="s">
        <v>786</v>
      </c>
      <c r="BC84" s="25" t="s">
        <v>787</v>
      </c>
      <c r="BD84" s="1">
        <v>15.0</v>
      </c>
      <c r="BE84" s="1" t="s">
        <v>816</v>
      </c>
      <c r="BF84" s="25" t="s">
        <v>771</v>
      </c>
      <c r="BG84" s="25" t="s">
        <v>772</v>
      </c>
      <c r="BH84" s="1">
        <v>13.0</v>
      </c>
      <c r="BI84" s="1" t="s">
        <v>1041</v>
      </c>
      <c r="BJ84" s="25" t="s">
        <v>1047</v>
      </c>
      <c r="BK84" s="25" t="s">
        <v>1048</v>
      </c>
      <c r="BL84" s="1">
        <v>13.0</v>
      </c>
      <c r="BM84" s="1" t="s">
        <v>820</v>
      </c>
      <c r="BN84" s="25" t="s">
        <v>829</v>
      </c>
      <c r="BO84" s="25" t="s">
        <v>830</v>
      </c>
      <c r="BP84" s="1">
        <v>10.0</v>
      </c>
      <c r="BQ84" s="1" t="s">
        <v>1220</v>
      </c>
      <c r="BR84" s="25" t="s">
        <v>861</v>
      </c>
      <c r="BS84" s="25" t="s">
        <v>862</v>
      </c>
      <c r="BT84" s="1">
        <v>19.0</v>
      </c>
      <c r="BU84" s="1" t="s">
        <v>990</v>
      </c>
      <c r="BV84" s="25" t="s">
        <v>803</v>
      </c>
      <c r="BW84" s="25" t="s">
        <v>804</v>
      </c>
      <c r="BX84" s="1">
        <v>16.0</v>
      </c>
      <c r="BY84" s="1" t="s">
        <v>1042</v>
      </c>
      <c r="BZ84" s="25" t="s">
        <v>801</v>
      </c>
      <c r="CA84" s="25" t="s">
        <v>802</v>
      </c>
      <c r="CB84" s="1">
        <v>15.0</v>
      </c>
      <c r="CC84" s="1" t="s">
        <v>828</v>
      </c>
      <c r="CD84" s="25" t="s">
        <v>784</v>
      </c>
      <c r="CE84" s="25" t="s">
        <v>785</v>
      </c>
      <c r="CF84" s="1">
        <v>15.0</v>
      </c>
      <c r="CG84" s="25" t="s">
        <v>850</v>
      </c>
      <c r="CH84" s="25" t="s">
        <v>851</v>
      </c>
      <c r="CI84" s="25" t="s">
        <v>851</v>
      </c>
      <c r="CJ84" s="1" t="s">
        <v>828</v>
      </c>
      <c r="CK84" s="1">
        <v>15.0</v>
      </c>
    </row>
    <row r="85">
      <c r="A85" s="1">
        <v>29.0</v>
      </c>
      <c r="B85" s="25" t="s">
        <v>897</v>
      </c>
      <c r="C85" s="25" t="s">
        <v>898</v>
      </c>
      <c r="D85" s="1" t="s">
        <v>40</v>
      </c>
      <c r="E85" s="1">
        <v>34.0</v>
      </c>
      <c r="F85" s="25" t="s">
        <v>1221</v>
      </c>
      <c r="G85" s="1">
        <v>15.0</v>
      </c>
      <c r="H85" s="1">
        <v>19.0</v>
      </c>
      <c r="I85" s="26">
        <v>0.4412</v>
      </c>
      <c r="J85" s="26">
        <v>0.1604</v>
      </c>
      <c r="K85" s="1">
        <v>25.0</v>
      </c>
      <c r="L85" s="1">
        <v>11.0</v>
      </c>
      <c r="M85" s="1">
        <v>14.0</v>
      </c>
      <c r="N85" s="26">
        <v>0.44</v>
      </c>
      <c r="O85" s="1">
        <v>9.0</v>
      </c>
      <c r="P85" s="1">
        <v>4.0</v>
      </c>
      <c r="Q85" s="1">
        <v>5.0</v>
      </c>
      <c r="R85" s="26">
        <v>0.4444</v>
      </c>
      <c r="S85" s="1">
        <v>104.0</v>
      </c>
      <c r="T85" s="25" t="s">
        <v>1222</v>
      </c>
      <c r="U85" s="26">
        <v>0.4906</v>
      </c>
      <c r="V85" s="1">
        <v>138.0</v>
      </c>
      <c r="W85" s="26">
        <v>0.6509</v>
      </c>
      <c r="X85" s="1" t="s">
        <v>749</v>
      </c>
      <c r="Y85" s="1" t="s">
        <v>1123</v>
      </c>
      <c r="Z85" s="25" t="s">
        <v>811</v>
      </c>
      <c r="AA85" s="25" t="s">
        <v>812</v>
      </c>
      <c r="AB85" s="25" t="s">
        <v>812</v>
      </c>
      <c r="AC85" s="1">
        <v>10.0</v>
      </c>
      <c r="AD85" s="1" t="s">
        <v>907</v>
      </c>
      <c r="AE85" s="25" t="s">
        <v>759</v>
      </c>
      <c r="AF85" s="25" t="s">
        <v>760</v>
      </c>
      <c r="AG85" s="25" t="s">
        <v>761</v>
      </c>
      <c r="AH85" s="1">
        <v>6.0</v>
      </c>
      <c r="AI85" s="1" t="s">
        <v>974</v>
      </c>
      <c r="AJ85" s="25" t="s">
        <v>794</v>
      </c>
      <c r="AK85" s="25" t="s">
        <v>795</v>
      </c>
      <c r="AL85" s="25" t="s">
        <v>795</v>
      </c>
      <c r="AM85" s="1">
        <v>6.0</v>
      </c>
      <c r="AN85" s="1" t="s">
        <v>773</v>
      </c>
      <c r="AO85" s="25" t="s">
        <v>817</v>
      </c>
      <c r="AP85" s="25" t="s">
        <v>818</v>
      </c>
      <c r="AQ85" s="25" t="s">
        <v>818</v>
      </c>
      <c r="AR85" s="1">
        <v>3.0</v>
      </c>
      <c r="AS85" s="1" t="s">
        <v>773</v>
      </c>
      <c r="AT85" s="25" t="s">
        <v>801</v>
      </c>
      <c r="AU85" s="25" t="s">
        <v>802</v>
      </c>
      <c r="AV85" s="1">
        <v>3.0</v>
      </c>
      <c r="AW85" s="1" t="s">
        <v>847</v>
      </c>
      <c r="AX85" s="25" t="s">
        <v>774</v>
      </c>
      <c r="AY85" s="25" t="s">
        <v>775</v>
      </c>
      <c r="AZ85" s="1">
        <v>8.0</v>
      </c>
      <c r="BA85" s="1" t="s">
        <v>856</v>
      </c>
      <c r="BB85" s="25" t="s">
        <v>763</v>
      </c>
      <c r="BC85" s="25" t="s">
        <v>764</v>
      </c>
      <c r="BD85" s="1">
        <v>8.0</v>
      </c>
      <c r="BE85" s="1" t="s">
        <v>856</v>
      </c>
      <c r="BF85" s="25" t="s">
        <v>799</v>
      </c>
      <c r="BG85" s="25" t="s">
        <v>800</v>
      </c>
      <c r="BH85" s="1">
        <v>8.0</v>
      </c>
      <c r="BI85" s="1" t="s">
        <v>956</v>
      </c>
      <c r="BJ85" s="25" t="s">
        <v>829</v>
      </c>
      <c r="BK85" s="25" t="s">
        <v>830</v>
      </c>
      <c r="BL85" s="1">
        <v>7.0</v>
      </c>
      <c r="BM85" s="1" t="s">
        <v>776</v>
      </c>
      <c r="BN85" s="25" t="s">
        <v>826</v>
      </c>
      <c r="BO85" s="25" t="s">
        <v>827</v>
      </c>
      <c r="BP85" s="1">
        <v>6.0</v>
      </c>
      <c r="BQ85" s="1" t="s">
        <v>1223</v>
      </c>
      <c r="BR85" s="25" t="s">
        <v>763</v>
      </c>
      <c r="BS85" s="25" t="s">
        <v>764</v>
      </c>
      <c r="BT85" s="1">
        <v>14.0</v>
      </c>
      <c r="BU85" s="1" t="s">
        <v>958</v>
      </c>
      <c r="BV85" s="25" t="s">
        <v>774</v>
      </c>
      <c r="BW85" s="25" t="s">
        <v>775</v>
      </c>
      <c r="BX85" s="1">
        <v>9.0</v>
      </c>
      <c r="BY85" s="1" t="s">
        <v>856</v>
      </c>
      <c r="BZ85" s="25" t="s">
        <v>877</v>
      </c>
      <c r="CA85" s="25" t="s">
        <v>878</v>
      </c>
      <c r="CB85" s="1">
        <v>8.0</v>
      </c>
      <c r="CC85" s="1" t="s">
        <v>845</v>
      </c>
      <c r="CD85" s="25" t="s">
        <v>766</v>
      </c>
      <c r="CE85" s="25" t="s">
        <v>767</v>
      </c>
      <c r="CF85" s="1">
        <v>7.0</v>
      </c>
      <c r="CG85" s="25" t="s">
        <v>754</v>
      </c>
      <c r="CH85" s="25" t="s">
        <v>755</v>
      </c>
      <c r="CI85" s="25" t="s">
        <v>755</v>
      </c>
      <c r="CJ85" s="1" t="s">
        <v>848</v>
      </c>
      <c r="CK85" s="1">
        <v>7.0</v>
      </c>
    </row>
  </sheetData>
  <hyperlinks>
    <hyperlink r:id="rId1" ref="B2"/>
    <hyperlink r:id="rId2" ref="C2"/>
    <hyperlink r:id="rId3" ref="F2"/>
    <hyperlink r:id="rId4" ref="T2"/>
    <hyperlink r:id="rId5" ref="Z2"/>
    <hyperlink r:id="rId6" ref="AA2"/>
    <hyperlink r:id="rId7" ref="AB2"/>
    <hyperlink r:id="rId8" ref="AE2"/>
    <hyperlink r:id="rId9" ref="AF2"/>
    <hyperlink r:id="rId10" ref="AG2"/>
    <hyperlink r:id="rId11" ref="AJ2"/>
    <hyperlink r:id="rId12" ref="AK2"/>
    <hyperlink r:id="rId13" ref="AL2"/>
    <hyperlink r:id="rId14" ref="AO2"/>
    <hyperlink r:id="rId15" ref="AP2"/>
    <hyperlink r:id="rId16" ref="AQ2"/>
    <hyperlink r:id="rId17" ref="AT2"/>
    <hyperlink r:id="rId18" ref="AU2"/>
    <hyperlink r:id="rId19" ref="AX2"/>
    <hyperlink r:id="rId20" ref="AY2"/>
    <hyperlink r:id="rId21" ref="BB2"/>
    <hyperlink r:id="rId22" ref="BC2"/>
    <hyperlink r:id="rId23" ref="BF2"/>
    <hyperlink r:id="rId24" ref="BG2"/>
    <hyperlink r:id="rId25" ref="BJ2"/>
    <hyperlink r:id="rId26" ref="BK2"/>
    <hyperlink r:id="rId27" ref="BN2"/>
    <hyperlink r:id="rId28" ref="BO2"/>
    <hyperlink r:id="rId29" ref="BR2"/>
    <hyperlink r:id="rId30" ref="BS2"/>
    <hyperlink r:id="rId31" ref="BV2"/>
    <hyperlink r:id="rId32" ref="BW2"/>
    <hyperlink r:id="rId33" ref="BZ2"/>
    <hyperlink r:id="rId34" ref="CA2"/>
    <hyperlink r:id="rId35" ref="CD2"/>
    <hyperlink r:id="rId36" ref="CE2"/>
    <hyperlink r:id="rId37" ref="B3"/>
    <hyperlink r:id="rId38" ref="C3"/>
    <hyperlink r:id="rId39" ref="F3"/>
    <hyperlink r:id="rId40" ref="T3"/>
    <hyperlink r:id="rId41" ref="Z3"/>
    <hyperlink r:id="rId42" ref="AA3"/>
    <hyperlink r:id="rId43" ref="AB3"/>
    <hyperlink r:id="rId44" ref="AE3"/>
    <hyperlink r:id="rId45" ref="AF3"/>
    <hyperlink r:id="rId46" ref="AG3"/>
    <hyperlink r:id="rId47" ref="AJ3"/>
    <hyperlink r:id="rId48" ref="AK3"/>
    <hyperlink r:id="rId49" ref="AL3"/>
    <hyperlink r:id="rId50" ref="AO3"/>
    <hyperlink r:id="rId51" ref="AP3"/>
    <hyperlink r:id="rId52" ref="AQ3"/>
    <hyperlink r:id="rId53" ref="AT3"/>
    <hyperlink r:id="rId54" ref="AU3"/>
    <hyperlink r:id="rId55" ref="AX3"/>
    <hyperlink r:id="rId56" ref="AY3"/>
    <hyperlink r:id="rId57" ref="BB3"/>
    <hyperlink r:id="rId58" ref="BC3"/>
    <hyperlink r:id="rId59" ref="BF3"/>
    <hyperlink r:id="rId60" ref="BG3"/>
    <hyperlink r:id="rId61" ref="BJ3"/>
    <hyperlink r:id="rId62" ref="BK3"/>
    <hyperlink r:id="rId63" ref="BN3"/>
    <hyperlink r:id="rId64" ref="BO3"/>
    <hyperlink r:id="rId65" ref="BR3"/>
    <hyperlink r:id="rId66" ref="BS3"/>
    <hyperlink r:id="rId67" ref="BV3"/>
    <hyperlink r:id="rId68" ref="BW3"/>
    <hyperlink r:id="rId69" ref="BZ3"/>
    <hyperlink r:id="rId70" ref="CA3"/>
    <hyperlink r:id="rId71" ref="CD3"/>
    <hyperlink r:id="rId72" ref="CE3"/>
    <hyperlink r:id="rId73" ref="CG3"/>
    <hyperlink r:id="rId74" ref="CH3"/>
    <hyperlink r:id="rId75" ref="CI3"/>
    <hyperlink r:id="rId76" ref="B4"/>
    <hyperlink r:id="rId77" ref="C4"/>
    <hyperlink r:id="rId78" ref="F4"/>
    <hyperlink r:id="rId79" ref="T4"/>
    <hyperlink r:id="rId80" ref="Z4"/>
    <hyperlink r:id="rId81" ref="AA4"/>
    <hyperlink r:id="rId82" ref="AB4"/>
    <hyperlink r:id="rId83" ref="AE4"/>
    <hyperlink r:id="rId84" ref="AF4"/>
    <hyperlink r:id="rId85" ref="AG4"/>
    <hyperlink r:id="rId86" ref="AJ4"/>
    <hyperlink r:id="rId87" ref="AK4"/>
    <hyperlink r:id="rId88" ref="AL4"/>
    <hyperlink r:id="rId89" ref="AO4"/>
    <hyperlink r:id="rId90" ref="AP4"/>
    <hyperlink r:id="rId91" ref="AQ4"/>
    <hyperlink r:id="rId92" ref="AT4"/>
    <hyperlink r:id="rId93" ref="AU4"/>
    <hyperlink r:id="rId94" ref="AX4"/>
    <hyperlink r:id="rId95" ref="AY4"/>
    <hyperlink r:id="rId96" ref="BB4"/>
    <hyperlink r:id="rId97" ref="BC4"/>
    <hyperlink r:id="rId98" ref="BF4"/>
    <hyperlink r:id="rId99" ref="BG4"/>
    <hyperlink r:id="rId100" ref="BJ4"/>
    <hyperlink r:id="rId101" ref="BK4"/>
    <hyperlink r:id="rId102" ref="BN4"/>
    <hyperlink r:id="rId103" ref="BO4"/>
    <hyperlink r:id="rId104" ref="BR4"/>
    <hyperlink r:id="rId105" ref="BS4"/>
    <hyperlink r:id="rId106" ref="BV4"/>
    <hyperlink r:id="rId107" ref="BW4"/>
    <hyperlink r:id="rId108" ref="BZ4"/>
    <hyperlink r:id="rId109" ref="CA4"/>
    <hyperlink r:id="rId110" ref="CD4"/>
    <hyperlink r:id="rId111" ref="CE4"/>
    <hyperlink r:id="rId112" ref="CG4"/>
    <hyperlink r:id="rId113" ref="CH4"/>
    <hyperlink r:id="rId114" ref="CI4"/>
    <hyperlink r:id="rId115" ref="B5"/>
    <hyperlink r:id="rId116" ref="C5"/>
    <hyperlink r:id="rId117" ref="F5"/>
    <hyperlink r:id="rId118" ref="T5"/>
    <hyperlink r:id="rId119" ref="Z5"/>
    <hyperlink r:id="rId120" ref="AA5"/>
    <hyperlink r:id="rId121" ref="AB5"/>
    <hyperlink r:id="rId122" ref="AE5"/>
    <hyperlink r:id="rId123" ref="AF5"/>
    <hyperlink r:id="rId124" ref="AG5"/>
    <hyperlink r:id="rId125" ref="AJ5"/>
    <hyperlink r:id="rId126" ref="AK5"/>
    <hyperlink r:id="rId127" ref="AL5"/>
    <hyperlink r:id="rId128" ref="AO5"/>
    <hyperlink r:id="rId129" ref="AP5"/>
    <hyperlink r:id="rId130" ref="AQ5"/>
    <hyperlink r:id="rId131" ref="AT5"/>
    <hyperlink r:id="rId132" ref="AU5"/>
    <hyperlink r:id="rId133" ref="AX5"/>
    <hyperlink r:id="rId134" ref="AY5"/>
    <hyperlink r:id="rId135" ref="BB5"/>
    <hyperlink r:id="rId136" ref="BC5"/>
    <hyperlink r:id="rId137" ref="BF5"/>
    <hyperlink r:id="rId138" ref="BG5"/>
    <hyperlink r:id="rId139" ref="BJ5"/>
    <hyperlink r:id="rId140" ref="BK5"/>
    <hyperlink r:id="rId141" ref="BN5"/>
    <hyperlink r:id="rId142" ref="BO5"/>
    <hyperlink r:id="rId143" ref="BR5"/>
    <hyperlink r:id="rId144" ref="BS5"/>
    <hyperlink r:id="rId145" ref="BV5"/>
    <hyperlink r:id="rId146" ref="BW5"/>
    <hyperlink r:id="rId147" ref="BZ5"/>
    <hyperlink r:id="rId148" ref="CA5"/>
    <hyperlink r:id="rId149" ref="CD5"/>
    <hyperlink r:id="rId150" ref="CE5"/>
    <hyperlink r:id="rId151" ref="CG5"/>
    <hyperlink r:id="rId152" ref="CH5"/>
    <hyperlink r:id="rId153" ref="CI5"/>
    <hyperlink r:id="rId154" ref="B6"/>
    <hyperlink r:id="rId155" ref="C6"/>
    <hyperlink r:id="rId156" ref="F6"/>
    <hyperlink r:id="rId157" ref="T6"/>
    <hyperlink r:id="rId158" ref="Z6"/>
    <hyperlink r:id="rId159" ref="AA6"/>
    <hyperlink r:id="rId160" ref="AB6"/>
    <hyperlink r:id="rId161" ref="AE6"/>
    <hyperlink r:id="rId162" ref="AF6"/>
    <hyperlink r:id="rId163" ref="AG6"/>
    <hyperlink r:id="rId164" ref="AJ6"/>
    <hyperlink r:id="rId165" ref="AK6"/>
    <hyperlink r:id="rId166" ref="AL6"/>
    <hyperlink r:id="rId167" ref="AO6"/>
    <hyperlink r:id="rId168" ref="AP6"/>
    <hyperlink r:id="rId169" ref="AQ6"/>
    <hyperlink r:id="rId170" ref="AT6"/>
    <hyperlink r:id="rId171" ref="AU6"/>
    <hyperlink r:id="rId172" ref="AX6"/>
    <hyperlink r:id="rId173" ref="AY6"/>
    <hyperlink r:id="rId174" ref="BB6"/>
    <hyperlink r:id="rId175" ref="BC6"/>
    <hyperlink r:id="rId176" ref="BF6"/>
    <hyperlink r:id="rId177" ref="BG6"/>
    <hyperlink r:id="rId178" ref="BJ6"/>
    <hyperlink r:id="rId179" ref="BK6"/>
    <hyperlink r:id="rId180" ref="BN6"/>
    <hyperlink r:id="rId181" ref="BO6"/>
    <hyperlink r:id="rId182" ref="BR6"/>
    <hyperlink r:id="rId183" ref="BS6"/>
    <hyperlink r:id="rId184" ref="BV6"/>
    <hyperlink r:id="rId185" ref="BW6"/>
    <hyperlink r:id="rId186" ref="BZ6"/>
    <hyperlink r:id="rId187" ref="CA6"/>
    <hyperlink r:id="rId188" ref="CD6"/>
    <hyperlink r:id="rId189" ref="CE6"/>
    <hyperlink r:id="rId190" ref="CG6"/>
    <hyperlink r:id="rId191" ref="CH6"/>
    <hyperlink r:id="rId192" ref="CI6"/>
    <hyperlink r:id="rId193" ref="B7"/>
    <hyperlink r:id="rId194" ref="C7"/>
    <hyperlink r:id="rId195" ref="F7"/>
    <hyperlink r:id="rId196" ref="Z7"/>
    <hyperlink r:id="rId197" ref="AA7"/>
    <hyperlink r:id="rId198" ref="AB7"/>
    <hyperlink r:id="rId199" ref="AT7"/>
    <hyperlink r:id="rId200" ref="AU7"/>
    <hyperlink r:id="rId201" ref="AX7"/>
    <hyperlink r:id="rId202" ref="AY7"/>
    <hyperlink r:id="rId203" ref="BB7"/>
    <hyperlink r:id="rId204" ref="BC7"/>
    <hyperlink r:id="rId205" ref="BF7"/>
    <hyperlink r:id="rId206" ref="BG7"/>
    <hyperlink r:id="rId207" ref="BJ7"/>
    <hyperlink r:id="rId208" ref="BK7"/>
    <hyperlink r:id="rId209" ref="BN7"/>
    <hyperlink r:id="rId210" ref="BO7"/>
    <hyperlink r:id="rId211" ref="BR7"/>
    <hyperlink r:id="rId212" ref="BS7"/>
    <hyperlink r:id="rId213" ref="BV7"/>
    <hyperlink r:id="rId214" ref="BW7"/>
    <hyperlink r:id="rId215" ref="BZ7"/>
    <hyperlink r:id="rId216" ref="CA7"/>
    <hyperlink r:id="rId217" ref="B8"/>
    <hyperlink r:id="rId218" ref="C8"/>
    <hyperlink r:id="rId219" ref="F8"/>
    <hyperlink r:id="rId220" ref="T8"/>
    <hyperlink r:id="rId221" ref="Z8"/>
    <hyperlink r:id="rId222" ref="AA8"/>
    <hyperlink r:id="rId223" ref="AB8"/>
    <hyperlink r:id="rId224" ref="AE8"/>
    <hyperlink r:id="rId225" ref="AF8"/>
    <hyperlink r:id="rId226" ref="AG8"/>
    <hyperlink r:id="rId227" ref="AJ8"/>
    <hyperlink r:id="rId228" ref="AK8"/>
    <hyperlink r:id="rId229" ref="AL8"/>
    <hyperlink r:id="rId230" ref="AO8"/>
    <hyperlink r:id="rId231" ref="AP8"/>
    <hyperlink r:id="rId232" ref="AQ8"/>
    <hyperlink r:id="rId233" ref="AT8"/>
    <hyperlink r:id="rId234" ref="AU8"/>
    <hyperlink r:id="rId235" ref="AX8"/>
    <hyperlink r:id="rId236" ref="AY8"/>
    <hyperlink r:id="rId237" ref="BB8"/>
    <hyperlink r:id="rId238" ref="BC8"/>
    <hyperlink r:id="rId239" ref="BF8"/>
    <hyperlink r:id="rId240" ref="BG8"/>
    <hyperlink r:id="rId241" ref="BJ8"/>
    <hyperlink r:id="rId242" ref="BK8"/>
    <hyperlink r:id="rId243" ref="BN8"/>
    <hyperlink r:id="rId244" ref="BO8"/>
    <hyperlink r:id="rId245" ref="BR8"/>
    <hyperlink r:id="rId246" ref="BS8"/>
    <hyperlink r:id="rId247" ref="BV8"/>
    <hyperlink r:id="rId248" ref="BW8"/>
    <hyperlink r:id="rId249" ref="BZ8"/>
    <hyperlink r:id="rId250" ref="CA8"/>
    <hyperlink r:id="rId251" ref="CD8"/>
    <hyperlink r:id="rId252" ref="CE8"/>
    <hyperlink r:id="rId253" ref="CG8"/>
    <hyperlink r:id="rId254" ref="CH8"/>
    <hyperlink r:id="rId255" ref="CI8"/>
    <hyperlink r:id="rId256" ref="B9"/>
    <hyperlink r:id="rId257" ref="C9"/>
    <hyperlink r:id="rId258" ref="F9"/>
    <hyperlink r:id="rId259" ref="T9"/>
    <hyperlink r:id="rId260" ref="Z9"/>
    <hyperlink r:id="rId261" ref="AA9"/>
    <hyperlink r:id="rId262" ref="AB9"/>
    <hyperlink r:id="rId263" ref="AE9"/>
    <hyperlink r:id="rId264" ref="AF9"/>
    <hyperlink r:id="rId265" ref="AG9"/>
    <hyperlink r:id="rId266" ref="AJ9"/>
    <hyperlink r:id="rId267" ref="AK9"/>
    <hyperlink r:id="rId268" ref="AL9"/>
    <hyperlink r:id="rId269" ref="AO9"/>
    <hyperlink r:id="rId270" ref="AP9"/>
    <hyperlink r:id="rId271" ref="AQ9"/>
    <hyperlink r:id="rId272" ref="AT9"/>
    <hyperlink r:id="rId273" ref="AU9"/>
    <hyperlink r:id="rId274" ref="AX9"/>
    <hyperlink r:id="rId275" ref="AY9"/>
    <hyperlink r:id="rId276" ref="BB9"/>
    <hyperlink r:id="rId277" ref="BC9"/>
    <hyperlink r:id="rId278" ref="BF9"/>
    <hyperlink r:id="rId279" ref="BG9"/>
    <hyperlink r:id="rId280" ref="BJ9"/>
    <hyperlink r:id="rId281" ref="BK9"/>
    <hyperlink r:id="rId282" ref="BN9"/>
    <hyperlink r:id="rId283" ref="BO9"/>
    <hyperlink r:id="rId284" ref="BR9"/>
    <hyperlink r:id="rId285" ref="BS9"/>
    <hyperlink r:id="rId286" ref="BV9"/>
    <hyperlink r:id="rId287" ref="BW9"/>
    <hyperlink r:id="rId288" ref="BZ9"/>
    <hyperlink r:id="rId289" ref="CA9"/>
    <hyperlink r:id="rId290" ref="CD9"/>
    <hyperlink r:id="rId291" ref="CE9"/>
    <hyperlink r:id="rId292" ref="CG9"/>
    <hyperlink r:id="rId293" ref="CH9"/>
    <hyperlink r:id="rId294" ref="CI9"/>
    <hyperlink r:id="rId295" ref="B10"/>
    <hyperlink r:id="rId296" ref="C10"/>
    <hyperlink r:id="rId297" ref="F10"/>
    <hyperlink r:id="rId298" ref="T10"/>
    <hyperlink r:id="rId299" ref="Z10"/>
    <hyperlink r:id="rId300" ref="AA10"/>
    <hyperlink r:id="rId301" ref="AB10"/>
    <hyperlink r:id="rId302" ref="AE10"/>
    <hyperlink r:id="rId303" ref="AF10"/>
    <hyperlink r:id="rId304" ref="AG10"/>
    <hyperlink r:id="rId305" ref="AJ10"/>
    <hyperlink r:id="rId306" ref="AK10"/>
    <hyperlink r:id="rId307" ref="AL10"/>
    <hyperlink r:id="rId308" ref="AO10"/>
    <hyperlink r:id="rId309" ref="AP10"/>
    <hyperlink r:id="rId310" ref="AQ10"/>
    <hyperlink r:id="rId311" ref="AT10"/>
    <hyperlink r:id="rId312" ref="AU10"/>
    <hyperlink r:id="rId313" ref="AX10"/>
    <hyperlink r:id="rId314" ref="AY10"/>
    <hyperlink r:id="rId315" ref="BB10"/>
    <hyperlink r:id="rId316" ref="BC10"/>
    <hyperlink r:id="rId317" ref="BF10"/>
    <hyperlink r:id="rId318" ref="BG10"/>
    <hyperlink r:id="rId319" ref="BJ10"/>
    <hyperlink r:id="rId320" ref="BK10"/>
    <hyperlink r:id="rId321" ref="BN10"/>
    <hyperlink r:id="rId322" ref="BO10"/>
    <hyperlink r:id="rId323" ref="BR10"/>
    <hyperlink r:id="rId324" ref="BS10"/>
    <hyperlink r:id="rId325" ref="BV10"/>
    <hyperlink r:id="rId326" ref="BW10"/>
    <hyperlink r:id="rId327" ref="BZ10"/>
    <hyperlink r:id="rId328" ref="CA10"/>
    <hyperlink r:id="rId329" ref="CD10"/>
    <hyperlink r:id="rId330" ref="CE10"/>
    <hyperlink r:id="rId331" ref="CG10"/>
    <hyperlink r:id="rId332" ref="CH10"/>
    <hyperlink r:id="rId333" ref="CI10"/>
    <hyperlink r:id="rId334" ref="B11"/>
    <hyperlink r:id="rId335" ref="C11"/>
    <hyperlink r:id="rId336" ref="F11"/>
    <hyperlink r:id="rId337" ref="T11"/>
    <hyperlink r:id="rId338" ref="Z11"/>
    <hyperlink r:id="rId339" ref="AA11"/>
    <hyperlink r:id="rId340" ref="AB11"/>
    <hyperlink r:id="rId341" ref="AE11"/>
    <hyperlink r:id="rId342" ref="AF11"/>
    <hyperlink r:id="rId343" ref="AG11"/>
    <hyperlink r:id="rId344" ref="AJ11"/>
    <hyperlink r:id="rId345" ref="AK11"/>
    <hyperlink r:id="rId346" ref="AL11"/>
    <hyperlink r:id="rId347" ref="AO11"/>
    <hyperlink r:id="rId348" ref="AP11"/>
    <hyperlink r:id="rId349" ref="AQ11"/>
    <hyperlink r:id="rId350" ref="AT11"/>
    <hyperlink r:id="rId351" ref="AU11"/>
    <hyperlink r:id="rId352" ref="AX11"/>
    <hyperlink r:id="rId353" ref="AY11"/>
    <hyperlink r:id="rId354" ref="BB11"/>
    <hyperlink r:id="rId355" ref="BC11"/>
    <hyperlink r:id="rId356" ref="BF11"/>
    <hyperlink r:id="rId357" ref="BG11"/>
    <hyperlink r:id="rId358" ref="BJ11"/>
    <hyperlink r:id="rId359" ref="BK11"/>
    <hyperlink r:id="rId360" ref="BN11"/>
    <hyperlink r:id="rId361" ref="BO11"/>
    <hyperlink r:id="rId362" ref="BR11"/>
    <hyperlink r:id="rId363" ref="BS11"/>
    <hyperlink r:id="rId364" ref="BV11"/>
    <hyperlink r:id="rId365" ref="BW11"/>
    <hyperlink r:id="rId366" ref="BZ11"/>
    <hyperlink r:id="rId367" ref="CA11"/>
    <hyperlink r:id="rId368" ref="CD11"/>
    <hyperlink r:id="rId369" ref="CE11"/>
    <hyperlink r:id="rId370" ref="CG11"/>
    <hyperlink r:id="rId371" ref="CH11"/>
    <hyperlink r:id="rId372" ref="CI11"/>
    <hyperlink r:id="rId373" ref="B12"/>
    <hyperlink r:id="rId374" ref="C12"/>
    <hyperlink r:id="rId375" ref="F12"/>
    <hyperlink r:id="rId376" ref="T12"/>
    <hyperlink r:id="rId377" ref="Z12"/>
    <hyperlink r:id="rId378" ref="AA12"/>
    <hyperlink r:id="rId379" ref="AB12"/>
    <hyperlink r:id="rId380" ref="AE12"/>
    <hyperlink r:id="rId381" ref="AF12"/>
    <hyperlink r:id="rId382" ref="AG12"/>
    <hyperlink r:id="rId383" ref="AJ12"/>
    <hyperlink r:id="rId384" ref="AK12"/>
    <hyperlink r:id="rId385" ref="AL12"/>
    <hyperlink r:id="rId386" ref="AO12"/>
    <hyperlink r:id="rId387" ref="AP12"/>
    <hyperlink r:id="rId388" ref="AQ12"/>
    <hyperlink r:id="rId389" ref="AT12"/>
    <hyperlink r:id="rId390" ref="AU12"/>
    <hyperlink r:id="rId391" ref="AX12"/>
    <hyperlink r:id="rId392" ref="AY12"/>
    <hyperlink r:id="rId393" ref="BB12"/>
    <hyperlink r:id="rId394" ref="BC12"/>
    <hyperlink r:id="rId395" ref="BF12"/>
    <hyperlink r:id="rId396" ref="BG12"/>
    <hyperlink r:id="rId397" ref="BJ12"/>
    <hyperlink r:id="rId398" ref="BK12"/>
    <hyperlink r:id="rId399" ref="BN12"/>
    <hyperlink r:id="rId400" ref="BO12"/>
    <hyperlink r:id="rId401" ref="BR12"/>
    <hyperlink r:id="rId402" ref="BS12"/>
    <hyperlink r:id="rId403" ref="BV12"/>
    <hyperlink r:id="rId404" ref="BW12"/>
    <hyperlink r:id="rId405" ref="BZ12"/>
    <hyperlink r:id="rId406" ref="CA12"/>
    <hyperlink r:id="rId407" ref="CD12"/>
    <hyperlink r:id="rId408" ref="CE12"/>
    <hyperlink r:id="rId409" ref="B13"/>
    <hyperlink r:id="rId410" ref="C13"/>
    <hyperlink r:id="rId411" ref="F13"/>
    <hyperlink r:id="rId412" ref="T13"/>
    <hyperlink r:id="rId413" ref="Z13"/>
    <hyperlink r:id="rId414" ref="AA13"/>
    <hyperlink r:id="rId415" ref="AB13"/>
    <hyperlink r:id="rId416" ref="AE13"/>
    <hyperlink r:id="rId417" ref="AF13"/>
    <hyperlink r:id="rId418" ref="AG13"/>
    <hyperlink r:id="rId419" ref="AJ13"/>
    <hyperlink r:id="rId420" ref="AK13"/>
    <hyperlink r:id="rId421" ref="AL13"/>
    <hyperlink r:id="rId422" ref="AT13"/>
    <hyperlink r:id="rId423" ref="AU13"/>
    <hyperlink r:id="rId424" ref="AX13"/>
    <hyperlink r:id="rId425" ref="AY13"/>
    <hyperlink r:id="rId426" ref="BB13"/>
    <hyperlink r:id="rId427" ref="BC13"/>
    <hyperlink r:id="rId428" ref="BF13"/>
    <hyperlink r:id="rId429" ref="BG13"/>
    <hyperlink r:id="rId430" ref="BJ13"/>
    <hyperlink r:id="rId431" ref="BK13"/>
    <hyperlink r:id="rId432" ref="BN13"/>
    <hyperlink r:id="rId433" ref="BO13"/>
    <hyperlink r:id="rId434" ref="BR13"/>
    <hyperlink r:id="rId435" ref="BS13"/>
    <hyperlink r:id="rId436" ref="BV13"/>
    <hyperlink r:id="rId437" ref="BW13"/>
    <hyperlink r:id="rId438" ref="BZ13"/>
    <hyperlink r:id="rId439" ref="CA13"/>
    <hyperlink r:id="rId440" ref="CD13"/>
    <hyperlink r:id="rId441" ref="CE13"/>
    <hyperlink r:id="rId442" ref="B14"/>
    <hyperlink r:id="rId443" ref="C14"/>
    <hyperlink r:id="rId444" ref="F14"/>
    <hyperlink r:id="rId445" ref="T14"/>
    <hyperlink r:id="rId446" ref="Z14"/>
    <hyperlink r:id="rId447" ref="AA14"/>
    <hyperlink r:id="rId448" ref="AB14"/>
    <hyperlink r:id="rId449" ref="AE14"/>
    <hyperlink r:id="rId450" ref="AF14"/>
    <hyperlink r:id="rId451" ref="AG14"/>
    <hyperlink r:id="rId452" ref="AJ14"/>
    <hyperlink r:id="rId453" ref="AK14"/>
    <hyperlink r:id="rId454" ref="AL14"/>
    <hyperlink r:id="rId455" ref="AO14"/>
    <hyperlink r:id="rId456" ref="AP14"/>
    <hyperlink r:id="rId457" ref="AQ14"/>
    <hyperlink r:id="rId458" ref="AT14"/>
    <hyperlink r:id="rId459" ref="AU14"/>
    <hyperlink r:id="rId460" ref="AX14"/>
    <hyperlink r:id="rId461" ref="AY14"/>
    <hyperlink r:id="rId462" ref="BB14"/>
    <hyperlink r:id="rId463" ref="BC14"/>
    <hyperlink r:id="rId464" ref="BF14"/>
    <hyperlink r:id="rId465" ref="BG14"/>
    <hyperlink r:id="rId466" ref="BJ14"/>
    <hyperlink r:id="rId467" ref="BK14"/>
    <hyperlink r:id="rId468" ref="BN14"/>
    <hyperlink r:id="rId469" ref="BO14"/>
    <hyperlink r:id="rId470" ref="BR14"/>
    <hyperlink r:id="rId471" ref="BS14"/>
    <hyperlink r:id="rId472" ref="BV14"/>
    <hyperlink r:id="rId473" ref="BW14"/>
    <hyperlink r:id="rId474" ref="BZ14"/>
    <hyperlink r:id="rId475" ref="CA14"/>
    <hyperlink r:id="rId476" ref="CD14"/>
    <hyperlink r:id="rId477" ref="CE14"/>
    <hyperlink r:id="rId478" ref="CG14"/>
    <hyperlink r:id="rId479" ref="CH14"/>
    <hyperlink r:id="rId480" ref="CI14"/>
    <hyperlink r:id="rId481" ref="B15"/>
    <hyperlink r:id="rId482" ref="C15"/>
    <hyperlink r:id="rId483" ref="F15"/>
    <hyperlink r:id="rId484" ref="T15"/>
    <hyperlink r:id="rId485" ref="Z15"/>
    <hyperlink r:id="rId486" ref="AA15"/>
    <hyperlink r:id="rId487" ref="AB15"/>
    <hyperlink r:id="rId488" ref="AE15"/>
    <hyperlink r:id="rId489" ref="AF15"/>
    <hyperlink r:id="rId490" ref="AG15"/>
    <hyperlink r:id="rId491" ref="AJ15"/>
    <hyperlink r:id="rId492" ref="AK15"/>
    <hyperlink r:id="rId493" ref="AL15"/>
    <hyperlink r:id="rId494" ref="AO15"/>
    <hyperlink r:id="rId495" ref="AP15"/>
    <hyperlink r:id="rId496" ref="AQ15"/>
    <hyperlink r:id="rId497" ref="AT15"/>
    <hyperlink r:id="rId498" ref="AU15"/>
    <hyperlink r:id="rId499" ref="AX15"/>
    <hyperlink r:id="rId500" ref="AY15"/>
    <hyperlink r:id="rId501" ref="BB15"/>
    <hyperlink r:id="rId502" ref="BC15"/>
    <hyperlink r:id="rId503" ref="BF15"/>
    <hyperlink r:id="rId504" ref="BG15"/>
    <hyperlink r:id="rId505" ref="BJ15"/>
    <hyperlink r:id="rId506" ref="BK15"/>
    <hyperlink r:id="rId507" ref="BN15"/>
    <hyperlink r:id="rId508" ref="BO15"/>
    <hyperlink r:id="rId509" ref="BR15"/>
    <hyperlink r:id="rId510" ref="BS15"/>
    <hyperlink r:id="rId511" ref="BV15"/>
    <hyperlink r:id="rId512" ref="BW15"/>
    <hyperlink r:id="rId513" ref="BZ15"/>
    <hyperlink r:id="rId514" ref="CA15"/>
    <hyperlink r:id="rId515" ref="CD15"/>
    <hyperlink r:id="rId516" ref="CE15"/>
    <hyperlink r:id="rId517" ref="B16"/>
    <hyperlink r:id="rId518" ref="C16"/>
    <hyperlink r:id="rId519" ref="F16"/>
    <hyperlink r:id="rId520" ref="Z16"/>
    <hyperlink r:id="rId521" ref="AA16"/>
    <hyperlink r:id="rId522" ref="AB16"/>
    <hyperlink r:id="rId523" ref="AT16"/>
    <hyperlink r:id="rId524" ref="AU16"/>
    <hyperlink r:id="rId525" ref="AX16"/>
    <hyperlink r:id="rId526" ref="AY16"/>
    <hyperlink r:id="rId527" ref="BB16"/>
    <hyperlink r:id="rId528" ref="BC16"/>
    <hyperlink r:id="rId529" ref="BF16"/>
    <hyperlink r:id="rId530" ref="BG16"/>
    <hyperlink r:id="rId531" ref="BJ16"/>
    <hyperlink r:id="rId532" ref="BK16"/>
    <hyperlink r:id="rId533" ref="BN16"/>
    <hyperlink r:id="rId534" ref="BO16"/>
    <hyperlink r:id="rId535" ref="BR16"/>
    <hyperlink r:id="rId536" ref="BS16"/>
    <hyperlink r:id="rId537" ref="BV16"/>
    <hyperlink r:id="rId538" ref="BW16"/>
    <hyperlink r:id="rId539" ref="BZ16"/>
    <hyperlink r:id="rId540" ref="CA16"/>
    <hyperlink r:id="rId541" ref="B17"/>
    <hyperlink r:id="rId542" ref="C17"/>
    <hyperlink r:id="rId543" ref="F17"/>
    <hyperlink r:id="rId544" ref="T17"/>
    <hyperlink r:id="rId545" ref="Z17"/>
    <hyperlink r:id="rId546" ref="AA17"/>
    <hyperlink r:id="rId547" ref="AB17"/>
    <hyperlink r:id="rId548" ref="AE17"/>
    <hyperlink r:id="rId549" ref="AF17"/>
    <hyperlink r:id="rId550" ref="AG17"/>
    <hyperlink r:id="rId551" ref="AJ17"/>
    <hyperlink r:id="rId552" ref="AK17"/>
    <hyperlink r:id="rId553" ref="AL17"/>
    <hyperlink r:id="rId554" ref="AO17"/>
    <hyperlink r:id="rId555" ref="AP17"/>
    <hyperlink r:id="rId556" ref="AQ17"/>
    <hyperlink r:id="rId557" ref="AT17"/>
    <hyperlink r:id="rId558" ref="AU17"/>
    <hyperlink r:id="rId559" ref="AX17"/>
    <hyperlink r:id="rId560" ref="AY17"/>
    <hyperlink r:id="rId561" ref="BB17"/>
    <hyperlink r:id="rId562" ref="BC17"/>
    <hyperlink r:id="rId563" ref="BF17"/>
    <hyperlink r:id="rId564" ref="BG17"/>
    <hyperlink r:id="rId565" ref="BJ17"/>
    <hyperlink r:id="rId566" ref="BK17"/>
    <hyperlink r:id="rId567" ref="BN17"/>
    <hyperlink r:id="rId568" ref="BO17"/>
    <hyperlink r:id="rId569" ref="BR17"/>
    <hyperlink r:id="rId570" ref="BS17"/>
    <hyperlink r:id="rId571" ref="BV17"/>
    <hyperlink r:id="rId572" ref="BW17"/>
    <hyperlink r:id="rId573" ref="BZ17"/>
    <hyperlink r:id="rId574" ref="CA17"/>
    <hyperlink r:id="rId575" ref="CD17"/>
    <hyperlink r:id="rId576" ref="CE17"/>
    <hyperlink r:id="rId577" ref="B18"/>
    <hyperlink r:id="rId578" ref="C18"/>
    <hyperlink r:id="rId579" ref="F18"/>
    <hyperlink r:id="rId580" ref="T18"/>
    <hyperlink r:id="rId581" ref="Z18"/>
    <hyperlink r:id="rId582" ref="AA18"/>
    <hyperlink r:id="rId583" ref="AB18"/>
    <hyperlink r:id="rId584" ref="AE18"/>
    <hyperlink r:id="rId585" ref="AF18"/>
    <hyperlink r:id="rId586" ref="AG18"/>
    <hyperlink r:id="rId587" ref="AJ18"/>
    <hyperlink r:id="rId588" ref="AK18"/>
    <hyperlink r:id="rId589" ref="AL18"/>
    <hyperlink r:id="rId590" ref="AO18"/>
    <hyperlink r:id="rId591" ref="AP18"/>
    <hyperlink r:id="rId592" ref="AQ18"/>
    <hyperlink r:id="rId593" ref="AT18"/>
    <hyperlink r:id="rId594" ref="AU18"/>
    <hyperlink r:id="rId595" ref="AX18"/>
    <hyperlink r:id="rId596" ref="AY18"/>
    <hyperlink r:id="rId597" ref="BB18"/>
    <hyperlink r:id="rId598" ref="BC18"/>
    <hyperlink r:id="rId599" ref="BF18"/>
    <hyperlink r:id="rId600" ref="BG18"/>
    <hyperlink r:id="rId601" ref="BJ18"/>
    <hyperlink r:id="rId602" ref="BK18"/>
    <hyperlink r:id="rId603" ref="BN18"/>
    <hyperlink r:id="rId604" ref="BO18"/>
    <hyperlink r:id="rId605" ref="BR18"/>
    <hyperlink r:id="rId606" ref="BS18"/>
    <hyperlink r:id="rId607" ref="BV18"/>
    <hyperlink r:id="rId608" ref="BW18"/>
    <hyperlink r:id="rId609" ref="BZ18"/>
    <hyperlink r:id="rId610" ref="CA18"/>
    <hyperlink r:id="rId611" ref="CD18"/>
    <hyperlink r:id="rId612" ref="CE18"/>
    <hyperlink r:id="rId613" ref="CG18"/>
    <hyperlink r:id="rId614" ref="CH18"/>
    <hyperlink r:id="rId615" ref="CI18"/>
    <hyperlink r:id="rId616" ref="B19"/>
    <hyperlink r:id="rId617" ref="C19"/>
    <hyperlink r:id="rId618" ref="F19"/>
    <hyperlink r:id="rId619" ref="T19"/>
    <hyperlink r:id="rId620" ref="Z19"/>
    <hyperlink r:id="rId621" ref="AA19"/>
    <hyperlink r:id="rId622" ref="AB19"/>
    <hyperlink r:id="rId623" ref="AT19"/>
    <hyperlink r:id="rId624" ref="AU19"/>
    <hyperlink r:id="rId625" ref="AX19"/>
    <hyperlink r:id="rId626" ref="AY19"/>
    <hyperlink r:id="rId627" ref="BB19"/>
    <hyperlink r:id="rId628" ref="BC19"/>
    <hyperlink r:id="rId629" ref="BF19"/>
    <hyperlink r:id="rId630" ref="BG19"/>
    <hyperlink r:id="rId631" ref="BJ19"/>
    <hyperlink r:id="rId632" ref="BK19"/>
    <hyperlink r:id="rId633" ref="BN19"/>
    <hyperlink r:id="rId634" ref="BO19"/>
    <hyperlink r:id="rId635" ref="BR19"/>
    <hyperlink r:id="rId636" ref="BS19"/>
    <hyperlink r:id="rId637" ref="BV19"/>
    <hyperlink r:id="rId638" ref="BW19"/>
    <hyperlink r:id="rId639" ref="BZ19"/>
    <hyperlink r:id="rId640" ref="CA19"/>
    <hyperlink r:id="rId641" ref="B20"/>
    <hyperlink r:id="rId642" ref="C20"/>
    <hyperlink r:id="rId643" ref="F20"/>
    <hyperlink r:id="rId644" ref="T20"/>
    <hyperlink r:id="rId645" ref="Z20"/>
    <hyperlink r:id="rId646" ref="AA20"/>
    <hyperlink r:id="rId647" ref="AB20"/>
    <hyperlink r:id="rId648" ref="AE20"/>
    <hyperlink r:id="rId649" ref="AF20"/>
    <hyperlink r:id="rId650" ref="AG20"/>
    <hyperlink r:id="rId651" ref="AJ20"/>
    <hyperlink r:id="rId652" ref="AK20"/>
    <hyperlink r:id="rId653" ref="AL20"/>
    <hyperlink r:id="rId654" ref="AO20"/>
    <hyperlink r:id="rId655" ref="AP20"/>
    <hyperlink r:id="rId656" ref="AQ20"/>
    <hyperlink r:id="rId657" ref="AT20"/>
    <hyperlink r:id="rId658" ref="AU20"/>
    <hyperlink r:id="rId659" ref="AX20"/>
    <hyperlink r:id="rId660" ref="AY20"/>
    <hyperlink r:id="rId661" ref="BB20"/>
    <hyperlink r:id="rId662" ref="BC20"/>
    <hyperlink r:id="rId663" ref="BF20"/>
    <hyperlink r:id="rId664" ref="BG20"/>
    <hyperlink r:id="rId665" ref="BJ20"/>
    <hyperlink r:id="rId666" ref="BK20"/>
    <hyperlink r:id="rId667" ref="BN20"/>
    <hyperlink r:id="rId668" ref="BO20"/>
    <hyperlink r:id="rId669" ref="BR20"/>
    <hyperlink r:id="rId670" ref="BS20"/>
    <hyperlink r:id="rId671" ref="BV20"/>
    <hyperlink r:id="rId672" ref="BW20"/>
    <hyperlink r:id="rId673" ref="BZ20"/>
    <hyperlink r:id="rId674" ref="CA20"/>
    <hyperlink r:id="rId675" ref="CD20"/>
    <hyperlink r:id="rId676" ref="CE20"/>
    <hyperlink r:id="rId677" ref="CG20"/>
    <hyperlink r:id="rId678" ref="CH20"/>
    <hyperlink r:id="rId679" ref="CI20"/>
    <hyperlink r:id="rId680" ref="B21"/>
    <hyperlink r:id="rId681" ref="C21"/>
    <hyperlink r:id="rId682" ref="F21"/>
    <hyperlink r:id="rId683" ref="Z21"/>
    <hyperlink r:id="rId684" ref="AA21"/>
    <hyperlink r:id="rId685" ref="AB21"/>
    <hyperlink r:id="rId686" ref="AE21"/>
    <hyperlink r:id="rId687" ref="AF21"/>
    <hyperlink r:id="rId688" ref="AG21"/>
    <hyperlink r:id="rId689" ref="AJ21"/>
    <hyperlink r:id="rId690" ref="AK21"/>
    <hyperlink r:id="rId691" ref="AL21"/>
    <hyperlink r:id="rId692" ref="AO21"/>
    <hyperlink r:id="rId693" ref="AP21"/>
    <hyperlink r:id="rId694" ref="AQ21"/>
    <hyperlink r:id="rId695" ref="AT21"/>
    <hyperlink r:id="rId696" ref="AU21"/>
    <hyperlink r:id="rId697" ref="AX21"/>
    <hyperlink r:id="rId698" ref="AY21"/>
    <hyperlink r:id="rId699" ref="BB21"/>
    <hyperlink r:id="rId700" ref="BC21"/>
    <hyperlink r:id="rId701" ref="BF21"/>
    <hyperlink r:id="rId702" ref="BG21"/>
    <hyperlink r:id="rId703" ref="BJ21"/>
    <hyperlink r:id="rId704" ref="BK21"/>
    <hyperlink r:id="rId705" ref="BN21"/>
    <hyperlink r:id="rId706" ref="BO21"/>
    <hyperlink r:id="rId707" ref="BR21"/>
    <hyperlink r:id="rId708" ref="BS21"/>
    <hyperlink r:id="rId709" ref="BV21"/>
    <hyperlink r:id="rId710" ref="BW21"/>
    <hyperlink r:id="rId711" ref="BZ21"/>
    <hyperlink r:id="rId712" ref="CA21"/>
    <hyperlink r:id="rId713" ref="CD21"/>
    <hyperlink r:id="rId714" ref="CE21"/>
    <hyperlink r:id="rId715" ref="CG21"/>
    <hyperlink r:id="rId716" ref="CH21"/>
    <hyperlink r:id="rId717" ref="CI21"/>
    <hyperlink r:id="rId718" ref="B22"/>
    <hyperlink r:id="rId719" ref="C22"/>
    <hyperlink r:id="rId720" ref="F22"/>
    <hyperlink r:id="rId721" ref="T22"/>
    <hyperlink r:id="rId722" ref="Z22"/>
    <hyperlink r:id="rId723" ref="AA22"/>
    <hyperlink r:id="rId724" ref="AB22"/>
    <hyperlink r:id="rId725" ref="AE22"/>
    <hyperlink r:id="rId726" ref="AF22"/>
    <hyperlink r:id="rId727" ref="AG22"/>
    <hyperlink r:id="rId728" ref="AJ22"/>
    <hyperlink r:id="rId729" ref="AK22"/>
    <hyperlink r:id="rId730" ref="AL22"/>
    <hyperlink r:id="rId731" ref="AO22"/>
    <hyperlink r:id="rId732" ref="AP22"/>
    <hyperlink r:id="rId733" ref="AQ22"/>
    <hyperlink r:id="rId734" ref="AT22"/>
    <hyperlink r:id="rId735" ref="AU22"/>
    <hyperlink r:id="rId736" ref="AX22"/>
    <hyperlink r:id="rId737" ref="AY22"/>
    <hyperlink r:id="rId738" ref="BB22"/>
    <hyperlink r:id="rId739" ref="BC22"/>
    <hyperlink r:id="rId740" ref="BF22"/>
    <hyperlink r:id="rId741" ref="BG22"/>
    <hyperlink r:id="rId742" ref="BJ22"/>
    <hyperlink r:id="rId743" ref="BK22"/>
    <hyperlink r:id="rId744" ref="BN22"/>
    <hyperlink r:id="rId745" ref="BO22"/>
    <hyperlink r:id="rId746" ref="BR22"/>
    <hyperlink r:id="rId747" ref="BS22"/>
    <hyperlink r:id="rId748" ref="BV22"/>
    <hyperlink r:id="rId749" ref="BW22"/>
    <hyperlink r:id="rId750" ref="BZ22"/>
    <hyperlink r:id="rId751" ref="CA22"/>
    <hyperlink r:id="rId752" ref="CD22"/>
    <hyperlink r:id="rId753" ref="CE22"/>
    <hyperlink r:id="rId754" ref="CG22"/>
    <hyperlink r:id="rId755" ref="CH22"/>
    <hyperlink r:id="rId756" ref="CI22"/>
    <hyperlink r:id="rId757" ref="B23"/>
    <hyperlink r:id="rId758" ref="C23"/>
    <hyperlink r:id="rId759" ref="F23"/>
    <hyperlink r:id="rId760" ref="T23"/>
    <hyperlink r:id="rId761" ref="Z23"/>
    <hyperlink r:id="rId762" ref="AA23"/>
    <hyperlink r:id="rId763" ref="AB23"/>
    <hyperlink r:id="rId764" ref="AE23"/>
    <hyperlink r:id="rId765" ref="AF23"/>
    <hyperlink r:id="rId766" ref="AG23"/>
    <hyperlink r:id="rId767" ref="AJ23"/>
    <hyperlink r:id="rId768" ref="AK23"/>
    <hyperlink r:id="rId769" ref="AL23"/>
    <hyperlink r:id="rId770" ref="AO23"/>
    <hyperlink r:id="rId771" ref="AP23"/>
    <hyperlink r:id="rId772" ref="AQ23"/>
    <hyperlink r:id="rId773" ref="AT23"/>
    <hyperlink r:id="rId774" ref="AU23"/>
    <hyperlink r:id="rId775" ref="AX23"/>
    <hyperlink r:id="rId776" ref="AY23"/>
    <hyperlink r:id="rId777" ref="BB23"/>
    <hyperlink r:id="rId778" ref="BC23"/>
    <hyperlink r:id="rId779" ref="BF23"/>
    <hyperlink r:id="rId780" ref="BG23"/>
    <hyperlink r:id="rId781" ref="BJ23"/>
    <hyperlink r:id="rId782" ref="BK23"/>
    <hyperlink r:id="rId783" ref="BN23"/>
    <hyperlink r:id="rId784" ref="BO23"/>
    <hyperlink r:id="rId785" ref="BR23"/>
    <hyperlink r:id="rId786" ref="BS23"/>
    <hyperlink r:id="rId787" ref="BV23"/>
    <hyperlink r:id="rId788" ref="BW23"/>
    <hyperlink r:id="rId789" ref="BZ23"/>
    <hyperlink r:id="rId790" ref="CA23"/>
    <hyperlink r:id="rId791" ref="CD23"/>
    <hyperlink r:id="rId792" ref="CE23"/>
    <hyperlink r:id="rId793" ref="CG23"/>
    <hyperlink r:id="rId794" ref="CH23"/>
    <hyperlink r:id="rId795" ref="CI23"/>
    <hyperlink r:id="rId796" ref="B24"/>
    <hyperlink r:id="rId797" ref="C24"/>
    <hyperlink r:id="rId798" ref="F24"/>
    <hyperlink r:id="rId799" ref="T24"/>
    <hyperlink r:id="rId800" ref="Z24"/>
    <hyperlink r:id="rId801" ref="AA24"/>
    <hyperlink r:id="rId802" ref="AB24"/>
    <hyperlink r:id="rId803" ref="AE24"/>
    <hyperlink r:id="rId804" ref="AF24"/>
    <hyperlink r:id="rId805" ref="AG24"/>
    <hyperlink r:id="rId806" ref="AJ24"/>
    <hyperlink r:id="rId807" ref="AK24"/>
    <hyperlink r:id="rId808" ref="AL24"/>
    <hyperlink r:id="rId809" ref="AO24"/>
    <hyperlink r:id="rId810" ref="AP24"/>
    <hyperlink r:id="rId811" ref="AQ24"/>
    <hyperlink r:id="rId812" ref="AT24"/>
    <hyperlink r:id="rId813" ref="AU24"/>
    <hyperlink r:id="rId814" ref="AX24"/>
    <hyperlink r:id="rId815" ref="AY24"/>
    <hyperlink r:id="rId816" ref="BB24"/>
    <hyperlink r:id="rId817" ref="BC24"/>
    <hyperlink r:id="rId818" ref="BF24"/>
    <hyperlink r:id="rId819" ref="BG24"/>
    <hyperlink r:id="rId820" ref="BJ24"/>
    <hyperlink r:id="rId821" ref="BK24"/>
    <hyperlink r:id="rId822" ref="BN24"/>
    <hyperlink r:id="rId823" ref="BO24"/>
    <hyperlink r:id="rId824" ref="BR24"/>
    <hyperlink r:id="rId825" ref="BS24"/>
    <hyperlink r:id="rId826" ref="BV24"/>
    <hyperlink r:id="rId827" ref="BW24"/>
    <hyperlink r:id="rId828" ref="BZ24"/>
    <hyperlink r:id="rId829" ref="CA24"/>
    <hyperlink r:id="rId830" ref="CD24"/>
    <hyperlink r:id="rId831" ref="CE24"/>
    <hyperlink r:id="rId832" ref="CG24"/>
    <hyperlink r:id="rId833" ref="CH24"/>
    <hyperlink r:id="rId834" ref="CI24"/>
    <hyperlink r:id="rId835" ref="B25"/>
    <hyperlink r:id="rId836" ref="C25"/>
    <hyperlink r:id="rId837" ref="F25"/>
    <hyperlink r:id="rId838" ref="T25"/>
    <hyperlink r:id="rId839" ref="Z25"/>
    <hyperlink r:id="rId840" ref="AA25"/>
    <hyperlink r:id="rId841" ref="AB25"/>
    <hyperlink r:id="rId842" ref="AE25"/>
    <hyperlink r:id="rId843" ref="AF25"/>
    <hyperlink r:id="rId844" ref="AG25"/>
    <hyperlink r:id="rId845" ref="AJ25"/>
    <hyperlink r:id="rId846" ref="AK25"/>
    <hyperlink r:id="rId847" ref="AL25"/>
    <hyperlink r:id="rId848" ref="AT25"/>
    <hyperlink r:id="rId849" ref="AU25"/>
    <hyperlink r:id="rId850" ref="AX25"/>
    <hyperlink r:id="rId851" ref="AY25"/>
    <hyperlink r:id="rId852" ref="BB25"/>
    <hyperlink r:id="rId853" ref="BC25"/>
    <hyperlink r:id="rId854" ref="BF25"/>
    <hyperlink r:id="rId855" ref="BG25"/>
    <hyperlink r:id="rId856" ref="BJ25"/>
    <hyperlink r:id="rId857" ref="BK25"/>
    <hyperlink r:id="rId858" ref="BN25"/>
    <hyperlink r:id="rId859" ref="BO25"/>
    <hyperlink r:id="rId860" ref="BR25"/>
    <hyperlink r:id="rId861" ref="BS25"/>
    <hyperlink r:id="rId862" ref="BV25"/>
    <hyperlink r:id="rId863" ref="BW25"/>
    <hyperlink r:id="rId864" ref="BZ25"/>
    <hyperlink r:id="rId865" ref="CA25"/>
    <hyperlink r:id="rId866" ref="CD25"/>
    <hyperlink r:id="rId867" ref="CE25"/>
    <hyperlink r:id="rId868" ref="B26"/>
    <hyperlink r:id="rId869" ref="C26"/>
    <hyperlink r:id="rId870" ref="F26"/>
    <hyperlink r:id="rId871" ref="T26"/>
    <hyperlink r:id="rId872" ref="Z26"/>
    <hyperlink r:id="rId873" ref="AA26"/>
    <hyperlink r:id="rId874" ref="AB26"/>
    <hyperlink r:id="rId875" ref="AT26"/>
    <hyperlink r:id="rId876" ref="AU26"/>
    <hyperlink r:id="rId877" ref="AX26"/>
    <hyperlink r:id="rId878" ref="AY26"/>
    <hyperlink r:id="rId879" ref="BB26"/>
    <hyperlink r:id="rId880" ref="BC26"/>
    <hyperlink r:id="rId881" ref="BF26"/>
    <hyperlink r:id="rId882" ref="BG26"/>
    <hyperlink r:id="rId883" ref="BJ26"/>
    <hyperlink r:id="rId884" ref="BK26"/>
    <hyperlink r:id="rId885" ref="BN26"/>
    <hyperlink r:id="rId886" ref="BO26"/>
    <hyperlink r:id="rId887" ref="BR26"/>
    <hyperlink r:id="rId888" ref="BS26"/>
    <hyperlink r:id="rId889" ref="BV26"/>
    <hyperlink r:id="rId890" ref="BW26"/>
    <hyperlink r:id="rId891" ref="BZ26"/>
    <hyperlink r:id="rId892" ref="CA26"/>
    <hyperlink r:id="rId893" ref="CD26"/>
    <hyperlink r:id="rId894" ref="CE26"/>
    <hyperlink r:id="rId895" ref="B27"/>
    <hyperlink r:id="rId896" ref="C27"/>
    <hyperlink r:id="rId897" ref="F27"/>
    <hyperlink r:id="rId898" ref="T27"/>
    <hyperlink r:id="rId899" ref="Z27"/>
    <hyperlink r:id="rId900" ref="AA27"/>
    <hyperlink r:id="rId901" ref="AB27"/>
    <hyperlink r:id="rId902" ref="AE27"/>
    <hyperlink r:id="rId903" ref="AF27"/>
    <hyperlink r:id="rId904" ref="AG27"/>
    <hyperlink r:id="rId905" ref="AJ27"/>
    <hyperlink r:id="rId906" ref="AK27"/>
    <hyperlink r:id="rId907" ref="AL27"/>
    <hyperlink r:id="rId908" ref="AO27"/>
    <hyperlink r:id="rId909" ref="AP27"/>
    <hyperlink r:id="rId910" ref="AQ27"/>
    <hyperlink r:id="rId911" ref="AT27"/>
    <hyperlink r:id="rId912" ref="AU27"/>
    <hyperlink r:id="rId913" ref="AX27"/>
    <hyperlink r:id="rId914" ref="AY27"/>
    <hyperlink r:id="rId915" ref="BB27"/>
    <hyperlink r:id="rId916" ref="BC27"/>
    <hyperlink r:id="rId917" ref="BF27"/>
    <hyperlink r:id="rId918" ref="BG27"/>
    <hyperlink r:id="rId919" ref="BJ27"/>
    <hyperlink r:id="rId920" ref="BK27"/>
    <hyperlink r:id="rId921" ref="BN27"/>
    <hyperlink r:id="rId922" ref="BO27"/>
    <hyperlink r:id="rId923" ref="BR27"/>
    <hyperlink r:id="rId924" ref="BS27"/>
    <hyperlink r:id="rId925" ref="BV27"/>
    <hyperlink r:id="rId926" ref="BW27"/>
    <hyperlink r:id="rId927" ref="BZ27"/>
    <hyperlink r:id="rId928" ref="CA27"/>
    <hyperlink r:id="rId929" ref="CD27"/>
    <hyperlink r:id="rId930" ref="CE27"/>
    <hyperlink r:id="rId931" ref="CG27"/>
    <hyperlink r:id="rId932" ref="CH27"/>
    <hyperlink r:id="rId933" ref="CI27"/>
    <hyperlink r:id="rId934" ref="B28"/>
    <hyperlink r:id="rId935" ref="C28"/>
    <hyperlink r:id="rId936" ref="F28"/>
    <hyperlink r:id="rId937" ref="T28"/>
    <hyperlink r:id="rId938" ref="Z28"/>
    <hyperlink r:id="rId939" ref="AA28"/>
    <hyperlink r:id="rId940" ref="AB28"/>
    <hyperlink r:id="rId941" ref="AE28"/>
    <hyperlink r:id="rId942" ref="AF28"/>
    <hyperlink r:id="rId943" ref="AG28"/>
    <hyperlink r:id="rId944" ref="AJ28"/>
    <hyperlink r:id="rId945" ref="AK28"/>
    <hyperlink r:id="rId946" ref="AL28"/>
    <hyperlink r:id="rId947" ref="AO28"/>
    <hyperlink r:id="rId948" ref="AP28"/>
    <hyperlink r:id="rId949" ref="AQ28"/>
    <hyperlink r:id="rId950" ref="AT28"/>
    <hyperlink r:id="rId951" ref="AU28"/>
    <hyperlink r:id="rId952" ref="AX28"/>
    <hyperlink r:id="rId953" ref="AY28"/>
    <hyperlink r:id="rId954" ref="BB28"/>
    <hyperlink r:id="rId955" ref="BC28"/>
    <hyperlink r:id="rId956" ref="BF28"/>
    <hyperlink r:id="rId957" ref="BG28"/>
    <hyperlink r:id="rId958" ref="BJ28"/>
    <hyperlink r:id="rId959" ref="BK28"/>
    <hyperlink r:id="rId960" ref="BN28"/>
    <hyperlink r:id="rId961" ref="BO28"/>
    <hyperlink r:id="rId962" ref="BR28"/>
    <hyperlink r:id="rId963" ref="BS28"/>
    <hyperlink r:id="rId964" ref="BV28"/>
    <hyperlink r:id="rId965" ref="BW28"/>
    <hyperlink r:id="rId966" ref="BZ28"/>
    <hyperlink r:id="rId967" ref="CA28"/>
    <hyperlink r:id="rId968" ref="CD28"/>
    <hyperlink r:id="rId969" ref="CE28"/>
    <hyperlink r:id="rId970" ref="CG28"/>
    <hyperlink r:id="rId971" ref="CH28"/>
    <hyperlink r:id="rId972" ref="CI28"/>
    <hyperlink r:id="rId973" ref="B29"/>
    <hyperlink r:id="rId974" ref="C29"/>
    <hyperlink r:id="rId975" ref="F29"/>
    <hyperlink r:id="rId976" ref="T29"/>
    <hyperlink r:id="rId977" ref="Z29"/>
    <hyperlink r:id="rId978" ref="AA29"/>
    <hyperlink r:id="rId979" ref="AB29"/>
    <hyperlink r:id="rId980" ref="AE29"/>
    <hyperlink r:id="rId981" ref="AF29"/>
    <hyperlink r:id="rId982" ref="AG29"/>
    <hyperlink r:id="rId983" ref="AJ29"/>
    <hyperlink r:id="rId984" ref="AK29"/>
    <hyperlink r:id="rId985" ref="AL29"/>
    <hyperlink r:id="rId986" ref="AO29"/>
    <hyperlink r:id="rId987" ref="AP29"/>
    <hyperlink r:id="rId988" ref="AQ29"/>
    <hyperlink r:id="rId989" ref="AT29"/>
    <hyperlink r:id="rId990" ref="AU29"/>
    <hyperlink r:id="rId991" ref="AX29"/>
    <hyperlink r:id="rId992" ref="AY29"/>
    <hyperlink r:id="rId993" ref="BB29"/>
    <hyperlink r:id="rId994" ref="BC29"/>
    <hyperlink r:id="rId995" ref="BF29"/>
    <hyperlink r:id="rId996" ref="BG29"/>
    <hyperlink r:id="rId997" ref="BJ29"/>
    <hyperlink r:id="rId998" ref="BK29"/>
    <hyperlink r:id="rId999" ref="BN29"/>
    <hyperlink r:id="rId1000" ref="BO29"/>
    <hyperlink r:id="rId1001" ref="BR29"/>
    <hyperlink r:id="rId1002" ref="BS29"/>
    <hyperlink r:id="rId1003" ref="BV29"/>
    <hyperlink r:id="rId1004" ref="BW29"/>
    <hyperlink r:id="rId1005" ref="BZ29"/>
    <hyperlink r:id="rId1006" ref="CA29"/>
    <hyperlink r:id="rId1007" ref="CD29"/>
    <hyperlink r:id="rId1008" ref="CE29"/>
    <hyperlink r:id="rId1009" ref="CG29"/>
    <hyperlink r:id="rId1010" ref="CH29"/>
    <hyperlink r:id="rId1011" ref="CI29"/>
    <hyperlink r:id="rId1012" ref="B30"/>
    <hyperlink r:id="rId1013" ref="C30"/>
    <hyperlink r:id="rId1014" ref="F30"/>
    <hyperlink r:id="rId1015" ref="Z30"/>
    <hyperlink r:id="rId1016" ref="AA30"/>
    <hyperlink r:id="rId1017" ref="AB30"/>
    <hyperlink r:id="rId1018" ref="AT30"/>
    <hyperlink r:id="rId1019" ref="AU30"/>
    <hyperlink r:id="rId1020" ref="AX30"/>
    <hyperlink r:id="rId1021" ref="AY30"/>
    <hyperlink r:id="rId1022" ref="BB30"/>
    <hyperlink r:id="rId1023" ref="BC30"/>
    <hyperlink r:id="rId1024" ref="BF30"/>
    <hyperlink r:id="rId1025" ref="BG30"/>
    <hyperlink r:id="rId1026" ref="BJ30"/>
    <hyperlink r:id="rId1027" ref="BK30"/>
    <hyperlink r:id="rId1028" ref="BN30"/>
    <hyperlink r:id="rId1029" ref="BO30"/>
    <hyperlink r:id="rId1030" ref="BR30"/>
    <hyperlink r:id="rId1031" ref="BS30"/>
    <hyperlink r:id="rId1032" ref="BV30"/>
    <hyperlink r:id="rId1033" ref="BW30"/>
    <hyperlink r:id="rId1034" ref="BZ30"/>
    <hyperlink r:id="rId1035" ref="CA30"/>
    <hyperlink r:id="rId1036" ref="CD30"/>
    <hyperlink r:id="rId1037" ref="CE30"/>
    <hyperlink r:id="rId1038" ref="B31"/>
    <hyperlink r:id="rId1039" ref="C31"/>
    <hyperlink r:id="rId1040" ref="F31"/>
    <hyperlink r:id="rId1041" ref="T31"/>
    <hyperlink r:id="rId1042" ref="Z31"/>
    <hyperlink r:id="rId1043" ref="AA31"/>
    <hyperlink r:id="rId1044" ref="AB31"/>
    <hyperlink r:id="rId1045" ref="AT31"/>
    <hyperlink r:id="rId1046" ref="AU31"/>
    <hyperlink r:id="rId1047" ref="AX31"/>
    <hyperlink r:id="rId1048" ref="AY31"/>
    <hyperlink r:id="rId1049" ref="BB31"/>
    <hyperlink r:id="rId1050" ref="BC31"/>
    <hyperlink r:id="rId1051" ref="BF31"/>
    <hyperlink r:id="rId1052" ref="BG31"/>
    <hyperlink r:id="rId1053" ref="BJ31"/>
    <hyperlink r:id="rId1054" ref="BK31"/>
    <hyperlink r:id="rId1055" ref="BN31"/>
    <hyperlink r:id="rId1056" ref="BO31"/>
    <hyperlink r:id="rId1057" ref="BR31"/>
    <hyperlink r:id="rId1058" ref="BS31"/>
    <hyperlink r:id="rId1059" ref="BV31"/>
    <hyperlink r:id="rId1060" ref="BW31"/>
    <hyperlink r:id="rId1061" ref="BZ31"/>
    <hyperlink r:id="rId1062" ref="CA31"/>
    <hyperlink r:id="rId1063" ref="CD31"/>
    <hyperlink r:id="rId1064" ref="CE31"/>
    <hyperlink r:id="rId1065" ref="B32"/>
    <hyperlink r:id="rId1066" ref="C32"/>
    <hyperlink r:id="rId1067" ref="F32"/>
    <hyperlink r:id="rId1068" ref="T32"/>
    <hyperlink r:id="rId1069" ref="Z32"/>
    <hyperlink r:id="rId1070" ref="AA32"/>
    <hyperlink r:id="rId1071" ref="AB32"/>
    <hyperlink r:id="rId1072" ref="AE32"/>
    <hyperlink r:id="rId1073" ref="AF32"/>
    <hyperlink r:id="rId1074" ref="AG32"/>
    <hyperlink r:id="rId1075" ref="AJ32"/>
    <hyperlink r:id="rId1076" ref="AK32"/>
    <hyperlink r:id="rId1077" ref="AL32"/>
    <hyperlink r:id="rId1078" ref="AO32"/>
    <hyperlink r:id="rId1079" ref="AP32"/>
    <hyperlink r:id="rId1080" ref="AQ32"/>
    <hyperlink r:id="rId1081" ref="AT32"/>
    <hyperlink r:id="rId1082" ref="AU32"/>
    <hyperlink r:id="rId1083" ref="AX32"/>
    <hyperlink r:id="rId1084" ref="AY32"/>
    <hyperlink r:id="rId1085" ref="BB32"/>
    <hyperlink r:id="rId1086" ref="BC32"/>
    <hyperlink r:id="rId1087" ref="BF32"/>
    <hyperlink r:id="rId1088" ref="BG32"/>
    <hyperlink r:id="rId1089" ref="BJ32"/>
    <hyperlink r:id="rId1090" ref="BK32"/>
    <hyperlink r:id="rId1091" ref="BN32"/>
    <hyperlink r:id="rId1092" ref="BO32"/>
    <hyperlink r:id="rId1093" ref="BR32"/>
    <hyperlink r:id="rId1094" ref="BS32"/>
    <hyperlink r:id="rId1095" ref="BV32"/>
    <hyperlink r:id="rId1096" ref="BW32"/>
    <hyperlink r:id="rId1097" ref="BZ32"/>
    <hyperlink r:id="rId1098" ref="CA32"/>
    <hyperlink r:id="rId1099" ref="CD32"/>
    <hyperlink r:id="rId1100" ref="CE32"/>
    <hyperlink r:id="rId1101" ref="CG32"/>
    <hyperlink r:id="rId1102" ref="CH32"/>
    <hyperlink r:id="rId1103" ref="CI32"/>
    <hyperlink r:id="rId1104" ref="B33"/>
    <hyperlink r:id="rId1105" ref="C33"/>
    <hyperlink r:id="rId1106" ref="F33"/>
    <hyperlink r:id="rId1107" ref="T33"/>
    <hyperlink r:id="rId1108" ref="Z33"/>
    <hyperlink r:id="rId1109" ref="AA33"/>
    <hyperlink r:id="rId1110" ref="AB33"/>
    <hyperlink r:id="rId1111" ref="AE33"/>
    <hyperlink r:id="rId1112" ref="AF33"/>
    <hyperlink r:id="rId1113" ref="AG33"/>
    <hyperlink r:id="rId1114" ref="AJ33"/>
    <hyperlink r:id="rId1115" ref="AK33"/>
    <hyperlink r:id="rId1116" ref="AL33"/>
    <hyperlink r:id="rId1117" ref="AO33"/>
    <hyperlink r:id="rId1118" ref="AP33"/>
    <hyperlink r:id="rId1119" ref="AQ33"/>
    <hyperlink r:id="rId1120" ref="AT33"/>
    <hyperlink r:id="rId1121" ref="AU33"/>
    <hyperlink r:id="rId1122" ref="AX33"/>
    <hyperlink r:id="rId1123" ref="AY33"/>
    <hyperlink r:id="rId1124" ref="BB33"/>
    <hyperlink r:id="rId1125" ref="BC33"/>
    <hyperlink r:id="rId1126" ref="BF33"/>
    <hyperlink r:id="rId1127" ref="BG33"/>
    <hyperlink r:id="rId1128" ref="BJ33"/>
    <hyperlink r:id="rId1129" ref="BK33"/>
    <hyperlink r:id="rId1130" ref="BN33"/>
    <hyperlink r:id="rId1131" ref="BO33"/>
    <hyperlink r:id="rId1132" ref="BR33"/>
    <hyperlink r:id="rId1133" ref="BS33"/>
    <hyperlink r:id="rId1134" ref="BV33"/>
    <hyperlink r:id="rId1135" ref="BW33"/>
    <hyperlink r:id="rId1136" ref="BZ33"/>
    <hyperlink r:id="rId1137" ref="CA33"/>
    <hyperlink r:id="rId1138" ref="CD33"/>
    <hyperlink r:id="rId1139" ref="CE33"/>
    <hyperlink r:id="rId1140" ref="CG33"/>
    <hyperlink r:id="rId1141" ref="CH33"/>
    <hyperlink r:id="rId1142" ref="CI33"/>
    <hyperlink r:id="rId1143" ref="B34"/>
    <hyperlink r:id="rId1144" ref="C34"/>
    <hyperlink r:id="rId1145" ref="F34"/>
    <hyperlink r:id="rId1146" ref="T34"/>
    <hyperlink r:id="rId1147" ref="Z34"/>
    <hyperlink r:id="rId1148" ref="AA34"/>
    <hyperlink r:id="rId1149" ref="AB34"/>
    <hyperlink r:id="rId1150" ref="AT34"/>
    <hyperlink r:id="rId1151" ref="AU34"/>
    <hyperlink r:id="rId1152" ref="AX34"/>
    <hyperlink r:id="rId1153" ref="AY34"/>
    <hyperlink r:id="rId1154" ref="BB34"/>
    <hyperlink r:id="rId1155" ref="BC34"/>
    <hyperlink r:id="rId1156" ref="BF34"/>
    <hyperlink r:id="rId1157" ref="BG34"/>
    <hyperlink r:id="rId1158" ref="BJ34"/>
    <hyperlink r:id="rId1159" ref="BK34"/>
    <hyperlink r:id="rId1160" ref="BN34"/>
    <hyperlink r:id="rId1161" ref="BO34"/>
    <hyperlink r:id="rId1162" ref="BR34"/>
    <hyperlink r:id="rId1163" ref="BS34"/>
    <hyperlink r:id="rId1164" ref="BV34"/>
    <hyperlink r:id="rId1165" ref="BW34"/>
    <hyperlink r:id="rId1166" ref="BZ34"/>
    <hyperlink r:id="rId1167" ref="CA34"/>
    <hyperlink r:id="rId1168" ref="CD34"/>
    <hyperlink r:id="rId1169" ref="CE34"/>
    <hyperlink r:id="rId1170" ref="B35"/>
    <hyperlink r:id="rId1171" ref="C35"/>
    <hyperlink r:id="rId1172" ref="F35"/>
    <hyperlink r:id="rId1173" ref="T35"/>
    <hyperlink r:id="rId1174" ref="Z35"/>
    <hyperlink r:id="rId1175" ref="AA35"/>
    <hyperlink r:id="rId1176" ref="AB35"/>
    <hyperlink r:id="rId1177" ref="AE35"/>
    <hyperlink r:id="rId1178" ref="AF35"/>
    <hyperlink r:id="rId1179" ref="AG35"/>
    <hyperlink r:id="rId1180" ref="AT35"/>
    <hyperlink r:id="rId1181" ref="AU35"/>
    <hyperlink r:id="rId1182" ref="AX35"/>
    <hyperlink r:id="rId1183" ref="AY35"/>
    <hyperlink r:id="rId1184" ref="BB35"/>
    <hyperlink r:id="rId1185" ref="BC35"/>
    <hyperlink r:id="rId1186" ref="BF35"/>
    <hyperlink r:id="rId1187" ref="BG35"/>
    <hyperlink r:id="rId1188" ref="BJ35"/>
    <hyperlink r:id="rId1189" ref="BK35"/>
    <hyperlink r:id="rId1190" ref="BN35"/>
    <hyperlink r:id="rId1191" ref="BO35"/>
    <hyperlink r:id="rId1192" ref="BR35"/>
    <hyperlink r:id="rId1193" ref="BS35"/>
    <hyperlink r:id="rId1194" ref="BV35"/>
    <hyperlink r:id="rId1195" ref="BW35"/>
    <hyperlink r:id="rId1196" ref="BZ35"/>
    <hyperlink r:id="rId1197" ref="CA35"/>
    <hyperlink r:id="rId1198" ref="CD35"/>
    <hyperlink r:id="rId1199" ref="CE35"/>
    <hyperlink r:id="rId1200" ref="B36"/>
    <hyperlink r:id="rId1201" ref="C36"/>
    <hyperlink r:id="rId1202" ref="F36"/>
    <hyperlink r:id="rId1203" ref="T36"/>
    <hyperlink r:id="rId1204" ref="Z36"/>
    <hyperlink r:id="rId1205" ref="AA36"/>
    <hyperlink r:id="rId1206" ref="AB36"/>
    <hyperlink r:id="rId1207" ref="AE36"/>
    <hyperlink r:id="rId1208" ref="AF36"/>
    <hyperlink r:id="rId1209" ref="AG36"/>
    <hyperlink r:id="rId1210" ref="AJ36"/>
    <hyperlink r:id="rId1211" ref="AK36"/>
    <hyperlink r:id="rId1212" ref="AL36"/>
    <hyperlink r:id="rId1213" ref="AO36"/>
    <hyperlink r:id="rId1214" ref="AP36"/>
    <hyperlink r:id="rId1215" ref="AQ36"/>
    <hyperlink r:id="rId1216" ref="AT36"/>
    <hyperlink r:id="rId1217" ref="AU36"/>
    <hyperlink r:id="rId1218" ref="AX36"/>
    <hyperlink r:id="rId1219" ref="AY36"/>
    <hyperlink r:id="rId1220" ref="BB36"/>
    <hyperlink r:id="rId1221" ref="BC36"/>
    <hyperlink r:id="rId1222" ref="BF36"/>
    <hyperlink r:id="rId1223" ref="BG36"/>
    <hyperlink r:id="rId1224" ref="BJ36"/>
    <hyperlink r:id="rId1225" ref="BK36"/>
    <hyperlink r:id="rId1226" ref="BN36"/>
    <hyperlink r:id="rId1227" ref="BO36"/>
    <hyperlink r:id="rId1228" ref="BR36"/>
    <hyperlink r:id="rId1229" ref="BS36"/>
    <hyperlink r:id="rId1230" ref="BV36"/>
    <hyperlink r:id="rId1231" ref="BW36"/>
    <hyperlink r:id="rId1232" ref="BZ36"/>
    <hyperlink r:id="rId1233" ref="CA36"/>
    <hyperlink r:id="rId1234" ref="CD36"/>
    <hyperlink r:id="rId1235" ref="CE36"/>
    <hyperlink r:id="rId1236" ref="CG36"/>
    <hyperlink r:id="rId1237" ref="CH36"/>
    <hyperlink r:id="rId1238" ref="CI36"/>
    <hyperlink r:id="rId1239" ref="B37"/>
    <hyperlink r:id="rId1240" ref="C37"/>
    <hyperlink r:id="rId1241" ref="F37"/>
    <hyperlink r:id="rId1242" ref="T37"/>
    <hyperlink r:id="rId1243" ref="Z37"/>
    <hyperlink r:id="rId1244" ref="AA37"/>
    <hyperlink r:id="rId1245" ref="AB37"/>
    <hyperlink r:id="rId1246" ref="AT37"/>
    <hyperlink r:id="rId1247" ref="AU37"/>
    <hyperlink r:id="rId1248" ref="AX37"/>
    <hyperlink r:id="rId1249" ref="AY37"/>
    <hyperlink r:id="rId1250" ref="BB37"/>
    <hyperlink r:id="rId1251" ref="BC37"/>
    <hyperlink r:id="rId1252" ref="BF37"/>
    <hyperlink r:id="rId1253" ref="BG37"/>
    <hyperlink r:id="rId1254" ref="BJ37"/>
    <hyperlink r:id="rId1255" ref="BK37"/>
    <hyperlink r:id="rId1256" ref="BN37"/>
    <hyperlink r:id="rId1257" ref="BO37"/>
    <hyperlink r:id="rId1258" ref="BR37"/>
    <hyperlink r:id="rId1259" ref="BS37"/>
    <hyperlink r:id="rId1260" ref="BV37"/>
    <hyperlink r:id="rId1261" ref="BW37"/>
    <hyperlink r:id="rId1262" ref="BZ37"/>
    <hyperlink r:id="rId1263" ref="CA37"/>
    <hyperlink r:id="rId1264" ref="CD37"/>
    <hyperlink r:id="rId1265" ref="CE37"/>
    <hyperlink r:id="rId1266" ref="B38"/>
    <hyperlink r:id="rId1267" ref="C38"/>
    <hyperlink r:id="rId1268" ref="F38"/>
    <hyperlink r:id="rId1269" ref="T38"/>
    <hyperlink r:id="rId1270" ref="Z38"/>
    <hyperlink r:id="rId1271" ref="AA38"/>
    <hyperlink r:id="rId1272" ref="AB38"/>
    <hyperlink r:id="rId1273" ref="AE38"/>
    <hyperlink r:id="rId1274" ref="AF38"/>
    <hyperlink r:id="rId1275" ref="AG38"/>
    <hyperlink r:id="rId1276" ref="AT38"/>
    <hyperlink r:id="rId1277" ref="AU38"/>
    <hyperlink r:id="rId1278" ref="AX38"/>
    <hyperlink r:id="rId1279" ref="AY38"/>
    <hyperlink r:id="rId1280" ref="BB38"/>
    <hyperlink r:id="rId1281" ref="BC38"/>
    <hyperlink r:id="rId1282" ref="BF38"/>
    <hyperlink r:id="rId1283" ref="BG38"/>
    <hyperlink r:id="rId1284" ref="BJ38"/>
    <hyperlink r:id="rId1285" ref="BK38"/>
    <hyperlink r:id="rId1286" ref="BN38"/>
    <hyperlink r:id="rId1287" ref="BO38"/>
    <hyperlink r:id="rId1288" ref="BR38"/>
    <hyperlink r:id="rId1289" ref="BS38"/>
    <hyperlink r:id="rId1290" ref="BV38"/>
    <hyperlink r:id="rId1291" ref="BW38"/>
    <hyperlink r:id="rId1292" ref="BZ38"/>
    <hyperlink r:id="rId1293" ref="CA38"/>
    <hyperlink r:id="rId1294" ref="CD38"/>
    <hyperlink r:id="rId1295" ref="CE38"/>
    <hyperlink r:id="rId1296" ref="B39"/>
    <hyperlink r:id="rId1297" ref="C39"/>
    <hyperlink r:id="rId1298" ref="F39"/>
    <hyperlink r:id="rId1299" ref="T39"/>
    <hyperlink r:id="rId1300" ref="Z39"/>
    <hyperlink r:id="rId1301" ref="AA39"/>
    <hyperlink r:id="rId1302" ref="AB39"/>
    <hyperlink r:id="rId1303" ref="AE39"/>
    <hyperlink r:id="rId1304" ref="AF39"/>
    <hyperlink r:id="rId1305" ref="AG39"/>
    <hyperlink r:id="rId1306" ref="AJ39"/>
    <hyperlink r:id="rId1307" ref="AK39"/>
    <hyperlink r:id="rId1308" ref="AL39"/>
    <hyperlink r:id="rId1309" ref="AO39"/>
    <hyperlink r:id="rId1310" ref="AP39"/>
    <hyperlink r:id="rId1311" ref="AQ39"/>
    <hyperlink r:id="rId1312" ref="AT39"/>
    <hyperlink r:id="rId1313" ref="AU39"/>
    <hyperlink r:id="rId1314" ref="AX39"/>
    <hyperlink r:id="rId1315" ref="AY39"/>
    <hyperlink r:id="rId1316" ref="BB39"/>
    <hyperlink r:id="rId1317" ref="BC39"/>
    <hyperlink r:id="rId1318" ref="BF39"/>
    <hyperlink r:id="rId1319" ref="BG39"/>
    <hyperlink r:id="rId1320" ref="BJ39"/>
    <hyperlink r:id="rId1321" ref="BK39"/>
    <hyperlink r:id="rId1322" ref="BN39"/>
    <hyperlink r:id="rId1323" ref="BO39"/>
    <hyperlink r:id="rId1324" ref="BR39"/>
    <hyperlink r:id="rId1325" ref="BS39"/>
    <hyperlink r:id="rId1326" ref="BV39"/>
    <hyperlink r:id="rId1327" ref="BW39"/>
    <hyperlink r:id="rId1328" ref="BZ39"/>
    <hyperlink r:id="rId1329" ref="CA39"/>
    <hyperlink r:id="rId1330" ref="CD39"/>
    <hyperlink r:id="rId1331" ref="CE39"/>
    <hyperlink r:id="rId1332" ref="CG39"/>
    <hyperlink r:id="rId1333" ref="CH39"/>
    <hyperlink r:id="rId1334" ref="CI39"/>
    <hyperlink r:id="rId1335" ref="B40"/>
    <hyperlink r:id="rId1336" ref="C40"/>
    <hyperlink r:id="rId1337" ref="F40"/>
    <hyperlink r:id="rId1338" ref="T40"/>
    <hyperlink r:id="rId1339" ref="Z40"/>
    <hyperlink r:id="rId1340" ref="AA40"/>
    <hyperlink r:id="rId1341" ref="AB40"/>
    <hyperlink r:id="rId1342" ref="AE40"/>
    <hyperlink r:id="rId1343" ref="AF40"/>
    <hyperlink r:id="rId1344" ref="AG40"/>
    <hyperlink r:id="rId1345" ref="AJ40"/>
    <hyperlink r:id="rId1346" ref="AK40"/>
    <hyperlink r:id="rId1347" ref="AL40"/>
    <hyperlink r:id="rId1348" ref="AO40"/>
    <hyperlink r:id="rId1349" ref="AP40"/>
    <hyperlink r:id="rId1350" ref="AQ40"/>
    <hyperlink r:id="rId1351" ref="AT40"/>
    <hyperlink r:id="rId1352" ref="AU40"/>
    <hyperlink r:id="rId1353" ref="AX40"/>
    <hyperlink r:id="rId1354" ref="AY40"/>
    <hyperlink r:id="rId1355" ref="BB40"/>
    <hyperlink r:id="rId1356" ref="BC40"/>
    <hyperlink r:id="rId1357" ref="BF40"/>
    <hyperlink r:id="rId1358" ref="BG40"/>
    <hyperlink r:id="rId1359" ref="BJ40"/>
    <hyperlink r:id="rId1360" ref="BK40"/>
    <hyperlink r:id="rId1361" ref="BN40"/>
    <hyperlink r:id="rId1362" ref="BO40"/>
    <hyperlink r:id="rId1363" ref="BR40"/>
    <hyperlink r:id="rId1364" ref="BS40"/>
    <hyperlink r:id="rId1365" ref="BV40"/>
    <hyperlink r:id="rId1366" ref="BW40"/>
    <hyperlink r:id="rId1367" ref="BZ40"/>
    <hyperlink r:id="rId1368" ref="CA40"/>
    <hyperlink r:id="rId1369" ref="CD40"/>
    <hyperlink r:id="rId1370" ref="CE40"/>
    <hyperlink r:id="rId1371" ref="CG40"/>
    <hyperlink r:id="rId1372" ref="CH40"/>
    <hyperlink r:id="rId1373" ref="CI40"/>
    <hyperlink r:id="rId1374" ref="B41"/>
    <hyperlink r:id="rId1375" ref="C41"/>
    <hyperlink r:id="rId1376" ref="F41"/>
    <hyperlink r:id="rId1377" ref="T41"/>
    <hyperlink r:id="rId1378" ref="Z41"/>
    <hyperlink r:id="rId1379" ref="AA41"/>
    <hyperlink r:id="rId1380" ref="AB41"/>
    <hyperlink r:id="rId1381" ref="AE41"/>
    <hyperlink r:id="rId1382" ref="AF41"/>
    <hyperlink r:id="rId1383" ref="AG41"/>
    <hyperlink r:id="rId1384" ref="AJ41"/>
    <hyperlink r:id="rId1385" ref="AK41"/>
    <hyperlink r:id="rId1386" ref="AL41"/>
    <hyperlink r:id="rId1387" ref="AO41"/>
    <hyperlink r:id="rId1388" ref="AP41"/>
    <hyperlink r:id="rId1389" ref="AQ41"/>
    <hyperlink r:id="rId1390" ref="AT41"/>
    <hyperlink r:id="rId1391" ref="AU41"/>
    <hyperlink r:id="rId1392" ref="AX41"/>
    <hyperlink r:id="rId1393" ref="AY41"/>
    <hyperlink r:id="rId1394" ref="BB41"/>
    <hyperlink r:id="rId1395" ref="BC41"/>
    <hyperlink r:id="rId1396" ref="BF41"/>
    <hyperlink r:id="rId1397" ref="BG41"/>
    <hyperlink r:id="rId1398" ref="BJ41"/>
    <hyperlink r:id="rId1399" ref="BK41"/>
    <hyperlink r:id="rId1400" ref="BN41"/>
    <hyperlink r:id="rId1401" ref="BO41"/>
    <hyperlink r:id="rId1402" ref="BR41"/>
    <hyperlink r:id="rId1403" ref="BS41"/>
    <hyperlink r:id="rId1404" ref="BV41"/>
    <hyperlink r:id="rId1405" ref="BW41"/>
    <hyperlink r:id="rId1406" ref="BZ41"/>
    <hyperlink r:id="rId1407" ref="CA41"/>
    <hyperlink r:id="rId1408" ref="CD41"/>
    <hyperlink r:id="rId1409" ref="CE41"/>
    <hyperlink r:id="rId1410" ref="CG41"/>
    <hyperlink r:id="rId1411" ref="CH41"/>
    <hyperlink r:id="rId1412" ref="CI41"/>
    <hyperlink r:id="rId1413" ref="B42"/>
    <hyperlink r:id="rId1414" ref="C42"/>
    <hyperlink r:id="rId1415" ref="F42"/>
    <hyperlink r:id="rId1416" ref="Z42"/>
    <hyperlink r:id="rId1417" ref="AA42"/>
    <hyperlink r:id="rId1418" ref="AB42"/>
    <hyperlink r:id="rId1419" ref="AT42"/>
    <hyperlink r:id="rId1420" ref="AU42"/>
    <hyperlink r:id="rId1421" ref="AX42"/>
    <hyperlink r:id="rId1422" ref="AY42"/>
    <hyperlink r:id="rId1423" ref="BB42"/>
    <hyperlink r:id="rId1424" ref="BC42"/>
    <hyperlink r:id="rId1425" ref="BF42"/>
    <hyperlink r:id="rId1426" ref="BG42"/>
    <hyperlink r:id="rId1427" ref="BJ42"/>
    <hyperlink r:id="rId1428" ref="BK42"/>
    <hyperlink r:id="rId1429" ref="BN42"/>
    <hyperlink r:id="rId1430" ref="BO42"/>
    <hyperlink r:id="rId1431" ref="BR42"/>
    <hyperlink r:id="rId1432" ref="BS42"/>
    <hyperlink r:id="rId1433" ref="BV42"/>
    <hyperlink r:id="rId1434" ref="BW42"/>
    <hyperlink r:id="rId1435" ref="BZ42"/>
    <hyperlink r:id="rId1436" ref="CA42"/>
    <hyperlink r:id="rId1437" ref="B43"/>
    <hyperlink r:id="rId1438" ref="C43"/>
    <hyperlink r:id="rId1439" ref="F43"/>
    <hyperlink r:id="rId1440" ref="T43"/>
    <hyperlink r:id="rId1441" ref="Z43"/>
    <hyperlink r:id="rId1442" ref="AA43"/>
    <hyperlink r:id="rId1443" ref="AB43"/>
    <hyperlink r:id="rId1444" ref="AE43"/>
    <hyperlink r:id="rId1445" ref="AF43"/>
    <hyperlink r:id="rId1446" ref="AG43"/>
    <hyperlink r:id="rId1447" ref="AJ43"/>
    <hyperlink r:id="rId1448" ref="AK43"/>
    <hyperlink r:id="rId1449" ref="AL43"/>
    <hyperlink r:id="rId1450" ref="AO43"/>
    <hyperlink r:id="rId1451" ref="AP43"/>
    <hyperlink r:id="rId1452" ref="AQ43"/>
    <hyperlink r:id="rId1453" ref="AT43"/>
    <hyperlink r:id="rId1454" ref="AU43"/>
    <hyperlink r:id="rId1455" ref="AX43"/>
    <hyperlink r:id="rId1456" ref="AY43"/>
    <hyperlink r:id="rId1457" ref="BB43"/>
    <hyperlink r:id="rId1458" ref="BC43"/>
    <hyperlink r:id="rId1459" ref="BF43"/>
    <hyperlink r:id="rId1460" ref="BG43"/>
    <hyperlink r:id="rId1461" ref="BJ43"/>
    <hyperlink r:id="rId1462" ref="BK43"/>
    <hyperlink r:id="rId1463" ref="BN43"/>
    <hyperlink r:id="rId1464" ref="BO43"/>
    <hyperlink r:id="rId1465" ref="BR43"/>
    <hyperlink r:id="rId1466" ref="BS43"/>
    <hyperlink r:id="rId1467" ref="BV43"/>
    <hyperlink r:id="rId1468" ref="BW43"/>
    <hyperlink r:id="rId1469" ref="BZ43"/>
    <hyperlink r:id="rId1470" ref="CA43"/>
    <hyperlink r:id="rId1471" ref="CD43"/>
    <hyperlink r:id="rId1472" ref="CE43"/>
    <hyperlink r:id="rId1473" ref="CG43"/>
    <hyperlink r:id="rId1474" ref="CH43"/>
    <hyperlink r:id="rId1475" ref="CI43"/>
    <hyperlink r:id="rId1476" ref="B44"/>
    <hyperlink r:id="rId1477" ref="C44"/>
    <hyperlink r:id="rId1478" ref="F44"/>
    <hyperlink r:id="rId1479" ref="T44"/>
    <hyperlink r:id="rId1480" ref="Z44"/>
    <hyperlink r:id="rId1481" ref="AA44"/>
    <hyperlink r:id="rId1482" ref="AB44"/>
    <hyperlink r:id="rId1483" ref="AE44"/>
    <hyperlink r:id="rId1484" ref="AF44"/>
    <hyperlink r:id="rId1485" ref="AG44"/>
    <hyperlink r:id="rId1486" ref="AJ44"/>
    <hyperlink r:id="rId1487" ref="AK44"/>
    <hyperlink r:id="rId1488" ref="AL44"/>
    <hyperlink r:id="rId1489" ref="AO44"/>
    <hyperlink r:id="rId1490" ref="AP44"/>
    <hyperlink r:id="rId1491" ref="AQ44"/>
    <hyperlink r:id="rId1492" ref="AT44"/>
    <hyperlink r:id="rId1493" ref="AU44"/>
    <hyperlink r:id="rId1494" ref="AX44"/>
    <hyperlink r:id="rId1495" ref="AY44"/>
    <hyperlink r:id="rId1496" ref="BB44"/>
    <hyperlink r:id="rId1497" ref="BC44"/>
    <hyperlink r:id="rId1498" ref="BF44"/>
    <hyperlink r:id="rId1499" ref="BG44"/>
    <hyperlink r:id="rId1500" ref="BJ44"/>
    <hyperlink r:id="rId1501" ref="BK44"/>
    <hyperlink r:id="rId1502" ref="BN44"/>
    <hyperlink r:id="rId1503" ref="BO44"/>
    <hyperlink r:id="rId1504" ref="BR44"/>
    <hyperlink r:id="rId1505" ref="BS44"/>
    <hyperlink r:id="rId1506" ref="BV44"/>
    <hyperlink r:id="rId1507" ref="BW44"/>
    <hyperlink r:id="rId1508" ref="BZ44"/>
    <hyperlink r:id="rId1509" ref="CA44"/>
    <hyperlink r:id="rId1510" ref="CD44"/>
    <hyperlink r:id="rId1511" ref="CE44"/>
    <hyperlink r:id="rId1512" ref="CG44"/>
    <hyperlink r:id="rId1513" ref="CH44"/>
    <hyperlink r:id="rId1514" ref="CI44"/>
    <hyperlink r:id="rId1515" ref="B45"/>
    <hyperlink r:id="rId1516" ref="C45"/>
    <hyperlink r:id="rId1517" ref="F45"/>
    <hyperlink r:id="rId1518" ref="T45"/>
    <hyperlink r:id="rId1519" ref="Z45"/>
    <hyperlink r:id="rId1520" ref="AA45"/>
    <hyperlink r:id="rId1521" ref="AB45"/>
    <hyperlink r:id="rId1522" ref="AE45"/>
    <hyperlink r:id="rId1523" ref="AF45"/>
    <hyperlink r:id="rId1524" ref="AG45"/>
    <hyperlink r:id="rId1525" ref="AJ45"/>
    <hyperlink r:id="rId1526" ref="AK45"/>
    <hyperlink r:id="rId1527" ref="AL45"/>
    <hyperlink r:id="rId1528" ref="AO45"/>
    <hyperlink r:id="rId1529" ref="AP45"/>
    <hyperlink r:id="rId1530" ref="AQ45"/>
    <hyperlink r:id="rId1531" ref="AT45"/>
    <hyperlink r:id="rId1532" ref="AU45"/>
    <hyperlink r:id="rId1533" ref="AX45"/>
    <hyperlink r:id="rId1534" ref="AY45"/>
    <hyperlink r:id="rId1535" ref="BB45"/>
    <hyperlink r:id="rId1536" ref="BC45"/>
    <hyperlink r:id="rId1537" ref="BF45"/>
    <hyperlink r:id="rId1538" ref="BG45"/>
    <hyperlink r:id="rId1539" ref="BJ45"/>
    <hyperlink r:id="rId1540" ref="BK45"/>
    <hyperlink r:id="rId1541" ref="BN45"/>
    <hyperlink r:id="rId1542" ref="BO45"/>
    <hyperlink r:id="rId1543" ref="BR45"/>
    <hyperlink r:id="rId1544" ref="BS45"/>
    <hyperlink r:id="rId1545" ref="BV45"/>
    <hyperlink r:id="rId1546" ref="BW45"/>
    <hyperlink r:id="rId1547" ref="BZ45"/>
    <hyperlink r:id="rId1548" ref="CA45"/>
    <hyperlink r:id="rId1549" ref="CD45"/>
    <hyperlink r:id="rId1550" ref="CE45"/>
    <hyperlink r:id="rId1551" ref="CG45"/>
    <hyperlink r:id="rId1552" ref="CH45"/>
    <hyperlink r:id="rId1553" ref="CI45"/>
    <hyperlink r:id="rId1554" ref="B46"/>
    <hyperlink r:id="rId1555" ref="C46"/>
    <hyperlink r:id="rId1556" ref="F46"/>
    <hyperlink r:id="rId1557" ref="T46"/>
    <hyperlink r:id="rId1558" ref="Z46"/>
    <hyperlink r:id="rId1559" ref="AA46"/>
    <hyperlink r:id="rId1560" ref="AB46"/>
    <hyperlink r:id="rId1561" ref="AE46"/>
    <hyperlink r:id="rId1562" ref="AF46"/>
    <hyperlink r:id="rId1563" ref="AG46"/>
    <hyperlink r:id="rId1564" ref="AJ46"/>
    <hyperlink r:id="rId1565" ref="AK46"/>
    <hyperlink r:id="rId1566" ref="AL46"/>
    <hyperlink r:id="rId1567" ref="AO46"/>
    <hyperlink r:id="rId1568" ref="AP46"/>
    <hyperlink r:id="rId1569" ref="AQ46"/>
    <hyperlink r:id="rId1570" ref="AT46"/>
    <hyperlink r:id="rId1571" ref="AU46"/>
    <hyperlink r:id="rId1572" ref="AX46"/>
    <hyperlink r:id="rId1573" ref="AY46"/>
    <hyperlink r:id="rId1574" ref="BB46"/>
    <hyperlink r:id="rId1575" ref="BC46"/>
    <hyperlink r:id="rId1576" ref="BF46"/>
    <hyperlink r:id="rId1577" ref="BG46"/>
    <hyperlink r:id="rId1578" ref="BJ46"/>
    <hyperlink r:id="rId1579" ref="BK46"/>
    <hyperlink r:id="rId1580" ref="BN46"/>
    <hyperlink r:id="rId1581" ref="BO46"/>
    <hyperlink r:id="rId1582" ref="BR46"/>
    <hyperlink r:id="rId1583" ref="BS46"/>
    <hyperlink r:id="rId1584" ref="BV46"/>
    <hyperlink r:id="rId1585" ref="BW46"/>
    <hyperlink r:id="rId1586" ref="BZ46"/>
    <hyperlink r:id="rId1587" ref="CA46"/>
    <hyperlink r:id="rId1588" ref="CD46"/>
    <hyperlink r:id="rId1589" ref="CE46"/>
    <hyperlink r:id="rId1590" ref="CG46"/>
    <hyperlink r:id="rId1591" ref="CH46"/>
    <hyperlink r:id="rId1592" ref="CI46"/>
    <hyperlink r:id="rId1593" ref="B47"/>
    <hyperlink r:id="rId1594" ref="C47"/>
    <hyperlink r:id="rId1595" ref="F47"/>
    <hyperlink r:id="rId1596" ref="T47"/>
    <hyperlink r:id="rId1597" ref="Z47"/>
    <hyperlink r:id="rId1598" ref="AA47"/>
    <hyperlink r:id="rId1599" ref="AB47"/>
    <hyperlink r:id="rId1600" ref="AE47"/>
    <hyperlink r:id="rId1601" ref="AF47"/>
    <hyperlink r:id="rId1602" ref="AG47"/>
    <hyperlink r:id="rId1603" ref="AJ47"/>
    <hyperlink r:id="rId1604" ref="AK47"/>
    <hyperlink r:id="rId1605" ref="AL47"/>
    <hyperlink r:id="rId1606" ref="AO47"/>
    <hyperlink r:id="rId1607" ref="AP47"/>
    <hyperlink r:id="rId1608" ref="AQ47"/>
    <hyperlink r:id="rId1609" ref="AT47"/>
    <hyperlink r:id="rId1610" ref="AU47"/>
    <hyperlink r:id="rId1611" ref="AX47"/>
    <hyperlink r:id="rId1612" ref="AY47"/>
    <hyperlink r:id="rId1613" ref="BB47"/>
    <hyperlink r:id="rId1614" ref="BC47"/>
    <hyperlink r:id="rId1615" ref="BF47"/>
    <hyperlink r:id="rId1616" ref="BG47"/>
    <hyperlink r:id="rId1617" ref="BJ47"/>
    <hyperlink r:id="rId1618" ref="BK47"/>
    <hyperlink r:id="rId1619" ref="BN47"/>
    <hyperlink r:id="rId1620" ref="BO47"/>
    <hyperlink r:id="rId1621" ref="BR47"/>
    <hyperlink r:id="rId1622" ref="BS47"/>
    <hyperlink r:id="rId1623" ref="BV47"/>
    <hyperlink r:id="rId1624" ref="BW47"/>
    <hyperlink r:id="rId1625" ref="BZ47"/>
    <hyperlink r:id="rId1626" ref="CA47"/>
    <hyperlink r:id="rId1627" ref="CD47"/>
    <hyperlink r:id="rId1628" ref="CE47"/>
    <hyperlink r:id="rId1629" ref="CG47"/>
    <hyperlink r:id="rId1630" ref="CH47"/>
    <hyperlink r:id="rId1631" ref="CI47"/>
    <hyperlink r:id="rId1632" ref="B48"/>
    <hyperlink r:id="rId1633" ref="C48"/>
    <hyperlink r:id="rId1634" ref="F48"/>
    <hyperlink r:id="rId1635" ref="T48"/>
    <hyperlink r:id="rId1636" ref="Z48"/>
    <hyperlink r:id="rId1637" ref="AA48"/>
    <hyperlink r:id="rId1638" ref="AB48"/>
    <hyperlink r:id="rId1639" ref="AE48"/>
    <hyperlink r:id="rId1640" ref="AF48"/>
    <hyperlink r:id="rId1641" ref="AG48"/>
    <hyperlink r:id="rId1642" ref="AJ48"/>
    <hyperlink r:id="rId1643" ref="AK48"/>
    <hyperlink r:id="rId1644" ref="AL48"/>
    <hyperlink r:id="rId1645" ref="AO48"/>
    <hyperlink r:id="rId1646" ref="AP48"/>
    <hyperlink r:id="rId1647" ref="AQ48"/>
    <hyperlink r:id="rId1648" ref="AT48"/>
    <hyperlink r:id="rId1649" ref="AU48"/>
    <hyperlink r:id="rId1650" ref="AX48"/>
    <hyperlink r:id="rId1651" ref="AY48"/>
    <hyperlink r:id="rId1652" ref="BB48"/>
    <hyperlink r:id="rId1653" ref="BC48"/>
    <hyperlink r:id="rId1654" ref="BF48"/>
    <hyperlink r:id="rId1655" ref="BG48"/>
    <hyperlink r:id="rId1656" ref="BJ48"/>
    <hyperlink r:id="rId1657" ref="BK48"/>
    <hyperlink r:id="rId1658" ref="BN48"/>
    <hyperlink r:id="rId1659" ref="BO48"/>
    <hyperlink r:id="rId1660" ref="BR48"/>
    <hyperlink r:id="rId1661" ref="BS48"/>
    <hyperlink r:id="rId1662" ref="BV48"/>
    <hyperlink r:id="rId1663" ref="BW48"/>
    <hyperlink r:id="rId1664" ref="BZ48"/>
    <hyperlink r:id="rId1665" ref="CA48"/>
    <hyperlink r:id="rId1666" ref="CD48"/>
    <hyperlink r:id="rId1667" ref="CE48"/>
    <hyperlink r:id="rId1668" ref="CG48"/>
    <hyperlink r:id="rId1669" ref="CH48"/>
    <hyperlink r:id="rId1670" ref="CI48"/>
    <hyperlink r:id="rId1671" ref="B49"/>
    <hyperlink r:id="rId1672" ref="C49"/>
    <hyperlink r:id="rId1673" ref="F49"/>
    <hyperlink r:id="rId1674" ref="T49"/>
    <hyperlink r:id="rId1675" ref="Z49"/>
    <hyperlink r:id="rId1676" ref="AA49"/>
    <hyperlink r:id="rId1677" ref="AB49"/>
    <hyperlink r:id="rId1678" ref="AE49"/>
    <hyperlink r:id="rId1679" ref="AF49"/>
    <hyperlink r:id="rId1680" ref="AG49"/>
    <hyperlink r:id="rId1681" ref="AJ49"/>
    <hyperlink r:id="rId1682" ref="AK49"/>
    <hyperlink r:id="rId1683" ref="AL49"/>
    <hyperlink r:id="rId1684" ref="AO49"/>
    <hyperlink r:id="rId1685" ref="AP49"/>
    <hyperlink r:id="rId1686" ref="AQ49"/>
    <hyperlink r:id="rId1687" ref="AT49"/>
    <hyperlink r:id="rId1688" ref="AU49"/>
    <hyperlink r:id="rId1689" ref="AX49"/>
    <hyperlink r:id="rId1690" ref="AY49"/>
    <hyperlink r:id="rId1691" ref="BB49"/>
    <hyperlink r:id="rId1692" ref="BC49"/>
    <hyperlink r:id="rId1693" ref="BF49"/>
    <hyperlink r:id="rId1694" ref="BG49"/>
    <hyperlink r:id="rId1695" ref="BJ49"/>
    <hyperlink r:id="rId1696" ref="BK49"/>
    <hyperlink r:id="rId1697" ref="BN49"/>
    <hyperlink r:id="rId1698" ref="BO49"/>
    <hyperlink r:id="rId1699" ref="BR49"/>
    <hyperlink r:id="rId1700" ref="BS49"/>
    <hyperlink r:id="rId1701" ref="BV49"/>
    <hyperlink r:id="rId1702" ref="BW49"/>
    <hyperlink r:id="rId1703" ref="BZ49"/>
    <hyperlink r:id="rId1704" ref="CA49"/>
    <hyperlink r:id="rId1705" ref="CD49"/>
    <hyperlink r:id="rId1706" ref="CE49"/>
    <hyperlink r:id="rId1707" ref="CG49"/>
    <hyperlink r:id="rId1708" ref="CH49"/>
    <hyperlink r:id="rId1709" ref="CI49"/>
    <hyperlink r:id="rId1710" ref="B50"/>
    <hyperlink r:id="rId1711" ref="C50"/>
    <hyperlink r:id="rId1712" ref="F50"/>
    <hyperlink r:id="rId1713" ref="T50"/>
    <hyperlink r:id="rId1714" ref="Z50"/>
    <hyperlink r:id="rId1715" ref="AA50"/>
    <hyperlink r:id="rId1716" ref="AB50"/>
    <hyperlink r:id="rId1717" ref="AE50"/>
    <hyperlink r:id="rId1718" ref="AF50"/>
    <hyperlink r:id="rId1719" ref="AG50"/>
    <hyperlink r:id="rId1720" ref="AJ50"/>
    <hyperlink r:id="rId1721" ref="AK50"/>
    <hyperlink r:id="rId1722" ref="AL50"/>
    <hyperlink r:id="rId1723" ref="AO50"/>
    <hyperlink r:id="rId1724" ref="AP50"/>
    <hyperlink r:id="rId1725" ref="AQ50"/>
    <hyperlink r:id="rId1726" ref="AT50"/>
    <hyperlink r:id="rId1727" ref="AU50"/>
    <hyperlink r:id="rId1728" ref="AX50"/>
    <hyperlink r:id="rId1729" ref="AY50"/>
    <hyperlink r:id="rId1730" ref="BB50"/>
    <hyperlink r:id="rId1731" ref="BC50"/>
    <hyperlink r:id="rId1732" ref="BF50"/>
    <hyperlink r:id="rId1733" ref="BG50"/>
    <hyperlink r:id="rId1734" ref="BJ50"/>
    <hyperlink r:id="rId1735" ref="BK50"/>
    <hyperlink r:id="rId1736" ref="BN50"/>
    <hyperlink r:id="rId1737" ref="BO50"/>
    <hyperlink r:id="rId1738" ref="BR50"/>
    <hyperlink r:id="rId1739" ref="BS50"/>
    <hyperlink r:id="rId1740" ref="BV50"/>
    <hyperlink r:id="rId1741" ref="BW50"/>
    <hyperlink r:id="rId1742" ref="BZ50"/>
    <hyperlink r:id="rId1743" ref="CA50"/>
    <hyperlink r:id="rId1744" ref="CD50"/>
    <hyperlink r:id="rId1745" ref="CE50"/>
    <hyperlink r:id="rId1746" ref="CG50"/>
    <hyperlink r:id="rId1747" ref="CH50"/>
    <hyperlink r:id="rId1748" ref="CI50"/>
    <hyperlink r:id="rId1749" ref="B51"/>
    <hyperlink r:id="rId1750" ref="C51"/>
    <hyperlink r:id="rId1751" ref="F51"/>
    <hyperlink r:id="rId1752" ref="T51"/>
    <hyperlink r:id="rId1753" ref="Z51"/>
    <hyperlink r:id="rId1754" ref="AA51"/>
    <hyperlink r:id="rId1755" ref="AB51"/>
    <hyperlink r:id="rId1756" ref="AE51"/>
    <hyperlink r:id="rId1757" ref="AF51"/>
    <hyperlink r:id="rId1758" ref="AG51"/>
    <hyperlink r:id="rId1759" ref="AJ51"/>
    <hyperlink r:id="rId1760" ref="AK51"/>
    <hyperlink r:id="rId1761" ref="AL51"/>
    <hyperlink r:id="rId1762" ref="AO51"/>
    <hyperlink r:id="rId1763" ref="AP51"/>
    <hyperlink r:id="rId1764" ref="AQ51"/>
    <hyperlink r:id="rId1765" ref="AT51"/>
    <hyperlink r:id="rId1766" ref="AU51"/>
    <hyperlink r:id="rId1767" ref="AX51"/>
    <hyperlink r:id="rId1768" ref="AY51"/>
    <hyperlink r:id="rId1769" ref="BB51"/>
    <hyperlink r:id="rId1770" ref="BC51"/>
    <hyperlink r:id="rId1771" ref="BF51"/>
    <hyperlink r:id="rId1772" ref="BG51"/>
    <hyperlink r:id="rId1773" ref="BJ51"/>
    <hyperlink r:id="rId1774" ref="BK51"/>
    <hyperlink r:id="rId1775" ref="BN51"/>
    <hyperlink r:id="rId1776" ref="BO51"/>
    <hyperlink r:id="rId1777" ref="BR51"/>
    <hyperlink r:id="rId1778" ref="BS51"/>
    <hyperlink r:id="rId1779" ref="BV51"/>
    <hyperlink r:id="rId1780" ref="BW51"/>
    <hyperlink r:id="rId1781" ref="BZ51"/>
    <hyperlink r:id="rId1782" ref="CA51"/>
    <hyperlink r:id="rId1783" ref="CD51"/>
    <hyperlink r:id="rId1784" ref="CE51"/>
    <hyperlink r:id="rId1785" ref="CG51"/>
    <hyperlink r:id="rId1786" ref="CH51"/>
    <hyperlink r:id="rId1787" ref="CI51"/>
    <hyperlink r:id="rId1788" ref="B52"/>
    <hyperlink r:id="rId1789" ref="C52"/>
    <hyperlink r:id="rId1790" ref="F52"/>
    <hyperlink r:id="rId1791" ref="T52"/>
    <hyperlink r:id="rId1792" ref="Z52"/>
    <hyperlink r:id="rId1793" ref="AA52"/>
    <hyperlink r:id="rId1794" ref="AB52"/>
    <hyperlink r:id="rId1795" ref="AE52"/>
    <hyperlink r:id="rId1796" ref="AF52"/>
    <hyperlink r:id="rId1797" ref="AG52"/>
    <hyperlink r:id="rId1798" ref="AJ52"/>
    <hyperlink r:id="rId1799" ref="AK52"/>
    <hyperlink r:id="rId1800" ref="AL52"/>
    <hyperlink r:id="rId1801" ref="AO52"/>
    <hyperlink r:id="rId1802" ref="AP52"/>
    <hyperlink r:id="rId1803" ref="AQ52"/>
    <hyperlink r:id="rId1804" ref="AT52"/>
    <hyperlink r:id="rId1805" ref="AU52"/>
    <hyperlink r:id="rId1806" ref="AX52"/>
    <hyperlink r:id="rId1807" ref="AY52"/>
    <hyperlink r:id="rId1808" ref="BB52"/>
    <hyperlink r:id="rId1809" ref="BC52"/>
    <hyperlink r:id="rId1810" ref="BF52"/>
    <hyperlink r:id="rId1811" ref="BG52"/>
    <hyperlink r:id="rId1812" ref="BJ52"/>
    <hyperlink r:id="rId1813" ref="BK52"/>
    <hyperlink r:id="rId1814" ref="BN52"/>
    <hyperlink r:id="rId1815" ref="BO52"/>
    <hyperlink r:id="rId1816" ref="BR52"/>
    <hyperlink r:id="rId1817" ref="BS52"/>
    <hyperlink r:id="rId1818" ref="BV52"/>
    <hyperlink r:id="rId1819" ref="BW52"/>
    <hyperlink r:id="rId1820" ref="BZ52"/>
    <hyperlink r:id="rId1821" ref="CA52"/>
    <hyperlink r:id="rId1822" ref="CD52"/>
    <hyperlink r:id="rId1823" ref="CE52"/>
    <hyperlink r:id="rId1824" ref="CG52"/>
    <hyperlink r:id="rId1825" ref="CH52"/>
    <hyperlink r:id="rId1826" ref="CI52"/>
    <hyperlink r:id="rId1827" ref="B53"/>
    <hyperlink r:id="rId1828" ref="C53"/>
    <hyperlink r:id="rId1829" ref="F53"/>
    <hyperlink r:id="rId1830" ref="Z53"/>
    <hyperlink r:id="rId1831" ref="AA53"/>
    <hyperlink r:id="rId1832" ref="AB53"/>
    <hyperlink r:id="rId1833" ref="AT53"/>
    <hyperlink r:id="rId1834" ref="AU53"/>
    <hyperlink r:id="rId1835" ref="AX53"/>
    <hyperlink r:id="rId1836" ref="AY53"/>
    <hyperlink r:id="rId1837" ref="BB53"/>
    <hyperlink r:id="rId1838" ref="BC53"/>
    <hyperlink r:id="rId1839" ref="BF53"/>
    <hyperlink r:id="rId1840" ref="BG53"/>
    <hyperlink r:id="rId1841" ref="BJ53"/>
    <hyperlink r:id="rId1842" ref="BK53"/>
    <hyperlink r:id="rId1843" ref="BN53"/>
    <hyperlink r:id="rId1844" ref="BO53"/>
    <hyperlink r:id="rId1845" ref="BR53"/>
    <hyperlink r:id="rId1846" ref="BS53"/>
    <hyperlink r:id="rId1847" ref="BV53"/>
    <hyperlink r:id="rId1848" ref="BW53"/>
    <hyperlink r:id="rId1849" ref="BZ53"/>
    <hyperlink r:id="rId1850" ref="CA53"/>
    <hyperlink r:id="rId1851" ref="B54"/>
    <hyperlink r:id="rId1852" ref="C54"/>
    <hyperlink r:id="rId1853" ref="F54"/>
    <hyperlink r:id="rId1854" ref="Z54"/>
    <hyperlink r:id="rId1855" ref="AA54"/>
    <hyperlink r:id="rId1856" ref="AB54"/>
    <hyperlink r:id="rId1857" ref="AT54"/>
    <hyperlink r:id="rId1858" ref="AU54"/>
    <hyperlink r:id="rId1859" ref="AX54"/>
    <hyperlink r:id="rId1860" ref="AY54"/>
    <hyperlink r:id="rId1861" ref="BB54"/>
    <hyperlink r:id="rId1862" ref="BC54"/>
    <hyperlink r:id="rId1863" ref="BF54"/>
    <hyperlink r:id="rId1864" ref="BG54"/>
    <hyperlink r:id="rId1865" ref="BJ54"/>
    <hyperlink r:id="rId1866" ref="BK54"/>
    <hyperlink r:id="rId1867" ref="BN54"/>
    <hyperlink r:id="rId1868" ref="BO54"/>
    <hyperlink r:id="rId1869" ref="BR54"/>
    <hyperlink r:id="rId1870" ref="BS54"/>
    <hyperlink r:id="rId1871" ref="BV54"/>
    <hyperlink r:id="rId1872" ref="BW54"/>
    <hyperlink r:id="rId1873" ref="BZ54"/>
    <hyperlink r:id="rId1874" ref="CA54"/>
    <hyperlink r:id="rId1875" ref="B55"/>
    <hyperlink r:id="rId1876" ref="C55"/>
    <hyperlink r:id="rId1877" ref="F55"/>
    <hyperlink r:id="rId1878" ref="T55"/>
    <hyperlink r:id="rId1879" ref="Z55"/>
    <hyperlink r:id="rId1880" ref="AA55"/>
    <hyperlink r:id="rId1881" ref="AB55"/>
    <hyperlink r:id="rId1882" ref="AE55"/>
    <hyperlink r:id="rId1883" ref="AF55"/>
    <hyperlink r:id="rId1884" ref="AG55"/>
    <hyperlink r:id="rId1885" ref="AJ55"/>
    <hyperlink r:id="rId1886" ref="AK55"/>
    <hyperlink r:id="rId1887" ref="AL55"/>
    <hyperlink r:id="rId1888" ref="AO55"/>
    <hyperlink r:id="rId1889" ref="AP55"/>
    <hyperlink r:id="rId1890" ref="AQ55"/>
    <hyperlink r:id="rId1891" ref="AT55"/>
    <hyperlink r:id="rId1892" ref="AU55"/>
    <hyperlink r:id="rId1893" ref="AX55"/>
    <hyperlink r:id="rId1894" ref="AY55"/>
    <hyperlink r:id="rId1895" ref="BB55"/>
    <hyperlink r:id="rId1896" ref="BC55"/>
    <hyperlink r:id="rId1897" ref="BF55"/>
    <hyperlink r:id="rId1898" ref="BG55"/>
    <hyperlink r:id="rId1899" ref="BJ55"/>
    <hyperlink r:id="rId1900" ref="BK55"/>
    <hyperlink r:id="rId1901" ref="BN55"/>
    <hyperlink r:id="rId1902" ref="BO55"/>
    <hyperlink r:id="rId1903" ref="BR55"/>
    <hyperlink r:id="rId1904" ref="BS55"/>
    <hyperlink r:id="rId1905" ref="BV55"/>
    <hyperlink r:id="rId1906" ref="BW55"/>
    <hyperlink r:id="rId1907" ref="BZ55"/>
    <hyperlink r:id="rId1908" ref="CA55"/>
    <hyperlink r:id="rId1909" ref="CD55"/>
    <hyperlink r:id="rId1910" ref="CE55"/>
    <hyperlink r:id="rId1911" ref="CG55"/>
    <hyperlink r:id="rId1912" ref="CH55"/>
    <hyperlink r:id="rId1913" ref="CI55"/>
    <hyperlink r:id="rId1914" ref="B56"/>
    <hyperlink r:id="rId1915" ref="C56"/>
    <hyperlink r:id="rId1916" ref="F56"/>
    <hyperlink r:id="rId1917" ref="T56"/>
    <hyperlink r:id="rId1918" ref="Z56"/>
    <hyperlink r:id="rId1919" ref="AA56"/>
    <hyperlink r:id="rId1920" ref="AB56"/>
    <hyperlink r:id="rId1921" ref="AE56"/>
    <hyperlink r:id="rId1922" ref="AF56"/>
    <hyperlink r:id="rId1923" ref="AG56"/>
    <hyperlink r:id="rId1924" ref="AT56"/>
    <hyperlink r:id="rId1925" ref="AU56"/>
    <hyperlink r:id="rId1926" ref="AX56"/>
    <hyperlink r:id="rId1927" ref="AY56"/>
    <hyperlink r:id="rId1928" ref="BB56"/>
    <hyperlink r:id="rId1929" ref="BC56"/>
    <hyperlink r:id="rId1930" ref="BF56"/>
    <hyperlink r:id="rId1931" ref="BG56"/>
    <hyperlink r:id="rId1932" ref="BJ56"/>
    <hyperlink r:id="rId1933" ref="BK56"/>
    <hyperlink r:id="rId1934" ref="BN56"/>
    <hyperlink r:id="rId1935" ref="BO56"/>
    <hyperlink r:id="rId1936" ref="BR56"/>
    <hyperlink r:id="rId1937" ref="BS56"/>
    <hyperlink r:id="rId1938" ref="BV56"/>
    <hyperlink r:id="rId1939" ref="BW56"/>
    <hyperlink r:id="rId1940" ref="BZ56"/>
    <hyperlink r:id="rId1941" ref="CA56"/>
    <hyperlink r:id="rId1942" ref="CD56"/>
    <hyperlink r:id="rId1943" ref="CE56"/>
    <hyperlink r:id="rId1944" ref="B57"/>
    <hyperlink r:id="rId1945" ref="C57"/>
    <hyperlink r:id="rId1946" ref="F57"/>
    <hyperlink r:id="rId1947" ref="T57"/>
    <hyperlink r:id="rId1948" ref="Z57"/>
    <hyperlink r:id="rId1949" ref="AA57"/>
    <hyperlink r:id="rId1950" ref="AB57"/>
    <hyperlink r:id="rId1951" ref="AE57"/>
    <hyperlink r:id="rId1952" ref="AF57"/>
    <hyperlink r:id="rId1953" ref="AG57"/>
    <hyperlink r:id="rId1954" ref="AJ57"/>
    <hyperlink r:id="rId1955" ref="AK57"/>
    <hyperlink r:id="rId1956" ref="AL57"/>
    <hyperlink r:id="rId1957" ref="AO57"/>
    <hyperlink r:id="rId1958" ref="AP57"/>
    <hyperlink r:id="rId1959" ref="AQ57"/>
    <hyperlink r:id="rId1960" ref="AT57"/>
    <hyperlink r:id="rId1961" ref="AU57"/>
    <hyperlink r:id="rId1962" ref="AX57"/>
    <hyperlink r:id="rId1963" ref="AY57"/>
    <hyperlink r:id="rId1964" ref="BB57"/>
    <hyperlink r:id="rId1965" ref="BC57"/>
    <hyperlink r:id="rId1966" ref="BF57"/>
    <hyperlink r:id="rId1967" ref="BG57"/>
    <hyperlink r:id="rId1968" ref="BJ57"/>
    <hyperlink r:id="rId1969" ref="BK57"/>
    <hyperlink r:id="rId1970" ref="BN57"/>
    <hyperlink r:id="rId1971" ref="BO57"/>
    <hyperlink r:id="rId1972" ref="BR57"/>
    <hyperlink r:id="rId1973" ref="BS57"/>
    <hyperlink r:id="rId1974" ref="BV57"/>
    <hyperlink r:id="rId1975" ref="BW57"/>
    <hyperlink r:id="rId1976" ref="BZ57"/>
    <hyperlink r:id="rId1977" ref="CA57"/>
    <hyperlink r:id="rId1978" ref="CD57"/>
    <hyperlink r:id="rId1979" ref="CE57"/>
    <hyperlink r:id="rId1980" ref="CG57"/>
    <hyperlink r:id="rId1981" ref="CH57"/>
    <hyperlink r:id="rId1982" ref="CI57"/>
    <hyperlink r:id="rId1983" ref="B58"/>
    <hyperlink r:id="rId1984" ref="C58"/>
    <hyperlink r:id="rId1985" ref="F58"/>
    <hyperlink r:id="rId1986" ref="Z58"/>
    <hyperlink r:id="rId1987" ref="AA58"/>
    <hyperlink r:id="rId1988" ref="AB58"/>
    <hyperlink r:id="rId1989" ref="AT58"/>
    <hyperlink r:id="rId1990" ref="AU58"/>
    <hyperlink r:id="rId1991" ref="AX58"/>
    <hyperlink r:id="rId1992" ref="AY58"/>
    <hyperlink r:id="rId1993" ref="BB58"/>
    <hyperlink r:id="rId1994" ref="BC58"/>
    <hyperlink r:id="rId1995" ref="BF58"/>
    <hyperlink r:id="rId1996" ref="BG58"/>
    <hyperlink r:id="rId1997" ref="BJ58"/>
    <hyperlink r:id="rId1998" ref="BK58"/>
    <hyperlink r:id="rId1999" ref="BN58"/>
    <hyperlink r:id="rId2000" ref="BO58"/>
    <hyperlink r:id="rId2001" ref="BR58"/>
    <hyperlink r:id="rId2002" ref="BS58"/>
    <hyperlink r:id="rId2003" ref="BV58"/>
    <hyperlink r:id="rId2004" ref="BW58"/>
    <hyperlink r:id="rId2005" ref="BZ58"/>
    <hyperlink r:id="rId2006" ref="CA58"/>
    <hyperlink r:id="rId2007" ref="B59"/>
    <hyperlink r:id="rId2008" ref="C59"/>
    <hyperlink r:id="rId2009" ref="F59"/>
    <hyperlink r:id="rId2010" ref="T59"/>
    <hyperlink r:id="rId2011" ref="Z59"/>
    <hyperlink r:id="rId2012" ref="AA59"/>
    <hyperlink r:id="rId2013" ref="AB59"/>
    <hyperlink r:id="rId2014" ref="AE59"/>
    <hyperlink r:id="rId2015" ref="AF59"/>
    <hyperlink r:id="rId2016" ref="AG59"/>
    <hyperlink r:id="rId2017" ref="AJ59"/>
    <hyperlink r:id="rId2018" ref="AK59"/>
    <hyperlink r:id="rId2019" ref="AL59"/>
    <hyperlink r:id="rId2020" ref="AO59"/>
    <hyperlink r:id="rId2021" ref="AP59"/>
    <hyperlink r:id="rId2022" ref="AQ59"/>
    <hyperlink r:id="rId2023" ref="AT59"/>
    <hyperlink r:id="rId2024" ref="AU59"/>
    <hyperlink r:id="rId2025" ref="AX59"/>
    <hyperlink r:id="rId2026" ref="AY59"/>
    <hyperlink r:id="rId2027" ref="BB59"/>
    <hyperlink r:id="rId2028" ref="BC59"/>
    <hyperlink r:id="rId2029" ref="BF59"/>
    <hyperlink r:id="rId2030" ref="BG59"/>
    <hyperlink r:id="rId2031" ref="BJ59"/>
    <hyperlink r:id="rId2032" ref="BK59"/>
    <hyperlink r:id="rId2033" ref="BN59"/>
    <hyperlink r:id="rId2034" ref="BO59"/>
    <hyperlink r:id="rId2035" ref="BR59"/>
    <hyperlink r:id="rId2036" ref="BS59"/>
    <hyperlink r:id="rId2037" ref="BV59"/>
    <hyperlink r:id="rId2038" ref="BW59"/>
    <hyperlink r:id="rId2039" ref="BZ59"/>
    <hyperlink r:id="rId2040" ref="CA59"/>
    <hyperlink r:id="rId2041" ref="CD59"/>
    <hyperlink r:id="rId2042" ref="CE59"/>
    <hyperlink r:id="rId2043" ref="CG59"/>
    <hyperlink r:id="rId2044" ref="CH59"/>
    <hyperlink r:id="rId2045" ref="CI59"/>
    <hyperlink r:id="rId2046" ref="B60"/>
    <hyperlink r:id="rId2047" ref="C60"/>
    <hyperlink r:id="rId2048" ref="F60"/>
    <hyperlink r:id="rId2049" ref="Z60"/>
    <hyperlink r:id="rId2050" ref="AA60"/>
    <hyperlink r:id="rId2051" ref="AB60"/>
    <hyperlink r:id="rId2052" ref="AT60"/>
    <hyperlink r:id="rId2053" ref="AU60"/>
    <hyperlink r:id="rId2054" ref="AX60"/>
    <hyperlink r:id="rId2055" ref="AY60"/>
    <hyperlink r:id="rId2056" ref="BB60"/>
    <hyperlink r:id="rId2057" ref="BC60"/>
    <hyperlink r:id="rId2058" ref="BF60"/>
    <hyperlink r:id="rId2059" ref="BG60"/>
    <hyperlink r:id="rId2060" ref="BJ60"/>
    <hyperlink r:id="rId2061" ref="BK60"/>
    <hyperlink r:id="rId2062" ref="BN60"/>
    <hyperlink r:id="rId2063" ref="BO60"/>
    <hyperlink r:id="rId2064" ref="BR60"/>
    <hyperlink r:id="rId2065" ref="BS60"/>
    <hyperlink r:id="rId2066" ref="BV60"/>
    <hyperlink r:id="rId2067" ref="BW60"/>
    <hyperlink r:id="rId2068" ref="BZ60"/>
    <hyperlink r:id="rId2069" ref="CA60"/>
    <hyperlink r:id="rId2070" ref="B61"/>
    <hyperlink r:id="rId2071" ref="C61"/>
    <hyperlink r:id="rId2072" ref="F61"/>
    <hyperlink r:id="rId2073" ref="T61"/>
    <hyperlink r:id="rId2074" ref="Z61"/>
    <hyperlink r:id="rId2075" ref="AA61"/>
    <hyperlink r:id="rId2076" ref="AB61"/>
    <hyperlink r:id="rId2077" ref="AT61"/>
    <hyperlink r:id="rId2078" ref="AU61"/>
    <hyperlink r:id="rId2079" ref="AX61"/>
    <hyperlink r:id="rId2080" ref="AY61"/>
    <hyperlink r:id="rId2081" ref="BB61"/>
    <hyperlink r:id="rId2082" ref="BC61"/>
    <hyperlink r:id="rId2083" ref="BF61"/>
    <hyperlink r:id="rId2084" ref="BG61"/>
    <hyperlink r:id="rId2085" ref="BJ61"/>
    <hyperlink r:id="rId2086" ref="BK61"/>
    <hyperlink r:id="rId2087" ref="BN61"/>
    <hyperlink r:id="rId2088" ref="BO61"/>
    <hyperlink r:id="rId2089" ref="BR61"/>
    <hyperlink r:id="rId2090" ref="BS61"/>
    <hyperlink r:id="rId2091" ref="BV61"/>
    <hyperlink r:id="rId2092" ref="BW61"/>
    <hyperlink r:id="rId2093" ref="BZ61"/>
    <hyperlink r:id="rId2094" ref="CA61"/>
    <hyperlink r:id="rId2095" ref="B62"/>
    <hyperlink r:id="rId2096" ref="C62"/>
    <hyperlink r:id="rId2097" ref="F62"/>
    <hyperlink r:id="rId2098" ref="T62"/>
    <hyperlink r:id="rId2099" ref="Z62"/>
    <hyperlink r:id="rId2100" ref="AA62"/>
    <hyperlink r:id="rId2101" ref="AB62"/>
    <hyperlink r:id="rId2102" ref="AE62"/>
    <hyperlink r:id="rId2103" ref="AF62"/>
    <hyperlink r:id="rId2104" ref="AG62"/>
    <hyperlink r:id="rId2105" ref="AJ62"/>
    <hyperlink r:id="rId2106" ref="AK62"/>
    <hyperlink r:id="rId2107" ref="AL62"/>
    <hyperlink r:id="rId2108" ref="AO62"/>
    <hyperlink r:id="rId2109" ref="AP62"/>
    <hyperlink r:id="rId2110" ref="AQ62"/>
    <hyperlink r:id="rId2111" ref="AT62"/>
    <hyperlink r:id="rId2112" ref="AU62"/>
    <hyperlink r:id="rId2113" ref="AX62"/>
    <hyperlink r:id="rId2114" ref="AY62"/>
    <hyperlink r:id="rId2115" ref="BB62"/>
    <hyperlink r:id="rId2116" ref="BC62"/>
    <hyperlink r:id="rId2117" ref="BF62"/>
    <hyperlink r:id="rId2118" ref="BG62"/>
    <hyperlink r:id="rId2119" ref="BJ62"/>
    <hyperlink r:id="rId2120" ref="BK62"/>
    <hyperlink r:id="rId2121" ref="BN62"/>
    <hyperlink r:id="rId2122" ref="BO62"/>
    <hyperlink r:id="rId2123" ref="BR62"/>
    <hyperlink r:id="rId2124" ref="BS62"/>
    <hyperlink r:id="rId2125" ref="BV62"/>
    <hyperlink r:id="rId2126" ref="BW62"/>
    <hyperlink r:id="rId2127" ref="BZ62"/>
    <hyperlink r:id="rId2128" ref="CA62"/>
    <hyperlink r:id="rId2129" ref="CD62"/>
    <hyperlink r:id="rId2130" ref="CE62"/>
    <hyperlink r:id="rId2131" ref="CG62"/>
    <hyperlink r:id="rId2132" ref="CH62"/>
    <hyperlink r:id="rId2133" ref="CI62"/>
    <hyperlink r:id="rId2134" ref="B63"/>
    <hyperlink r:id="rId2135" ref="C63"/>
    <hyperlink r:id="rId2136" ref="F63"/>
    <hyperlink r:id="rId2137" ref="T63"/>
    <hyperlink r:id="rId2138" ref="Z63"/>
    <hyperlink r:id="rId2139" ref="AA63"/>
    <hyperlink r:id="rId2140" ref="AB63"/>
    <hyperlink r:id="rId2141" ref="AE63"/>
    <hyperlink r:id="rId2142" ref="AF63"/>
    <hyperlink r:id="rId2143" ref="AG63"/>
    <hyperlink r:id="rId2144" ref="AJ63"/>
    <hyperlink r:id="rId2145" ref="AK63"/>
    <hyperlink r:id="rId2146" ref="AL63"/>
    <hyperlink r:id="rId2147" ref="AO63"/>
    <hyperlink r:id="rId2148" ref="AP63"/>
    <hyperlink r:id="rId2149" ref="AQ63"/>
    <hyperlink r:id="rId2150" ref="AT63"/>
    <hyperlink r:id="rId2151" ref="AU63"/>
    <hyperlink r:id="rId2152" ref="AX63"/>
    <hyperlink r:id="rId2153" ref="AY63"/>
    <hyperlink r:id="rId2154" ref="BB63"/>
    <hyperlink r:id="rId2155" ref="BC63"/>
    <hyperlink r:id="rId2156" ref="BF63"/>
    <hyperlink r:id="rId2157" ref="BG63"/>
    <hyperlink r:id="rId2158" ref="BJ63"/>
    <hyperlink r:id="rId2159" ref="BK63"/>
    <hyperlink r:id="rId2160" ref="BN63"/>
    <hyperlink r:id="rId2161" ref="BO63"/>
    <hyperlink r:id="rId2162" ref="BR63"/>
    <hyperlink r:id="rId2163" ref="BS63"/>
    <hyperlink r:id="rId2164" ref="BV63"/>
    <hyperlink r:id="rId2165" ref="BW63"/>
    <hyperlink r:id="rId2166" ref="BZ63"/>
    <hyperlink r:id="rId2167" ref="CA63"/>
    <hyperlink r:id="rId2168" ref="CD63"/>
    <hyperlink r:id="rId2169" ref="CE63"/>
    <hyperlink r:id="rId2170" ref="CG63"/>
    <hyperlink r:id="rId2171" ref="CH63"/>
    <hyperlink r:id="rId2172" ref="CI63"/>
    <hyperlink r:id="rId2173" ref="B64"/>
    <hyperlink r:id="rId2174" ref="C64"/>
    <hyperlink r:id="rId2175" ref="F64"/>
    <hyperlink r:id="rId2176" ref="Z64"/>
    <hyperlink r:id="rId2177" ref="AA64"/>
    <hyperlink r:id="rId2178" ref="AB64"/>
    <hyperlink r:id="rId2179" ref="AE64"/>
    <hyperlink r:id="rId2180" ref="AF64"/>
    <hyperlink r:id="rId2181" ref="AG64"/>
    <hyperlink r:id="rId2182" ref="AT64"/>
    <hyperlink r:id="rId2183" ref="AU64"/>
    <hyperlink r:id="rId2184" ref="AX64"/>
    <hyperlink r:id="rId2185" ref="AY64"/>
    <hyperlink r:id="rId2186" ref="BB64"/>
    <hyperlink r:id="rId2187" ref="BC64"/>
    <hyperlink r:id="rId2188" ref="BF64"/>
    <hyperlink r:id="rId2189" ref="BG64"/>
    <hyperlink r:id="rId2190" ref="BJ64"/>
    <hyperlink r:id="rId2191" ref="BK64"/>
    <hyperlink r:id="rId2192" ref="BN64"/>
    <hyperlink r:id="rId2193" ref="BO64"/>
    <hyperlink r:id="rId2194" ref="BR64"/>
    <hyperlink r:id="rId2195" ref="BS64"/>
    <hyperlink r:id="rId2196" ref="BV64"/>
    <hyperlink r:id="rId2197" ref="BW64"/>
    <hyperlink r:id="rId2198" ref="BZ64"/>
    <hyperlink r:id="rId2199" ref="CA64"/>
    <hyperlink r:id="rId2200" ref="CD64"/>
    <hyperlink r:id="rId2201" ref="CE64"/>
    <hyperlink r:id="rId2202" ref="B65"/>
    <hyperlink r:id="rId2203" ref="C65"/>
    <hyperlink r:id="rId2204" ref="F65"/>
    <hyperlink r:id="rId2205" ref="Z65"/>
    <hyperlink r:id="rId2206" ref="AA65"/>
    <hyperlink r:id="rId2207" ref="AB65"/>
    <hyperlink r:id="rId2208" ref="AT65"/>
    <hyperlink r:id="rId2209" ref="AU65"/>
    <hyperlink r:id="rId2210" ref="AX65"/>
    <hyperlink r:id="rId2211" ref="AY65"/>
    <hyperlink r:id="rId2212" ref="BB65"/>
    <hyperlink r:id="rId2213" ref="BC65"/>
    <hyperlink r:id="rId2214" ref="BF65"/>
    <hyperlink r:id="rId2215" ref="BG65"/>
    <hyperlink r:id="rId2216" ref="BJ65"/>
    <hyperlink r:id="rId2217" ref="BK65"/>
    <hyperlink r:id="rId2218" ref="BN65"/>
    <hyperlink r:id="rId2219" ref="BO65"/>
    <hyperlink r:id="rId2220" ref="BR65"/>
    <hyperlink r:id="rId2221" ref="BS65"/>
    <hyperlink r:id="rId2222" ref="BV65"/>
    <hyperlink r:id="rId2223" ref="BW65"/>
    <hyperlink r:id="rId2224" ref="BZ65"/>
    <hyperlink r:id="rId2225" ref="CA65"/>
    <hyperlink r:id="rId2226" ref="B66"/>
    <hyperlink r:id="rId2227" ref="C66"/>
    <hyperlink r:id="rId2228" ref="F66"/>
    <hyperlink r:id="rId2229" ref="Z66"/>
    <hyperlink r:id="rId2230" ref="AA66"/>
    <hyperlink r:id="rId2231" ref="AB66"/>
    <hyperlink r:id="rId2232" ref="AT66"/>
    <hyperlink r:id="rId2233" ref="AU66"/>
    <hyperlink r:id="rId2234" ref="AX66"/>
    <hyperlink r:id="rId2235" ref="AY66"/>
    <hyperlink r:id="rId2236" ref="BB66"/>
    <hyperlink r:id="rId2237" ref="BC66"/>
    <hyperlink r:id="rId2238" ref="BF66"/>
    <hyperlink r:id="rId2239" ref="BG66"/>
    <hyperlink r:id="rId2240" ref="BJ66"/>
    <hyperlink r:id="rId2241" ref="BK66"/>
    <hyperlink r:id="rId2242" ref="BN66"/>
    <hyperlink r:id="rId2243" ref="BO66"/>
    <hyperlink r:id="rId2244" ref="BR66"/>
    <hyperlink r:id="rId2245" ref="BS66"/>
    <hyperlink r:id="rId2246" ref="BV66"/>
    <hyperlink r:id="rId2247" ref="BW66"/>
    <hyperlink r:id="rId2248" ref="BZ66"/>
    <hyperlink r:id="rId2249" ref="CA66"/>
    <hyperlink r:id="rId2250" ref="B67"/>
    <hyperlink r:id="rId2251" ref="C67"/>
    <hyperlink r:id="rId2252" ref="F67"/>
    <hyperlink r:id="rId2253" ref="T67"/>
    <hyperlink r:id="rId2254" ref="Z67"/>
    <hyperlink r:id="rId2255" ref="AA67"/>
    <hyperlink r:id="rId2256" ref="AB67"/>
    <hyperlink r:id="rId2257" ref="AE67"/>
    <hyperlink r:id="rId2258" ref="AF67"/>
    <hyperlink r:id="rId2259" ref="AG67"/>
    <hyperlink r:id="rId2260" ref="AJ67"/>
    <hyperlink r:id="rId2261" ref="AK67"/>
    <hyperlink r:id="rId2262" ref="AL67"/>
    <hyperlink r:id="rId2263" ref="AO67"/>
    <hyperlink r:id="rId2264" ref="AP67"/>
    <hyperlink r:id="rId2265" ref="AQ67"/>
    <hyperlink r:id="rId2266" ref="AT67"/>
    <hyperlink r:id="rId2267" ref="AU67"/>
    <hyperlink r:id="rId2268" ref="AX67"/>
    <hyperlink r:id="rId2269" ref="AY67"/>
    <hyperlink r:id="rId2270" ref="BB67"/>
    <hyperlink r:id="rId2271" ref="BC67"/>
    <hyperlink r:id="rId2272" ref="BF67"/>
    <hyperlink r:id="rId2273" ref="BG67"/>
    <hyperlink r:id="rId2274" ref="BJ67"/>
    <hyperlink r:id="rId2275" ref="BK67"/>
    <hyperlink r:id="rId2276" ref="BN67"/>
    <hyperlink r:id="rId2277" ref="BO67"/>
    <hyperlink r:id="rId2278" ref="BR67"/>
    <hyperlink r:id="rId2279" ref="BS67"/>
    <hyperlink r:id="rId2280" ref="BV67"/>
    <hyperlink r:id="rId2281" ref="BW67"/>
    <hyperlink r:id="rId2282" ref="BZ67"/>
    <hyperlink r:id="rId2283" ref="CA67"/>
    <hyperlink r:id="rId2284" ref="CD67"/>
    <hyperlink r:id="rId2285" ref="CE67"/>
    <hyperlink r:id="rId2286" ref="CG67"/>
    <hyperlink r:id="rId2287" ref="CH67"/>
    <hyperlink r:id="rId2288" ref="CI67"/>
    <hyperlink r:id="rId2289" ref="B68"/>
    <hyperlink r:id="rId2290" ref="C68"/>
    <hyperlink r:id="rId2291" ref="F68"/>
    <hyperlink r:id="rId2292" ref="Z68"/>
    <hyperlink r:id="rId2293" ref="AA68"/>
    <hyperlink r:id="rId2294" ref="AB68"/>
    <hyperlink r:id="rId2295" ref="AE68"/>
    <hyperlink r:id="rId2296" ref="AF68"/>
    <hyperlink r:id="rId2297" ref="AG68"/>
    <hyperlink r:id="rId2298" ref="AT68"/>
    <hyperlink r:id="rId2299" ref="AU68"/>
    <hyperlink r:id="rId2300" ref="AX68"/>
    <hyperlink r:id="rId2301" ref="AY68"/>
    <hyperlink r:id="rId2302" ref="BB68"/>
    <hyperlink r:id="rId2303" ref="BC68"/>
    <hyperlink r:id="rId2304" ref="BF68"/>
    <hyperlink r:id="rId2305" ref="BG68"/>
    <hyperlink r:id="rId2306" ref="BJ68"/>
    <hyperlink r:id="rId2307" ref="BK68"/>
    <hyperlink r:id="rId2308" ref="BN68"/>
    <hyperlink r:id="rId2309" ref="BO68"/>
    <hyperlink r:id="rId2310" ref="BR68"/>
    <hyperlink r:id="rId2311" ref="BS68"/>
    <hyperlink r:id="rId2312" ref="BV68"/>
    <hyperlink r:id="rId2313" ref="BW68"/>
    <hyperlink r:id="rId2314" ref="BZ68"/>
    <hyperlink r:id="rId2315" ref="CA68"/>
    <hyperlink r:id="rId2316" ref="CD68"/>
    <hyperlink r:id="rId2317" ref="CE68"/>
    <hyperlink r:id="rId2318" ref="B69"/>
    <hyperlink r:id="rId2319" ref="C69"/>
    <hyperlink r:id="rId2320" ref="F69"/>
    <hyperlink r:id="rId2321" ref="T69"/>
    <hyperlink r:id="rId2322" ref="Z69"/>
    <hyperlink r:id="rId2323" ref="AA69"/>
    <hyperlink r:id="rId2324" ref="AB69"/>
    <hyperlink r:id="rId2325" ref="AE69"/>
    <hyperlink r:id="rId2326" ref="AF69"/>
    <hyperlink r:id="rId2327" ref="AG69"/>
    <hyperlink r:id="rId2328" ref="AJ69"/>
    <hyperlink r:id="rId2329" ref="AK69"/>
    <hyperlink r:id="rId2330" ref="AL69"/>
    <hyperlink r:id="rId2331" ref="AO69"/>
    <hyperlink r:id="rId2332" ref="AP69"/>
    <hyperlink r:id="rId2333" ref="AQ69"/>
    <hyperlink r:id="rId2334" ref="AT69"/>
    <hyperlink r:id="rId2335" ref="AU69"/>
    <hyperlink r:id="rId2336" ref="AX69"/>
    <hyperlink r:id="rId2337" ref="AY69"/>
    <hyperlink r:id="rId2338" ref="BB69"/>
    <hyperlink r:id="rId2339" ref="BC69"/>
    <hyperlink r:id="rId2340" ref="BF69"/>
    <hyperlink r:id="rId2341" ref="BG69"/>
    <hyperlink r:id="rId2342" ref="BJ69"/>
    <hyperlink r:id="rId2343" ref="BK69"/>
    <hyperlink r:id="rId2344" ref="BN69"/>
    <hyperlink r:id="rId2345" ref="BO69"/>
    <hyperlink r:id="rId2346" ref="BR69"/>
    <hyperlink r:id="rId2347" ref="BS69"/>
    <hyperlink r:id="rId2348" ref="BV69"/>
    <hyperlink r:id="rId2349" ref="BW69"/>
    <hyperlink r:id="rId2350" ref="BZ69"/>
    <hyperlink r:id="rId2351" ref="CA69"/>
    <hyperlink r:id="rId2352" ref="CD69"/>
    <hyperlink r:id="rId2353" ref="CE69"/>
    <hyperlink r:id="rId2354" ref="CG69"/>
    <hyperlink r:id="rId2355" ref="CH69"/>
    <hyperlink r:id="rId2356" ref="CI69"/>
    <hyperlink r:id="rId2357" ref="B70"/>
    <hyperlink r:id="rId2358" ref="C70"/>
    <hyperlink r:id="rId2359" ref="F70"/>
    <hyperlink r:id="rId2360" ref="T70"/>
    <hyperlink r:id="rId2361" ref="Z70"/>
    <hyperlink r:id="rId2362" ref="AA70"/>
    <hyperlink r:id="rId2363" ref="AB70"/>
    <hyperlink r:id="rId2364" ref="AE70"/>
    <hyperlink r:id="rId2365" ref="AF70"/>
    <hyperlink r:id="rId2366" ref="AG70"/>
    <hyperlink r:id="rId2367" ref="AJ70"/>
    <hyperlink r:id="rId2368" ref="AK70"/>
    <hyperlink r:id="rId2369" ref="AL70"/>
    <hyperlink r:id="rId2370" ref="AO70"/>
    <hyperlink r:id="rId2371" ref="AP70"/>
    <hyperlink r:id="rId2372" ref="AQ70"/>
    <hyperlink r:id="rId2373" ref="AT70"/>
    <hyperlink r:id="rId2374" ref="AU70"/>
    <hyperlink r:id="rId2375" ref="AX70"/>
    <hyperlink r:id="rId2376" ref="AY70"/>
    <hyperlink r:id="rId2377" ref="BB70"/>
    <hyperlink r:id="rId2378" ref="BC70"/>
    <hyperlink r:id="rId2379" ref="BF70"/>
    <hyperlink r:id="rId2380" ref="BG70"/>
    <hyperlink r:id="rId2381" ref="BJ70"/>
    <hyperlink r:id="rId2382" ref="BK70"/>
    <hyperlink r:id="rId2383" ref="BN70"/>
    <hyperlink r:id="rId2384" ref="BO70"/>
    <hyperlink r:id="rId2385" ref="BR70"/>
    <hyperlink r:id="rId2386" ref="BS70"/>
    <hyperlink r:id="rId2387" ref="BV70"/>
    <hyperlink r:id="rId2388" ref="BW70"/>
    <hyperlink r:id="rId2389" ref="BZ70"/>
    <hyperlink r:id="rId2390" ref="CA70"/>
    <hyperlink r:id="rId2391" ref="CD70"/>
    <hyperlink r:id="rId2392" ref="CE70"/>
    <hyperlink r:id="rId2393" ref="CG70"/>
    <hyperlink r:id="rId2394" ref="CH70"/>
    <hyperlink r:id="rId2395" ref="CI70"/>
    <hyperlink r:id="rId2396" ref="B71"/>
    <hyperlink r:id="rId2397" ref="C71"/>
    <hyperlink r:id="rId2398" ref="F71"/>
    <hyperlink r:id="rId2399" ref="B72"/>
    <hyperlink r:id="rId2400" ref="C72"/>
    <hyperlink r:id="rId2401" ref="F72"/>
    <hyperlink r:id="rId2402" ref="T72"/>
    <hyperlink r:id="rId2403" ref="Z72"/>
    <hyperlink r:id="rId2404" ref="AA72"/>
    <hyperlink r:id="rId2405" ref="AB72"/>
    <hyperlink r:id="rId2406" ref="AE72"/>
    <hyperlink r:id="rId2407" ref="AF72"/>
    <hyperlink r:id="rId2408" ref="AG72"/>
    <hyperlink r:id="rId2409" ref="AJ72"/>
    <hyperlink r:id="rId2410" ref="AK72"/>
    <hyperlink r:id="rId2411" ref="AL72"/>
    <hyperlink r:id="rId2412" ref="AO72"/>
    <hyperlink r:id="rId2413" ref="AP72"/>
    <hyperlink r:id="rId2414" ref="AQ72"/>
    <hyperlink r:id="rId2415" ref="AT72"/>
    <hyperlink r:id="rId2416" ref="AU72"/>
    <hyperlink r:id="rId2417" ref="AX72"/>
    <hyperlink r:id="rId2418" ref="AY72"/>
    <hyperlink r:id="rId2419" ref="BB72"/>
    <hyperlink r:id="rId2420" ref="BC72"/>
    <hyperlink r:id="rId2421" ref="BF72"/>
    <hyperlink r:id="rId2422" ref="BG72"/>
    <hyperlink r:id="rId2423" ref="BJ72"/>
    <hyperlink r:id="rId2424" ref="BK72"/>
    <hyperlink r:id="rId2425" ref="BN72"/>
    <hyperlink r:id="rId2426" ref="BO72"/>
    <hyperlink r:id="rId2427" ref="BR72"/>
    <hyperlink r:id="rId2428" ref="BS72"/>
    <hyperlink r:id="rId2429" ref="BV72"/>
    <hyperlink r:id="rId2430" ref="BW72"/>
    <hyperlink r:id="rId2431" ref="BZ72"/>
    <hyperlink r:id="rId2432" ref="CA72"/>
    <hyperlink r:id="rId2433" ref="CD72"/>
    <hyperlink r:id="rId2434" ref="CE72"/>
    <hyperlink r:id="rId2435" ref="CG72"/>
    <hyperlink r:id="rId2436" ref="CH72"/>
    <hyperlink r:id="rId2437" ref="CI72"/>
    <hyperlink r:id="rId2438" ref="B73"/>
    <hyperlink r:id="rId2439" ref="C73"/>
    <hyperlink r:id="rId2440" ref="F73"/>
    <hyperlink r:id="rId2441" ref="T73"/>
    <hyperlink r:id="rId2442" ref="Z73"/>
    <hyperlink r:id="rId2443" ref="AA73"/>
    <hyperlink r:id="rId2444" ref="AB73"/>
    <hyperlink r:id="rId2445" ref="AE73"/>
    <hyperlink r:id="rId2446" ref="AF73"/>
    <hyperlink r:id="rId2447" ref="AG73"/>
    <hyperlink r:id="rId2448" ref="AJ73"/>
    <hyperlink r:id="rId2449" ref="AK73"/>
    <hyperlink r:id="rId2450" ref="AL73"/>
    <hyperlink r:id="rId2451" ref="AO73"/>
    <hyperlink r:id="rId2452" ref="AP73"/>
    <hyperlink r:id="rId2453" ref="AQ73"/>
    <hyperlink r:id="rId2454" ref="AT73"/>
    <hyperlink r:id="rId2455" ref="AU73"/>
    <hyperlink r:id="rId2456" ref="AX73"/>
    <hyperlink r:id="rId2457" ref="AY73"/>
    <hyperlink r:id="rId2458" ref="BB73"/>
    <hyperlink r:id="rId2459" ref="BC73"/>
    <hyperlink r:id="rId2460" ref="BF73"/>
    <hyperlink r:id="rId2461" ref="BG73"/>
    <hyperlink r:id="rId2462" ref="BJ73"/>
    <hyperlink r:id="rId2463" ref="BK73"/>
    <hyperlink r:id="rId2464" ref="BN73"/>
    <hyperlink r:id="rId2465" ref="BO73"/>
    <hyperlink r:id="rId2466" ref="BR73"/>
    <hyperlink r:id="rId2467" ref="BS73"/>
    <hyperlink r:id="rId2468" ref="BV73"/>
    <hyperlink r:id="rId2469" ref="BW73"/>
    <hyperlink r:id="rId2470" ref="BZ73"/>
    <hyperlink r:id="rId2471" ref="CA73"/>
    <hyperlink r:id="rId2472" ref="CD73"/>
    <hyperlink r:id="rId2473" ref="CE73"/>
    <hyperlink r:id="rId2474" ref="CG73"/>
    <hyperlink r:id="rId2475" ref="CH73"/>
    <hyperlink r:id="rId2476" ref="CI73"/>
    <hyperlink r:id="rId2477" ref="B74"/>
    <hyperlink r:id="rId2478" ref="C74"/>
    <hyperlink r:id="rId2479" ref="F74"/>
    <hyperlink r:id="rId2480" ref="T74"/>
    <hyperlink r:id="rId2481" ref="Z74"/>
    <hyperlink r:id="rId2482" ref="AA74"/>
    <hyperlink r:id="rId2483" ref="AB74"/>
    <hyperlink r:id="rId2484" ref="AE74"/>
    <hyperlink r:id="rId2485" ref="AF74"/>
    <hyperlink r:id="rId2486" ref="AG74"/>
    <hyperlink r:id="rId2487" ref="AJ74"/>
    <hyperlink r:id="rId2488" ref="AK74"/>
    <hyperlink r:id="rId2489" ref="AL74"/>
    <hyperlink r:id="rId2490" ref="AT74"/>
    <hyperlink r:id="rId2491" ref="AU74"/>
    <hyperlink r:id="rId2492" ref="AX74"/>
    <hyperlink r:id="rId2493" ref="AY74"/>
    <hyperlink r:id="rId2494" ref="BB74"/>
    <hyperlink r:id="rId2495" ref="BC74"/>
    <hyperlink r:id="rId2496" ref="BF74"/>
    <hyperlink r:id="rId2497" ref="BG74"/>
    <hyperlink r:id="rId2498" ref="BJ74"/>
    <hyperlink r:id="rId2499" ref="BK74"/>
    <hyperlink r:id="rId2500" ref="BN74"/>
    <hyperlink r:id="rId2501" ref="BO74"/>
    <hyperlink r:id="rId2502" ref="BR74"/>
    <hyperlink r:id="rId2503" ref="BS74"/>
    <hyperlink r:id="rId2504" ref="BV74"/>
    <hyperlink r:id="rId2505" ref="BW74"/>
    <hyperlink r:id="rId2506" ref="BZ74"/>
    <hyperlink r:id="rId2507" ref="CA74"/>
    <hyperlink r:id="rId2508" ref="CD74"/>
    <hyperlink r:id="rId2509" ref="CE74"/>
    <hyperlink r:id="rId2510" ref="B75"/>
    <hyperlink r:id="rId2511" ref="C75"/>
    <hyperlink r:id="rId2512" ref="F75"/>
    <hyperlink r:id="rId2513" ref="T75"/>
    <hyperlink r:id="rId2514" ref="Z75"/>
    <hyperlink r:id="rId2515" ref="AA75"/>
    <hyperlink r:id="rId2516" ref="AB75"/>
    <hyperlink r:id="rId2517" ref="AE75"/>
    <hyperlink r:id="rId2518" ref="AF75"/>
    <hyperlink r:id="rId2519" ref="AG75"/>
    <hyperlink r:id="rId2520" ref="AJ75"/>
    <hyperlink r:id="rId2521" ref="AK75"/>
    <hyperlink r:id="rId2522" ref="AL75"/>
    <hyperlink r:id="rId2523" ref="AO75"/>
    <hyperlink r:id="rId2524" ref="AP75"/>
    <hyperlink r:id="rId2525" ref="AQ75"/>
    <hyperlink r:id="rId2526" ref="AT75"/>
    <hyperlink r:id="rId2527" ref="AU75"/>
    <hyperlink r:id="rId2528" ref="AX75"/>
    <hyperlink r:id="rId2529" ref="AY75"/>
    <hyperlink r:id="rId2530" ref="BB75"/>
    <hyperlink r:id="rId2531" ref="BC75"/>
    <hyperlink r:id="rId2532" ref="BF75"/>
    <hyperlink r:id="rId2533" ref="BG75"/>
    <hyperlink r:id="rId2534" ref="BJ75"/>
    <hyperlink r:id="rId2535" ref="BK75"/>
    <hyperlink r:id="rId2536" ref="BN75"/>
    <hyperlink r:id="rId2537" ref="BO75"/>
    <hyperlink r:id="rId2538" ref="BR75"/>
    <hyperlink r:id="rId2539" ref="BS75"/>
    <hyperlink r:id="rId2540" ref="BV75"/>
    <hyperlink r:id="rId2541" ref="BW75"/>
    <hyperlink r:id="rId2542" ref="BZ75"/>
    <hyperlink r:id="rId2543" ref="CA75"/>
    <hyperlink r:id="rId2544" ref="CD75"/>
    <hyperlink r:id="rId2545" ref="CE75"/>
    <hyperlink r:id="rId2546" ref="CG75"/>
    <hyperlink r:id="rId2547" ref="CH75"/>
    <hyperlink r:id="rId2548" ref="CI75"/>
    <hyperlink r:id="rId2549" ref="B76"/>
    <hyperlink r:id="rId2550" ref="C76"/>
    <hyperlink r:id="rId2551" ref="F76"/>
    <hyperlink r:id="rId2552" ref="Z76"/>
    <hyperlink r:id="rId2553" ref="AA76"/>
    <hyperlink r:id="rId2554" ref="AB76"/>
    <hyperlink r:id="rId2555" ref="AT76"/>
    <hyperlink r:id="rId2556" ref="AU76"/>
    <hyperlink r:id="rId2557" ref="AX76"/>
    <hyperlink r:id="rId2558" ref="AY76"/>
    <hyperlink r:id="rId2559" ref="BB76"/>
    <hyperlink r:id="rId2560" ref="BC76"/>
    <hyperlink r:id="rId2561" ref="BF76"/>
    <hyperlink r:id="rId2562" ref="BG76"/>
    <hyperlink r:id="rId2563" ref="BJ76"/>
    <hyperlink r:id="rId2564" ref="BK76"/>
    <hyperlink r:id="rId2565" ref="BN76"/>
    <hyperlink r:id="rId2566" ref="BO76"/>
    <hyperlink r:id="rId2567" ref="BR76"/>
    <hyperlink r:id="rId2568" ref="BS76"/>
    <hyperlink r:id="rId2569" ref="BV76"/>
    <hyperlink r:id="rId2570" ref="BW76"/>
    <hyperlink r:id="rId2571" ref="BZ76"/>
    <hyperlink r:id="rId2572" ref="CA76"/>
    <hyperlink r:id="rId2573" ref="B77"/>
    <hyperlink r:id="rId2574" ref="C77"/>
    <hyperlink r:id="rId2575" ref="F77"/>
    <hyperlink r:id="rId2576" ref="T77"/>
    <hyperlink r:id="rId2577" ref="Z77"/>
    <hyperlink r:id="rId2578" ref="AA77"/>
    <hyperlink r:id="rId2579" ref="AB77"/>
    <hyperlink r:id="rId2580" ref="AE77"/>
    <hyperlink r:id="rId2581" ref="AF77"/>
    <hyperlink r:id="rId2582" ref="AG77"/>
    <hyperlink r:id="rId2583" ref="AJ77"/>
    <hyperlink r:id="rId2584" ref="AK77"/>
    <hyperlink r:id="rId2585" ref="AL77"/>
    <hyperlink r:id="rId2586" ref="AO77"/>
    <hyperlink r:id="rId2587" ref="AP77"/>
    <hyperlink r:id="rId2588" ref="AQ77"/>
    <hyperlink r:id="rId2589" ref="AT77"/>
    <hyperlink r:id="rId2590" ref="AU77"/>
    <hyperlink r:id="rId2591" ref="AX77"/>
    <hyperlink r:id="rId2592" ref="AY77"/>
    <hyperlink r:id="rId2593" ref="BB77"/>
    <hyperlink r:id="rId2594" ref="BC77"/>
    <hyperlink r:id="rId2595" ref="BF77"/>
    <hyperlink r:id="rId2596" ref="BG77"/>
    <hyperlink r:id="rId2597" ref="BJ77"/>
    <hyperlink r:id="rId2598" ref="BK77"/>
    <hyperlink r:id="rId2599" ref="BN77"/>
    <hyperlink r:id="rId2600" ref="BO77"/>
    <hyperlink r:id="rId2601" ref="BR77"/>
    <hyperlink r:id="rId2602" ref="BS77"/>
    <hyperlink r:id="rId2603" ref="BV77"/>
    <hyperlink r:id="rId2604" ref="BW77"/>
    <hyperlink r:id="rId2605" ref="BZ77"/>
    <hyperlink r:id="rId2606" ref="CA77"/>
    <hyperlink r:id="rId2607" ref="CD77"/>
    <hyperlink r:id="rId2608" ref="CE77"/>
    <hyperlink r:id="rId2609" ref="CG77"/>
    <hyperlink r:id="rId2610" ref="CH77"/>
    <hyperlink r:id="rId2611" ref="CI77"/>
    <hyperlink r:id="rId2612" ref="B78"/>
    <hyperlink r:id="rId2613" ref="C78"/>
    <hyperlink r:id="rId2614" ref="F78"/>
    <hyperlink r:id="rId2615" ref="T78"/>
    <hyperlink r:id="rId2616" ref="Z78"/>
    <hyperlink r:id="rId2617" ref="AA78"/>
    <hyperlink r:id="rId2618" ref="AB78"/>
    <hyperlink r:id="rId2619" ref="AE78"/>
    <hyperlink r:id="rId2620" ref="AF78"/>
    <hyperlink r:id="rId2621" ref="AG78"/>
    <hyperlink r:id="rId2622" ref="AJ78"/>
    <hyperlink r:id="rId2623" ref="AK78"/>
    <hyperlink r:id="rId2624" ref="AL78"/>
    <hyperlink r:id="rId2625" ref="AO78"/>
    <hyperlink r:id="rId2626" ref="AP78"/>
    <hyperlink r:id="rId2627" ref="AQ78"/>
    <hyperlink r:id="rId2628" ref="AT78"/>
    <hyperlink r:id="rId2629" ref="AU78"/>
    <hyperlink r:id="rId2630" ref="AX78"/>
    <hyperlink r:id="rId2631" ref="AY78"/>
    <hyperlink r:id="rId2632" ref="BB78"/>
    <hyperlink r:id="rId2633" ref="BC78"/>
    <hyperlink r:id="rId2634" ref="BF78"/>
    <hyperlink r:id="rId2635" ref="BG78"/>
    <hyperlink r:id="rId2636" ref="BJ78"/>
    <hyperlink r:id="rId2637" ref="BK78"/>
    <hyperlink r:id="rId2638" ref="BN78"/>
    <hyperlink r:id="rId2639" ref="BO78"/>
    <hyperlink r:id="rId2640" ref="BR78"/>
    <hyperlink r:id="rId2641" ref="BS78"/>
    <hyperlink r:id="rId2642" ref="BV78"/>
    <hyperlink r:id="rId2643" ref="BW78"/>
    <hyperlink r:id="rId2644" ref="BZ78"/>
    <hyperlink r:id="rId2645" ref="CA78"/>
    <hyperlink r:id="rId2646" ref="CD78"/>
    <hyperlink r:id="rId2647" ref="CE78"/>
    <hyperlink r:id="rId2648" ref="CG78"/>
    <hyperlink r:id="rId2649" ref="CH78"/>
    <hyperlink r:id="rId2650" ref="CI78"/>
    <hyperlink r:id="rId2651" ref="B79"/>
    <hyperlink r:id="rId2652" ref="C79"/>
    <hyperlink r:id="rId2653" ref="F79"/>
    <hyperlink r:id="rId2654" ref="T79"/>
    <hyperlink r:id="rId2655" ref="Z79"/>
    <hyperlink r:id="rId2656" ref="AA79"/>
    <hyperlink r:id="rId2657" ref="AB79"/>
    <hyperlink r:id="rId2658" ref="AE79"/>
    <hyperlink r:id="rId2659" ref="AF79"/>
    <hyperlink r:id="rId2660" ref="AG79"/>
    <hyperlink r:id="rId2661" ref="AJ79"/>
    <hyperlink r:id="rId2662" ref="AK79"/>
    <hyperlink r:id="rId2663" ref="AL79"/>
    <hyperlink r:id="rId2664" ref="AO79"/>
    <hyperlink r:id="rId2665" ref="AP79"/>
    <hyperlink r:id="rId2666" ref="AQ79"/>
    <hyperlink r:id="rId2667" ref="AT79"/>
    <hyperlink r:id="rId2668" ref="AU79"/>
    <hyperlink r:id="rId2669" ref="AX79"/>
    <hyperlink r:id="rId2670" ref="AY79"/>
    <hyperlink r:id="rId2671" ref="BB79"/>
    <hyperlink r:id="rId2672" ref="BC79"/>
    <hyperlink r:id="rId2673" ref="BF79"/>
    <hyperlink r:id="rId2674" ref="BG79"/>
    <hyperlink r:id="rId2675" ref="BJ79"/>
    <hyperlink r:id="rId2676" ref="BK79"/>
    <hyperlink r:id="rId2677" ref="BN79"/>
    <hyperlink r:id="rId2678" ref="BO79"/>
    <hyperlink r:id="rId2679" ref="BR79"/>
    <hyperlink r:id="rId2680" ref="BS79"/>
    <hyperlink r:id="rId2681" ref="BV79"/>
    <hyperlink r:id="rId2682" ref="BW79"/>
    <hyperlink r:id="rId2683" ref="BZ79"/>
    <hyperlink r:id="rId2684" ref="CA79"/>
    <hyperlink r:id="rId2685" ref="CD79"/>
    <hyperlink r:id="rId2686" ref="CE79"/>
    <hyperlink r:id="rId2687" ref="CG79"/>
    <hyperlink r:id="rId2688" ref="CH79"/>
    <hyperlink r:id="rId2689" ref="CI79"/>
    <hyperlink r:id="rId2690" ref="B80"/>
    <hyperlink r:id="rId2691" ref="C80"/>
    <hyperlink r:id="rId2692" ref="F80"/>
    <hyperlink r:id="rId2693" ref="T80"/>
    <hyperlink r:id="rId2694" ref="Z80"/>
    <hyperlink r:id="rId2695" ref="AA80"/>
    <hyperlink r:id="rId2696" ref="AB80"/>
    <hyperlink r:id="rId2697" ref="AE80"/>
    <hyperlink r:id="rId2698" ref="AF80"/>
    <hyperlink r:id="rId2699" ref="AG80"/>
    <hyperlink r:id="rId2700" ref="AJ80"/>
    <hyperlink r:id="rId2701" ref="AK80"/>
    <hyperlink r:id="rId2702" ref="AL80"/>
    <hyperlink r:id="rId2703" ref="AO80"/>
    <hyperlink r:id="rId2704" ref="AP80"/>
    <hyperlink r:id="rId2705" ref="AQ80"/>
    <hyperlink r:id="rId2706" ref="AT80"/>
    <hyperlink r:id="rId2707" ref="AU80"/>
    <hyperlink r:id="rId2708" ref="AX80"/>
    <hyperlink r:id="rId2709" ref="AY80"/>
    <hyperlink r:id="rId2710" ref="BB80"/>
    <hyperlink r:id="rId2711" ref="BC80"/>
    <hyperlink r:id="rId2712" ref="BF80"/>
    <hyperlink r:id="rId2713" ref="BG80"/>
    <hyperlink r:id="rId2714" ref="BJ80"/>
    <hyperlink r:id="rId2715" ref="BK80"/>
    <hyperlink r:id="rId2716" ref="BN80"/>
    <hyperlink r:id="rId2717" ref="BO80"/>
    <hyperlink r:id="rId2718" ref="BR80"/>
    <hyperlink r:id="rId2719" ref="BS80"/>
    <hyperlink r:id="rId2720" ref="BV80"/>
    <hyperlink r:id="rId2721" ref="BW80"/>
    <hyperlink r:id="rId2722" ref="BZ80"/>
    <hyperlink r:id="rId2723" ref="CA80"/>
    <hyperlink r:id="rId2724" ref="CD80"/>
    <hyperlink r:id="rId2725" ref="CE80"/>
    <hyperlink r:id="rId2726" ref="CG80"/>
    <hyperlink r:id="rId2727" ref="CH80"/>
    <hyperlink r:id="rId2728" ref="CI80"/>
    <hyperlink r:id="rId2729" ref="B81"/>
    <hyperlink r:id="rId2730" ref="C81"/>
    <hyperlink r:id="rId2731" ref="F81"/>
    <hyperlink r:id="rId2732" ref="Z81"/>
    <hyperlink r:id="rId2733" ref="AA81"/>
    <hyperlink r:id="rId2734" ref="AB81"/>
    <hyperlink r:id="rId2735" ref="AT81"/>
    <hyperlink r:id="rId2736" ref="AU81"/>
    <hyperlink r:id="rId2737" ref="AX81"/>
    <hyperlink r:id="rId2738" ref="AY81"/>
    <hyperlink r:id="rId2739" ref="BB81"/>
    <hyperlink r:id="rId2740" ref="BC81"/>
    <hyperlink r:id="rId2741" ref="BF81"/>
    <hyperlink r:id="rId2742" ref="BG81"/>
    <hyperlink r:id="rId2743" ref="BJ81"/>
    <hyperlink r:id="rId2744" ref="BK81"/>
    <hyperlink r:id="rId2745" ref="BN81"/>
    <hyperlink r:id="rId2746" ref="BO81"/>
    <hyperlink r:id="rId2747" ref="BR81"/>
    <hyperlink r:id="rId2748" ref="BS81"/>
    <hyperlink r:id="rId2749" ref="BV81"/>
    <hyperlink r:id="rId2750" ref="BW81"/>
    <hyperlink r:id="rId2751" ref="BZ81"/>
    <hyperlink r:id="rId2752" ref="CA81"/>
    <hyperlink r:id="rId2753" ref="B82"/>
    <hyperlink r:id="rId2754" ref="C82"/>
    <hyperlink r:id="rId2755" ref="F82"/>
    <hyperlink r:id="rId2756" ref="T82"/>
    <hyperlink r:id="rId2757" ref="Z82"/>
    <hyperlink r:id="rId2758" ref="AA82"/>
    <hyperlink r:id="rId2759" ref="AB82"/>
    <hyperlink r:id="rId2760" ref="AE82"/>
    <hyperlink r:id="rId2761" ref="AF82"/>
    <hyperlink r:id="rId2762" ref="AG82"/>
    <hyperlink r:id="rId2763" ref="AJ82"/>
    <hyperlink r:id="rId2764" ref="AK82"/>
    <hyperlink r:id="rId2765" ref="AL82"/>
    <hyperlink r:id="rId2766" ref="AT82"/>
    <hyperlink r:id="rId2767" ref="AU82"/>
    <hyperlink r:id="rId2768" ref="AX82"/>
    <hyperlink r:id="rId2769" ref="AY82"/>
    <hyperlink r:id="rId2770" ref="BB82"/>
    <hyperlink r:id="rId2771" ref="BC82"/>
    <hyperlink r:id="rId2772" ref="BF82"/>
    <hyperlink r:id="rId2773" ref="BG82"/>
    <hyperlink r:id="rId2774" ref="BJ82"/>
    <hyperlink r:id="rId2775" ref="BK82"/>
    <hyperlink r:id="rId2776" ref="BN82"/>
    <hyperlink r:id="rId2777" ref="BO82"/>
    <hyperlink r:id="rId2778" ref="BR82"/>
    <hyperlink r:id="rId2779" ref="BS82"/>
    <hyperlink r:id="rId2780" ref="BV82"/>
    <hyperlink r:id="rId2781" ref="BW82"/>
    <hyperlink r:id="rId2782" ref="BZ82"/>
    <hyperlink r:id="rId2783" ref="CA82"/>
    <hyperlink r:id="rId2784" ref="CD82"/>
    <hyperlink r:id="rId2785" ref="CE82"/>
    <hyperlink r:id="rId2786" ref="B83"/>
    <hyperlink r:id="rId2787" ref="C83"/>
    <hyperlink r:id="rId2788" ref="F83"/>
    <hyperlink r:id="rId2789" ref="T83"/>
    <hyperlink r:id="rId2790" ref="Z83"/>
    <hyperlink r:id="rId2791" ref="AA83"/>
    <hyperlink r:id="rId2792" ref="AB83"/>
    <hyperlink r:id="rId2793" ref="AE83"/>
    <hyperlink r:id="rId2794" ref="AF83"/>
    <hyperlink r:id="rId2795" ref="AG83"/>
    <hyperlink r:id="rId2796" ref="AJ83"/>
    <hyperlink r:id="rId2797" ref="AK83"/>
    <hyperlink r:id="rId2798" ref="AL83"/>
    <hyperlink r:id="rId2799" ref="AO83"/>
    <hyperlink r:id="rId2800" ref="AP83"/>
    <hyperlink r:id="rId2801" ref="AQ83"/>
    <hyperlink r:id="rId2802" ref="AT83"/>
    <hyperlink r:id="rId2803" ref="AU83"/>
    <hyperlink r:id="rId2804" ref="AX83"/>
    <hyperlink r:id="rId2805" ref="AY83"/>
    <hyperlink r:id="rId2806" ref="BB83"/>
    <hyperlink r:id="rId2807" ref="BC83"/>
    <hyperlink r:id="rId2808" ref="BF83"/>
    <hyperlink r:id="rId2809" ref="BG83"/>
    <hyperlink r:id="rId2810" ref="BJ83"/>
    <hyperlink r:id="rId2811" ref="BK83"/>
    <hyperlink r:id="rId2812" ref="BN83"/>
    <hyperlink r:id="rId2813" ref="BO83"/>
    <hyperlink r:id="rId2814" ref="BR83"/>
    <hyperlink r:id="rId2815" ref="BS83"/>
    <hyperlink r:id="rId2816" ref="BV83"/>
    <hyperlink r:id="rId2817" ref="BW83"/>
    <hyperlink r:id="rId2818" ref="BZ83"/>
    <hyperlink r:id="rId2819" ref="CA83"/>
    <hyperlink r:id="rId2820" ref="CD83"/>
    <hyperlink r:id="rId2821" ref="CE83"/>
    <hyperlink r:id="rId2822" ref="CG83"/>
    <hyperlink r:id="rId2823" ref="CH83"/>
    <hyperlink r:id="rId2824" ref="CI83"/>
    <hyperlink r:id="rId2825" ref="B84"/>
    <hyperlink r:id="rId2826" ref="C84"/>
    <hyperlink r:id="rId2827" ref="F84"/>
    <hyperlink r:id="rId2828" ref="T84"/>
    <hyperlink r:id="rId2829" ref="Z84"/>
    <hyperlink r:id="rId2830" ref="AA84"/>
    <hyperlink r:id="rId2831" ref="AB84"/>
    <hyperlink r:id="rId2832" ref="AE84"/>
    <hyperlink r:id="rId2833" ref="AF84"/>
    <hyperlink r:id="rId2834" ref="AG84"/>
    <hyperlink r:id="rId2835" ref="AJ84"/>
    <hyperlink r:id="rId2836" ref="AK84"/>
    <hyperlink r:id="rId2837" ref="AL84"/>
    <hyperlink r:id="rId2838" ref="AO84"/>
    <hyperlink r:id="rId2839" ref="AP84"/>
    <hyperlink r:id="rId2840" ref="AQ84"/>
    <hyperlink r:id="rId2841" ref="AT84"/>
    <hyperlink r:id="rId2842" ref="AU84"/>
    <hyperlink r:id="rId2843" ref="AX84"/>
    <hyperlink r:id="rId2844" ref="AY84"/>
    <hyperlink r:id="rId2845" ref="BB84"/>
    <hyperlink r:id="rId2846" ref="BC84"/>
    <hyperlink r:id="rId2847" ref="BF84"/>
    <hyperlink r:id="rId2848" ref="BG84"/>
    <hyperlink r:id="rId2849" ref="BJ84"/>
    <hyperlink r:id="rId2850" ref="BK84"/>
    <hyperlink r:id="rId2851" ref="BN84"/>
    <hyperlink r:id="rId2852" ref="BO84"/>
    <hyperlink r:id="rId2853" ref="BR84"/>
    <hyperlink r:id="rId2854" ref="BS84"/>
    <hyperlink r:id="rId2855" ref="BV84"/>
    <hyperlink r:id="rId2856" ref="BW84"/>
    <hyperlink r:id="rId2857" ref="BZ84"/>
    <hyperlink r:id="rId2858" ref="CA84"/>
    <hyperlink r:id="rId2859" ref="CD84"/>
    <hyperlink r:id="rId2860" ref="CE84"/>
    <hyperlink r:id="rId2861" ref="CG84"/>
    <hyperlink r:id="rId2862" ref="CH84"/>
    <hyperlink r:id="rId2863" ref="CI84"/>
    <hyperlink r:id="rId2864" ref="B85"/>
    <hyperlink r:id="rId2865" ref="C85"/>
    <hyperlink r:id="rId2866" ref="F85"/>
    <hyperlink r:id="rId2867" ref="T85"/>
    <hyperlink r:id="rId2868" ref="Z85"/>
    <hyperlink r:id="rId2869" ref="AA85"/>
    <hyperlink r:id="rId2870" ref="AB85"/>
    <hyperlink r:id="rId2871" ref="AE85"/>
    <hyperlink r:id="rId2872" ref="AF85"/>
    <hyperlink r:id="rId2873" ref="AG85"/>
    <hyperlink r:id="rId2874" ref="AJ85"/>
    <hyperlink r:id="rId2875" ref="AK85"/>
    <hyperlink r:id="rId2876" ref="AL85"/>
    <hyperlink r:id="rId2877" ref="AO85"/>
    <hyperlink r:id="rId2878" ref="AP85"/>
    <hyperlink r:id="rId2879" ref="AQ85"/>
    <hyperlink r:id="rId2880" ref="AT85"/>
    <hyperlink r:id="rId2881" ref="AU85"/>
    <hyperlink r:id="rId2882" ref="AX85"/>
    <hyperlink r:id="rId2883" ref="AY85"/>
    <hyperlink r:id="rId2884" ref="BB85"/>
    <hyperlink r:id="rId2885" ref="BC85"/>
    <hyperlink r:id="rId2886" ref="BF85"/>
    <hyperlink r:id="rId2887" ref="BG85"/>
    <hyperlink r:id="rId2888" ref="BJ85"/>
    <hyperlink r:id="rId2889" ref="BK85"/>
    <hyperlink r:id="rId2890" ref="BN85"/>
    <hyperlink r:id="rId2891" ref="BO85"/>
    <hyperlink r:id="rId2892" ref="BR85"/>
    <hyperlink r:id="rId2893" ref="BS85"/>
    <hyperlink r:id="rId2894" ref="BV85"/>
    <hyperlink r:id="rId2895" ref="BW85"/>
    <hyperlink r:id="rId2896" ref="BZ85"/>
    <hyperlink r:id="rId2897" ref="CA85"/>
    <hyperlink r:id="rId2898" ref="CD85"/>
    <hyperlink r:id="rId2899" ref="CE85"/>
    <hyperlink r:id="rId2900" ref="CG85"/>
    <hyperlink r:id="rId2901" ref="CH85"/>
    <hyperlink r:id="rId2902" ref="CI85"/>
  </hyperlinks>
  <drawing r:id="rId290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1224</v>
      </c>
      <c r="B1" s="1" t="s">
        <v>613</v>
      </c>
      <c r="C1" s="1" t="s">
        <v>1225</v>
      </c>
      <c r="D1" s="1" t="s">
        <v>614</v>
      </c>
      <c r="E1" s="1" t="s">
        <v>615</v>
      </c>
      <c r="F1" s="1" t="s">
        <v>616</v>
      </c>
    </row>
    <row r="2">
      <c r="A2" s="25" t="s">
        <v>1226</v>
      </c>
      <c r="B2" s="1" t="s">
        <v>96</v>
      </c>
      <c r="C2" s="1">
        <v>0.0</v>
      </c>
      <c r="D2" s="1">
        <v>0.0</v>
      </c>
      <c r="E2" s="1">
        <v>0.0</v>
      </c>
      <c r="F2" s="27">
        <v>0.0</v>
      </c>
    </row>
    <row r="3">
      <c r="A3" s="25" t="s">
        <v>1227</v>
      </c>
      <c r="B3" s="1" t="s">
        <v>97</v>
      </c>
      <c r="C3" s="1">
        <v>0.0</v>
      </c>
      <c r="D3" s="1">
        <v>0.0</v>
      </c>
      <c r="E3" s="1">
        <v>0.0</v>
      </c>
      <c r="F3" s="27">
        <v>0.0</v>
      </c>
    </row>
    <row r="4">
      <c r="A4" s="25" t="s">
        <v>1228</v>
      </c>
      <c r="B4" s="1" t="s">
        <v>98</v>
      </c>
      <c r="C4" s="1">
        <v>0.0</v>
      </c>
      <c r="D4" s="1">
        <v>0.0</v>
      </c>
      <c r="E4" s="1">
        <v>0.0</v>
      </c>
      <c r="F4" s="27">
        <v>0.0</v>
      </c>
    </row>
    <row r="5">
      <c r="A5" s="25" t="s">
        <v>1229</v>
      </c>
      <c r="B5" s="1" t="s">
        <v>99</v>
      </c>
      <c r="C5" s="1">
        <v>0.0</v>
      </c>
      <c r="D5" s="1">
        <v>0.0</v>
      </c>
      <c r="E5" s="1">
        <v>0.0</v>
      </c>
      <c r="F5" s="27">
        <v>0.0</v>
      </c>
    </row>
    <row r="6">
      <c r="A6" s="25" t="s">
        <v>1230</v>
      </c>
      <c r="B6" s="1" t="s">
        <v>100</v>
      </c>
      <c r="C6" s="1">
        <v>0.0</v>
      </c>
      <c r="D6" s="1">
        <v>0.0</v>
      </c>
      <c r="E6" s="1">
        <v>0.0</v>
      </c>
      <c r="F6" s="27">
        <v>0.0</v>
      </c>
    </row>
    <row r="7">
      <c r="A7" s="25" t="s">
        <v>1231</v>
      </c>
      <c r="B7" s="1" t="s">
        <v>101</v>
      </c>
      <c r="C7" s="1">
        <v>0.0</v>
      </c>
      <c r="D7" s="1">
        <v>0.0</v>
      </c>
      <c r="E7" s="1">
        <v>0.0</v>
      </c>
      <c r="F7" s="27">
        <v>0.0</v>
      </c>
    </row>
    <row r="8">
      <c r="A8" s="25" t="s">
        <v>1232</v>
      </c>
      <c r="B8" s="1" t="s">
        <v>102</v>
      </c>
      <c r="C8" s="1">
        <v>0.0</v>
      </c>
      <c r="D8" s="1">
        <v>0.0</v>
      </c>
      <c r="E8" s="1">
        <v>0.0</v>
      </c>
      <c r="F8" s="27">
        <v>0.0</v>
      </c>
    </row>
    <row r="9">
      <c r="A9" s="25" t="s">
        <v>1233</v>
      </c>
      <c r="B9" s="1" t="s">
        <v>103</v>
      </c>
      <c r="C9" s="1">
        <v>0.0</v>
      </c>
      <c r="D9" s="1">
        <v>0.0</v>
      </c>
      <c r="E9" s="1">
        <v>0.0</v>
      </c>
      <c r="F9" s="27">
        <v>0.0</v>
      </c>
    </row>
    <row r="10">
      <c r="A10" s="25" t="s">
        <v>1234</v>
      </c>
      <c r="B10" s="1" t="s">
        <v>104</v>
      </c>
      <c r="C10" s="1">
        <v>0.0</v>
      </c>
      <c r="D10" s="1">
        <v>0.0</v>
      </c>
      <c r="E10" s="1">
        <v>0.0</v>
      </c>
      <c r="F10" s="27">
        <v>0.0</v>
      </c>
    </row>
    <row r="11">
      <c r="A11" s="25" t="s">
        <v>1235</v>
      </c>
      <c r="B11" s="1" t="s">
        <v>105</v>
      </c>
      <c r="C11" s="1">
        <v>0.0</v>
      </c>
      <c r="D11" s="1">
        <v>0.0</v>
      </c>
      <c r="E11" s="1">
        <v>0.0</v>
      </c>
      <c r="F11" s="27">
        <v>0.0</v>
      </c>
    </row>
    <row r="12">
      <c r="A12" s="25" t="s">
        <v>1236</v>
      </c>
      <c r="B12" s="1" t="s">
        <v>106</v>
      </c>
      <c r="C12" s="1">
        <v>0.0</v>
      </c>
      <c r="D12" s="1">
        <v>0.0</v>
      </c>
      <c r="E12" s="1">
        <v>0.0</v>
      </c>
      <c r="F12" s="27">
        <v>0.0</v>
      </c>
    </row>
    <row r="13">
      <c r="A13" s="25" t="s">
        <v>1237</v>
      </c>
      <c r="B13" s="1" t="s">
        <v>107</v>
      </c>
      <c r="C13" s="1">
        <v>0.0</v>
      </c>
      <c r="D13" s="1">
        <v>0.0</v>
      </c>
      <c r="E13" s="1">
        <v>0.0</v>
      </c>
      <c r="F13" s="27">
        <v>0.0</v>
      </c>
    </row>
    <row r="14">
      <c r="A14" s="25" t="s">
        <v>1238</v>
      </c>
      <c r="B14" s="1" t="s">
        <v>108</v>
      </c>
      <c r="C14" s="1">
        <v>0.0</v>
      </c>
      <c r="D14" s="1">
        <v>0.0</v>
      </c>
      <c r="E14" s="1">
        <v>0.0</v>
      </c>
      <c r="F14" s="27">
        <v>0.0</v>
      </c>
    </row>
    <row r="15">
      <c r="A15" s="25" t="s">
        <v>1239</v>
      </c>
      <c r="B15" s="1" t="s">
        <v>109</v>
      </c>
      <c r="C15" s="1">
        <v>0.0</v>
      </c>
      <c r="D15" s="1">
        <v>0.0</v>
      </c>
      <c r="E15" s="1">
        <v>0.0</v>
      </c>
      <c r="F15" s="27">
        <v>0.0</v>
      </c>
    </row>
    <row r="16">
      <c r="A16" s="25" t="s">
        <v>1240</v>
      </c>
      <c r="B16" s="1" t="s">
        <v>110</v>
      </c>
      <c r="C16" s="1">
        <v>0.0</v>
      </c>
      <c r="D16" s="1">
        <v>0.0</v>
      </c>
      <c r="E16" s="1">
        <v>0.0</v>
      </c>
      <c r="F16" s="27">
        <v>0.0</v>
      </c>
    </row>
    <row r="17">
      <c r="A17" s="25" t="s">
        <v>1241</v>
      </c>
      <c r="B17" s="1" t="s">
        <v>111</v>
      </c>
      <c r="C17" s="1">
        <v>0.0</v>
      </c>
      <c r="D17" s="1">
        <v>0.0</v>
      </c>
      <c r="E17" s="1">
        <v>0.0</v>
      </c>
      <c r="F17" s="27">
        <v>0.0</v>
      </c>
    </row>
    <row r="18">
      <c r="A18" s="25" t="s">
        <v>1242</v>
      </c>
      <c r="B18" s="1" t="s">
        <v>112</v>
      </c>
      <c r="C18" s="1">
        <v>0.0</v>
      </c>
      <c r="D18" s="1">
        <v>0.0</v>
      </c>
      <c r="E18" s="1">
        <v>0.0</v>
      </c>
      <c r="F18" s="27">
        <v>0.0</v>
      </c>
    </row>
    <row r="19">
      <c r="A19" s="25" t="s">
        <v>1243</v>
      </c>
      <c r="B19" s="1" t="s">
        <v>113</v>
      </c>
      <c r="C19" s="1">
        <v>0.0</v>
      </c>
      <c r="D19" s="1">
        <v>0.0</v>
      </c>
      <c r="E19" s="1">
        <v>0.0</v>
      </c>
      <c r="F19" s="27">
        <v>0.0</v>
      </c>
    </row>
    <row r="20">
      <c r="A20" s="25" t="s">
        <v>1244</v>
      </c>
      <c r="B20" s="1" t="s">
        <v>114</v>
      </c>
      <c r="C20" s="1">
        <v>0.0</v>
      </c>
      <c r="D20" s="1">
        <v>0.0</v>
      </c>
      <c r="E20" s="1">
        <v>0.0</v>
      </c>
      <c r="F20" s="27">
        <v>0.0</v>
      </c>
    </row>
    <row r="21">
      <c r="A21" s="25" t="s">
        <v>1245</v>
      </c>
      <c r="B21" s="1" t="s">
        <v>115</v>
      </c>
      <c r="C21" s="1">
        <v>0.0</v>
      </c>
      <c r="D21" s="1">
        <v>0.0</v>
      </c>
      <c r="E21" s="1">
        <v>0.0</v>
      </c>
      <c r="F21" s="27">
        <v>0.0</v>
      </c>
    </row>
    <row r="22">
      <c r="A22" s="25" t="s">
        <v>1246</v>
      </c>
      <c r="B22" s="1" t="s">
        <v>116</v>
      </c>
      <c r="C22" s="1">
        <v>0.0</v>
      </c>
      <c r="D22" s="1">
        <v>0.0</v>
      </c>
      <c r="E22" s="1">
        <v>0.0</v>
      </c>
      <c r="F22" s="27">
        <v>0.0</v>
      </c>
    </row>
    <row r="23">
      <c r="A23" s="25" t="s">
        <v>1247</v>
      </c>
      <c r="B23" s="1" t="s">
        <v>117</v>
      </c>
      <c r="C23" s="1">
        <v>0.0</v>
      </c>
      <c r="D23" s="1">
        <v>0.0</v>
      </c>
      <c r="E23" s="1">
        <v>0.0</v>
      </c>
      <c r="F23" s="27">
        <v>0.0</v>
      </c>
    </row>
    <row r="24">
      <c r="A24" s="25" t="s">
        <v>1248</v>
      </c>
      <c r="B24" s="1" t="s">
        <v>118</v>
      </c>
      <c r="C24" s="1">
        <v>0.0</v>
      </c>
      <c r="D24" s="1">
        <v>0.0</v>
      </c>
      <c r="E24" s="1">
        <v>0.0</v>
      </c>
      <c r="F24" s="27">
        <v>0.0</v>
      </c>
    </row>
    <row r="25">
      <c r="A25" s="25" t="s">
        <v>1249</v>
      </c>
      <c r="B25" s="1" t="s">
        <v>71</v>
      </c>
      <c r="C25" s="1">
        <v>0.0</v>
      </c>
      <c r="D25" s="1">
        <v>0.0</v>
      </c>
      <c r="E25" s="1">
        <v>0.0</v>
      </c>
      <c r="F25" s="27">
        <v>0.0</v>
      </c>
    </row>
    <row r="26">
      <c r="A26" s="25" t="s">
        <v>1250</v>
      </c>
      <c r="B26" s="1" t="s">
        <v>119</v>
      </c>
      <c r="C26" s="1">
        <v>0.0</v>
      </c>
      <c r="D26" s="1">
        <v>0.0</v>
      </c>
      <c r="E26" s="1">
        <v>0.0</v>
      </c>
      <c r="F26" s="27">
        <v>0.0</v>
      </c>
    </row>
    <row r="27">
      <c r="A27" s="25" t="s">
        <v>1251</v>
      </c>
      <c r="B27" s="1" t="s">
        <v>120</v>
      </c>
      <c r="C27" s="1">
        <v>0.0</v>
      </c>
      <c r="D27" s="1">
        <v>0.0</v>
      </c>
      <c r="E27" s="1">
        <v>0.0</v>
      </c>
      <c r="F27" s="27">
        <v>0.0</v>
      </c>
    </row>
    <row r="28">
      <c r="A28" s="25" t="s">
        <v>1252</v>
      </c>
      <c r="B28" s="1" t="s">
        <v>121</v>
      </c>
      <c r="C28" s="1">
        <v>0.0</v>
      </c>
      <c r="D28" s="1">
        <v>0.0</v>
      </c>
      <c r="E28" s="1">
        <v>0.0</v>
      </c>
      <c r="F28" s="27">
        <v>0.0</v>
      </c>
    </row>
    <row r="29">
      <c r="A29" s="25" t="s">
        <v>1253</v>
      </c>
      <c r="B29" s="1" t="s">
        <v>122</v>
      </c>
      <c r="C29" s="1">
        <v>0.0</v>
      </c>
      <c r="D29" s="1">
        <v>0.0</v>
      </c>
      <c r="E29" s="1">
        <v>0.0</v>
      </c>
      <c r="F29" s="27">
        <v>0.0</v>
      </c>
    </row>
    <row r="30">
      <c r="A30" s="25" t="s">
        <v>1254</v>
      </c>
      <c r="B30" s="1" t="s">
        <v>649</v>
      </c>
      <c r="C30" s="1">
        <v>0.0</v>
      </c>
      <c r="D30" s="1">
        <v>0.0</v>
      </c>
      <c r="E30" s="1">
        <v>0.0</v>
      </c>
      <c r="F30" s="27">
        <v>0.0</v>
      </c>
    </row>
    <row r="31">
      <c r="A31" s="25" t="s">
        <v>1255</v>
      </c>
      <c r="B31" s="1" t="s">
        <v>124</v>
      </c>
      <c r="C31" s="1">
        <v>0.0</v>
      </c>
      <c r="D31" s="1">
        <v>0.0</v>
      </c>
      <c r="E31" s="1">
        <v>0.0</v>
      </c>
      <c r="F31" s="27">
        <v>0.0</v>
      </c>
    </row>
    <row r="32">
      <c r="A32" s="25" t="s">
        <v>1256</v>
      </c>
      <c r="B32" s="1" t="s">
        <v>125</v>
      </c>
      <c r="C32" s="1">
        <v>0.0</v>
      </c>
      <c r="D32" s="1">
        <v>0.0</v>
      </c>
      <c r="E32" s="1">
        <v>0.0</v>
      </c>
      <c r="F32" s="27">
        <v>0.0</v>
      </c>
    </row>
    <row r="33">
      <c r="A33" s="25" t="s">
        <v>1257</v>
      </c>
      <c r="B33" s="1" t="s">
        <v>126</v>
      </c>
      <c r="C33" s="1">
        <v>0.0</v>
      </c>
      <c r="D33" s="1">
        <v>0.0</v>
      </c>
      <c r="E33" s="1">
        <v>0.0</v>
      </c>
      <c r="F33" s="27">
        <v>0.0</v>
      </c>
    </row>
    <row r="34">
      <c r="A34" s="25" t="s">
        <v>1258</v>
      </c>
      <c r="B34" s="1" t="s">
        <v>127</v>
      </c>
      <c r="C34" s="1">
        <v>0.0</v>
      </c>
      <c r="D34" s="1">
        <v>0.0</v>
      </c>
      <c r="E34" s="1">
        <v>0.0</v>
      </c>
      <c r="F34" s="27">
        <v>0.0</v>
      </c>
    </row>
    <row r="35">
      <c r="A35" s="25" t="s">
        <v>1259</v>
      </c>
      <c r="B35" s="1" t="s">
        <v>128</v>
      </c>
      <c r="C35" s="1">
        <v>0.0</v>
      </c>
      <c r="D35" s="1">
        <v>0.0</v>
      </c>
      <c r="E35" s="1">
        <v>0.0</v>
      </c>
      <c r="F35" s="27">
        <v>0.0</v>
      </c>
    </row>
    <row r="36">
      <c r="A36" s="25" t="s">
        <v>1260</v>
      </c>
      <c r="B36" s="1" t="s">
        <v>86</v>
      </c>
      <c r="C36" s="1">
        <v>0.0</v>
      </c>
      <c r="D36" s="1">
        <v>0.0</v>
      </c>
      <c r="E36" s="1">
        <v>0.0</v>
      </c>
      <c r="F36" s="27">
        <v>0.0</v>
      </c>
    </row>
    <row r="37">
      <c r="A37" s="25" t="s">
        <v>1261</v>
      </c>
      <c r="B37" s="1" t="s">
        <v>129</v>
      </c>
      <c r="C37" s="1">
        <v>0.0</v>
      </c>
      <c r="D37" s="1">
        <v>0.0</v>
      </c>
      <c r="E37" s="1">
        <v>0.0</v>
      </c>
      <c r="F37" s="27">
        <v>0.0</v>
      </c>
    </row>
    <row r="38">
      <c r="A38" s="25" t="s">
        <v>1262</v>
      </c>
      <c r="B38" s="1" t="s">
        <v>75</v>
      </c>
      <c r="C38" s="1">
        <v>0.0</v>
      </c>
      <c r="D38" s="1">
        <v>0.0</v>
      </c>
      <c r="E38" s="1">
        <v>0.0</v>
      </c>
      <c r="F38" s="27">
        <v>0.0</v>
      </c>
    </row>
    <row r="39">
      <c r="A39" s="25" t="s">
        <v>1263</v>
      </c>
      <c r="B39" s="1" t="s">
        <v>130</v>
      </c>
      <c r="C39" s="1">
        <v>0.0</v>
      </c>
      <c r="D39" s="1">
        <v>0.0</v>
      </c>
      <c r="E39" s="1">
        <v>0.0</v>
      </c>
      <c r="F39" s="27">
        <v>0.0</v>
      </c>
    </row>
    <row r="40">
      <c r="A40" s="25" t="s">
        <v>1264</v>
      </c>
      <c r="B40" s="1" t="s">
        <v>131</v>
      </c>
      <c r="C40" s="1">
        <v>0.0</v>
      </c>
      <c r="D40" s="1">
        <v>0.0</v>
      </c>
      <c r="E40" s="1">
        <v>0.0</v>
      </c>
      <c r="F40" s="27">
        <v>0.0</v>
      </c>
    </row>
    <row r="41">
      <c r="A41" s="25" t="s">
        <v>1265</v>
      </c>
      <c r="B41" s="1" t="s">
        <v>132</v>
      </c>
      <c r="C41" s="1">
        <v>0.0</v>
      </c>
      <c r="D41" s="1">
        <v>0.0</v>
      </c>
      <c r="E41" s="1">
        <v>0.0</v>
      </c>
      <c r="F41" s="27">
        <v>0.0</v>
      </c>
    </row>
    <row r="42">
      <c r="A42" s="25" t="s">
        <v>1266</v>
      </c>
      <c r="B42" s="1" t="s">
        <v>133</v>
      </c>
      <c r="C42" s="1">
        <v>0.0</v>
      </c>
      <c r="D42" s="1">
        <v>0.0</v>
      </c>
      <c r="E42" s="1">
        <v>0.0</v>
      </c>
      <c r="F42" s="27">
        <v>0.0</v>
      </c>
    </row>
    <row r="43">
      <c r="A43" s="25" t="s">
        <v>1267</v>
      </c>
      <c r="B43" s="1" t="s">
        <v>134</v>
      </c>
      <c r="C43" s="1">
        <v>0.0</v>
      </c>
      <c r="D43" s="1">
        <v>0.0</v>
      </c>
      <c r="E43" s="1">
        <v>0.0</v>
      </c>
      <c r="F43" s="27">
        <v>0.0</v>
      </c>
    </row>
    <row r="44">
      <c r="A44" s="25" t="s">
        <v>1268</v>
      </c>
      <c r="B44" s="1" t="s">
        <v>135</v>
      </c>
      <c r="C44" s="1">
        <v>0.0</v>
      </c>
      <c r="D44" s="1">
        <v>0.0</v>
      </c>
      <c r="E44" s="1">
        <v>0.0</v>
      </c>
      <c r="F44" s="27">
        <v>0.0</v>
      </c>
    </row>
    <row r="45">
      <c r="A45" s="25" t="s">
        <v>1269</v>
      </c>
      <c r="B45" s="1" t="s">
        <v>653</v>
      </c>
      <c r="C45" s="1">
        <v>0.0</v>
      </c>
      <c r="D45" s="1">
        <v>0.0</v>
      </c>
      <c r="E45" s="1">
        <v>0.0</v>
      </c>
      <c r="F45" s="27">
        <v>0.0</v>
      </c>
    </row>
    <row r="46">
      <c r="A46" s="25" t="s">
        <v>1270</v>
      </c>
      <c r="B46" s="1" t="s">
        <v>137</v>
      </c>
      <c r="C46" s="1">
        <v>0.0</v>
      </c>
      <c r="D46" s="1">
        <v>0.0</v>
      </c>
      <c r="E46" s="1">
        <v>0.0</v>
      </c>
      <c r="F46" s="27">
        <v>0.0</v>
      </c>
    </row>
    <row r="47">
      <c r="A47" s="25" t="s">
        <v>1271</v>
      </c>
      <c r="B47" s="1" t="s">
        <v>95</v>
      </c>
      <c r="C47" s="1">
        <v>0.0</v>
      </c>
      <c r="D47" s="1">
        <v>1.0</v>
      </c>
      <c r="E47" s="1">
        <v>0.0</v>
      </c>
      <c r="F47" s="27">
        <v>0.0</v>
      </c>
    </row>
    <row r="48">
      <c r="A48" s="25" t="s">
        <v>1272</v>
      </c>
      <c r="B48" s="1" t="s">
        <v>89</v>
      </c>
      <c r="C48" s="1">
        <v>0.0</v>
      </c>
      <c r="D48" s="1">
        <v>7.0</v>
      </c>
      <c r="E48" s="1">
        <v>0.0</v>
      </c>
      <c r="F48" s="27">
        <v>0.0</v>
      </c>
    </row>
    <row r="49">
      <c r="A49" s="25" t="s">
        <v>1273</v>
      </c>
      <c r="B49" s="1" t="s">
        <v>82</v>
      </c>
      <c r="C49" s="1">
        <v>1.0</v>
      </c>
      <c r="D49" s="1">
        <v>0.0</v>
      </c>
      <c r="E49" s="1">
        <v>1.0</v>
      </c>
      <c r="F49" s="27">
        <v>1.0</v>
      </c>
    </row>
    <row r="50">
      <c r="A50" s="25" t="s">
        <v>1274</v>
      </c>
      <c r="B50" s="1" t="s">
        <v>83</v>
      </c>
      <c r="C50" s="1">
        <v>1.0</v>
      </c>
      <c r="D50" s="1">
        <v>0.0</v>
      </c>
      <c r="E50" s="1">
        <v>1.0</v>
      </c>
      <c r="F50" s="27">
        <v>1.0</v>
      </c>
    </row>
    <row r="51">
      <c r="A51" s="25" t="s">
        <v>1275</v>
      </c>
      <c r="B51" s="1" t="s">
        <v>74</v>
      </c>
      <c r="C51" s="1">
        <v>1.0</v>
      </c>
      <c r="D51" s="1">
        <v>0.0</v>
      </c>
      <c r="E51" s="1">
        <v>1.0</v>
      </c>
      <c r="F51" s="27">
        <v>1.0</v>
      </c>
    </row>
    <row r="52">
      <c r="A52" s="25" t="s">
        <v>1276</v>
      </c>
      <c r="B52" s="1" t="s">
        <v>85</v>
      </c>
      <c r="C52" s="1">
        <v>1.0</v>
      </c>
      <c r="D52" s="1">
        <v>0.0</v>
      </c>
      <c r="E52" s="1">
        <v>1.0</v>
      </c>
      <c r="F52" s="27">
        <v>1.0</v>
      </c>
    </row>
    <row r="53">
      <c r="A53" s="25" t="s">
        <v>1277</v>
      </c>
      <c r="B53" s="1" t="s">
        <v>87</v>
      </c>
      <c r="C53" s="1">
        <v>1.0</v>
      </c>
      <c r="D53" s="1">
        <v>0.0</v>
      </c>
      <c r="E53" s="1">
        <v>1.0</v>
      </c>
      <c r="F53" s="27">
        <v>1.0</v>
      </c>
    </row>
    <row r="54">
      <c r="A54" s="25" t="s">
        <v>1278</v>
      </c>
      <c r="B54" s="1" t="s">
        <v>88</v>
      </c>
      <c r="C54" s="1">
        <v>1.0</v>
      </c>
      <c r="D54" s="1">
        <v>0.0</v>
      </c>
      <c r="E54" s="1">
        <v>1.0</v>
      </c>
      <c r="F54" s="27">
        <v>1.0</v>
      </c>
    </row>
    <row r="55">
      <c r="A55" s="25" t="s">
        <v>1279</v>
      </c>
      <c r="B55" s="1" t="s">
        <v>90</v>
      </c>
      <c r="C55" s="1">
        <v>1.0</v>
      </c>
      <c r="D55" s="1">
        <v>0.0</v>
      </c>
      <c r="E55" s="1">
        <v>0.0</v>
      </c>
      <c r="F55" s="27">
        <v>0.0</v>
      </c>
    </row>
    <row r="56">
      <c r="A56" s="25" t="s">
        <v>1280</v>
      </c>
      <c r="B56" s="1" t="s">
        <v>91</v>
      </c>
      <c r="C56" s="1">
        <v>1.0</v>
      </c>
      <c r="D56" s="1">
        <v>0.0</v>
      </c>
      <c r="E56" s="1">
        <v>0.0</v>
      </c>
      <c r="F56" s="27">
        <v>0.0</v>
      </c>
    </row>
    <row r="57">
      <c r="A57" s="25" t="s">
        <v>1281</v>
      </c>
      <c r="B57" s="1" t="s">
        <v>92</v>
      </c>
      <c r="C57" s="1">
        <v>1.0</v>
      </c>
      <c r="D57" s="1">
        <v>0.0</v>
      </c>
      <c r="E57" s="1">
        <v>0.0</v>
      </c>
      <c r="F57" s="27">
        <v>0.0</v>
      </c>
    </row>
    <row r="58">
      <c r="A58" s="25" t="s">
        <v>1282</v>
      </c>
      <c r="B58" s="1" t="s">
        <v>93</v>
      </c>
      <c r="C58" s="1">
        <v>1.0</v>
      </c>
      <c r="D58" s="1">
        <v>0.0</v>
      </c>
      <c r="E58" s="1">
        <v>0.0</v>
      </c>
      <c r="F58" s="27">
        <v>0.0</v>
      </c>
    </row>
    <row r="59">
      <c r="A59" s="25" t="s">
        <v>1283</v>
      </c>
      <c r="B59" s="1" t="s">
        <v>94</v>
      </c>
      <c r="C59" s="1">
        <v>1.0</v>
      </c>
      <c r="D59" s="1">
        <v>0.0</v>
      </c>
      <c r="E59" s="1">
        <v>0.0</v>
      </c>
      <c r="F59" s="27">
        <v>0.0</v>
      </c>
    </row>
    <row r="60">
      <c r="A60" s="25" t="s">
        <v>1284</v>
      </c>
      <c r="B60" s="1" t="s">
        <v>68</v>
      </c>
      <c r="C60" s="1">
        <v>1.0</v>
      </c>
      <c r="D60" s="1">
        <v>1.0</v>
      </c>
      <c r="E60" s="1">
        <v>1.0</v>
      </c>
      <c r="F60" s="27">
        <v>1.0</v>
      </c>
    </row>
    <row r="61">
      <c r="A61" s="25" t="s">
        <v>1285</v>
      </c>
      <c r="B61" s="1" t="s">
        <v>80</v>
      </c>
      <c r="C61" s="1">
        <v>1.0</v>
      </c>
      <c r="D61" s="1">
        <v>2.0</v>
      </c>
      <c r="E61" s="1">
        <v>0.0</v>
      </c>
      <c r="F61" s="27">
        <v>0.0</v>
      </c>
    </row>
    <row r="62">
      <c r="A62" s="25" t="s">
        <v>1286</v>
      </c>
      <c r="B62" s="1" t="s">
        <v>84</v>
      </c>
      <c r="C62" s="1">
        <v>1.0</v>
      </c>
      <c r="D62" s="1">
        <v>4.0</v>
      </c>
      <c r="E62" s="1">
        <v>1.0</v>
      </c>
      <c r="F62" s="27">
        <v>1.0</v>
      </c>
    </row>
    <row r="63">
      <c r="A63" s="25" t="s">
        <v>1287</v>
      </c>
      <c r="B63" s="1" t="s">
        <v>77</v>
      </c>
      <c r="C63" s="1">
        <v>2.0</v>
      </c>
      <c r="D63" s="1">
        <v>0.0</v>
      </c>
      <c r="E63" s="1">
        <v>1.0</v>
      </c>
      <c r="F63" s="27">
        <v>0.5</v>
      </c>
    </row>
    <row r="64">
      <c r="A64" s="25" t="s">
        <v>1288</v>
      </c>
      <c r="B64" s="1" t="s">
        <v>81</v>
      </c>
      <c r="C64" s="1">
        <v>2.0</v>
      </c>
      <c r="D64" s="1">
        <v>0.0</v>
      </c>
      <c r="E64" s="1">
        <v>0.0</v>
      </c>
      <c r="F64" s="27">
        <v>0.0</v>
      </c>
    </row>
    <row r="65">
      <c r="A65" s="25" t="s">
        <v>1289</v>
      </c>
      <c r="B65" s="1" t="s">
        <v>79</v>
      </c>
      <c r="C65" s="1">
        <v>2.0</v>
      </c>
      <c r="D65" s="1">
        <v>1.0</v>
      </c>
      <c r="E65" s="1">
        <v>0.0</v>
      </c>
      <c r="F65" s="27">
        <v>0.0</v>
      </c>
    </row>
    <row r="66">
      <c r="A66" s="25" t="s">
        <v>1290</v>
      </c>
      <c r="B66" s="1" t="s">
        <v>76</v>
      </c>
      <c r="C66" s="1">
        <v>2.0</v>
      </c>
      <c r="D66" s="1">
        <v>2.0</v>
      </c>
      <c r="E66" s="1">
        <v>2.0</v>
      </c>
      <c r="F66" s="27">
        <v>1.0</v>
      </c>
    </row>
    <row r="67">
      <c r="A67" s="25" t="s">
        <v>1291</v>
      </c>
      <c r="B67" s="1" t="s">
        <v>78</v>
      </c>
      <c r="C67" s="1">
        <v>2.0</v>
      </c>
      <c r="D67" s="1">
        <v>39.0</v>
      </c>
      <c r="E67" s="1">
        <v>1.0</v>
      </c>
      <c r="F67" s="27">
        <v>0.5</v>
      </c>
    </row>
    <row r="68">
      <c r="A68" s="25" t="s">
        <v>1292</v>
      </c>
      <c r="B68" s="1" t="s">
        <v>72</v>
      </c>
      <c r="C68" s="1">
        <v>4.0</v>
      </c>
      <c r="D68" s="1">
        <v>2.0</v>
      </c>
      <c r="E68" s="1">
        <v>2.0</v>
      </c>
      <c r="F68" s="27">
        <v>0.5</v>
      </c>
    </row>
    <row r="69">
      <c r="A69" s="25" t="s">
        <v>1293</v>
      </c>
      <c r="B69" s="1" t="s">
        <v>64</v>
      </c>
      <c r="C69" s="1">
        <v>5.0</v>
      </c>
      <c r="D69" s="1">
        <v>0.0</v>
      </c>
      <c r="E69" s="1">
        <v>2.0</v>
      </c>
      <c r="F69" s="27">
        <v>0.4</v>
      </c>
    </row>
    <row r="70">
      <c r="A70" s="25" t="s">
        <v>1294</v>
      </c>
      <c r="B70" s="1" t="s">
        <v>73</v>
      </c>
      <c r="C70" s="1">
        <v>5.0</v>
      </c>
      <c r="D70" s="1">
        <v>1.0</v>
      </c>
      <c r="E70" s="1">
        <v>2.0</v>
      </c>
      <c r="F70" s="27">
        <v>0.4</v>
      </c>
    </row>
    <row r="71">
      <c r="A71" s="25" t="s">
        <v>1295</v>
      </c>
      <c r="B71" s="1" t="s">
        <v>69</v>
      </c>
      <c r="C71" s="1">
        <v>5.0</v>
      </c>
      <c r="D71" s="1">
        <v>169.0</v>
      </c>
      <c r="E71" s="1">
        <v>2.0</v>
      </c>
      <c r="F71" s="27">
        <v>0.4</v>
      </c>
    </row>
    <row r="72">
      <c r="A72" s="25" t="s">
        <v>1296</v>
      </c>
      <c r="B72" s="1" t="s">
        <v>66</v>
      </c>
      <c r="C72" s="1">
        <v>6.0</v>
      </c>
      <c r="D72" s="1">
        <v>1.0</v>
      </c>
      <c r="E72" s="1">
        <v>4.0</v>
      </c>
      <c r="F72" s="27">
        <v>0.67</v>
      </c>
    </row>
    <row r="73">
      <c r="A73" s="25" t="s">
        <v>1297</v>
      </c>
      <c r="B73" s="1" t="s">
        <v>70</v>
      </c>
      <c r="C73" s="1">
        <v>7.0</v>
      </c>
      <c r="D73" s="1">
        <v>1.0</v>
      </c>
      <c r="E73" s="1">
        <v>2.0</v>
      </c>
      <c r="F73" s="27">
        <v>0.29</v>
      </c>
    </row>
    <row r="74">
      <c r="A74" s="25" t="s">
        <v>1298</v>
      </c>
      <c r="B74" s="1" t="s">
        <v>63</v>
      </c>
      <c r="C74" s="1">
        <v>7.0</v>
      </c>
      <c r="D74" s="1">
        <v>3.0</v>
      </c>
      <c r="E74" s="1">
        <v>4.0</v>
      </c>
      <c r="F74" s="27">
        <v>0.57</v>
      </c>
    </row>
    <row r="75">
      <c r="A75" s="25" t="s">
        <v>1299</v>
      </c>
      <c r="B75" s="1" t="s">
        <v>67</v>
      </c>
      <c r="C75" s="1">
        <v>7.0</v>
      </c>
      <c r="D75" s="1">
        <v>6.0</v>
      </c>
      <c r="E75" s="1">
        <v>5.0</v>
      </c>
      <c r="F75" s="27">
        <v>0.71</v>
      </c>
    </row>
    <row r="76">
      <c r="A76" s="25" t="s">
        <v>1300</v>
      </c>
      <c r="B76" s="1" t="s">
        <v>65</v>
      </c>
      <c r="C76" s="1">
        <v>8.0</v>
      </c>
      <c r="D76" s="1">
        <v>1.0</v>
      </c>
      <c r="E76" s="1">
        <v>3.0</v>
      </c>
      <c r="F76" s="27">
        <v>0.38</v>
      </c>
    </row>
    <row r="77">
      <c r="A77" s="25" t="s">
        <v>1301</v>
      </c>
      <c r="B77" s="1" t="s">
        <v>58</v>
      </c>
      <c r="C77" s="1">
        <v>9.0</v>
      </c>
      <c r="D77" s="1">
        <v>1.0</v>
      </c>
      <c r="E77" s="1">
        <v>3.0</v>
      </c>
      <c r="F77" s="27">
        <v>0.33</v>
      </c>
    </row>
    <row r="78">
      <c r="A78" s="25" t="s">
        <v>1302</v>
      </c>
      <c r="B78" s="1" t="s">
        <v>62</v>
      </c>
      <c r="C78" s="1">
        <v>9.0</v>
      </c>
      <c r="D78" s="1">
        <v>13.0</v>
      </c>
      <c r="E78" s="1">
        <v>3.0</v>
      </c>
      <c r="F78" s="27">
        <v>0.33</v>
      </c>
    </row>
    <row r="79">
      <c r="A79" s="25" t="s">
        <v>1303</v>
      </c>
      <c r="B79" s="1" t="s">
        <v>60</v>
      </c>
      <c r="C79" s="1">
        <v>10.0</v>
      </c>
      <c r="D79" s="1">
        <v>5.0</v>
      </c>
      <c r="E79" s="1">
        <v>4.0</v>
      </c>
      <c r="F79" s="27">
        <v>0.4</v>
      </c>
    </row>
    <row r="80">
      <c r="A80" s="25" t="s">
        <v>1304</v>
      </c>
      <c r="B80" s="1" t="s">
        <v>53</v>
      </c>
      <c r="C80" s="1">
        <v>10.0</v>
      </c>
      <c r="D80" s="1">
        <v>9.0</v>
      </c>
      <c r="E80" s="1">
        <v>5.0</v>
      </c>
      <c r="F80" s="27">
        <v>0.5</v>
      </c>
    </row>
    <row r="81">
      <c r="A81" s="25" t="s">
        <v>1305</v>
      </c>
      <c r="B81" s="1" t="s">
        <v>57</v>
      </c>
      <c r="C81" s="1">
        <v>11.0</v>
      </c>
      <c r="D81" s="1">
        <v>3.0</v>
      </c>
      <c r="E81" s="1">
        <v>7.0</v>
      </c>
      <c r="F81" s="27">
        <v>0.64</v>
      </c>
    </row>
    <row r="82">
      <c r="A82" s="25" t="s">
        <v>1306</v>
      </c>
      <c r="B82" s="1" t="s">
        <v>46</v>
      </c>
      <c r="C82" s="1">
        <v>11.0</v>
      </c>
      <c r="D82" s="1">
        <v>4.0</v>
      </c>
      <c r="E82" s="1">
        <v>7.0</v>
      </c>
      <c r="F82" s="27">
        <v>0.64</v>
      </c>
    </row>
    <row r="83">
      <c r="A83" s="25" t="s">
        <v>1307</v>
      </c>
      <c r="B83" s="1" t="s">
        <v>49</v>
      </c>
      <c r="C83" s="1">
        <v>11.0</v>
      </c>
      <c r="D83" s="1">
        <v>4.0</v>
      </c>
      <c r="E83" s="1">
        <v>6.0</v>
      </c>
      <c r="F83" s="27">
        <v>0.55</v>
      </c>
    </row>
    <row r="84">
      <c r="A84" s="25" t="s">
        <v>1308</v>
      </c>
      <c r="B84" s="1" t="s">
        <v>59</v>
      </c>
      <c r="C84" s="1">
        <v>11.0</v>
      </c>
      <c r="D84" s="1">
        <v>13.0</v>
      </c>
      <c r="E84" s="1">
        <v>5.0</v>
      </c>
      <c r="F84" s="27">
        <v>0.45</v>
      </c>
    </row>
    <row r="85">
      <c r="A85" s="25" t="s">
        <v>1309</v>
      </c>
      <c r="B85" s="1" t="s">
        <v>56</v>
      </c>
      <c r="C85" s="1">
        <v>11.0</v>
      </c>
      <c r="D85" s="1">
        <v>17.0</v>
      </c>
      <c r="E85" s="1">
        <v>8.0</v>
      </c>
      <c r="F85" s="27">
        <v>0.73</v>
      </c>
    </row>
    <row r="86">
      <c r="A86" s="25" t="s">
        <v>1310</v>
      </c>
      <c r="B86" s="1" t="s">
        <v>51</v>
      </c>
      <c r="C86" s="1">
        <v>12.0</v>
      </c>
      <c r="D86" s="1">
        <v>7.0</v>
      </c>
      <c r="E86" s="1">
        <v>8.0</v>
      </c>
      <c r="F86" s="27">
        <v>0.67</v>
      </c>
    </row>
    <row r="87">
      <c r="A87" s="25" t="s">
        <v>1311</v>
      </c>
      <c r="B87" s="1" t="s">
        <v>54</v>
      </c>
      <c r="C87" s="1">
        <v>13.0</v>
      </c>
      <c r="D87" s="1">
        <v>2.0</v>
      </c>
      <c r="E87" s="1">
        <v>5.0</v>
      </c>
      <c r="F87" s="27">
        <v>0.38</v>
      </c>
    </row>
    <row r="88">
      <c r="A88" s="25" t="s">
        <v>1312</v>
      </c>
      <c r="B88" s="1" t="s">
        <v>55</v>
      </c>
      <c r="C88" s="1">
        <v>13.0</v>
      </c>
      <c r="D88" s="1">
        <v>7.0</v>
      </c>
      <c r="E88" s="1">
        <v>3.0</v>
      </c>
      <c r="F88" s="27">
        <v>0.23</v>
      </c>
    </row>
    <row r="89">
      <c r="A89" s="25" t="s">
        <v>1313</v>
      </c>
      <c r="B89" s="1" t="s">
        <v>42</v>
      </c>
      <c r="C89" s="1">
        <v>14.0</v>
      </c>
      <c r="D89" s="1">
        <v>8.0</v>
      </c>
      <c r="E89" s="1">
        <v>10.0</v>
      </c>
      <c r="F89" s="27">
        <v>0.71</v>
      </c>
    </row>
    <row r="90">
      <c r="A90" s="25" t="s">
        <v>1314</v>
      </c>
      <c r="B90" s="1" t="s">
        <v>52</v>
      </c>
      <c r="C90" s="1">
        <v>15.0</v>
      </c>
      <c r="D90" s="1">
        <v>9.0</v>
      </c>
      <c r="E90" s="1">
        <v>4.0</v>
      </c>
      <c r="F90" s="27">
        <v>0.27</v>
      </c>
    </row>
    <row r="91">
      <c r="A91" s="25" t="s">
        <v>1315</v>
      </c>
      <c r="B91" s="1" t="s">
        <v>50</v>
      </c>
      <c r="C91" s="1">
        <v>16.0</v>
      </c>
      <c r="D91" s="1">
        <v>16.0</v>
      </c>
      <c r="E91" s="1">
        <v>7.0</v>
      </c>
      <c r="F91" s="27">
        <v>0.44</v>
      </c>
    </row>
    <row r="92">
      <c r="A92" s="25" t="s">
        <v>1316</v>
      </c>
      <c r="B92" s="1" t="s">
        <v>45</v>
      </c>
      <c r="C92" s="1">
        <v>16.0</v>
      </c>
      <c r="D92" s="1">
        <v>30.0</v>
      </c>
      <c r="E92" s="1">
        <v>12.0</v>
      </c>
      <c r="F92" s="27">
        <v>0.75</v>
      </c>
    </row>
    <row r="93">
      <c r="A93" s="25" t="s">
        <v>1317</v>
      </c>
      <c r="B93" s="1" t="s">
        <v>44</v>
      </c>
      <c r="C93" s="1">
        <v>18.0</v>
      </c>
      <c r="D93" s="1">
        <v>8.0</v>
      </c>
      <c r="E93" s="1">
        <v>8.0</v>
      </c>
      <c r="F93" s="27">
        <v>0.44</v>
      </c>
    </row>
    <row r="94">
      <c r="A94" s="25" t="s">
        <v>1318</v>
      </c>
      <c r="B94" s="1" t="s">
        <v>48</v>
      </c>
      <c r="C94" s="1">
        <v>18.0</v>
      </c>
      <c r="D94" s="1">
        <v>12.0</v>
      </c>
      <c r="E94" s="1">
        <v>8.0</v>
      </c>
      <c r="F94" s="27">
        <v>0.44</v>
      </c>
    </row>
    <row r="95">
      <c r="A95" s="25" t="s">
        <v>1319</v>
      </c>
      <c r="B95" s="1" t="s">
        <v>40</v>
      </c>
      <c r="C95" s="1">
        <v>19.0</v>
      </c>
      <c r="D95" s="1">
        <v>88.0</v>
      </c>
      <c r="E95" s="1">
        <v>8.0</v>
      </c>
      <c r="F95" s="27">
        <v>0.42</v>
      </c>
    </row>
    <row r="96">
      <c r="A96" s="25" t="s">
        <v>1320</v>
      </c>
      <c r="B96" s="1" t="s">
        <v>35</v>
      </c>
      <c r="C96" s="1">
        <v>21.0</v>
      </c>
      <c r="D96" s="1">
        <v>17.0</v>
      </c>
      <c r="E96" s="1">
        <v>14.0</v>
      </c>
      <c r="F96" s="27">
        <v>0.67</v>
      </c>
    </row>
    <row r="97">
      <c r="A97" s="25" t="s">
        <v>1321</v>
      </c>
      <c r="B97" s="1" t="s">
        <v>47</v>
      </c>
      <c r="C97" s="1">
        <v>21.0</v>
      </c>
      <c r="D97" s="1">
        <v>130.0</v>
      </c>
      <c r="E97" s="1">
        <v>6.0</v>
      </c>
      <c r="F97" s="27">
        <v>0.29</v>
      </c>
    </row>
    <row r="98">
      <c r="A98" s="25" t="s">
        <v>1322</v>
      </c>
      <c r="B98" s="1" t="s">
        <v>37</v>
      </c>
      <c r="C98" s="1">
        <v>22.0</v>
      </c>
      <c r="D98" s="1">
        <v>15.0</v>
      </c>
      <c r="E98" s="1">
        <v>13.0</v>
      </c>
      <c r="F98" s="27">
        <v>0.59</v>
      </c>
    </row>
    <row r="99">
      <c r="A99" s="25" t="s">
        <v>1323</v>
      </c>
      <c r="B99" s="1" t="s">
        <v>38</v>
      </c>
      <c r="C99" s="1">
        <v>25.0</v>
      </c>
      <c r="D99" s="1">
        <v>51.0</v>
      </c>
      <c r="E99" s="1">
        <v>12.0</v>
      </c>
      <c r="F99" s="27">
        <v>0.48</v>
      </c>
    </row>
    <row r="100">
      <c r="A100" s="25" t="s">
        <v>1324</v>
      </c>
      <c r="B100" s="1" t="s">
        <v>43</v>
      </c>
      <c r="C100" s="1">
        <v>26.0</v>
      </c>
      <c r="D100" s="1">
        <v>9.0</v>
      </c>
      <c r="E100" s="1">
        <v>11.0</v>
      </c>
      <c r="F100" s="27">
        <v>0.42</v>
      </c>
    </row>
    <row r="101">
      <c r="A101" s="25" t="s">
        <v>1325</v>
      </c>
      <c r="B101" s="1" t="s">
        <v>41</v>
      </c>
      <c r="C101" s="1">
        <v>29.0</v>
      </c>
      <c r="D101" s="1">
        <v>12.0</v>
      </c>
      <c r="E101" s="1">
        <v>11.0</v>
      </c>
      <c r="F101" s="27">
        <v>0.38</v>
      </c>
    </row>
    <row r="102">
      <c r="A102" s="25" t="s">
        <v>1326</v>
      </c>
      <c r="B102" s="1" t="s">
        <v>39</v>
      </c>
      <c r="C102" s="1">
        <v>31.0</v>
      </c>
      <c r="D102" s="1">
        <v>15.0</v>
      </c>
      <c r="E102" s="1">
        <v>14.0</v>
      </c>
      <c r="F102" s="27">
        <v>0.45</v>
      </c>
    </row>
    <row r="103">
      <c r="A103" s="25" t="s">
        <v>1327</v>
      </c>
      <c r="B103" s="1" t="s">
        <v>34</v>
      </c>
      <c r="C103" s="1">
        <v>31.0</v>
      </c>
      <c r="D103" s="1">
        <v>20.0</v>
      </c>
      <c r="E103" s="1">
        <v>12.0</v>
      </c>
      <c r="F103" s="27">
        <v>0.39</v>
      </c>
    </row>
    <row r="104">
      <c r="A104" s="25" t="s">
        <v>1328</v>
      </c>
      <c r="B104" s="1" t="s">
        <v>31</v>
      </c>
      <c r="C104" s="1">
        <v>32.0</v>
      </c>
      <c r="D104" s="1">
        <v>44.0</v>
      </c>
      <c r="E104" s="1">
        <v>23.0</v>
      </c>
      <c r="F104" s="27">
        <v>0.72</v>
      </c>
    </row>
    <row r="105">
      <c r="A105" s="25" t="s">
        <v>1329</v>
      </c>
      <c r="B105" s="1" t="s">
        <v>25</v>
      </c>
      <c r="C105" s="1">
        <v>34.0</v>
      </c>
      <c r="D105" s="1">
        <v>23.0</v>
      </c>
      <c r="E105" s="1">
        <v>22.0</v>
      </c>
      <c r="F105" s="27">
        <v>0.65</v>
      </c>
    </row>
    <row r="106">
      <c r="A106" s="25" t="s">
        <v>1330</v>
      </c>
      <c r="B106" s="1" t="s">
        <v>36</v>
      </c>
      <c r="C106" s="1">
        <v>36.0</v>
      </c>
      <c r="D106" s="1">
        <v>16.0</v>
      </c>
      <c r="E106" s="1">
        <v>14.0</v>
      </c>
      <c r="F106" s="27">
        <v>0.39</v>
      </c>
    </row>
    <row r="107">
      <c r="A107" s="25" t="s">
        <v>1331</v>
      </c>
      <c r="B107" s="1" t="s">
        <v>33</v>
      </c>
      <c r="C107" s="1">
        <v>39.0</v>
      </c>
      <c r="D107" s="1">
        <v>16.0</v>
      </c>
      <c r="E107" s="1">
        <v>23.0</v>
      </c>
      <c r="F107" s="27">
        <v>0.59</v>
      </c>
    </row>
    <row r="108">
      <c r="A108" s="25" t="s">
        <v>1332</v>
      </c>
      <c r="B108" s="1" t="s">
        <v>26</v>
      </c>
      <c r="C108" s="1">
        <v>39.0</v>
      </c>
      <c r="D108" s="1">
        <v>37.0</v>
      </c>
      <c r="E108" s="1">
        <v>27.0</v>
      </c>
      <c r="F108" s="27">
        <v>0.69</v>
      </c>
    </row>
    <row r="109">
      <c r="A109" s="25" t="s">
        <v>1333</v>
      </c>
      <c r="B109" s="1" t="s">
        <v>32</v>
      </c>
      <c r="C109" s="1">
        <v>41.0</v>
      </c>
      <c r="D109" s="1">
        <v>86.0</v>
      </c>
      <c r="E109" s="1">
        <v>20.0</v>
      </c>
      <c r="F109" s="27">
        <v>0.49</v>
      </c>
    </row>
    <row r="110">
      <c r="A110" s="25" t="s">
        <v>1334</v>
      </c>
      <c r="B110" s="1" t="s">
        <v>27</v>
      </c>
      <c r="C110" s="1">
        <v>42.0</v>
      </c>
      <c r="D110" s="1">
        <v>27.0</v>
      </c>
      <c r="E110" s="1">
        <v>21.0</v>
      </c>
      <c r="F110" s="27">
        <v>0.5</v>
      </c>
    </row>
    <row r="111">
      <c r="A111" s="25" t="s">
        <v>1335</v>
      </c>
      <c r="B111" s="1" t="s">
        <v>28</v>
      </c>
      <c r="C111" s="1">
        <v>43.0</v>
      </c>
      <c r="D111" s="1">
        <v>109.0</v>
      </c>
      <c r="E111" s="1">
        <v>20.0</v>
      </c>
      <c r="F111" s="27">
        <v>0.47</v>
      </c>
    </row>
    <row r="112">
      <c r="A112" s="25" t="s">
        <v>1336</v>
      </c>
      <c r="B112" s="1" t="s">
        <v>30</v>
      </c>
      <c r="C112" s="1">
        <v>46.0</v>
      </c>
      <c r="D112" s="1">
        <v>18.0</v>
      </c>
      <c r="E112" s="1">
        <v>16.0</v>
      </c>
      <c r="F112" s="27">
        <v>0.35</v>
      </c>
    </row>
    <row r="113">
      <c r="A113" s="25" t="s">
        <v>1337</v>
      </c>
      <c r="B113" s="1" t="s">
        <v>29</v>
      </c>
      <c r="C113" s="1">
        <v>46.0</v>
      </c>
      <c r="D113" s="1">
        <v>20.0</v>
      </c>
      <c r="E113" s="1">
        <v>19.0</v>
      </c>
      <c r="F113" s="27">
        <v>0.41</v>
      </c>
    </row>
    <row r="114">
      <c r="A114" s="25" t="s">
        <v>1338</v>
      </c>
      <c r="B114" s="1" t="s">
        <v>18</v>
      </c>
      <c r="C114" s="1">
        <v>48.0</v>
      </c>
      <c r="D114" s="1">
        <v>34.0</v>
      </c>
      <c r="E114" s="1">
        <v>29.0</v>
      </c>
      <c r="F114" s="27">
        <v>0.6</v>
      </c>
    </row>
    <row r="115">
      <c r="A115" s="25" t="s">
        <v>1339</v>
      </c>
      <c r="B115" s="1" t="s">
        <v>21</v>
      </c>
      <c r="C115" s="1">
        <v>49.0</v>
      </c>
      <c r="D115" s="1">
        <v>70.0</v>
      </c>
      <c r="E115" s="1">
        <v>29.0</v>
      </c>
      <c r="F115" s="27">
        <v>0.59</v>
      </c>
    </row>
    <row r="116">
      <c r="A116" s="25" t="s">
        <v>1340</v>
      </c>
      <c r="B116" s="1" t="s">
        <v>24</v>
      </c>
      <c r="C116" s="1">
        <v>55.0</v>
      </c>
      <c r="D116" s="1">
        <v>26.0</v>
      </c>
      <c r="E116" s="1">
        <v>27.0</v>
      </c>
      <c r="F116" s="27">
        <v>0.49</v>
      </c>
    </row>
    <row r="117">
      <c r="A117" s="25" t="s">
        <v>1341</v>
      </c>
      <c r="B117" s="1" t="s">
        <v>22</v>
      </c>
      <c r="C117" s="1">
        <v>55.0</v>
      </c>
      <c r="D117" s="1">
        <v>26.0</v>
      </c>
      <c r="E117" s="1">
        <v>24.0</v>
      </c>
      <c r="F117" s="27">
        <v>0.44</v>
      </c>
    </row>
    <row r="118">
      <c r="A118" s="25" t="s">
        <v>1342</v>
      </c>
      <c r="B118" s="1" t="s">
        <v>23</v>
      </c>
      <c r="C118" s="1">
        <v>59.0</v>
      </c>
      <c r="D118" s="1">
        <v>29.0</v>
      </c>
      <c r="E118" s="1">
        <v>25.0</v>
      </c>
      <c r="F118" s="27">
        <v>0.42</v>
      </c>
    </row>
    <row r="119">
      <c r="A119" s="25" t="s">
        <v>1343</v>
      </c>
      <c r="B119" s="1" t="s">
        <v>15</v>
      </c>
      <c r="C119" s="1">
        <v>59.0</v>
      </c>
      <c r="D119" s="1">
        <v>69.0</v>
      </c>
      <c r="E119" s="1">
        <v>36.0</v>
      </c>
      <c r="F119" s="27">
        <v>0.61</v>
      </c>
    </row>
    <row r="120">
      <c r="A120" s="25" t="s">
        <v>1344</v>
      </c>
      <c r="B120" s="1" t="s">
        <v>17</v>
      </c>
      <c r="C120" s="1">
        <v>61.0</v>
      </c>
      <c r="D120" s="1">
        <v>35.0</v>
      </c>
      <c r="E120" s="1">
        <v>31.0</v>
      </c>
      <c r="F120" s="27">
        <v>0.51</v>
      </c>
    </row>
    <row r="121">
      <c r="A121" s="25" t="s">
        <v>1345</v>
      </c>
      <c r="B121" s="1" t="s">
        <v>20</v>
      </c>
      <c r="C121" s="1">
        <v>61.0</v>
      </c>
      <c r="D121" s="1">
        <v>41.0</v>
      </c>
      <c r="E121" s="1">
        <v>32.0</v>
      </c>
      <c r="F121" s="27">
        <v>0.52</v>
      </c>
    </row>
    <row r="122">
      <c r="A122" s="25" t="s">
        <v>1346</v>
      </c>
      <c r="B122" s="1" t="s">
        <v>19</v>
      </c>
      <c r="C122" s="1">
        <v>62.0</v>
      </c>
      <c r="D122" s="1">
        <v>48.0</v>
      </c>
      <c r="E122" s="1">
        <v>29.0</v>
      </c>
      <c r="F122" s="27">
        <v>0.47</v>
      </c>
    </row>
    <row r="123">
      <c r="A123" s="25" t="s">
        <v>1347</v>
      </c>
      <c r="B123" s="1" t="s">
        <v>14</v>
      </c>
      <c r="C123" s="1">
        <v>69.0</v>
      </c>
      <c r="D123" s="1">
        <v>80.0</v>
      </c>
      <c r="E123" s="1">
        <v>41.0</v>
      </c>
      <c r="F123" s="27">
        <v>0.59</v>
      </c>
    </row>
    <row r="124">
      <c r="A124" s="25" t="s">
        <v>1348</v>
      </c>
      <c r="B124" s="1" t="s">
        <v>13</v>
      </c>
      <c r="C124" s="1">
        <v>71.0</v>
      </c>
      <c r="D124" s="1">
        <v>36.0</v>
      </c>
      <c r="E124" s="1">
        <v>30.0</v>
      </c>
      <c r="F124" s="27">
        <v>0.42</v>
      </c>
    </row>
    <row r="125">
      <c r="A125" s="25" t="s">
        <v>1349</v>
      </c>
      <c r="B125" s="1" t="s">
        <v>16</v>
      </c>
      <c r="C125" s="1">
        <v>74.0</v>
      </c>
      <c r="D125" s="1">
        <v>44.0</v>
      </c>
      <c r="E125" s="1">
        <v>36.0</v>
      </c>
      <c r="F125" s="27">
        <v>0.49</v>
      </c>
    </row>
    <row r="126">
      <c r="A126" s="25" t="s">
        <v>1350</v>
      </c>
      <c r="B126" s="1" t="s">
        <v>12</v>
      </c>
      <c r="C126" s="1">
        <v>88.0</v>
      </c>
      <c r="D126" s="1">
        <v>40.0</v>
      </c>
      <c r="E126" s="1">
        <v>44.0</v>
      </c>
      <c r="F126" s="27">
        <v>0.5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</hyperlinks>
  <drawing r:id="rId126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1351</v>
      </c>
      <c r="B1" s="1" t="s">
        <v>1352</v>
      </c>
      <c r="C1" s="1" t="s">
        <v>1353</v>
      </c>
    </row>
    <row r="2">
      <c r="A2" s="1">
        <v>1982.0</v>
      </c>
      <c r="B2" s="3">
        <v>9.445423954</v>
      </c>
      <c r="C2" s="1" t="s">
        <v>1354</v>
      </c>
    </row>
    <row r="3">
      <c r="A3" s="1">
        <v>1983.0</v>
      </c>
      <c r="B3" s="3">
        <v>11.79974052</v>
      </c>
      <c r="C3" s="1">
        <v>2.0</v>
      </c>
    </row>
    <row r="4">
      <c r="A4" s="1">
        <v>1984.0</v>
      </c>
      <c r="B4" s="3">
        <v>10.45503482</v>
      </c>
      <c r="C4" s="1">
        <v>2.0</v>
      </c>
    </row>
    <row r="5">
      <c r="A5" s="1">
        <v>1985.0</v>
      </c>
      <c r="B5" s="3">
        <v>4.724536157</v>
      </c>
      <c r="C5" s="1">
        <v>2.1</v>
      </c>
    </row>
    <row r="6">
      <c r="A6" s="1">
        <v>1986.0</v>
      </c>
      <c r="B6" s="3">
        <v>5.822666962</v>
      </c>
      <c r="C6" s="1">
        <v>2.7</v>
      </c>
    </row>
    <row r="7">
      <c r="A7" s="1">
        <v>1987.0</v>
      </c>
      <c r="B7" s="3">
        <v>9.278656132</v>
      </c>
      <c r="C7" s="1">
        <v>2.62</v>
      </c>
    </row>
    <row r="8">
      <c r="A8" s="1">
        <v>1988.0</v>
      </c>
      <c r="B8" s="3">
        <v>8.045367151</v>
      </c>
      <c r="C8" s="1">
        <v>2.85</v>
      </c>
    </row>
    <row r="9">
      <c r="A9" s="1">
        <v>1989.0</v>
      </c>
      <c r="B9" s="3">
        <v>6.415539635</v>
      </c>
      <c r="C9" s="1">
        <v>2.81</v>
      </c>
    </row>
    <row r="10">
      <c r="A10" s="1">
        <v>1990.0</v>
      </c>
      <c r="B10" s="3">
        <v>7.819191447</v>
      </c>
      <c r="C10" s="1">
        <v>2.55</v>
      </c>
    </row>
    <row r="11">
      <c r="A11" s="1">
        <v>1991.0</v>
      </c>
      <c r="B11" s="3">
        <v>9.419058277</v>
      </c>
      <c r="C11" s="1">
        <v>2.62</v>
      </c>
    </row>
    <row r="12">
      <c r="A12" s="1">
        <v>1992.0</v>
      </c>
      <c r="B12" s="3">
        <v>7.52351717</v>
      </c>
      <c r="C12" s="1">
        <v>2.74</v>
      </c>
    </row>
    <row r="13">
      <c r="A13" s="1">
        <v>1993.0</v>
      </c>
      <c r="B13" s="3">
        <v>9.671893382</v>
      </c>
      <c r="C13" s="1">
        <v>2.79</v>
      </c>
    </row>
    <row r="14">
      <c r="A14" s="1">
        <v>1994.0</v>
      </c>
      <c r="B14" s="3">
        <v>8.53200525</v>
      </c>
      <c r="C14" s="1">
        <v>4.36</v>
      </c>
    </row>
    <row r="15">
      <c r="A15" s="1">
        <v>1995.0</v>
      </c>
      <c r="B15" s="3">
        <v>9.420323216</v>
      </c>
      <c r="C15" s="1">
        <v>7.2</v>
      </c>
    </row>
    <row r="16">
      <c r="A16" s="1">
        <v>1996.0</v>
      </c>
      <c r="B16" s="3">
        <v>7.973280856</v>
      </c>
      <c r="C16" s="1">
        <v>4.87</v>
      </c>
    </row>
    <row r="17">
      <c r="A17" s="1">
        <v>1997.0</v>
      </c>
      <c r="B17" s="3">
        <v>6.226141634</v>
      </c>
      <c r="C17" s="1">
        <v>4.69</v>
      </c>
    </row>
    <row r="18">
      <c r="A18" s="1">
        <v>1998.0</v>
      </c>
      <c r="B18" s="3">
        <v>58.45104447</v>
      </c>
      <c r="C18" s="1">
        <v>5.46</v>
      </c>
    </row>
    <row r="19">
      <c r="A19" s="1">
        <v>1999.0</v>
      </c>
      <c r="B19" s="3">
        <v>20.47783111</v>
      </c>
      <c r="C19" s="1">
        <v>6.36</v>
      </c>
    </row>
    <row r="20">
      <c r="A20" s="1">
        <v>2000.0</v>
      </c>
      <c r="B20" s="3">
        <v>3.68861916</v>
      </c>
      <c r="C20" s="1">
        <v>6.08</v>
      </c>
    </row>
    <row r="21">
      <c r="A21" s="1">
        <v>2001.0</v>
      </c>
      <c r="B21" s="3">
        <v>11.50011488</v>
      </c>
      <c r="C21" s="1">
        <v>8.1</v>
      </c>
    </row>
    <row r="22">
      <c r="A22" s="1">
        <v>2002.0</v>
      </c>
      <c r="B22" s="3">
        <v>11.90011757</v>
      </c>
      <c r="C22" s="1">
        <v>9.06</v>
      </c>
    </row>
    <row r="23">
      <c r="A23" s="1">
        <v>2003.0</v>
      </c>
      <c r="B23" s="3">
        <v>6.757317194</v>
      </c>
      <c r="C23" s="1">
        <v>9.67</v>
      </c>
    </row>
    <row r="24">
      <c r="A24" s="1">
        <v>2004.0</v>
      </c>
      <c r="B24" s="3">
        <v>6.064059885</v>
      </c>
      <c r="C24" s="1">
        <v>9.86</v>
      </c>
    </row>
    <row r="25">
      <c r="A25" s="1">
        <v>2005.0</v>
      </c>
      <c r="B25" s="3">
        <v>10.45319842</v>
      </c>
      <c r="C25" s="1">
        <v>11.24</v>
      </c>
    </row>
    <row r="26">
      <c r="A26" s="1">
        <v>2006.0</v>
      </c>
      <c r="B26" s="3">
        <v>13.1086721</v>
      </c>
      <c r="C26" s="1">
        <v>10.28</v>
      </c>
    </row>
    <row r="27">
      <c r="A27" s="1">
        <v>2007.0</v>
      </c>
      <c r="B27" s="3">
        <v>6.406562813</v>
      </c>
      <c r="C27" s="1">
        <v>9.11</v>
      </c>
    </row>
    <row r="28">
      <c r="A28" s="1">
        <v>2008.0</v>
      </c>
      <c r="B28" s="3">
        <v>10.2266645</v>
      </c>
      <c r="C28" s="1">
        <v>8.39</v>
      </c>
    </row>
    <row r="29">
      <c r="A29" s="1">
        <v>2009.0</v>
      </c>
      <c r="B29" s="3">
        <v>4.38641555</v>
      </c>
      <c r="C29" s="1">
        <v>7.87</v>
      </c>
    </row>
    <row r="30">
      <c r="A30" s="1">
        <v>2010.0</v>
      </c>
      <c r="B30" s="3">
        <v>5.134204008</v>
      </c>
      <c r="C30" s="1">
        <v>7.48</v>
      </c>
    </row>
    <row r="31">
      <c r="A31" s="1">
        <v>2011.0</v>
      </c>
      <c r="B31" s="3">
        <v>5.35604779</v>
      </c>
      <c r="C31" s="1">
        <v>7.87</v>
      </c>
    </row>
    <row r="32">
      <c r="A32" s="1">
        <v>2012.0</v>
      </c>
      <c r="B32" s="3">
        <v>4.279499996</v>
      </c>
      <c r="C32" s="1">
        <v>6.13</v>
      </c>
    </row>
    <row r="33">
      <c r="A33" s="1">
        <v>2013.0</v>
      </c>
      <c r="B33" s="3">
        <v>6.412513302</v>
      </c>
      <c r="C33" s="1">
        <v>6.17</v>
      </c>
    </row>
    <row r="34">
      <c r="A34" s="1">
        <v>2014.0</v>
      </c>
      <c r="B34" s="3">
        <v>6.394925408</v>
      </c>
      <c r="C34" s="1">
        <v>5.94</v>
      </c>
    </row>
    <row r="35">
      <c r="A35" s="1">
        <v>2015.0</v>
      </c>
      <c r="B35" s="3">
        <v>6.363121131</v>
      </c>
      <c r="C35" s="1">
        <v>6.18</v>
      </c>
    </row>
    <row r="36">
      <c r="A36" s="1">
        <v>2016.0</v>
      </c>
      <c r="B36" s="3">
        <v>3.525805157</v>
      </c>
      <c r="C36" s="1">
        <v>5.61</v>
      </c>
    </row>
    <row r="37">
      <c r="A37" s="1">
        <v>2017.0</v>
      </c>
      <c r="B37" s="3">
        <v>3.80879807</v>
      </c>
      <c r="C37" s="1">
        <v>5.5</v>
      </c>
    </row>
    <row r="38">
      <c r="A38" s="1">
        <v>2018.0</v>
      </c>
      <c r="B38" s="3">
        <v>3.198346416</v>
      </c>
      <c r="C38" s="1">
        <v>5.3</v>
      </c>
    </row>
    <row r="39">
      <c r="A39" s="1">
        <v>2019.0</v>
      </c>
      <c r="B39" s="3">
        <v>3.03058665</v>
      </c>
      <c r="C39" s="1">
        <v>5.23</v>
      </c>
    </row>
    <row r="40">
      <c r="A40" s="1">
        <v>2020.0</v>
      </c>
      <c r="B40" s="3">
        <v>1.920968006</v>
      </c>
      <c r="C40" s="1">
        <v>7.07</v>
      </c>
    </row>
    <row r="41">
      <c r="A41" s="1">
        <v>2021.0</v>
      </c>
      <c r="B41" s="3">
        <v>1.560129905</v>
      </c>
      <c r="C41" s="1">
        <v>6.49</v>
      </c>
    </row>
    <row r="42">
      <c r="A42" s="1">
        <v>2022.0</v>
      </c>
      <c r="B42" s="3">
        <v>4.209463834</v>
      </c>
      <c r="C42" s="1">
        <v>5.86</v>
      </c>
    </row>
    <row r="43">
      <c r="A43" s="1">
        <v>2023.0</v>
      </c>
      <c r="B43" s="3">
        <v>3.670131424</v>
      </c>
      <c r="C43" s="1">
        <v>5.32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1355</v>
      </c>
      <c r="B1" s="1" t="s">
        <v>1356</v>
      </c>
      <c r="C1" s="1" t="s">
        <v>1357</v>
      </c>
      <c r="D1" s="1" t="s">
        <v>1358</v>
      </c>
      <c r="E1" s="1" t="s">
        <v>1359</v>
      </c>
      <c r="F1" s="1" t="s">
        <v>1360</v>
      </c>
      <c r="G1" s="1" t="s">
        <v>1361</v>
      </c>
      <c r="H1" s="1" t="s">
        <v>1362</v>
      </c>
      <c r="I1" s="1" t="s">
        <v>1363</v>
      </c>
      <c r="J1" s="1" t="s">
        <v>1364</v>
      </c>
      <c r="K1" s="1" t="s">
        <v>1365</v>
      </c>
      <c r="L1" s="1" t="s">
        <v>1366</v>
      </c>
      <c r="M1" s="1" t="s">
        <v>1367</v>
      </c>
      <c r="N1" s="1" t="s">
        <v>1368</v>
      </c>
      <c r="O1" s="1" t="s">
        <v>1369</v>
      </c>
      <c r="P1" s="1" t="s">
        <v>1370</v>
      </c>
      <c r="Q1" s="1" t="s">
        <v>1371</v>
      </c>
      <c r="R1" s="1" t="s">
        <v>1372</v>
      </c>
      <c r="S1" s="1" t="s">
        <v>1373</v>
      </c>
      <c r="T1" s="1" t="s">
        <v>1374</v>
      </c>
      <c r="U1" s="1" t="s">
        <v>1375</v>
      </c>
      <c r="V1" s="1" t="s">
        <v>1376</v>
      </c>
      <c r="W1" s="1" t="s">
        <v>1377</v>
      </c>
      <c r="X1" s="1" t="s">
        <v>1378</v>
      </c>
      <c r="Y1" s="1" t="s">
        <v>1379</v>
      </c>
      <c r="Z1" s="1" t="s">
        <v>1380</v>
      </c>
      <c r="AA1" s="1" t="s">
        <v>1381</v>
      </c>
      <c r="AB1" s="1" t="s">
        <v>1382</v>
      </c>
      <c r="AC1" s="1" t="s">
        <v>1383</v>
      </c>
      <c r="AD1" s="1" t="s">
        <v>1384</v>
      </c>
      <c r="AE1" s="1" t="s">
        <v>1385</v>
      </c>
      <c r="AF1" s="1" t="s">
        <v>1386</v>
      </c>
      <c r="AG1" s="1" t="s">
        <v>1387</v>
      </c>
      <c r="AH1" s="1" t="s">
        <v>1388</v>
      </c>
      <c r="AI1" s="1" t="s">
        <v>1389</v>
      </c>
      <c r="AJ1" s="1" t="s">
        <v>1390</v>
      </c>
      <c r="AK1" s="1" t="s">
        <v>1391</v>
      </c>
      <c r="AL1" s="1" t="s">
        <v>1392</v>
      </c>
      <c r="AM1" s="1" t="s">
        <v>1393</v>
      </c>
      <c r="AN1" s="1" t="s">
        <v>1394</v>
      </c>
      <c r="AO1" s="1" t="s">
        <v>1395</v>
      </c>
      <c r="AP1" s="1" t="s">
        <v>1396</v>
      </c>
      <c r="AQ1" s="1" t="s">
        <v>1397</v>
      </c>
      <c r="AR1" s="1" t="s">
        <v>1398</v>
      </c>
      <c r="AS1" s="1" t="s">
        <v>1399</v>
      </c>
      <c r="AT1" s="1" t="s">
        <v>1400</v>
      </c>
      <c r="AU1" s="1" t="s">
        <v>1401</v>
      </c>
      <c r="AV1" s="1" t="s">
        <v>1402</v>
      </c>
      <c r="AW1" s="1" t="s">
        <v>1403</v>
      </c>
      <c r="AX1" s="1" t="s">
        <v>1404</v>
      </c>
      <c r="AY1" s="1" t="s">
        <v>1405</v>
      </c>
      <c r="AZ1" s="1" t="s">
        <v>1406</v>
      </c>
      <c r="BA1" s="1" t="s">
        <v>1407</v>
      </c>
      <c r="BB1" s="1" t="s">
        <v>1408</v>
      </c>
      <c r="BC1" s="1" t="s">
        <v>1409</v>
      </c>
      <c r="BD1" s="1" t="s">
        <v>1410</v>
      </c>
      <c r="BE1" s="1" t="s">
        <v>1411</v>
      </c>
      <c r="BF1" s="1" t="s">
        <v>1412</v>
      </c>
      <c r="BG1" s="1" t="s">
        <v>1413</v>
      </c>
      <c r="BH1" s="1" t="s">
        <v>1414</v>
      </c>
      <c r="BI1" s="1" t="s">
        <v>1415</v>
      </c>
      <c r="BJ1" s="1" t="s">
        <v>1416</v>
      </c>
      <c r="BK1" s="1" t="s">
        <v>1417</v>
      </c>
      <c r="BL1" s="1" t="s">
        <v>1418</v>
      </c>
      <c r="BM1" s="1" t="s">
        <v>1419</v>
      </c>
      <c r="BN1" s="1" t="s">
        <v>1420</v>
      </c>
      <c r="BO1" s="1" t="s">
        <v>1421</v>
      </c>
      <c r="BP1" s="1" t="s">
        <v>1422</v>
      </c>
      <c r="BQ1" s="1" t="s">
        <v>1423</v>
      </c>
      <c r="BR1" s="1" t="s">
        <v>1424</v>
      </c>
      <c r="BS1" s="1" t="s">
        <v>1425</v>
      </c>
      <c r="BT1" s="1" t="s">
        <v>1426</v>
      </c>
      <c r="BU1" s="1" t="s">
        <v>1427</v>
      </c>
      <c r="BV1" s="1" t="s">
        <v>1428</v>
      </c>
      <c r="BW1" s="1" t="s">
        <v>1429</v>
      </c>
      <c r="BX1" s="1" t="s">
        <v>1430</v>
      </c>
      <c r="BY1" s="1" t="s">
        <v>1431</v>
      </c>
      <c r="BZ1" s="1" t="s">
        <v>1432</v>
      </c>
      <c r="CA1" s="1" t="s">
        <v>1433</v>
      </c>
      <c r="CB1" s="1" t="s">
        <v>1434</v>
      </c>
      <c r="CC1" s="1" t="s">
        <v>1435</v>
      </c>
      <c r="CD1" s="1" t="s">
        <v>1436</v>
      </c>
      <c r="CE1" s="1" t="s">
        <v>1437</v>
      </c>
      <c r="CF1" s="1" t="s">
        <v>1438</v>
      </c>
      <c r="CG1" s="1" t="s">
        <v>1439</v>
      </c>
      <c r="CH1" s="1" t="s">
        <v>1440</v>
      </c>
      <c r="CI1" s="1" t="s">
        <v>1441</v>
      </c>
      <c r="CJ1" s="1" t="s">
        <v>1442</v>
      </c>
      <c r="CK1" s="1" t="s">
        <v>1443</v>
      </c>
      <c r="CL1" s="1" t="s">
        <v>1444</v>
      </c>
      <c r="CM1" s="1" t="s">
        <v>1445</v>
      </c>
      <c r="CN1" s="1" t="s">
        <v>1446</v>
      </c>
      <c r="CO1" s="1" t="s">
        <v>1447</v>
      </c>
      <c r="CP1" s="1" t="s">
        <v>1448</v>
      </c>
      <c r="CQ1" s="1" t="s">
        <v>1449</v>
      </c>
      <c r="CR1" s="1" t="s">
        <v>1450</v>
      </c>
      <c r="CS1" s="1" t="s">
        <v>1451</v>
      </c>
      <c r="CT1" s="1" t="s">
        <v>1452</v>
      </c>
      <c r="CU1" s="1" t="s">
        <v>1453</v>
      </c>
      <c r="CV1" s="1" t="s">
        <v>1454</v>
      </c>
      <c r="CW1" s="1" t="s">
        <v>1455</v>
      </c>
      <c r="CX1" s="1" t="s">
        <v>1456</v>
      </c>
      <c r="CY1" s="1" t="s">
        <v>1457</v>
      </c>
      <c r="CZ1" s="1" t="s">
        <v>1458</v>
      </c>
      <c r="DA1" s="1" t="s">
        <v>1459</v>
      </c>
      <c r="DB1" s="1" t="s">
        <v>1460</v>
      </c>
      <c r="DC1" s="1" t="s">
        <v>1461</v>
      </c>
      <c r="DD1" s="1" t="s">
        <v>1462</v>
      </c>
      <c r="DE1" s="1" t="s">
        <v>1463</v>
      </c>
      <c r="DF1" s="1" t="s">
        <v>1464</v>
      </c>
      <c r="DG1" s="1" t="s">
        <v>1465</v>
      </c>
    </row>
    <row r="2">
      <c r="A2" s="1" t="s">
        <v>1466</v>
      </c>
      <c r="B2" s="1">
        <v>1.0</v>
      </c>
      <c r="C2" s="1" t="s">
        <v>1467</v>
      </c>
      <c r="D2" s="28">
        <v>0.8854166666666666</v>
      </c>
      <c r="E2" s="1">
        <v>2.0</v>
      </c>
      <c r="F2" s="1" t="s">
        <v>1468</v>
      </c>
      <c r="G2" s="1" t="s">
        <v>1469</v>
      </c>
      <c r="H2" s="1" t="s">
        <v>1470</v>
      </c>
      <c r="I2" s="1">
        <v>2.0</v>
      </c>
      <c r="J2" s="1" t="s">
        <v>1471</v>
      </c>
      <c r="K2" s="28">
        <v>0.6354166666666666</v>
      </c>
      <c r="L2" s="1">
        <v>0.0</v>
      </c>
      <c r="M2" s="1" t="s">
        <v>1468</v>
      </c>
      <c r="N2" s="1" t="s">
        <v>1472</v>
      </c>
      <c r="O2" s="1" t="s">
        <v>1468</v>
      </c>
      <c r="P2" s="1">
        <v>0.0</v>
      </c>
      <c r="Q2" s="1" t="s">
        <v>1473</v>
      </c>
      <c r="R2" s="28">
        <v>0.7604166666666666</v>
      </c>
      <c r="S2" s="1">
        <v>2.0</v>
      </c>
      <c r="T2" s="1" t="s">
        <v>1474</v>
      </c>
      <c r="U2" s="1" t="s">
        <v>1475</v>
      </c>
      <c r="V2" s="1" t="s">
        <v>1468</v>
      </c>
      <c r="W2" s="1">
        <v>1.0</v>
      </c>
      <c r="X2" s="1" t="s">
        <v>1476</v>
      </c>
      <c r="Y2" s="28">
        <v>0.7291666666666666</v>
      </c>
      <c r="Z2" s="1">
        <v>2.0</v>
      </c>
      <c r="AA2" s="1" t="s">
        <v>1477</v>
      </c>
      <c r="AB2" s="1" t="s">
        <v>1478</v>
      </c>
      <c r="AC2" s="1" t="s">
        <v>1479</v>
      </c>
      <c r="AD2" s="1">
        <v>1.0</v>
      </c>
      <c r="AE2" s="1" t="s">
        <v>1480</v>
      </c>
      <c r="AF2" s="28">
        <v>0.6041666666666666</v>
      </c>
      <c r="AG2" s="1">
        <v>2.0</v>
      </c>
      <c r="AH2" s="1" t="s">
        <v>1468</v>
      </c>
      <c r="AI2" s="1" t="s">
        <v>1481</v>
      </c>
      <c r="AJ2" s="1" t="s">
        <v>1482</v>
      </c>
      <c r="AK2" s="1" t="s">
        <v>1483</v>
      </c>
      <c r="AL2" s="28">
        <v>0.8541666666666666</v>
      </c>
      <c r="AM2" s="1">
        <v>1.0</v>
      </c>
      <c r="AN2" s="1" t="s">
        <v>1468</v>
      </c>
      <c r="AO2" s="1" t="s">
        <v>1484</v>
      </c>
      <c r="AP2" s="1" t="s">
        <v>1468</v>
      </c>
      <c r="AQ2" s="1">
        <v>2.0</v>
      </c>
      <c r="AR2" s="1" t="s">
        <v>1485</v>
      </c>
      <c r="AS2" s="28">
        <v>0.8541666666666666</v>
      </c>
      <c r="AT2" s="1">
        <v>0.0</v>
      </c>
      <c r="AU2" s="1" t="s">
        <v>1486</v>
      </c>
      <c r="AV2" s="1" t="s">
        <v>1487</v>
      </c>
      <c r="AW2" s="1" t="s">
        <v>1468</v>
      </c>
      <c r="AX2" s="1">
        <v>0.0</v>
      </c>
      <c r="AY2" s="1" t="s">
        <v>1488</v>
      </c>
      <c r="AZ2" s="28">
        <v>0.7291666666666666</v>
      </c>
      <c r="BA2" s="1">
        <v>2.0</v>
      </c>
      <c r="BB2" s="1" t="s">
        <v>1489</v>
      </c>
      <c r="BC2" s="1" t="s">
        <v>1490</v>
      </c>
      <c r="BD2" s="1" t="s">
        <v>1468</v>
      </c>
      <c r="BE2" s="1">
        <v>2.0</v>
      </c>
      <c r="BF2" s="1" t="s">
        <v>1491</v>
      </c>
      <c r="BG2" s="28">
        <v>0.6041666666666666</v>
      </c>
      <c r="BH2" s="1">
        <v>0.0</v>
      </c>
      <c r="BI2" s="1" t="s">
        <v>1479</v>
      </c>
      <c r="BJ2" s="1" t="s">
        <v>1492</v>
      </c>
      <c r="BK2" s="1" t="s">
        <v>1468</v>
      </c>
      <c r="BL2" s="1">
        <v>1.0</v>
      </c>
      <c r="BM2" s="1" t="s">
        <v>1493</v>
      </c>
      <c r="BN2" s="28">
        <v>0.7291666666666666</v>
      </c>
      <c r="BO2" s="1">
        <v>2.0</v>
      </c>
      <c r="BP2" s="1" t="s">
        <v>1466</v>
      </c>
      <c r="BQ2" s="1" t="s">
        <v>1494</v>
      </c>
      <c r="BR2" s="1" t="s">
        <v>1477</v>
      </c>
      <c r="BS2" s="1">
        <v>0.0</v>
      </c>
      <c r="BT2" s="1" t="s">
        <v>1495</v>
      </c>
      <c r="BU2" s="28">
        <v>0.6041666666666666</v>
      </c>
      <c r="BV2" s="1">
        <v>2.0</v>
      </c>
      <c r="BW2" s="1" t="s">
        <v>1468</v>
      </c>
      <c r="BX2" s="1" t="s">
        <v>1496</v>
      </c>
      <c r="BY2" s="1" t="s">
        <v>1486</v>
      </c>
      <c r="BZ2" s="1">
        <v>2.0</v>
      </c>
      <c r="CA2" s="1" t="s">
        <v>1497</v>
      </c>
      <c r="CB2" s="28">
        <v>0.6041666666666666</v>
      </c>
      <c r="CC2" s="1">
        <v>0.0</v>
      </c>
      <c r="CD2" s="1" t="s">
        <v>1468</v>
      </c>
      <c r="CE2" s="1" t="s">
        <v>1498</v>
      </c>
      <c r="CF2" s="1" t="s">
        <v>1468</v>
      </c>
      <c r="CG2" s="1">
        <v>2.0</v>
      </c>
      <c r="CH2" s="1" t="s">
        <v>1499</v>
      </c>
      <c r="CI2" s="28">
        <v>0.7291666666666666</v>
      </c>
      <c r="CJ2" s="1">
        <v>0.0</v>
      </c>
      <c r="CK2" s="1" t="s">
        <v>1482</v>
      </c>
      <c r="CL2" s="1" t="s">
        <v>1500</v>
      </c>
      <c r="CM2" s="1" t="s">
        <v>1489</v>
      </c>
      <c r="CN2" s="1">
        <v>2.0</v>
      </c>
      <c r="CO2" s="1" t="s">
        <v>1501</v>
      </c>
      <c r="CP2" s="28">
        <v>0.6041666666666666</v>
      </c>
      <c r="CQ2" s="1">
        <v>1.0</v>
      </c>
      <c r="CR2" s="1" t="s">
        <v>1468</v>
      </c>
      <c r="CS2" s="1" t="s">
        <v>1502</v>
      </c>
      <c r="CT2" s="1" t="s">
        <v>1474</v>
      </c>
      <c r="CU2" s="1">
        <v>2.0</v>
      </c>
      <c r="CV2" s="1" t="s">
        <v>1503</v>
      </c>
      <c r="CW2" s="28">
        <v>0.8541666666666666</v>
      </c>
      <c r="CX2" s="1">
        <v>0.0</v>
      </c>
      <c r="CY2" s="1" t="s">
        <v>1468</v>
      </c>
      <c r="CZ2" s="1" t="s">
        <v>1504</v>
      </c>
      <c r="DA2" s="1" t="s">
        <v>1468</v>
      </c>
      <c r="DB2" s="1">
        <v>0.0</v>
      </c>
      <c r="DC2" s="1" t="s">
        <v>1505</v>
      </c>
      <c r="DD2" s="28">
        <v>0.7291666666666666</v>
      </c>
      <c r="DE2" s="1">
        <v>2.0</v>
      </c>
      <c r="DF2" s="1" t="s">
        <v>1470</v>
      </c>
      <c r="DG2" s="1" t="s">
        <v>1506</v>
      </c>
    </row>
    <row r="3">
      <c r="A3" s="1" t="s">
        <v>1489</v>
      </c>
      <c r="B3" s="1">
        <v>0.0</v>
      </c>
      <c r="C3" s="1" t="s">
        <v>1467</v>
      </c>
      <c r="D3" s="28">
        <v>0.6354166666666666</v>
      </c>
      <c r="E3" s="1">
        <v>2.0</v>
      </c>
      <c r="F3" s="1" t="s">
        <v>1470</v>
      </c>
      <c r="G3" s="1" t="s">
        <v>1507</v>
      </c>
      <c r="H3" s="1" t="s">
        <v>1470</v>
      </c>
      <c r="I3" s="1">
        <v>2.0</v>
      </c>
      <c r="J3" s="1" t="s">
        <v>1508</v>
      </c>
      <c r="K3" s="28">
        <v>0.7604166666666666</v>
      </c>
      <c r="L3" s="1">
        <v>1.0</v>
      </c>
      <c r="M3" s="1" t="s">
        <v>1482</v>
      </c>
      <c r="N3" s="1" t="s">
        <v>1509</v>
      </c>
      <c r="O3" s="1" t="s">
        <v>1470</v>
      </c>
      <c r="P3" s="1">
        <v>2.0</v>
      </c>
      <c r="Q3" s="1" t="s">
        <v>1471</v>
      </c>
      <c r="R3" s="28">
        <v>0.6354166666666666</v>
      </c>
      <c r="S3" s="1">
        <v>0.0</v>
      </c>
      <c r="T3" s="1" t="s">
        <v>1468</v>
      </c>
      <c r="U3" s="1" t="s">
        <v>1472</v>
      </c>
      <c r="V3" s="1" t="s">
        <v>1486</v>
      </c>
      <c r="W3" s="1">
        <v>0.0</v>
      </c>
      <c r="X3" s="1" t="s">
        <v>1473</v>
      </c>
      <c r="Y3" s="28">
        <v>0.6354166666666666</v>
      </c>
      <c r="Z3" s="1">
        <v>2.0</v>
      </c>
      <c r="AA3" s="1" t="s">
        <v>1470</v>
      </c>
      <c r="AB3" s="1" t="s">
        <v>1510</v>
      </c>
      <c r="AC3" s="1" t="s">
        <v>1466</v>
      </c>
      <c r="AD3" s="1">
        <v>2.0</v>
      </c>
      <c r="AE3" s="1" t="s">
        <v>1476</v>
      </c>
      <c r="AF3" s="28">
        <v>0.6041666666666666</v>
      </c>
      <c r="AG3" s="1">
        <v>1.0</v>
      </c>
      <c r="AH3" s="1" t="s">
        <v>1470</v>
      </c>
      <c r="AI3" s="1" t="s">
        <v>1511</v>
      </c>
      <c r="AJ3" s="1" t="s">
        <v>1470</v>
      </c>
      <c r="AK3" s="1" t="s">
        <v>1480</v>
      </c>
      <c r="AL3" s="28">
        <v>0.8541666666666666</v>
      </c>
      <c r="AM3" s="1">
        <v>1.0</v>
      </c>
      <c r="AN3" s="1" t="s">
        <v>1477</v>
      </c>
      <c r="AO3" s="1" t="s">
        <v>1512</v>
      </c>
      <c r="AP3" s="1" t="s">
        <v>1470</v>
      </c>
      <c r="AQ3" s="1">
        <v>2.0</v>
      </c>
      <c r="AR3" s="1" t="s">
        <v>1513</v>
      </c>
      <c r="AS3" s="28">
        <v>0.7604166666666666</v>
      </c>
      <c r="AT3" s="1">
        <v>1.0</v>
      </c>
      <c r="AU3" s="1" t="s">
        <v>1479</v>
      </c>
      <c r="AV3" s="1" t="s">
        <v>1514</v>
      </c>
      <c r="AW3" s="1" t="s">
        <v>1474</v>
      </c>
      <c r="AX3" s="1">
        <v>2.0</v>
      </c>
      <c r="AY3" s="1" t="s">
        <v>1483</v>
      </c>
      <c r="AZ3" s="28">
        <v>0.7291666666666666</v>
      </c>
      <c r="BA3" s="1">
        <v>1.0</v>
      </c>
      <c r="BB3" s="1" t="s">
        <v>1470</v>
      </c>
      <c r="BC3" s="1" t="s">
        <v>1515</v>
      </c>
      <c r="BD3" s="1" t="s">
        <v>1477</v>
      </c>
      <c r="BE3" s="1">
        <v>0.0</v>
      </c>
      <c r="BF3" s="1" t="s">
        <v>1488</v>
      </c>
      <c r="BG3" s="28">
        <v>0.8541666666666666</v>
      </c>
      <c r="BH3" s="1">
        <v>2.0</v>
      </c>
      <c r="BI3" s="1" t="s">
        <v>1470</v>
      </c>
      <c r="BJ3" s="1" t="s">
        <v>1516</v>
      </c>
      <c r="BK3" s="1" t="s">
        <v>1470</v>
      </c>
      <c r="BL3" s="1">
        <v>2.0</v>
      </c>
      <c r="BM3" s="1" t="s">
        <v>1517</v>
      </c>
      <c r="BN3" s="28">
        <v>0.6354166666666666</v>
      </c>
      <c r="BO3" s="1">
        <v>1.0</v>
      </c>
      <c r="BP3" s="1" t="s">
        <v>1486</v>
      </c>
      <c r="BQ3" s="1" t="s">
        <v>1518</v>
      </c>
      <c r="BR3" s="1" t="s">
        <v>1482</v>
      </c>
      <c r="BS3" s="1">
        <v>2.0</v>
      </c>
      <c r="BT3" s="1" t="s">
        <v>1495</v>
      </c>
      <c r="BU3" s="28">
        <v>0.8541666666666666</v>
      </c>
      <c r="BV3" s="1">
        <v>1.0</v>
      </c>
      <c r="BW3" s="1" t="s">
        <v>1470</v>
      </c>
      <c r="BX3" s="1" t="s">
        <v>1519</v>
      </c>
      <c r="BY3" s="1" t="s">
        <v>1470</v>
      </c>
      <c r="BZ3" s="1">
        <v>0.0</v>
      </c>
      <c r="CA3" s="1" t="s">
        <v>1520</v>
      </c>
      <c r="CB3" s="28">
        <v>0.7604166666666666</v>
      </c>
      <c r="CC3" s="1">
        <v>2.0</v>
      </c>
      <c r="CD3" s="1" t="s">
        <v>1489</v>
      </c>
      <c r="CE3" s="1" t="s">
        <v>1521</v>
      </c>
      <c r="CF3" s="1" t="s">
        <v>1479</v>
      </c>
      <c r="CG3" s="1">
        <v>0.0</v>
      </c>
      <c r="CH3" s="1" t="s">
        <v>1522</v>
      </c>
      <c r="CI3" s="28">
        <v>0.7291666666666666</v>
      </c>
      <c r="CJ3" s="1">
        <v>2.0</v>
      </c>
      <c r="CK3" s="1" t="s">
        <v>1470</v>
      </c>
      <c r="CL3" s="1" t="s">
        <v>1523</v>
      </c>
      <c r="CM3" s="1" t="s">
        <v>1470</v>
      </c>
      <c r="CN3" s="1">
        <v>1.0</v>
      </c>
      <c r="CO3" s="1" t="s">
        <v>1499</v>
      </c>
      <c r="CP3" s="28">
        <v>0.8541666666666666</v>
      </c>
      <c r="CQ3" s="1">
        <v>2.0</v>
      </c>
      <c r="CR3" s="1" t="s">
        <v>1474</v>
      </c>
      <c r="CS3" s="1" t="s">
        <v>1524</v>
      </c>
      <c r="CT3" s="1" t="s">
        <v>1470</v>
      </c>
      <c r="CU3" s="1">
        <v>2.0</v>
      </c>
      <c r="CV3" s="1" t="s">
        <v>1525</v>
      </c>
      <c r="CW3" s="28">
        <v>0.6354166666666666</v>
      </c>
      <c r="CX3" s="1">
        <v>0.0</v>
      </c>
      <c r="CY3" s="1" t="s">
        <v>1466</v>
      </c>
      <c r="CZ3" s="1" t="s">
        <v>1526</v>
      </c>
      <c r="DA3" s="1" t="s">
        <v>1468</v>
      </c>
      <c r="DB3" s="1">
        <v>0.0</v>
      </c>
      <c r="DC3" s="1" t="s">
        <v>1505</v>
      </c>
      <c r="DD3" s="28">
        <v>0.7291666666666666</v>
      </c>
      <c r="DE3" s="1">
        <v>2.0</v>
      </c>
      <c r="DF3" s="1" t="s">
        <v>1470</v>
      </c>
      <c r="DG3" s="1" t="s">
        <v>1506</v>
      </c>
    </row>
    <row r="4">
      <c r="A4" s="1" t="s">
        <v>1477</v>
      </c>
      <c r="B4" s="1">
        <v>1.0</v>
      </c>
      <c r="C4" s="1" t="s">
        <v>1527</v>
      </c>
      <c r="D4" s="28">
        <v>0.7604166666666666</v>
      </c>
      <c r="E4" s="1">
        <v>2.0</v>
      </c>
      <c r="F4" s="1" t="s">
        <v>1486</v>
      </c>
      <c r="G4" s="1" t="s">
        <v>1528</v>
      </c>
      <c r="H4" s="1" t="s">
        <v>1486</v>
      </c>
      <c r="I4" s="1">
        <v>2.0</v>
      </c>
      <c r="J4" s="1" t="s">
        <v>1508</v>
      </c>
      <c r="K4" s="28">
        <v>0.8854166666666666</v>
      </c>
      <c r="L4" s="1">
        <v>0.0</v>
      </c>
      <c r="M4" s="1" t="s">
        <v>1466</v>
      </c>
      <c r="N4" s="1" t="s">
        <v>1529</v>
      </c>
      <c r="O4" s="1" t="s">
        <v>1486</v>
      </c>
      <c r="P4" s="1">
        <v>0.0</v>
      </c>
      <c r="Q4" s="1" t="s">
        <v>1473</v>
      </c>
      <c r="R4" s="28">
        <v>0.6354166666666666</v>
      </c>
      <c r="S4" s="1">
        <v>2.0</v>
      </c>
      <c r="T4" s="1" t="s">
        <v>1470</v>
      </c>
      <c r="U4" s="1" t="s">
        <v>1510</v>
      </c>
      <c r="V4" s="1" t="s">
        <v>1486</v>
      </c>
      <c r="W4" s="1">
        <v>2.0</v>
      </c>
      <c r="X4" s="1" t="s">
        <v>1530</v>
      </c>
      <c r="Y4" s="28">
        <v>0.7604166666666666</v>
      </c>
      <c r="Z4" s="1">
        <v>0.0</v>
      </c>
      <c r="AA4" s="1" t="s">
        <v>1479</v>
      </c>
      <c r="AB4" s="1" t="s">
        <v>1531</v>
      </c>
      <c r="AC4" s="1" t="s">
        <v>1489</v>
      </c>
      <c r="AD4" s="1">
        <v>2.0</v>
      </c>
      <c r="AE4" s="1" t="s">
        <v>1476</v>
      </c>
      <c r="AF4" s="28">
        <v>0.8541666666666666</v>
      </c>
      <c r="AG4" s="1">
        <v>0.0</v>
      </c>
      <c r="AH4" s="1" t="s">
        <v>1486</v>
      </c>
      <c r="AI4" s="1" t="s">
        <v>1532</v>
      </c>
      <c r="AJ4" s="1" t="s">
        <v>1474</v>
      </c>
      <c r="AK4" s="1" t="s">
        <v>1513</v>
      </c>
      <c r="AL4" s="28">
        <v>0.6354166666666666</v>
      </c>
      <c r="AM4" s="1">
        <v>1.0</v>
      </c>
      <c r="AN4" s="1" t="s">
        <v>1486</v>
      </c>
      <c r="AO4" s="1" t="s">
        <v>1533</v>
      </c>
      <c r="AP4" s="1" t="s">
        <v>1468</v>
      </c>
      <c r="AQ4" s="1">
        <v>2.0</v>
      </c>
      <c r="AR4" s="1" t="s">
        <v>1485</v>
      </c>
      <c r="AS4" s="28">
        <v>0.8541666666666666</v>
      </c>
      <c r="AT4" s="1">
        <v>0.0</v>
      </c>
      <c r="AU4" s="1" t="s">
        <v>1486</v>
      </c>
      <c r="AV4" s="1" t="s">
        <v>1487</v>
      </c>
      <c r="AW4" s="1" t="s">
        <v>1486</v>
      </c>
      <c r="AX4" s="1">
        <v>1.0</v>
      </c>
      <c r="AY4" s="1" t="s">
        <v>1488</v>
      </c>
      <c r="AZ4" s="28">
        <v>0.6041666666666666</v>
      </c>
      <c r="BA4" s="1">
        <v>2.0</v>
      </c>
      <c r="BB4" s="1" t="s">
        <v>1482</v>
      </c>
      <c r="BC4" s="1" t="s">
        <v>1534</v>
      </c>
      <c r="BD4" s="1" t="s">
        <v>1486</v>
      </c>
      <c r="BE4" s="1">
        <v>1.0</v>
      </c>
      <c r="BF4" s="1" t="s">
        <v>1491</v>
      </c>
      <c r="BG4" s="28">
        <v>0.8541666666666666</v>
      </c>
      <c r="BH4" s="1">
        <v>2.0</v>
      </c>
      <c r="BI4" s="1" t="s">
        <v>1489</v>
      </c>
      <c r="BJ4" s="1" t="s">
        <v>1535</v>
      </c>
      <c r="BK4" s="1" t="s">
        <v>1470</v>
      </c>
      <c r="BL4" s="1">
        <v>2.0</v>
      </c>
      <c r="BM4" s="1" t="s">
        <v>1517</v>
      </c>
      <c r="BN4" s="28">
        <v>0.6354166666666666</v>
      </c>
      <c r="BO4" s="1">
        <v>1.0</v>
      </c>
      <c r="BP4" s="1" t="s">
        <v>1486</v>
      </c>
      <c r="BQ4" s="1" t="s">
        <v>1518</v>
      </c>
      <c r="BR4" s="1" t="s">
        <v>1486</v>
      </c>
      <c r="BS4" s="1">
        <v>2.0</v>
      </c>
      <c r="BT4" s="1" t="s">
        <v>1493</v>
      </c>
      <c r="BU4" s="28">
        <v>0.6041666666666666</v>
      </c>
      <c r="BV4" s="1">
        <v>0.0</v>
      </c>
      <c r="BW4" s="1" t="s">
        <v>1477</v>
      </c>
      <c r="BX4" s="1" t="s">
        <v>1536</v>
      </c>
      <c r="BY4" s="1" t="s">
        <v>1466</v>
      </c>
      <c r="BZ4" s="1">
        <v>2.0</v>
      </c>
      <c r="CA4" s="1" t="s">
        <v>1520</v>
      </c>
      <c r="CB4" s="28">
        <v>0.6354166666666666</v>
      </c>
      <c r="CC4" s="1">
        <v>0.0</v>
      </c>
      <c r="CD4" s="1" t="s">
        <v>1486</v>
      </c>
      <c r="CE4" s="1" t="s">
        <v>1537</v>
      </c>
      <c r="CF4" s="1" t="s">
        <v>1486</v>
      </c>
      <c r="CG4" s="1">
        <v>2.0</v>
      </c>
      <c r="CH4" s="1" t="s">
        <v>1497</v>
      </c>
      <c r="CI4" s="28">
        <v>0.6041666666666666</v>
      </c>
      <c r="CJ4" s="1">
        <v>0.0</v>
      </c>
      <c r="CK4" s="1" t="s">
        <v>1468</v>
      </c>
      <c r="CL4" s="1" t="s">
        <v>1498</v>
      </c>
      <c r="CM4" s="1" t="s">
        <v>1482</v>
      </c>
      <c r="CN4" s="1">
        <v>2.0</v>
      </c>
      <c r="CO4" s="1" t="s">
        <v>1538</v>
      </c>
      <c r="CP4" s="28">
        <v>0.7604166666666666</v>
      </c>
      <c r="CQ4" s="1">
        <v>0.0</v>
      </c>
      <c r="CR4" s="1" t="s">
        <v>1486</v>
      </c>
      <c r="CS4" s="1" t="s">
        <v>1539</v>
      </c>
      <c r="CT4" s="1" t="s">
        <v>1479</v>
      </c>
      <c r="CU4" s="1">
        <v>2.0</v>
      </c>
      <c r="CV4" s="1" t="s">
        <v>1525</v>
      </c>
      <c r="CW4" s="28">
        <v>0.7604166666666666</v>
      </c>
      <c r="CX4" s="1">
        <v>1.0</v>
      </c>
      <c r="CY4" s="1" t="s">
        <v>1486</v>
      </c>
      <c r="CZ4" s="1" t="s">
        <v>1540</v>
      </c>
      <c r="DA4" s="1" t="s">
        <v>1486</v>
      </c>
      <c r="DB4" s="1">
        <v>1.0</v>
      </c>
      <c r="DC4" s="1" t="s">
        <v>1505</v>
      </c>
      <c r="DD4" s="28">
        <v>0.6041666666666666</v>
      </c>
      <c r="DE4" s="1">
        <v>2.0</v>
      </c>
      <c r="DF4" s="1" t="s">
        <v>1474</v>
      </c>
      <c r="DG4" s="1" t="s">
        <v>1541</v>
      </c>
    </row>
    <row r="5">
      <c r="A5" s="1" t="s">
        <v>1477</v>
      </c>
      <c r="B5" s="1">
        <v>1.0</v>
      </c>
      <c r="C5" s="1" t="s">
        <v>1527</v>
      </c>
      <c r="D5" s="28">
        <v>0.7604166666666666</v>
      </c>
      <c r="E5" s="1">
        <v>2.0</v>
      </c>
      <c r="F5" s="1" t="s">
        <v>1486</v>
      </c>
      <c r="G5" s="1" t="s">
        <v>1528</v>
      </c>
      <c r="H5" s="1" t="s">
        <v>1482</v>
      </c>
      <c r="I5" s="1">
        <v>2.0</v>
      </c>
      <c r="J5" s="1" t="s">
        <v>1467</v>
      </c>
      <c r="K5" s="28">
        <v>0.7604166666666666</v>
      </c>
      <c r="L5" s="1">
        <v>0.0</v>
      </c>
      <c r="M5" s="1" t="s">
        <v>1477</v>
      </c>
      <c r="N5" s="1" t="s">
        <v>1542</v>
      </c>
      <c r="O5" s="1" t="s">
        <v>1477</v>
      </c>
      <c r="P5" s="1">
        <v>1.0</v>
      </c>
      <c r="Q5" s="1" t="s">
        <v>1543</v>
      </c>
      <c r="R5" s="28">
        <v>0.7604166666666666</v>
      </c>
      <c r="S5" s="1">
        <v>2.0</v>
      </c>
      <c r="T5" s="1" t="s">
        <v>1489</v>
      </c>
      <c r="U5" s="1" t="s">
        <v>1544</v>
      </c>
      <c r="V5" s="1" t="s">
        <v>1477</v>
      </c>
      <c r="W5" s="1">
        <v>1.0</v>
      </c>
      <c r="X5" s="1" t="s">
        <v>1471</v>
      </c>
      <c r="Y5" s="28">
        <v>0.8854166666666666</v>
      </c>
      <c r="Z5" s="1">
        <v>2.0</v>
      </c>
      <c r="AA5" s="1" t="s">
        <v>1466</v>
      </c>
      <c r="AB5" s="1" t="s">
        <v>1545</v>
      </c>
      <c r="AC5" s="1" t="s">
        <v>1468</v>
      </c>
      <c r="AD5" s="1">
        <v>1.0</v>
      </c>
      <c r="AE5" s="1" t="s">
        <v>1476</v>
      </c>
      <c r="AF5" s="28">
        <v>0.7291666666666666</v>
      </c>
      <c r="AG5" s="1">
        <v>2.0</v>
      </c>
      <c r="AH5" s="1" t="s">
        <v>1477</v>
      </c>
      <c r="AI5" s="1" t="s">
        <v>1478</v>
      </c>
      <c r="AJ5" s="1" t="s">
        <v>1470</v>
      </c>
      <c r="AK5" s="1" t="s">
        <v>1480</v>
      </c>
      <c r="AL5" s="28">
        <v>0.8541666666666666</v>
      </c>
      <c r="AM5" s="1">
        <v>1.0</v>
      </c>
      <c r="AN5" s="1" t="s">
        <v>1477</v>
      </c>
      <c r="AO5" s="1" t="s">
        <v>1512</v>
      </c>
      <c r="AP5" s="1" t="s">
        <v>1479</v>
      </c>
      <c r="AQ5" s="1">
        <v>2.0</v>
      </c>
      <c r="AR5" s="1" t="s">
        <v>1485</v>
      </c>
      <c r="AS5" s="28">
        <v>0.6041666666666666</v>
      </c>
      <c r="AT5" s="1">
        <v>0.0</v>
      </c>
      <c r="AU5" s="1" t="s">
        <v>1477</v>
      </c>
      <c r="AV5" s="1" t="s">
        <v>1546</v>
      </c>
      <c r="AW5" s="1" t="s">
        <v>1477</v>
      </c>
      <c r="AX5" s="1">
        <v>0.0</v>
      </c>
      <c r="AY5" s="1" t="s">
        <v>1547</v>
      </c>
      <c r="AZ5" s="28">
        <v>0.7604166666666666</v>
      </c>
      <c r="BA5" s="1">
        <v>2.0</v>
      </c>
      <c r="BB5" s="1" t="s">
        <v>1474</v>
      </c>
      <c r="BC5" s="1" t="s">
        <v>1548</v>
      </c>
      <c r="BD5" s="1" t="s">
        <v>1477</v>
      </c>
      <c r="BE5" s="1">
        <v>0.0</v>
      </c>
      <c r="BF5" s="1" t="s">
        <v>1488</v>
      </c>
      <c r="BG5" s="28">
        <v>0.8541666666666666</v>
      </c>
      <c r="BH5" s="1">
        <v>2.0</v>
      </c>
      <c r="BI5" s="1" t="s">
        <v>1470</v>
      </c>
      <c r="BJ5" s="1" t="s">
        <v>1516</v>
      </c>
      <c r="BK5" s="1" t="s">
        <v>1486</v>
      </c>
      <c r="BL5" s="1">
        <v>2.0</v>
      </c>
      <c r="BM5" s="1" t="s">
        <v>1493</v>
      </c>
      <c r="BN5" s="28">
        <v>0.6041666666666666</v>
      </c>
      <c r="BO5" s="1">
        <v>0.0</v>
      </c>
      <c r="BP5" s="1" t="s">
        <v>1477</v>
      </c>
      <c r="BQ5" s="1" t="s">
        <v>1536</v>
      </c>
      <c r="BR5" s="1" t="s">
        <v>1477</v>
      </c>
      <c r="BS5" s="1">
        <v>0.0</v>
      </c>
      <c r="BT5" s="1" t="s">
        <v>1495</v>
      </c>
      <c r="BU5" s="28">
        <v>0.6041666666666666</v>
      </c>
      <c r="BV5" s="1">
        <v>2.0</v>
      </c>
      <c r="BW5" s="1" t="s">
        <v>1468</v>
      </c>
      <c r="BX5" s="1" t="s">
        <v>1496</v>
      </c>
      <c r="BY5" s="1" t="s">
        <v>1477</v>
      </c>
      <c r="BZ5" s="1">
        <v>2.0</v>
      </c>
      <c r="CA5" s="1" t="s">
        <v>1497</v>
      </c>
      <c r="CB5" s="28">
        <v>0.7291666666666666</v>
      </c>
      <c r="CC5" s="1">
        <v>1.0</v>
      </c>
      <c r="CD5" s="1" t="s">
        <v>1482</v>
      </c>
      <c r="CE5" s="1" t="s">
        <v>1549</v>
      </c>
      <c r="CF5" s="1" t="s">
        <v>1489</v>
      </c>
      <c r="CG5" s="1">
        <v>2.0</v>
      </c>
      <c r="CH5" s="1" t="s">
        <v>1522</v>
      </c>
      <c r="CI5" s="28">
        <v>0.8541666666666666</v>
      </c>
      <c r="CJ5" s="1">
        <v>1.0</v>
      </c>
      <c r="CK5" s="1" t="s">
        <v>1477</v>
      </c>
      <c r="CL5" s="1" t="s">
        <v>1550</v>
      </c>
      <c r="CM5" s="1" t="s">
        <v>1477</v>
      </c>
      <c r="CN5" s="1">
        <v>2.0</v>
      </c>
      <c r="CO5" s="1" t="s">
        <v>1499</v>
      </c>
      <c r="CP5" s="28">
        <v>0.6041666666666666</v>
      </c>
      <c r="CQ5" s="1">
        <v>1.0</v>
      </c>
      <c r="CR5" s="1" t="s">
        <v>1479</v>
      </c>
      <c r="CS5" s="1" t="s">
        <v>1551</v>
      </c>
      <c r="CT5" s="1" t="s">
        <v>1474</v>
      </c>
      <c r="CU5" s="1">
        <v>2.0</v>
      </c>
      <c r="CV5" s="1" t="s">
        <v>1501</v>
      </c>
      <c r="CW5" s="28">
        <v>0.7291666666666666</v>
      </c>
      <c r="CX5" s="1">
        <v>0.0</v>
      </c>
      <c r="CY5" s="1" t="s">
        <v>1477</v>
      </c>
      <c r="CZ5" s="1" t="s">
        <v>1552</v>
      </c>
      <c r="DA5" s="1" t="s">
        <v>1466</v>
      </c>
      <c r="DB5" s="1">
        <v>2.0</v>
      </c>
      <c r="DC5" s="1" t="s">
        <v>1503</v>
      </c>
      <c r="DD5" s="28">
        <v>0.6041666666666666</v>
      </c>
      <c r="DE5" s="1">
        <v>1.0</v>
      </c>
      <c r="DF5" s="1" t="s">
        <v>1477</v>
      </c>
      <c r="DG5" s="1" t="s">
        <v>1553</v>
      </c>
    </row>
    <row r="6">
      <c r="A6" s="1" t="s">
        <v>1474</v>
      </c>
      <c r="B6" s="1">
        <v>2.0</v>
      </c>
      <c r="C6" s="1" t="s">
        <v>1527</v>
      </c>
      <c r="D6" s="28">
        <v>0.6354166666666666</v>
      </c>
      <c r="E6" s="1">
        <v>0.0</v>
      </c>
      <c r="F6" s="1" t="s">
        <v>1489</v>
      </c>
      <c r="G6" s="1" t="s">
        <v>1554</v>
      </c>
      <c r="H6" s="1" t="s">
        <v>1479</v>
      </c>
      <c r="I6" s="1">
        <v>1.0</v>
      </c>
      <c r="J6" s="1" t="s">
        <v>1508</v>
      </c>
      <c r="K6" s="28">
        <v>0.6354166666666666</v>
      </c>
      <c r="L6" s="1">
        <v>2.0</v>
      </c>
      <c r="M6" s="1" t="s">
        <v>1474</v>
      </c>
      <c r="N6" s="1" t="s">
        <v>1555</v>
      </c>
      <c r="O6" s="1" t="s">
        <v>1482</v>
      </c>
      <c r="P6" s="1">
        <v>2.0</v>
      </c>
      <c r="Q6" s="1" t="s">
        <v>1471</v>
      </c>
      <c r="R6" s="28">
        <v>0.7604166666666666</v>
      </c>
      <c r="S6" s="1">
        <v>0.0</v>
      </c>
      <c r="T6" s="1" t="s">
        <v>1474</v>
      </c>
      <c r="U6" s="1" t="s">
        <v>1556</v>
      </c>
      <c r="V6" s="1" t="s">
        <v>1468</v>
      </c>
      <c r="W6" s="1">
        <v>0.0</v>
      </c>
      <c r="X6" s="1" t="s">
        <v>1473</v>
      </c>
      <c r="Y6" s="28">
        <v>0.7604166666666666</v>
      </c>
      <c r="Z6" s="1">
        <v>2.0</v>
      </c>
      <c r="AA6" s="1" t="s">
        <v>1474</v>
      </c>
      <c r="AB6" s="1" t="s">
        <v>1475</v>
      </c>
      <c r="AC6" s="1" t="s">
        <v>1474</v>
      </c>
      <c r="AD6" s="1">
        <v>1.0</v>
      </c>
      <c r="AE6" s="1" t="s">
        <v>1530</v>
      </c>
      <c r="AF6" s="28">
        <v>0.6354166666666666</v>
      </c>
      <c r="AG6" s="1">
        <v>2.0</v>
      </c>
      <c r="AH6" s="1" t="s">
        <v>1466</v>
      </c>
      <c r="AI6" s="1" t="s">
        <v>1557</v>
      </c>
      <c r="AJ6" s="1" t="s">
        <v>1474</v>
      </c>
      <c r="AK6" s="1" t="s">
        <v>1513</v>
      </c>
      <c r="AL6" s="28">
        <v>0.6354166666666666</v>
      </c>
      <c r="AM6" s="1">
        <v>1.0</v>
      </c>
      <c r="AN6" s="1" t="s">
        <v>1486</v>
      </c>
      <c r="AO6" s="1" t="s">
        <v>1533</v>
      </c>
      <c r="AP6" s="1" t="s">
        <v>1474</v>
      </c>
      <c r="AQ6" s="1">
        <v>2.0</v>
      </c>
      <c r="AR6" s="1" t="s">
        <v>1483</v>
      </c>
      <c r="AS6" s="28">
        <v>0.7291666666666666</v>
      </c>
      <c r="AT6" s="1">
        <v>1.0</v>
      </c>
      <c r="AU6" s="1" t="s">
        <v>1470</v>
      </c>
      <c r="AV6" s="1" t="s">
        <v>1515</v>
      </c>
      <c r="AW6" s="1" t="s">
        <v>1477</v>
      </c>
      <c r="AX6" s="1">
        <v>0.0</v>
      </c>
      <c r="AY6" s="1" t="s">
        <v>1547</v>
      </c>
      <c r="AZ6" s="28">
        <v>0.7604166666666666</v>
      </c>
      <c r="BA6" s="1">
        <v>2.0</v>
      </c>
      <c r="BB6" s="1" t="s">
        <v>1474</v>
      </c>
      <c r="BC6" s="1" t="s">
        <v>1548</v>
      </c>
      <c r="BD6" s="1" t="s">
        <v>1466</v>
      </c>
      <c r="BE6" s="1">
        <v>2.0</v>
      </c>
      <c r="BF6" s="1" t="s">
        <v>1491</v>
      </c>
      <c r="BG6" s="28">
        <v>0.7291666666666666</v>
      </c>
      <c r="BH6" s="1">
        <v>0.0</v>
      </c>
      <c r="BI6" s="1" t="s">
        <v>1474</v>
      </c>
      <c r="BJ6" s="1" t="s">
        <v>1558</v>
      </c>
      <c r="BK6" s="1" t="s">
        <v>1474</v>
      </c>
      <c r="BL6" s="1">
        <v>0.0</v>
      </c>
      <c r="BM6" s="1" t="s">
        <v>1493</v>
      </c>
      <c r="BN6" s="28">
        <v>0.8541666666666666</v>
      </c>
      <c r="BO6" s="1">
        <v>2.0</v>
      </c>
      <c r="BP6" s="1" t="s">
        <v>1482</v>
      </c>
      <c r="BQ6" s="1" t="s">
        <v>1559</v>
      </c>
      <c r="BR6" s="1" t="s">
        <v>1489</v>
      </c>
      <c r="BS6" s="1">
        <v>2.0</v>
      </c>
      <c r="BT6" s="1" t="s">
        <v>1495</v>
      </c>
      <c r="BU6" s="28">
        <v>0.7291666666666666</v>
      </c>
      <c r="BV6" s="1">
        <v>0.0</v>
      </c>
      <c r="BW6" s="1" t="s">
        <v>1474</v>
      </c>
      <c r="BX6" s="1" t="s">
        <v>1560</v>
      </c>
      <c r="BY6" s="1" t="s">
        <v>1474</v>
      </c>
      <c r="BZ6" s="1">
        <v>0.0</v>
      </c>
      <c r="CA6" s="1" t="s">
        <v>1497</v>
      </c>
      <c r="CB6" s="28">
        <v>0.8541666666666666</v>
      </c>
      <c r="CC6" s="1">
        <v>2.0</v>
      </c>
      <c r="CD6" s="1" t="s">
        <v>1479</v>
      </c>
      <c r="CE6" s="1" t="s">
        <v>1561</v>
      </c>
      <c r="CF6" s="1" t="s">
        <v>1470</v>
      </c>
      <c r="CG6" s="1">
        <v>1.0</v>
      </c>
      <c r="CH6" s="1" t="s">
        <v>1499</v>
      </c>
      <c r="CI6" s="28">
        <v>0.8541666666666666</v>
      </c>
      <c r="CJ6" s="1">
        <v>2.0</v>
      </c>
      <c r="CK6" s="1" t="s">
        <v>1474</v>
      </c>
      <c r="CL6" s="1" t="s">
        <v>1524</v>
      </c>
      <c r="CM6" s="1" t="s">
        <v>1474</v>
      </c>
      <c r="CN6" s="1">
        <v>2.0</v>
      </c>
      <c r="CO6" s="1" t="s">
        <v>1501</v>
      </c>
      <c r="CP6" s="28">
        <v>0.7291666666666666</v>
      </c>
      <c r="CQ6" s="1">
        <v>0.0</v>
      </c>
      <c r="CR6" s="1" t="s">
        <v>1477</v>
      </c>
      <c r="CS6" s="1" t="s">
        <v>1552</v>
      </c>
      <c r="CT6" s="1" t="s">
        <v>1474</v>
      </c>
      <c r="CU6" s="1">
        <v>2.0</v>
      </c>
      <c r="CV6" s="1" t="s">
        <v>1503</v>
      </c>
      <c r="CW6" s="28">
        <v>0.8541666666666666</v>
      </c>
      <c r="CX6" s="1">
        <v>0.0</v>
      </c>
      <c r="CY6" s="1" t="s">
        <v>1468</v>
      </c>
      <c r="CZ6" s="1" t="s">
        <v>1504</v>
      </c>
      <c r="DA6" s="1" t="s">
        <v>1486</v>
      </c>
      <c r="DB6" s="1">
        <v>1.0</v>
      </c>
      <c r="DC6" s="1" t="s">
        <v>1505</v>
      </c>
      <c r="DD6" s="28">
        <v>0.6041666666666666</v>
      </c>
      <c r="DE6" s="1">
        <v>2.0</v>
      </c>
      <c r="DF6" s="1" t="s">
        <v>1474</v>
      </c>
      <c r="DG6" s="1" t="s">
        <v>1541</v>
      </c>
    </row>
    <row r="7">
      <c r="A7" s="1" t="s">
        <v>1466</v>
      </c>
      <c r="B7" s="1">
        <v>1.0</v>
      </c>
      <c r="C7" s="1" t="s">
        <v>1467</v>
      </c>
      <c r="D7" s="28">
        <v>0.8854166666666666</v>
      </c>
      <c r="E7" s="1">
        <v>2.0</v>
      </c>
      <c r="F7" s="1" t="s">
        <v>1468</v>
      </c>
      <c r="G7" s="1" t="s">
        <v>1469</v>
      </c>
      <c r="H7" s="1" t="s">
        <v>1486</v>
      </c>
      <c r="I7" s="1">
        <v>2.0</v>
      </c>
      <c r="J7" s="1" t="s">
        <v>1508</v>
      </c>
      <c r="K7" s="28">
        <v>0.8854166666666666</v>
      </c>
      <c r="L7" s="1">
        <v>0.0</v>
      </c>
      <c r="M7" s="1" t="s">
        <v>1466</v>
      </c>
      <c r="N7" s="1" t="s">
        <v>1529</v>
      </c>
      <c r="O7" s="1" t="s">
        <v>1477</v>
      </c>
      <c r="P7" s="1">
        <v>1.0</v>
      </c>
      <c r="Q7" s="1" t="s">
        <v>1471</v>
      </c>
      <c r="R7" s="28">
        <v>0.8854166666666666</v>
      </c>
      <c r="S7" s="1">
        <v>2.0</v>
      </c>
      <c r="T7" s="1" t="s">
        <v>1466</v>
      </c>
      <c r="U7" s="1" t="s">
        <v>1545</v>
      </c>
      <c r="V7" s="1" t="s">
        <v>1474</v>
      </c>
      <c r="W7" s="1">
        <v>1.0</v>
      </c>
      <c r="X7" s="1" t="s">
        <v>1530</v>
      </c>
      <c r="Y7" s="28">
        <v>0.6354166666666666</v>
      </c>
      <c r="Z7" s="1">
        <v>2.0</v>
      </c>
      <c r="AA7" s="1" t="s">
        <v>1466</v>
      </c>
      <c r="AB7" s="1" t="s">
        <v>1557</v>
      </c>
      <c r="AC7" s="1" t="s">
        <v>1466</v>
      </c>
      <c r="AD7" s="1">
        <v>2.0</v>
      </c>
      <c r="AE7" s="1" t="s">
        <v>1476</v>
      </c>
      <c r="AF7" s="28">
        <v>0.6041666666666666</v>
      </c>
      <c r="AG7" s="1">
        <v>1.0</v>
      </c>
      <c r="AH7" s="1" t="s">
        <v>1470</v>
      </c>
      <c r="AI7" s="1" t="s">
        <v>1511</v>
      </c>
      <c r="AJ7" s="1" t="s">
        <v>1489</v>
      </c>
      <c r="AK7" s="1" t="s">
        <v>1483</v>
      </c>
      <c r="AL7" s="28">
        <v>0.6041666666666666</v>
      </c>
      <c r="AM7" s="1">
        <v>1.0</v>
      </c>
      <c r="AN7" s="1" t="s">
        <v>1466</v>
      </c>
      <c r="AO7" s="1" t="s">
        <v>1562</v>
      </c>
      <c r="AP7" s="1" t="s">
        <v>1466</v>
      </c>
      <c r="AQ7" s="1">
        <v>1.0</v>
      </c>
      <c r="AR7" s="1" t="s">
        <v>1485</v>
      </c>
      <c r="AS7" s="28">
        <v>0.7291666666666666</v>
      </c>
      <c r="AT7" s="1">
        <v>2.0</v>
      </c>
      <c r="AU7" s="1" t="s">
        <v>1482</v>
      </c>
      <c r="AV7" s="1" t="s">
        <v>1563</v>
      </c>
      <c r="AW7" s="1" t="s">
        <v>1466</v>
      </c>
      <c r="AX7" s="1">
        <v>2.0</v>
      </c>
      <c r="AY7" s="1" t="s">
        <v>1547</v>
      </c>
      <c r="AZ7" s="28">
        <v>0.6354166666666666</v>
      </c>
      <c r="BA7" s="1">
        <v>0.0</v>
      </c>
      <c r="BB7" s="1" t="s">
        <v>1479</v>
      </c>
      <c r="BC7" s="1" t="s">
        <v>1564</v>
      </c>
      <c r="BD7" s="1" t="s">
        <v>1466</v>
      </c>
      <c r="BE7" s="1">
        <v>2.0</v>
      </c>
      <c r="BF7" s="1" t="s">
        <v>1491</v>
      </c>
      <c r="BG7" s="28">
        <v>0.7291666666666666</v>
      </c>
      <c r="BH7" s="1">
        <v>0.0</v>
      </c>
      <c r="BI7" s="1" t="s">
        <v>1474</v>
      </c>
      <c r="BJ7" s="1" t="s">
        <v>1558</v>
      </c>
      <c r="BK7" s="1" t="s">
        <v>1468</v>
      </c>
      <c r="BL7" s="1">
        <v>1.0</v>
      </c>
      <c r="BM7" s="1" t="s">
        <v>1493</v>
      </c>
      <c r="BN7" s="28">
        <v>0.7291666666666666</v>
      </c>
      <c r="BO7" s="1">
        <v>2.0</v>
      </c>
      <c r="BP7" s="1" t="s">
        <v>1466</v>
      </c>
      <c r="BQ7" s="1" t="s">
        <v>1494</v>
      </c>
      <c r="BR7" s="1" t="s">
        <v>1466</v>
      </c>
      <c r="BS7" s="1">
        <v>2.0</v>
      </c>
      <c r="BT7" s="1" t="s">
        <v>1520</v>
      </c>
      <c r="BU7" s="28">
        <v>0.6354166666666666</v>
      </c>
      <c r="BV7" s="1">
        <v>0.0</v>
      </c>
      <c r="BW7" s="1" t="s">
        <v>1486</v>
      </c>
      <c r="BX7" s="1" t="s">
        <v>1537</v>
      </c>
      <c r="BY7" s="1" t="s">
        <v>1482</v>
      </c>
      <c r="BZ7" s="1">
        <v>2.0</v>
      </c>
      <c r="CA7" s="1" t="s">
        <v>1522</v>
      </c>
      <c r="CB7" s="28">
        <v>0.6041666666666666</v>
      </c>
      <c r="CC7" s="1">
        <v>0.0</v>
      </c>
      <c r="CD7" s="1" t="s">
        <v>1466</v>
      </c>
      <c r="CE7" s="1" t="s">
        <v>1565</v>
      </c>
      <c r="CF7" s="1" t="s">
        <v>1466</v>
      </c>
      <c r="CG7" s="1">
        <v>0.0</v>
      </c>
      <c r="CH7" s="1" t="s">
        <v>1538</v>
      </c>
      <c r="CI7" s="28">
        <v>0.6354166666666666</v>
      </c>
      <c r="CJ7" s="1">
        <v>2.0</v>
      </c>
      <c r="CK7" s="1" t="s">
        <v>1489</v>
      </c>
      <c r="CL7" s="1" t="s">
        <v>1566</v>
      </c>
      <c r="CM7" s="1" t="s">
        <v>1479</v>
      </c>
      <c r="CN7" s="1">
        <v>1.0</v>
      </c>
      <c r="CO7" s="1" t="s">
        <v>1501</v>
      </c>
      <c r="CP7" s="28">
        <v>0.8541666666666666</v>
      </c>
      <c r="CQ7" s="1">
        <v>2.0</v>
      </c>
      <c r="CR7" s="1" t="s">
        <v>1466</v>
      </c>
      <c r="CS7" s="1" t="s">
        <v>1567</v>
      </c>
      <c r="CT7" s="1" t="s">
        <v>1470</v>
      </c>
      <c r="CU7" s="1">
        <v>2.0</v>
      </c>
      <c r="CV7" s="1" t="s">
        <v>1525</v>
      </c>
      <c r="CW7" s="28">
        <v>0.6354166666666666</v>
      </c>
      <c r="CX7" s="1">
        <v>0.0</v>
      </c>
      <c r="CY7" s="1" t="s">
        <v>1466</v>
      </c>
      <c r="CZ7" s="1" t="s">
        <v>1526</v>
      </c>
      <c r="DA7" s="1" t="s">
        <v>1466</v>
      </c>
      <c r="DB7" s="1">
        <v>2.0</v>
      </c>
      <c r="DC7" s="1" t="s">
        <v>1503</v>
      </c>
      <c r="DD7" s="28">
        <v>0.6041666666666666</v>
      </c>
      <c r="DE7" s="1">
        <v>1.0</v>
      </c>
      <c r="DF7" s="1" t="s">
        <v>1477</v>
      </c>
      <c r="DG7" s="1" t="s">
        <v>1553</v>
      </c>
    </row>
    <row r="8">
      <c r="A8" s="1" t="s">
        <v>1479</v>
      </c>
      <c r="B8" s="1">
        <v>1.0</v>
      </c>
      <c r="C8" s="1" t="s">
        <v>1508</v>
      </c>
      <c r="D8" s="28">
        <v>0.6354166666666666</v>
      </c>
      <c r="E8" s="1">
        <v>2.0</v>
      </c>
      <c r="F8" s="1" t="s">
        <v>1474</v>
      </c>
      <c r="G8" s="1" t="s">
        <v>1555</v>
      </c>
      <c r="H8" s="1" t="s">
        <v>1479</v>
      </c>
      <c r="I8" s="1">
        <v>0.0</v>
      </c>
      <c r="J8" s="1" t="s">
        <v>1543</v>
      </c>
      <c r="K8" s="28">
        <v>0.6354166666666666</v>
      </c>
      <c r="L8" s="1">
        <v>2.0</v>
      </c>
      <c r="M8" s="1" t="s">
        <v>1482</v>
      </c>
      <c r="N8" s="1" t="s">
        <v>1568</v>
      </c>
      <c r="O8" s="1" t="s">
        <v>1489</v>
      </c>
      <c r="P8" s="1">
        <v>2.0</v>
      </c>
      <c r="Q8" s="1" t="s">
        <v>1473</v>
      </c>
      <c r="R8" s="28">
        <v>0.8854166666666666</v>
      </c>
      <c r="S8" s="1">
        <v>0.0</v>
      </c>
      <c r="T8" s="1" t="s">
        <v>1479</v>
      </c>
      <c r="U8" s="1" t="s">
        <v>1569</v>
      </c>
      <c r="V8" s="1" t="s">
        <v>1486</v>
      </c>
      <c r="W8" s="1">
        <v>2.0</v>
      </c>
      <c r="X8" s="1" t="s">
        <v>1530</v>
      </c>
      <c r="Y8" s="28">
        <v>0.7604166666666666</v>
      </c>
      <c r="Z8" s="1">
        <v>0.0</v>
      </c>
      <c r="AA8" s="1" t="s">
        <v>1479</v>
      </c>
      <c r="AB8" s="1" t="s">
        <v>1531</v>
      </c>
      <c r="AC8" s="1" t="s">
        <v>1479</v>
      </c>
      <c r="AD8" s="1">
        <v>1.0</v>
      </c>
      <c r="AE8" s="1" t="s">
        <v>1480</v>
      </c>
      <c r="AF8" s="28">
        <v>0.6041666666666666</v>
      </c>
      <c r="AG8" s="1">
        <v>2.0</v>
      </c>
      <c r="AH8" s="1" t="s">
        <v>1468</v>
      </c>
      <c r="AI8" s="1" t="s">
        <v>1481</v>
      </c>
      <c r="AJ8" s="1" t="s">
        <v>1470</v>
      </c>
      <c r="AK8" s="1" t="s">
        <v>1513</v>
      </c>
      <c r="AL8" s="28">
        <v>0.7604166666666666</v>
      </c>
      <c r="AM8" s="1">
        <v>1.0</v>
      </c>
      <c r="AN8" s="1" t="s">
        <v>1479</v>
      </c>
      <c r="AO8" s="1" t="s">
        <v>1514</v>
      </c>
      <c r="AP8" s="1" t="s">
        <v>1479</v>
      </c>
      <c r="AQ8" s="1">
        <v>2.0</v>
      </c>
      <c r="AR8" s="1" t="s">
        <v>1485</v>
      </c>
      <c r="AS8" s="28">
        <v>0.6041666666666666</v>
      </c>
      <c r="AT8" s="1">
        <v>0.0</v>
      </c>
      <c r="AU8" s="1" t="s">
        <v>1477</v>
      </c>
      <c r="AV8" s="1" t="s">
        <v>1546</v>
      </c>
      <c r="AW8" s="1" t="s">
        <v>1466</v>
      </c>
      <c r="AX8" s="1">
        <v>2.0</v>
      </c>
      <c r="AY8" s="1" t="s">
        <v>1547</v>
      </c>
      <c r="AZ8" s="28">
        <v>0.6354166666666666</v>
      </c>
      <c r="BA8" s="1">
        <v>0.0</v>
      </c>
      <c r="BB8" s="1" t="s">
        <v>1479</v>
      </c>
      <c r="BC8" s="1" t="s">
        <v>1564</v>
      </c>
      <c r="BD8" s="1" t="s">
        <v>1468</v>
      </c>
      <c r="BE8" s="1">
        <v>2.0</v>
      </c>
      <c r="BF8" s="1" t="s">
        <v>1491</v>
      </c>
      <c r="BG8" s="28">
        <v>0.6041666666666666</v>
      </c>
      <c r="BH8" s="1">
        <v>0.0</v>
      </c>
      <c r="BI8" s="1" t="s">
        <v>1479</v>
      </c>
      <c r="BJ8" s="1" t="s">
        <v>1492</v>
      </c>
      <c r="BK8" s="1" t="s">
        <v>1479</v>
      </c>
      <c r="BL8" s="1">
        <v>1.0</v>
      </c>
      <c r="BM8" s="1" t="s">
        <v>1517</v>
      </c>
      <c r="BN8" s="28">
        <v>0.7604166666666666</v>
      </c>
      <c r="BO8" s="1">
        <v>2.0</v>
      </c>
      <c r="BP8" s="1" t="s">
        <v>1489</v>
      </c>
      <c r="BQ8" s="1" t="s">
        <v>1570</v>
      </c>
      <c r="BR8" s="1" t="s">
        <v>1474</v>
      </c>
      <c r="BS8" s="1">
        <v>0.0</v>
      </c>
      <c r="BT8" s="1" t="s">
        <v>1497</v>
      </c>
      <c r="BU8" s="28">
        <v>0.8541666666666666</v>
      </c>
      <c r="BV8" s="1">
        <v>2.0</v>
      </c>
      <c r="BW8" s="1" t="s">
        <v>1479</v>
      </c>
      <c r="BX8" s="1" t="s">
        <v>1561</v>
      </c>
      <c r="BY8" s="1" t="s">
        <v>1479</v>
      </c>
      <c r="BZ8" s="1">
        <v>0.0</v>
      </c>
      <c r="CA8" s="1" t="s">
        <v>1522</v>
      </c>
      <c r="CB8" s="28">
        <v>0.7291666666666666</v>
      </c>
      <c r="CC8" s="1">
        <v>2.0</v>
      </c>
      <c r="CD8" s="1" t="s">
        <v>1470</v>
      </c>
      <c r="CE8" s="1" t="s">
        <v>1523</v>
      </c>
      <c r="CF8" s="1" t="s">
        <v>1477</v>
      </c>
      <c r="CG8" s="1">
        <v>2.0</v>
      </c>
      <c r="CH8" s="1" t="s">
        <v>1499</v>
      </c>
      <c r="CI8" s="28">
        <v>0.6041666666666666</v>
      </c>
      <c r="CJ8" s="1">
        <v>1.0</v>
      </c>
      <c r="CK8" s="1" t="s">
        <v>1479</v>
      </c>
      <c r="CL8" s="1" t="s">
        <v>1551</v>
      </c>
      <c r="CM8" s="1" t="s">
        <v>1479</v>
      </c>
      <c r="CN8" s="1">
        <v>1.0</v>
      </c>
      <c r="CO8" s="1" t="s">
        <v>1501</v>
      </c>
      <c r="CP8" s="28">
        <v>0.8541666666666666</v>
      </c>
      <c r="CQ8" s="1">
        <v>2.0</v>
      </c>
      <c r="CR8" s="1" t="s">
        <v>1466</v>
      </c>
      <c r="CS8" s="1" t="s">
        <v>1567</v>
      </c>
      <c r="CT8" s="1" t="s">
        <v>1479</v>
      </c>
      <c r="CU8" s="1">
        <v>2.0</v>
      </c>
      <c r="CV8" s="1" t="s">
        <v>1525</v>
      </c>
      <c r="CW8" s="28">
        <v>0.7604166666666666</v>
      </c>
      <c r="CX8" s="1">
        <v>1.0</v>
      </c>
      <c r="CY8" s="1" t="s">
        <v>1486</v>
      </c>
      <c r="CZ8" s="1" t="s">
        <v>1540</v>
      </c>
      <c r="DA8" s="1" t="s">
        <v>1482</v>
      </c>
      <c r="DB8" s="1">
        <v>2.0</v>
      </c>
      <c r="DC8" s="1" t="s">
        <v>1505</v>
      </c>
      <c r="DD8" s="28">
        <v>0.8541666666666666</v>
      </c>
      <c r="DE8" s="1">
        <v>0.0</v>
      </c>
      <c r="DF8" s="1" t="s">
        <v>1479</v>
      </c>
      <c r="DG8" s="1" t="s">
        <v>1571</v>
      </c>
    </row>
    <row r="9">
      <c r="A9" s="1" t="s">
        <v>1482</v>
      </c>
      <c r="B9" s="1">
        <v>2.0</v>
      </c>
      <c r="C9" s="1" t="s">
        <v>1467</v>
      </c>
      <c r="D9" s="28">
        <v>0.7604166666666666</v>
      </c>
      <c r="E9" s="1">
        <v>0.0</v>
      </c>
      <c r="F9" s="1" t="s">
        <v>1477</v>
      </c>
      <c r="G9" s="1" t="s">
        <v>1542</v>
      </c>
      <c r="H9" s="1" t="s">
        <v>1470</v>
      </c>
      <c r="I9" s="1">
        <v>2.0</v>
      </c>
      <c r="J9" s="1" t="s">
        <v>1508</v>
      </c>
      <c r="K9" s="28">
        <v>0.7604166666666666</v>
      </c>
      <c r="L9" s="1">
        <v>1.0</v>
      </c>
      <c r="M9" s="1" t="s">
        <v>1482</v>
      </c>
      <c r="N9" s="1" t="s">
        <v>1509</v>
      </c>
      <c r="O9" s="1" t="s">
        <v>1479</v>
      </c>
      <c r="P9" s="1">
        <v>0.0</v>
      </c>
      <c r="Q9" s="1" t="s">
        <v>1543</v>
      </c>
      <c r="R9" s="28">
        <v>0.6354166666666666</v>
      </c>
      <c r="S9" s="1">
        <v>2.0</v>
      </c>
      <c r="T9" s="1" t="s">
        <v>1482</v>
      </c>
      <c r="U9" s="1" t="s">
        <v>1568</v>
      </c>
      <c r="V9" s="1" t="s">
        <v>1482</v>
      </c>
      <c r="W9" s="1">
        <v>2.0</v>
      </c>
      <c r="X9" s="1" t="s">
        <v>1471</v>
      </c>
      <c r="Y9" s="28">
        <v>0.7604166666666666</v>
      </c>
      <c r="Z9" s="1">
        <v>0.0</v>
      </c>
      <c r="AA9" s="1" t="s">
        <v>1474</v>
      </c>
      <c r="AB9" s="1" t="s">
        <v>1556</v>
      </c>
      <c r="AC9" s="1" t="s">
        <v>1482</v>
      </c>
      <c r="AD9" s="1">
        <v>2.0</v>
      </c>
      <c r="AE9" s="1" t="s">
        <v>1480</v>
      </c>
      <c r="AF9" s="28">
        <v>0.7291666666666666</v>
      </c>
      <c r="AG9" s="1">
        <v>0.0</v>
      </c>
      <c r="AH9" s="1" t="s">
        <v>1489</v>
      </c>
      <c r="AI9" s="1" t="s">
        <v>1572</v>
      </c>
      <c r="AJ9" s="1" t="s">
        <v>1482</v>
      </c>
      <c r="AK9" s="1" t="s">
        <v>1483</v>
      </c>
      <c r="AL9" s="28">
        <v>0.8541666666666666</v>
      </c>
      <c r="AM9" s="1">
        <v>1.0</v>
      </c>
      <c r="AN9" s="1" t="s">
        <v>1468</v>
      </c>
      <c r="AO9" s="1" t="s">
        <v>1484</v>
      </c>
      <c r="AP9" s="1" t="s">
        <v>1466</v>
      </c>
      <c r="AQ9" s="1">
        <v>1.0</v>
      </c>
      <c r="AR9" s="1" t="s">
        <v>1485</v>
      </c>
      <c r="AS9" s="28">
        <v>0.7291666666666666</v>
      </c>
      <c r="AT9" s="1">
        <v>2.0</v>
      </c>
      <c r="AU9" s="1" t="s">
        <v>1482</v>
      </c>
      <c r="AV9" s="1" t="s">
        <v>1563</v>
      </c>
      <c r="AW9" s="1" t="s">
        <v>1486</v>
      </c>
      <c r="AX9" s="1">
        <v>1.0</v>
      </c>
      <c r="AY9" s="1" t="s">
        <v>1488</v>
      </c>
      <c r="AZ9" s="28">
        <v>0.6041666666666666</v>
      </c>
      <c r="BA9" s="1">
        <v>2.0</v>
      </c>
      <c r="BB9" s="1" t="s">
        <v>1482</v>
      </c>
      <c r="BC9" s="1" t="s">
        <v>1534</v>
      </c>
      <c r="BD9" s="1" t="s">
        <v>1474</v>
      </c>
      <c r="BE9" s="1">
        <v>0.0</v>
      </c>
      <c r="BF9" s="1" t="s">
        <v>1493</v>
      </c>
      <c r="BG9" s="28">
        <v>0.8541666666666666</v>
      </c>
      <c r="BH9" s="1">
        <v>2.0</v>
      </c>
      <c r="BI9" s="1" t="s">
        <v>1482</v>
      </c>
      <c r="BJ9" s="1" t="s">
        <v>1559</v>
      </c>
      <c r="BK9" s="1" t="s">
        <v>1482</v>
      </c>
      <c r="BL9" s="1">
        <v>2.0</v>
      </c>
      <c r="BM9" s="1" t="s">
        <v>1495</v>
      </c>
      <c r="BN9" s="28">
        <v>0.8541666666666666</v>
      </c>
      <c r="BO9" s="1">
        <v>1.0</v>
      </c>
      <c r="BP9" s="1" t="s">
        <v>1470</v>
      </c>
      <c r="BQ9" s="1" t="s">
        <v>1519</v>
      </c>
      <c r="BR9" s="1" t="s">
        <v>1477</v>
      </c>
      <c r="BS9" s="1">
        <v>2.0</v>
      </c>
      <c r="BT9" s="1" t="s">
        <v>1497</v>
      </c>
      <c r="BU9" s="28">
        <v>0.7291666666666666</v>
      </c>
      <c r="BV9" s="1">
        <v>1.0</v>
      </c>
      <c r="BW9" s="1" t="s">
        <v>1482</v>
      </c>
      <c r="BX9" s="1" t="s">
        <v>1549</v>
      </c>
      <c r="BY9" s="1" t="s">
        <v>1482</v>
      </c>
      <c r="BZ9" s="1">
        <v>2.0</v>
      </c>
      <c r="CA9" s="1" t="s">
        <v>1522</v>
      </c>
      <c r="CB9" s="28">
        <v>0.6041666666666666</v>
      </c>
      <c r="CC9" s="1">
        <v>0.0</v>
      </c>
      <c r="CD9" s="1" t="s">
        <v>1466</v>
      </c>
      <c r="CE9" s="1" t="s">
        <v>1565</v>
      </c>
      <c r="CF9" s="1" t="s">
        <v>1482</v>
      </c>
      <c r="CG9" s="1">
        <v>2.0</v>
      </c>
      <c r="CH9" s="1" t="s">
        <v>1538</v>
      </c>
      <c r="CI9" s="28">
        <v>0.7604166666666666</v>
      </c>
      <c r="CJ9" s="1">
        <v>0.0</v>
      </c>
      <c r="CK9" s="1" t="s">
        <v>1486</v>
      </c>
      <c r="CL9" s="1" t="s">
        <v>1539</v>
      </c>
      <c r="CM9" s="1" t="s">
        <v>1468</v>
      </c>
      <c r="CN9" s="1">
        <v>2.0</v>
      </c>
      <c r="CO9" s="1" t="s">
        <v>1499</v>
      </c>
      <c r="CP9" s="28">
        <v>0.7291666666666666</v>
      </c>
      <c r="CQ9" s="1">
        <v>0.0</v>
      </c>
      <c r="CR9" s="1" t="s">
        <v>1482</v>
      </c>
      <c r="CS9" s="1" t="s">
        <v>1500</v>
      </c>
      <c r="CT9" s="1" t="s">
        <v>1489</v>
      </c>
      <c r="CU9" s="1">
        <v>1.0</v>
      </c>
      <c r="CV9" s="1" t="s">
        <v>1503</v>
      </c>
      <c r="CW9" s="28">
        <v>0.7291666666666666</v>
      </c>
      <c r="CX9" s="1">
        <v>2.0</v>
      </c>
      <c r="CY9" s="1" t="s">
        <v>1482</v>
      </c>
      <c r="CZ9" s="1" t="s">
        <v>1573</v>
      </c>
      <c r="DA9" s="1" t="s">
        <v>1482</v>
      </c>
      <c r="DB9" s="1">
        <v>2.0</v>
      </c>
      <c r="DC9" s="1" t="s">
        <v>1505</v>
      </c>
      <c r="DD9" s="28">
        <v>0.8541666666666666</v>
      </c>
      <c r="DE9" s="1">
        <v>0.0</v>
      </c>
      <c r="DF9" s="1" t="s">
        <v>1479</v>
      </c>
      <c r="DG9" s="1" t="s">
        <v>1571</v>
      </c>
    </row>
    <row r="10">
      <c r="A10" s="1" t="s">
        <v>1474</v>
      </c>
      <c r="B10" s="1">
        <v>2.0</v>
      </c>
      <c r="C10" s="1" t="s">
        <v>1527</v>
      </c>
      <c r="D10" s="28">
        <v>0.6354166666666666</v>
      </c>
      <c r="E10" s="1">
        <v>0.0</v>
      </c>
      <c r="F10" s="1" t="s">
        <v>1489</v>
      </c>
      <c r="G10" s="1" t="s">
        <v>1554</v>
      </c>
      <c r="H10" s="1" t="s">
        <v>1489</v>
      </c>
      <c r="I10" s="1">
        <v>0.0</v>
      </c>
      <c r="J10" s="1" t="s">
        <v>1467</v>
      </c>
      <c r="K10" s="28">
        <v>0.6354166666666666</v>
      </c>
      <c r="L10" s="1">
        <v>2.0</v>
      </c>
      <c r="M10" s="1" t="s">
        <v>1470</v>
      </c>
      <c r="N10" s="1" t="s">
        <v>1507</v>
      </c>
      <c r="O10" s="1" t="s">
        <v>1477</v>
      </c>
      <c r="P10" s="1">
        <v>1.0</v>
      </c>
      <c r="Q10" s="1" t="s">
        <v>1543</v>
      </c>
      <c r="R10" s="28">
        <v>0.7604166666666666</v>
      </c>
      <c r="S10" s="1">
        <v>2.0</v>
      </c>
      <c r="T10" s="1" t="s">
        <v>1489</v>
      </c>
      <c r="U10" s="1" t="s">
        <v>1544</v>
      </c>
      <c r="V10" s="1" t="s">
        <v>1489</v>
      </c>
      <c r="W10" s="1">
        <v>2.0</v>
      </c>
      <c r="X10" s="1" t="s">
        <v>1473</v>
      </c>
      <c r="Y10" s="28">
        <v>0.8854166666666666</v>
      </c>
      <c r="Z10" s="1">
        <v>0.0</v>
      </c>
      <c r="AA10" s="1" t="s">
        <v>1479</v>
      </c>
      <c r="AB10" s="1" t="s">
        <v>1569</v>
      </c>
      <c r="AC10" s="1" t="s">
        <v>1489</v>
      </c>
      <c r="AD10" s="1">
        <v>2.0</v>
      </c>
      <c r="AE10" s="1" t="s">
        <v>1476</v>
      </c>
      <c r="AF10" s="28">
        <v>0.8541666666666666</v>
      </c>
      <c r="AG10" s="1">
        <v>0.0</v>
      </c>
      <c r="AH10" s="1" t="s">
        <v>1486</v>
      </c>
      <c r="AI10" s="1" t="s">
        <v>1532</v>
      </c>
      <c r="AJ10" s="1" t="s">
        <v>1482</v>
      </c>
      <c r="AK10" s="1" t="s">
        <v>1480</v>
      </c>
      <c r="AL10" s="28">
        <v>0.7291666666666666</v>
      </c>
      <c r="AM10" s="1">
        <v>0.0</v>
      </c>
      <c r="AN10" s="1" t="s">
        <v>1489</v>
      </c>
      <c r="AO10" s="1" t="s">
        <v>1572</v>
      </c>
      <c r="AP10" s="1" t="s">
        <v>1489</v>
      </c>
      <c r="AQ10" s="1">
        <v>2.0</v>
      </c>
      <c r="AR10" s="1" t="s">
        <v>1483</v>
      </c>
      <c r="AS10" s="28">
        <v>0.6041666666666666</v>
      </c>
      <c r="AT10" s="1">
        <v>1.0</v>
      </c>
      <c r="AU10" s="1" t="s">
        <v>1466</v>
      </c>
      <c r="AV10" s="1" t="s">
        <v>1562</v>
      </c>
      <c r="AW10" s="1" t="s">
        <v>1468</v>
      </c>
      <c r="AX10" s="1">
        <v>0.0</v>
      </c>
      <c r="AY10" s="1" t="s">
        <v>1488</v>
      </c>
      <c r="AZ10" s="28">
        <v>0.7291666666666666</v>
      </c>
      <c r="BA10" s="1">
        <v>2.0</v>
      </c>
      <c r="BB10" s="1" t="s">
        <v>1489</v>
      </c>
      <c r="BC10" s="1" t="s">
        <v>1490</v>
      </c>
      <c r="BD10" s="1" t="s">
        <v>1486</v>
      </c>
      <c r="BE10" s="1">
        <v>1.0</v>
      </c>
      <c r="BF10" s="1" t="s">
        <v>1491</v>
      </c>
      <c r="BG10" s="28">
        <v>0.8541666666666666</v>
      </c>
      <c r="BH10" s="1">
        <v>2.0</v>
      </c>
      <c r="BI10" s="1" t="s">
        <v>1489</v>
      </c>
      <c r="BJ10" s="1" t="s">
        <v>1535</v>
      </c>
      <c r="BK10" s="1" t="s">
        <v>1479</v>
      </c>
      <c r="BL10" s="1">
        <v>1.0</v>
      </c>
      <c r="BM10" s="1" t="s">
        <v>1517</v>
      </c>
      <c r="BN10" s="28">
        <v>0.7604166666666666</v>
      </c>
      <c r="BO10" s="1">
        <v>2.0</v>
      </c>
      <c r="BP10" s="1" t="s">
        <v>1489</v>
      </c>
      <c r="BQ10" s="1" t="s">
        <v>1570</v>
      </c>
      <c r="BR10" s="1" t="s">
        <v>1489</v>
      </c>
      <c r="BS10" s="1">
        <v>2.0</v>
      </c>
      <c r="BT10" s="1" t="s">
        <v>1495</v>
      </c>
      <c r="BU10" s="28">
        <v>0.7291666666666666</v>
      </c>
      <c r="BV10" s="1">
        <v>0.0</v>
      </c>
      <c r="BW10" s="1" t="s">
        <v>1474</v>
      </c>
      <c r="BX10" s="1" t="s">
        <v>1560</v>
      </c>
      <c r="BY10" s="1" t="s">
        <v>1470</v>
      </c>
      <c r="BZ10" s="1">
        <v>0.0</v>
      </c>
      <c r="CA10" s="1" t="s">
        <v>1520</v>
      </c>
      <c r="CB10" s="28">
        <v>0.7604166666666666</v>
      </c>
      <c r="CC10" s="1">
        <v>2.0</v>
      </c>
      <c r="CD10" s="1" t="s">
        <v>1489</v>
      </c>
      <c r="CE10" s="1" t="s">
        <v>1521</v>
      </c>
      <c r="CF10" s="1" t="s">
        <v>1489</v>
      </c>
      <c r="CG10" s="1">
        <v>2.0</v>
      </c>
      <c r="CH10" s="1" t="s">
        <v>1522</v>
      </c>
      <c r="CI10" s="28">
        <v>0.8541666666666666</v>
      </c>
      <c r="CJ10" s="1">
        <v>1.0</v>
      </c>
      <c r="CK10" s="1" t="s">
        <v>1477</v>
      </c>
      <c r="CL10" s="1" t="s">
        <v>1550</v>
      </c>
      <c r="CM10" s="1" t="s">
        <v>1466</v>
      </c>
      <c r="CN10" s="1">
        <v>0.0</v>
      </c>
      <c r="CO10" s="1" t="s">
        <v>1538</v>
      </c>
      <c r="CP10" s="28">
        <v>0.6354166666666666</v>
      </c>
      <c r="CQ10" s="1">
        <v>2.0</v>
      </c>
      <c r="CR10" s="1" t="s">
        <v>1489</v>
      </c>
      <c r="CS10" s="1" t="s">
        <v>1566</v>
      </c>
      <c r="CT10" s="1" t="s">
        <v>1489</v>
      </c>
      <c r="CU10" s="1">
        <v>2.0</v>
      </c>
      <c r="CV10" s="1" t="s">
        <v>1501</v>
      </c>
      <c r="CW10" s="28">
        <v>0.6041666666666666</v>
      </c>
      <c r="CX10" s="1">
        <v>1.0</v>
      </c>
      <c r="CY10" s="1" t="s">
        <v>1468</v>
      </c>
      <c r="CZ10" s="1" t="s">
        <v>1502</v>
      </c>
      <c r="DA10" s="1" t="s">
        <v>1489</v>
      </c>
      <c r="DB10" s="1">
        <v>1.0</v>
      </c>
      <c r="DC10" s="1" t="s">
        <v>1503</v>
      </c>
      <c r="DD10" s="28">
        <v>0.7291666666666666</v>
      </c>
      <c r="DE10" s="1">
        <v>2.0</v>
      </c>
      <c r="DF10" s="1" t="s">
        <v>1482</v>
      </c>
      <c r="DG10" s="1" t="s">
        <v>1573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2.0</v>
      </c>
      <c r="B1" s="1">
        <v>2.0</v>
      </c>
      <c r="C1" s="1">
        <v>3.0</v>
      </c>
      <c r="D1" s="1">
        <v>3.0</v>
      </c>
      <c r="E1" s="1">
        <v>2.0</v>
      </c>
      <c r="F1" s="1">
        <v>3.0</v>
      </c>
      <c r="G1" s="1">
        <v>2.0</v>
      </c>
      <c r="H1" s="1">
        <v>2.0</v>
      </c>
      <c r="I1" s="1">
        <v>2.0</v>
      </c>
      <c r="J1" s="1">
        <v>3.0</v>
      </c>
    </row>
    <row r="2">
      <c r="A2" s="1">
        <v>3.0</v>
      </c>
      <c r="B2" s="1">
        <v>3.0</v>
      </c>
      <c r="C2" s="1">
        <v>2.0</v>
      </c>
      <c r="D2" s="1">
        <v>3.0</v>
      </c>
      <c r="E2" s="1">
        <v>2.0</v>
      </c>
      <c r="F2" s="1">
        <v>3.0</v>
      </c>
      <c r="G2" s="1">
        <v>2.0</v>
      </c>
      <c r="H2" s="1">
        <v>2.0</v>
      </c>
      <c r="I2" s="1">
        <v>3.0</v>
      </c>
      <c r="J2" s="1">
        <v>5.0</v>
      </c>
    </row>
    <row r="3">
      <c r="A3" s="1">
        <v>2.0</v>
      </c>
      <c r="B3" s="1">
        <v>2.0</v>
      </c>
      <c r="C3" s="1">
        <v>3.0</v>
      </c>
      <c r="D3" s="1">
        <v>3.0</v>
      </c>
      <c r="E3" s="1">
        <v>3.0</v>
      </c>
      <c r="F3" s="1">
        <v>2.0</v>
      </c>
      <c r="G3" s="1">
        <v>2.0</v>
      </c>
      <c r="H3" s="1">
        <v>3.0</v>
      </c>
      <c r="I3" s="1">
        <v>3.0</v>
      </c>
      <c r="J3" s="1">
        <v>5.0</v>
      </c>
    </row>
    <row r="4">
      <c r="A4" s="1">
        <v>2.0</v>
      </c>
      <c r="B4" s="1">
        <v>2.0</v>
      </c>
      <c r="C4" s="1">
        <v>3.0</v>
      </c>
      <c r="D4" s="1">
        <v>3.0</v>
      </c>
      <c r="E4" s="1">
        <v>2.0</v>
      </c>
      <c r="F4" s="1">
        <v>3.0</v>
      </c>
      <c r="G4" s="1">
        <v>3.0</v>
      </c>
      <c r="H4" s="1">
        <v>2.0</v>
      </c>
      <c r="I4" s="1">
        <v>3.0</v>
      </c>
      <c r="J4" s="1">
        <v>4.0</v>
      </c>
    </row>
    <row r="5">
      <c r="A5" s="1">
        <v>3.0</v>
      </c>
      <c r="B5" s="1">
        <v>3.0</v>
      </c>
      <c r="C5" s="1">
        <v>2.0</v>
      </c>
      <c r="D5" s="1">
        <v>3.0</v>
      </c>
      <c r="E5" s="1">
        <v>2.0</v>
      </c>
      <c r="F5" s="1">
        <v>2.0</v>
      </c>
      <c r="G5" s="1">
        <v>2.0</v>
      </c>
      <c r="H5" s="1">
        <v>3.0</v>
      </c>
      <c r="I5" s="1">
        <v>2.0</v>
      </c>
      <c r="J5" s="1">
        <v>3.0</v>
      </c>
    </row>
    <row r="6">
      <c r="A6" s="1">
        <v>3.0</v>
      </c>
      <c r="B6" s="1">
        <v>2.0</v>
      </c>
      <c r="C6" s="1">
        <v>3.0</v>
      </c>
      <c r="D6" s="1">
        <v>2.0</v>
      </c>
      <c r="E6" s="1">
        <v>2.0</v>
      </c>
      <c r="F6" s="1">
        <v>2.0</v>
      </c>
      <c r="G6" s="1">
        <v>2.0</v>
      </c>
      <c r="H6" s="1">
        <v>3.0</v>
      </c>
      <c r="I6" s="1">
        <v>3.0</v>
      </c>
      <c r="J6" s="1">
        <v>5.0</v>
      </c>
    </row>
    <row r="7">
      <c r="A7" s="1">
        <v>3.0</v>
      </c>
      <c r="B7" s="1">
        <v>2.0</v>
      </c>
      <c r="C7" s="1">
        <v>2.0</v>
      </c>
      <c r="D7" s="1">
        <v>3.0</v>
      </c>
      <c r="E7" s="1">
        <v>2.0</v>
      </c>
      <c r="F7" s="1">
        <v>2.0</v>
      </c>
      <c r="G7" s="1">
        <v>2.0</v>
      </c>
      <c r="H7" s="1">
        <v>2.0</v>
      </c>
      <c r="I7" s="1">
        <v>2.0</v>
      </c>
      <c r="J7" s="1">
        <v>3.0</v>
      </c>
    </row>
    <row r="8">
      <c r="A8" s="1">
        <v>2.0</v>
      </c>
      <c r="B8" s="1">
        <v>2.0</v>
      </c>
      <c r="C8" s="1">
        <v>3.0</v>
      </c>
      <c r="D8" s="1">
        <v>2.0</v>
      </c>
      <c r="E8" s="1">
        <v>3.0</v>
      </c>
      <c r="F8" s="1">
        <v>3.0</v>
      </c>
      <c r="G8" s="1">
        <v>3.0</v>
      </c>
      <c r="H8" s="1">
        <v>3.0</v>
      </c>
      <c r="I8" s="1">
        <v>3.0</v>
      </c>
      <c r="J8" s="1">
        <v>7.0</v>
      </c>
    </row>
    <row r="10">
      <c r="A10" s="4">
        <f>SUM(A1:J8)</f>
        <v>213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1351</v>
      </c>
      <c r="B1" s="1" t="s">
        <v>1352</v>
      </c>
      <c r="C1" s="1" t="s">
        <v>1353</v>
      </c>
    </row>
    <row r="2">
      <c r="A2" s="1">
        <v>1982.0</v>
      </c>
      <c r="B2" s="3">
        <v>9.445423954</v>
      </c>
      <c r="C2" s="1">
        <v>3.0</v>
      </c>
    </row>
    <row r="3">
      <c r="A3" s="1">
        <v>1983.0</v>
      </c>
      <c r="B3" s="3">
        <v>11.79974052</v>
      </c>
      <c r="C3" s="1">
        <v>2.0</v>
      </c>
    </row>
    <row r="4">
      <c r="A4" s="1">
        <v>1984.0</v>
      </c>
      <c r="B4" s="3">
        <v>10.45503482</v>
      </c>
      <c r="C4" s="1">
        <v>2.0</v>
      </c>
    </row>
    <row r="5">
      <c r="A5" s="1">
        <v>1985.0</v>
      </c>
      <c r="B5" s="3">
        <v>4.724536157</v>
      </c>
      <c r="C5" s="1">
        <v>2.1</v>
      </c>
    </row>
    <row r="6">
      <c r="A6" s="1">
        <v>1986.0</v>
      </c>
      <c r="B6" s="3">
        <v>5.822666962</v>
      </c>
      <c r="C6" s="1">
        <v>2.7</v>
      </c>
    </row>
    <row r="7">
      <c r="A7" s="1">
        <v>1987.0</v>
      </c>
      <c r="B7" s="3">
        <v>9.278656132</v>
      </c>
      <c r="C7" s="1">
        <v>2.62</v>
      </c>
    </row>
    <row r="8">
      <c r="A8" s="1">
        <v>1988.0</v>
      </c>
      <c r="B8" s="3">
        <v>8.045367151</v>
      </c>
      <c r="C8" s="1">
        <v>2.85</v>
      </c>
    </row>
    <row r="9">
      <c r="A9" s="1">
        <v>1989.0</v>
      </c>
      <c r="B9" s="3">
        <v>6.415539635</v>
      </c>
      <c r="C9" s="1">
        <v>2.81</v>
      </c>
    </row>
    <row r="10">
      <c r="A10" s="1">
        <v>1990.0</v>
      </c>
      <c r="B10" s="3">
        <v>7.819191447</v>
      </c>
      <c r="C10" s="1">
        <v>2.55</v>
      </c>
    </row>
    <row r="11">
      <c r="A11" s="1">
        <v>1991.0</v>
      </c>
      <c r="B11" s="3">
        <v>9.419058277</v>
      </c>
      <c r="C11" s="1">
        <v>2.62</v>
      </c>
    </row>
    <row r="12">
      <c r="A12" s="1">
        <v>1992.0</v>
      </c>
      <c r="B12" s="3">
        <v>7.52351717</v>
      </c>
      <c r="C12" s="1">
        <v>2.74</v>
      </c>
    </row>
    <row r="13">
      <c r="A13" s="1">
        <v>1993.0</v>
      </c>
      <c r="B13" s="3">
        <v>9.671893382</v>
      </c>
      <c r="C13" s="1">
        <v>2.79</v>
      </c>
    </row>
    <row r="14">
      <c r="A14" s="1">
        <v>1994.0</v>
      </c>
      <c r="B14" s="3">
        <v>8.53200525</v>
      </c>
      <c r="C14" s="1">
        <v>4.36</v>
      </c>
    </row>
    <row r="15">
      <c r="A15" s="1">
        <v>1995.0</v>
      </c>
      <c r="B15" s="3">
        <v>9.420323216</v>
      </c>
      <c r="C15" s="1">
        <v>7.2</v>
      </c>
    </row>
    <row r="16">
      <c r="A16" s="1">
        <v>1996.0</v>
      </c>
      <c r="B16" s="3">
        <v>7.973280856</v>
      </c>
      <c r="C16" s="1">
        <v>4.87</v>
      </c>
    </row>
    <row r="17">
      <c r="A17" s="1">
        <v>1997.0</v>
      </c>
      <c r="B17" s="3">
        <v>6.226141634</v>
      </c>
      <c r="C17" s="1">
        <v>4.69</v>
      </c>
    </row>
    <row r="18">
      <c r="A18" s="1">
        <v>2000.0</v>
      </c>
      <c r="B18" s="3">
        <v>3.68861916</v>
      </c>
      <c r="C18" s="1">
        <v>6.08</v>
      </c>
    </row>
    <row r="19">
      <c r="A19" s="1">
        <v>2001.0</v>
      </c>
      <c r="B19" s="3">
        <v>11.50011488</v>
      </c>
      <c r="C19" s="1">
        <v>8.1</v>
      </c>
    </row>
    <row r="20">
      <c r="A20" s="1">
        <v>2002.0</v>
      </c>
      <c r="B20" s="3">
        <v>11.90011757</v>
      </c>
      <c r="C20" s="1">
        <v>9.06</v>
      </c>
    </row>
    <row r="21">
      <c r="A21" s="1">
        <v>2003.0</v>
      </c>
      <c r="B21" s="3">
        <v>6.757317194</v>
      </c>
      <c r="C21" s="1">
        <v>9.67</v>
      </c>
    </row>
    <row r="22">
      <c r="A22" s="1">
        <v>2004.0</v>
      </c>
      <c r="B22" s="3">
        <v>6.064059885</v>
      </c>
      <c r="C22" s="1">
        <v>9.86</v>
      </c>
    </row>
    <row r="23">
      <c r="A23" s="1">
        <v>2005.0</v>
      </c>
      <c r="B23" s="3">
        <v>10.45319842</v>
      </c>
      <c r="C23" s="1">
        <v>11.24</v>
      </c>
    </row>
    <row r="24">
      <c r="A24" s="1">
        <v>2006.0</v>
      </c>
      <c r="B24" s="3">
        <v>13.1086721</v>
      </c>
      <c r="C24" s="1">
        <v>10.28</v>
      </c>
    </row>
    <row r="25">
      <c r="A25" s="1">
        <v>2007.0</v>
      </c>
      <c r="B25" s="3">
        <v>6.406562813</v>
      </c>
      <c r="C25" s="1">
        <v>9.11</v>
      </c>
    </row>
    <row r="26">
      <c r="A26" s="1">
        <v>2008.0</v>
      </c>
      <c r="B26" s="3">
        <v>10.2266645</v>
      </c>
      <c r="C26" s="1">
        <v>8.39</v>
      </c>
    </row>
    <row r="27">
      <c r="A27" s="1">
        <v>2009.0</v>
      </c>
      <c r="B27" s="3">
        <v>4.38641555</v>
      </c>
      <c r="C27" s="1">
        <v>7.87</v>
      </c>
    </row>
    <row r="28">
      <c r="A28" s="1">
        <v>2010.0</v>
      </c>
      <c r="B28" s="3">
        <v>5.134204008</v>
      </c>
      <c r="C28" s="1">
        <v>7.48</v>
      </c>
    </row>
    <row r="29">
      <c r="A29" s="1">
        <v>2011.0</v>
      </c>
      <c r="B29" s="3">
        <v>5.35604779</v>
      </c>
      <c r="C29" s="1">
        <v>7.87</v>
      </c>
    </row>
    <row r="30">
      <c r="A30" s="1">
        <v>2012.0</v>
      </c>
      <c r="B30" s="3">
        <v>4.279499996</v>
      </c>
      <c r="C30" s="1">
        <v>6.13</v>
      </c>
    </row>
    <row r="31">
      <c r="A31" s="1">
        <v>2013.0</v>
      </c>
      <c r="B31" s="3">
        <v>6.412513302</v>
      </c>
      <c r="C31" s="1">
        <v>6.17</v>
      </c>
    </row>
    <row r="32">
      <c r="A32" s="1">
        <v>2014.0</v>
      </c>
      <c r="B32" s="3">
        <v>6.394925408</v>
      </c>
      <c r="C32" s="1">
        <v>5.94</v>
      </c>
    </row>
    <row r="33">
      <c r="A33" s="1">
        <v>2015.0</v>
      </c>
      <c r="B33" s="3">
        <v>6.363121131</v>
      </c>
      <c r="C33" s="1">
        <v>6.18</v>
      </c>
    </row>
    <row r="34">
      <c r="A34" s="1">
        <v>2016.0</v>
      </c>
      <c r="B34" s="3">
        <v>3.525805157</v>
      </c>
      <c r="C34" s="1">
        <v>5.61</v>
      </c>
    </row>
    <row r="35">
      <c r="A35" s="1">
        <v>2017.0</v>
      </c>
      <c r="B35" s="3">
        <v>3.80879807</v>
      </c>
      <c r="C35" s="1">
        <v>5.5</v>
      </c>
    </row>
    <row r="36">
      <c r="A36" s="1">
        <v>2018.0</v>
      </c>
      <c r="B36" s="3">
        <v>3.198346416</v>
      </c>
      <c r="C36" s="1">
        <v>5.3</v>
      </c>
    </row>
    <row r="37">
      <c r="A37" s="1">
        <v>2019.0</v>
      </c>
      <c r="B37" s="3">
        <v>3.03058665</v>
      </c>
      <c r="C37" s="1">
        <v>5.23</v>
      </c>
    </row>
    <row r="38">
      <c r="A38" s="1">
        <v>2020.0</v>
      </c>
      <c r="B38" s="3">
        <v>1.920968006</v>
      </c>
      <c r="C38" s="1">
        <v>7.07</v>
      </c>
    </row>
    <row r="39">
      <c r="A39" s="1">
        <v>2021.0</v>
      </c>
      <c r="B39" s="3">
        <v>1.560129905</v>
      </c>
      <c r="C39" s="1">
        <v>6.49</v>
      </c>
    </row>
    <row r="40">
      <c r="A40" s="1">
        <v>2022.0</v>
      </c>
      <c r="B40" s="3">
        <v>4.209463834</v>
      </c>
      <c r="C40" s="1">
        <v>5.86</v>
      </c>
    </row>
    <row r="41">
      <c r="A41" s="1">
        <v>2023.0</v>
      </c>
      <c r="B41" s="3">
        <v>3.670131424</v>
      </c>
      <c r="C41" s="1">
        <v>5.32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1351</v>
      </c>
      <c r="B1" s="1" t="s">
        <v>1352</v>
      </c>
      <c r="C1" s="1" t="s">
        <v>1353</v>
      </c>
    </row>
    <row r="2">
      <c r="A2" s="1">
        <v>1960.0</v>
      </c>
      <c r="B2" s="3">
        <v>39.59044369</v>
      </c>
    </row>
    <row r="3">
      <c r="A3" s="1">
        <v>1961.0</v>
      </c>
      <c r="B3" s="3">
        <v>13.69193154</v>
      </c>
    </row>
    <row r="4">
      <c r="A4" s="1">
        <v>1962.0</v>
      </c>
      <c r="B4" s="3">
        <v>131.3978495</v>
      </c>
    </row>
    <row r="5">
      <c r="A5" s="1">
        <v>1963.0</v>
      </c>
      <c r="B5" s="3">
        <v>145.9107807</v>
      </c>
    </row>
    <row r="6">
      <c r="A6" s="1">
        <v>1964.0</v>
      </c>
      <c r="B6" s="3">
        <v>108.994709</v>
      </c>
    </row>
    <row r="7">
      <c r="A7" s="1">
        <v>1965.0</v>
      </c>
      <c r="B7" s="3">
        <v>306.7631103</v>
      </c>
    </row>
    <row r="8">
      <c r="A8" s="1">
        <v>1966.0</v>
      </c>
      <c r="B8" s="3">
        <v>1136.254112</v>
      </c>
    </row>
    <row r="9">
      <c r="A9" s="1">
        <v>1967.0</v>
      </c>
      <c r="B9" s="3">
        <v>106.0</v>
      </c>
    </row>
    <row r="10">
      <c r="A10" s="1">
        <v>1968.0</v>
      </c>
      <c r="B10" s="3">
        <v>128.8430421</v>
      </c>
    </row>
    <row r="11">
      <c r="A11" s="1">
        <v>1969.0</v>
      </c>
      <c r="B11" s="3">
        <v>15.47987022</v>
      </c>
    </row>
    <row r="12">
      <c r="A12" s="1">
        <v>1970.0</v>
      </c>
      <c r="B12" s="3">
        <v>12.39946465</v>
      </c>
    </row>
    <row r="13">
      <c r="A13" s="1">
        <v>1971.0</v>
      </c>
      <c r="B13" s="3">
        <v>4.233748945</v>
      </c>
    </row>
    <row r="14">
      <c r="A14" s="1">
        <v>1972.0</v>
      </c>
      <c r="B14" s="3">
        <v>6.521749213</v>
      </c>
    </row>
    <row r="15">
      <c r="A15" s="1">
        <v>1973.0</v>
      </c>
      <c r="B15" s="3">
        <v>31.0418813</v>
      </c>
    </row>
    <row r="16">
      <c r="A16" s="1">
        <v>1974.0</v>
      </c>
      <c r="B16" s="3">
        <v>40.4917904</v>
      </c>
    </row>
    <row r="17">
      <c r="A17" s="1">
        <v>1975.0</v>
      </c>
      <c r="B17" s="3">
        <v>19.1656971</v>
      </c>
    </row>
    <row r="18">
      <c r="A18" s="1">
        <v>1976.0</v>
      </c>
      <c r="B18" s="3">
        <v>19.8286537</v>
      </c>
    </row>
    <row r="19">
      <c r="A19" s="1">
        <v>1977.0</v>
      </c>
      <c r="B19" s="3">
        <v>11.05208979</v>
      </c>
    </row>
    <row r="20">
      <c r="A20" s="1">
        <v>1978.0</v>
      </c>
      <c r="B20" s="3">
        <v>8.112582595</v>
      </c>
    </row>
    <row r="21">
      <c r="A21" s="1">
        <v>1979.0</v>
      </c>
      <c r="B21" s="3">
        <v>16.2327658</v>
      </c>
    </row>
    <row r="22">
      <c r="A22" s="1">
        <v>1980.0</v>
      </c>
      <c r="B22" s="3">
        <v>18.0354302</v>
      </c>
    </row>
    <row r="23">
      <c r="A23" s="1">
        <v>1981.0</v>
      </c>
      <c r="B23" s="3">
        <v>12.26590851</v>
      </c>
    </row>
    <row r="24">
      <c r="A24" s="1">
        <v>1982.0</v>
      </c>
      <c r="B24" s="3">
        <v>9.445423954</v>
      </c>
      <c r="C24" s="1">
        <v>3.0</v>
      </c>
    </row>
    <row r="25">
      <c r="A25" s="1">
        <v>1983.0</v>
      </c>
      <c r="B25" s="3">
        <v>11.79974052</v>
      </c>
      <c r="C25" s="1">
        <v>2.0</v>
      </c>
    </row>
    <row r="26">
      <c r="A26" s="1">
        <v>1984.0</v>
      </c>
      <c r="B26" s="3">
        <v>10.45503482</v>
      </c>
      <c r="C26" s="1">
        <v>2.0</v>
      </c>
    </row>
    <row r="27">
      <c r="A27" s="1">
        <v>1985.0</v>
      </c>
      <c r="B27" s="3">
        <v>4.724536157</v>
      </c>
      <c r="C27" s="1">
        <v>2.1</v>
      </c>
    </row>
    <row r="28">
      <c r="A28" s="1">
        <v>1986.0</v>
      </c>
      <c r="B28" s="3">
        <v>5.822666962</v>
      </c>
      <c r="C28" s="1">
        <v>2.7</v>
      </c>
    </row>
    <row r="29">
      <c r="A29" s="1">
        <v>1987.0</v>
      </c>
      <c r="B29" s="3">
        <v>9.278656132</v>
      </c>
      <c r="C29" s="1">
        <v>2.62</v>
      </c>
    </row>
    <row r="30">
      <c r="A30" s="1">
        <v>1988.0</v>
      </c>
      <c r="B30" s="3">
        <v>8.045367151</v>
      </c>
      <c r="C30" s="1">
        <v>2.85</v>
      </c>
    </row>
    <row r="31">
      <c r="A31" s="1">
        <v>1989.0</v>
      </c>
      <c r="B31" s="3">
        <v>6.415539635</v>
      </c>
      <c r="C31" s="1">
        <v>2.81</v>
      </c>
    </row>
    <row r="32">
      <c r="A32" s="1">
        <v>1990.0</v>
      </c>
      <c r="B32" s="3">
        <v>7.819191447</v>
      </c>
      <c r="C32" s="1">
        <v>2.55</v>
      </c>
    </row>
    <row r="33">
      <c r="A33" s="1">
        <v>1991.0</v>
      </c>
      <c r="B33" s="3">
        <v>9.419058277</v>
      </c>
      <c r="C33" s="1">
        <v>2.62</v>
      </c>
    </row>
    <row r="34">
      <c r="A34" s="1">
        <v>1992.0</v>
      </c>
      <c r="B34" s="3">
        <v>7.52351717</v>
      </c>
      <c r="C34" s="1">
        <v>2.74</v>
      </c>
    </row>
    <row r="35">
      <c r="A35" s="1">
        <v>1993.0</v>
      </c>
      <c r="B35" s="3">
        <v>9.671893382</v>
      </c>
      <c r="C35" s="1">
        <v>2.79</v>
      </c>
    </row>
    <row r="36">
      <c r="A36" s="1">
        <v>1994.0</v>
      </c>
      <c r="B36" s="3">
        <v>8.53200525</v>
      </c>
      <c r="C36" s="1">
        <v>4.36</v>
      </c>
    </row>
    <row r="37">
      <c r="A37" s="1">
        <v>1995.0</v>
      </c>
      <c r="B37" s="3">
        <v>9.420323216</v>
      </c>
      <c r="C37" s="1">
        <v>7.2</v>
      </c>
    </row>
    <row r="38">
      <c r="A38" s="1">
        <v>1996.0</v>
      </c>
      <c r="B38" s="3">
        <v>7.973280856</v>
      </c>
      <c r="C38" s="1">
        <v>4.87</v>
      </c>
    </row>
    <row r="39">
      <c r="A39" s="1">
        <v>1997.0</v>
      </c>
      <c r="B39" s="3">
        <v>6.226141634</v>
      </c>
      <c r="C39" s="1">
        <v>4.69</v>
      </c>
    </row>
    <row r="40">
      <c r="A40" s="1">
        <v>1998.0</v>
      </c>
      <c r="B40" s="3">
        <v>58.45104447</v>
      </c>
      <c r="C40" s="1">
        <v>5.46</v>
      </c>
    </row>
    <row r="41">
      <c r="A41" s="1">
        <v>1999.0</v>
      </c>
      <c r="B41" s="3">
        <v>20.47783111</v>
      </c>
      <c r="C41" s="1">
        <v>6.36</v>
      </c>
    </row>
    <row r="42">
      <c r="A42" s="1">
        <v>2000.0</v>
      </c>
      <c r="B42" s="3">
        <v>3.68861916</v>
      </c>
      <c r="C42" s="1">
        <v>6.08</v>
      </c>
    </row>
    <row r="43">
      <c r="A43" s="1">
        <v>2001.0</v>
      </c>
      <c r="B43" s="3">
        <v>11.50011488</v>
      </c>
      <c r="C43" s="1">
        <v>8.1</v>
      </c>
    </row>
    <row r="44">
      <c r="A44" s="1">
        <v>2002.0</v>
      </c>
      <c r="B44" s="3">
        <v>11.90011757</v>
      </c>
      <c r="C44" s="1">
        <v>9.06</v>
      </c>
    </row>
    <row r="45">
      <c r="A45" s="1">
        <v>2003.0</v>
      </c>
      <c r="B45" s="3">
        <v>6.757317194</v>
      </c>
      <c r="C45" s="1">
        <v>9.67</v>
      </c>
    </row>
    <row r="46">
      <c r="A46" s="1">
        <v>2004.0</v>
      </c>
      <c r="B46" s="3">
        <v>6.064059885</v>
      </c>
      <c r="C46" s="1">
        <v>9.86</v>
      </c>
    </row>
    <row r="47">
      <c r="A47" s="1">
        <v>2005.0</v>
      </c>
      <c r="B47" s="3">
        <v>10.45319842</v>
      </c>
      <c r="C47" s="1">
        <v>11.24</v>
      </c>
    </row>
    <row r="48">
      <c r="A48" s="1">
        <v>2006.0</v>
      </c>
      <c r="B48" s="3">
        <v>13.1086721</v>
      </c>
      <c r="C48" s="1">
        <v>10.28</v>
      </c>
    </row>
    <row r="49">
      <c r="A49" s="1">
        <v>2007.0</v>
      </c>
      <c r="B49" s="3">
        <v>6.406562813</v>
      </c>
      <c r="C49" s="1">
        <v>9.11</v>
      </c>
    </row>
    <row r="50">
      <c r="A50" s="1">
        <v>2008.0</v>
      </c>
      <c r="B50" s="3">
        <v>10.2266645</v>
      </c>
      <c r="C50" s="1">
        <v>8.39</v>
      </c>
    </row>
    <row r="51">
      <c r="A51" s="1">
        <v>2009.0</v>
      </c>
      <c r="B51" s="3">
        <v>4.38641555</v>
      </c>
      <c r="C51" s="1">
        <v>7.87</v>
      </c>
    </row>
    <row r="52">
      <c r="A52" s="1">
        <v>2010.0</v>
      </c>
      <c r="B52" s="3">
        <v>5.134204008</v>
      </c>
      <c r="C52" s="1">
        <v>7.48</v>
      </c>
    </row>
    <row r="53">
      <c r="A53" s="1">
        <v>2011.0</v>
      </c>
      <c r="B53" s="3">
        <v>5.35604779</v>
      </c>
      <c r="C53" s="1">
        <v>7.87</v>
      </c>
    </row>
    <row r="54">
      <c r="A54" s="1">
        <v>2012.0</v>
      </c>
      <c r="B54" s="3">
        <v>4.279499996</v>
      </c>
      <c r="C54" s="1">
        <v>6.13</v>
      </c>
    </row>
    <row r="55">
      <c r="A55" s="1">
        <v>2013.0</v>
      </c>
      <c r="B55" s="3">
        <v>6.412513302</v>
      </c>
      <c r="C55" s="1">
        <v>6.17</v>
      </c>
    </row>
    <row r="56">
      <c r="A56" s="1">
        <v>2014.0</v>
      </c>
      <c r="B56" s="3">
        <v>6.394925408</v>
      </c>
      <c r="C56" s="1">
        <v>5.94</v>
      </c>
    </row>
    <row r="57">
      <c r="A57" s="1">
        <v>2015.0</v>
      </c>
      <c r="B57" s="3">
        <v>6.363121131</v>
      </c>
      <c r="C57" s="1">
        <v>6.18</v>
      </c>
    </row>
    <row r="58">
      <c r="A58" s="1">
        <v>2016.0</v>
      </c>
      <c r="B58" s="3">
        <v>3.525805157</v>
      </c>
      <c r="C58" s="1">
        <v>5.61</v>
      </c>
    </row>
    <row r="59">
      <c r="A59" s="1">
        <v>2017.0</v>
      </c>
      <c r="B59" s="3">
        <v>3.80879807</v>
      </c>
      <c r="C59" s="1">
        <v>5.5</v>
      </c>
    </row>
    <row r="60">
      <c r="A60" s="1">
        <v>2018.0</v>
      </c>
      <c r="B60" s="3">
        <v>3.198346416</v>
      </c>
      <c r="C60" s="1">
        <v>5.3</v>
      </c>
    </row>
    <row r="61">
      <c r="A61" s="1">
        <v>2019.0</v>
      </c>
      <c r="B61" s="3">
        <v>3.03058665</v>
      </c>
      <c r="C61" s="1">
        <v>5.23</v>
      </c>
    </row>
    <row r="62">
      <c r="A62" s="1">
        <v>2020.0</v>
      </c>
      <c r="B62" s="3">
        <v>1.920968006</v>
      </c>
      <c r="C62" s="1">
        <v>7.07</v>
      </c>
    </row>
    <row r="63">
      <c r="A63" s="1">
        <v>2021.0</v>
      </c>
      <c r="B63" s="3">
        <v>1.560129905</v>
      </c>
      <c r="C63" s="1">
        <v>6.49</v>
      </c>
    </row>
    <row r="64">
      <c r="A64" s="1">
        <v>2022.0</v>
      </c>
      <c r="B64" s="3">
        <v>4.209463834</v>
      </c>
      <c r="C64" s="1">
        <v>5.86</v>
      </c>
    </row>
    <row r="65">
      <c r="A65" s="1">
        <v>2023.0</v>
      </c>
      <c r="B65" s="3">
        <v>3.670131424</v>
      </c>
      <c r="C65" s="1">
        <v>5.32</v>
      </c>
    </row>
  </sheetData>
  <drawing r:id="rId1"/>
</worksheet>
</file>