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lg\Desktop\"/>
    </mc:Choice>
  </mc:AlternateContent>
  <xr:revisionPtr revIDLastSave="0" documentId="13_ncr:1_{FFE7F0AF-8978-483D-8001-6EE1E1D5084D}" xr6:coauthVersionLast="45" xr6:coauthVersionMax="45" xr10:uidLastSave="{00000000-0000-0000-0000-000000000000}"/>
  <bookViews>
    <workbookView xWindow="-120" yWindow="-120" windowWidth="29040" windowHeight="15840" activeTab="2" xr2:uid="{EA5F4F03-C22A-43BD-8761-EB451DFEB73A}"/>
  </bookViews>
  <sheets>
    <sheet name="1 Dietary Record" sheetId="1" r:id="rId1"/>
    <sheet name="2 Physical Activity Record" sheetId="2" r:id="rId2"/>
    <sheet name="3 Metabolic Analysi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3" l="1"/>
  <c r="E22" i="2"/>
  <c r="F88" i="2"/>
  <c r="F89" i="2"/>
  <c r="F90" i="2"/>
  <c r="F91" i="2"/>
  <c r="F92" i="2"/>
  <c r="F95" i="2"/>
  <c r="F96" i="2"/>
  <c r="F97" i="2"/>
  <c r="F99" i="2"/>
  <c r="F100" i="2"/>
  <c r="F102" i="2"/>
  <c r="E87" i="2"/>
  <c r="F61" i="1" l="1"/>
  <c r="F62" i="1"/>
  <c r="F63" i="1"/>
  <c r="E98" i="2"/>
  <c r="F98" i="2" s="1"/>
  <c r="E20" i="2"/>
  <c r="E104" i="2"/>
  <c r="F104" i="2" s="1"/>
  <c r="E103" i="2"/>
  <c r="F103" i="2" s="1"/>
  <c r="E101" i="2"/>
  <c r="F101" i="2" s="1"/>
  <c r="E94" i="2" l="1"/>
  <c r="F94" i="2" s="1"/>
  <c r="E93" i="2"/>
  <c r="F93" i="2" s="1"/>
  <c r="F15" i="2" l="1"/>
  <c r="F16" i="2"/>
  <c r="F17" i="2"/>
  <c r="F18" i="2"/>
  <c r="F19" i="2"/>
  <c r="F20" i="2"/>
  <c r="F63" i="2"/>
  <c r="F84" i="2"/>
  <c r="F83" i="2"/>
  <c r="F82" i="2" l="1"/>
  <c r="F81" i="2"/>
  <c r="F79" i="2"/>
  <c r="F78" i="2"/>
  <c r="F77" i="2"/>
  <c r="F76" i="2"/>
  <c r="F21" i="2" l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4" i="2"/>
  <c r="F65" i="2"/>
  <c r="F66" i="2"/>
  <c r="E54" i="2"/>
  <c r="F54" i="2" s="1"/>
  <c r="F68" i="2" l="1"/>
  <c r="F67" i="2"/>
  <c r="B36" i="3" l="1"/>
  <c r="B23" i="3"/>
  <c r="B20" i="3"/>
  <c r="B24" i="3" s="1"/>
  <c r="B9" i="1" l="1"/>
  <c r="B10" i="1" s="1"/>
  <c r="F87" i="2" l="1"/>
  <c r="F86" i="2"/>
  <c r="B9" i="3"/>
  <c r="B10" i="3" s="1"/>
  <c r="C64" i="1"/>
  <c r="C65" i="1" s="1"/>
  <c r="D64" i="1"/>
  <c r="D65" i="1" s="1"/>
  <c r="E64" i="1"/>
  <c r="E65" i="1" s="1"/>
  <c r="F64" i="1"/>
  <c r="F65" i="1" s="1"/>
  <c r="B64" i="1"/>
  <c r="B65" i="1" s="1"/>
  <c r="F85" i="2"/>
  <c r="F74" i="2"/>
  <c r="F80" i="2"/>
  <c r="F75" i="2"/>
  <c r="F73" i="2"/>
  <c r="F70" i="2"/>
  <c r="F72" i="2"/>
  <c r="F69" i="2"/>
  <c r="F71" i="2"/>
  <c r="B9" i="2"/>
  <c r="F14" i="2"/>
  <c r="G88" i="2" l="1"/>
  <c r="G100" i="2"/>
  <c r="G102" i="2"/>
  <c r="G89" i="2"/>
  <c r="G101" i="2"/>
  <c r="G90" i="2"/>
  <c r="G93" i="2"/>
  <c r="G91" i="2"/>
  <c r="G103" i="2"/>
  <c r="G92" i="2"/>
  <c r="G104" i="2"/>
  <c r="G94" i="2"/>
  <c r="G96" i="2"/>
  <c r="G98" i="2"/>
  <c r="G99" i="2"/>
  <c r="G97" i="2"/>
  <c r="G95" i="2"/>
  <c r="G15" i="2"/>
  <c r="G16" i="2"/>
  <c r="G17" i="2"/>
  <c r="G18" i="2"/>
  <c r="G19" i="2"/>
  <c r="G63" i="2"/>
  <c r="G20" i="2"/>
  <c r="G21" i="2"/>
  <c r="G84" i="2"/>
  <c r="G83" i="2"/>
  <c r="G81" i="2"/>
  <c r="G82" i="2"/>
  <c r="G79" i="2"/>
  <c r="G77" i="2"/>
  <c r="G76" i="2"/>
  <c r="G78" i="2"/>
  <c r="G28" i="2"/>
  <c r="G40" i="2"/>
  <c r="G52" i="2"/>
  <c r="G67" i="2"/>
  <c r="G23" i="2"/>
  <c r="G62" i="2"/>
  <c r="G65" i="2"/>
  <c r="G29" i="2"/>
  <c r="G41" i="2"/>
  <c r="G53" i="2"/>
  <c r="G68" i="2"/>
  <c r="G61" i="2"/>
  <c r="G36" i="2"/>
  <c r="G30" i="2"/>
  <c r="G42" i="2"/>
  <c r="G54" i="2"/>
  <c r="G69" i="2"/>
  <c r="G35" i="2"/>
  <c r="G31" i="2"/>
  <c r="G43" i="2"/>
  <c r="G57" i="2"/>
  <c r="G70" i="2"/>
  <c r="G74" i="2"/>
  <c r="G24" i="2"/>
  <c r="G32" i="2"/>
  <c r="G44" i="2"/>
  <c r="G58" i="2"/>
  <c r="G71" i="2"/>
  <c r="G48" i="2"/>
  <c r="G33" i="2"/>
  <c r="G45" i="2"/>
  <c r="G59" i="2"/>
  <c r="G72" i="2"/>
  <c r="G47" i="2"/>
  <c r="G38" i="2"/>
  <c r="G22" i="2"/>
  <c r="G34" i="2"/>
  <c r="G46" i="2"/>
  <c r="G60" i="2"/>
  <c r="G73" i="2"/>
  <c r="G75" i="2"/>
  <c r="G50" i="2"/>
  <c r="G25" i="2"/>
  <c r="G37" i="2"/>
  <c r="G49" i="2"/>
  <c r="G64" i="2"/>
  <c r="G26" i="2"/>
  <c r="G27" i="2"/>
  <c r="G39" i="2"/>
  <c r="G51" i="2"/>
  <c r="G66" i="2"/>
  <c r="G56" i="2"/>
  <c r="G55" i="2"/>
  <c r="G14" i="2"/>
  <c r="B68" i="1"/>
  <c r="B73" i="1" s="1"/>
  <c r="G86" i="2"/>
  <c r="G80" i="2"/>
  <c r="F105" i="2"/>
  <c r="F106" i="2" s="1"/>
  <c r="G87" i="2"/>
  <c r="G85" i="2"/>
  <c r="B10" i="2"/>
  <c r="B27" i="3"/>
  <c r="B21" i="3"/>
  <c r="B25" i="3" s="1"/>
  <c r="B22" i="3"/>
  <c r="B26" i="3" s="1"/>
  <c r="B69" i="1" l="1"/>
  <c r="B74" i="1" s="1"/>
  <c r="G105" i="2"/>
  <c r="G106" i="2" s="1"/>
  <c r="B111" i="2"/>
  <c r="B112" i="2" l="1"/>
  <c r="B117" i="2" s="1"/>
  <c r="B116" i="2"/>
</calcChain>
</file>

<file path=xl/sharedStrings.xml><?xml version="1.0" encoding="utf-8"?>
<sst xmlns="http://schemas.openxmlformats.org/spreadsheetml/2006/main" count="419" uniqueCount="297">
  <si>
    <t>Carbohydrate (g)</t>
  </si>
  <si>
    <t>Fat (g)</t>
  </si>
  <si>
    <t>Protein (g)</t>
  </si>
  <si>
    <t>Alcohol (g)</t>
  </si>
  <si>
    <t>% Calories from carbohydrate</t>
  </si>
  <si>
    <t>% Calories from fat</t>
  </si>
  <si>
    <t>% Calories from protein</t>
  </si>
  <si>
    <t>% Calories from alcohol</t>
  </si>
  <si>
    <t>Gender</t>
  </si>
  <si>
    <t>Fill in all boxes shaded green</t>
  </si>
  <si>
    <t>Activity Description</t>
  </si>
  <si>
    <t>Energy Expended (kcal)</t>
  </si>
  <si>
    <t>Physical Activity Record</t>
  </si>
  <si>
    <t xml:space="preserve">App or website used for this physical record </t>
  </si>
  <si>
    <t>Dietary Record</t>
  </si>
  <si>
    <t>Energy consumed (kcal)</t>
  </si>
  <si>
    <t>Time spent (min)</t>
  </si>
  <si>
    <t>MET</t>
  </si>
  <si>
    <t>BMR (kcal/day)</t>
  </si>
  <si>
    <t>Time (h)</t>
  </si>
  <si>
    <t>Weight (kg)</t>
  </si>
  <si>
    <t>BMR (kcal/hour)</t>
  </si>
  <si>
    <t>MET Ativity Code</t>
  </si>
  <si>
    <t>Fill in all cells shaded green</t>
  </si>
  <si>
    <t>Cells highlighted yellow will be automatically calculated based on values in green cells</t>
  </si>
  <si>
    <t>Average (per day)</t>
  </si>
  <si>
    <t>Total (over all days)</t>
  </si>
  <si>
    <t>Day 1</t>
  </si>
  <si>
    <t>Day 2</t>
  </si>
  <si>
    <t>Day 3</t>
  </si>
  <si>
    <t>Days</t>
  </si>
  <si>
    <t>App or website used for this analysis</t>
  </si>
  <si>
    <t xml:space="preserve">App or website used for this dietary record </t>
  </si>
  <si>
    <t>Date and Time</t>
  </si>
  <si>
    <t xml:space="preserve">Description of Food Item </t>
  </si>
  <si>
    <t>Day</t>
  </si>
  <si>
    <t>Average Daily Energy intake (kcal/day)</t>
  </si>
  <si>
    <t>Average Daily Energy intake (kJ/day)</t>
  </si>
  <si>
    <t>Average Daily Energy expenditure (kJ/day)</t>
  </si>
  <si>
    <t>Energy intake (kcal/day)</t>
  </si>
  <si>
    <t>Energy intake (kJ/day)</t>
  </si>
  <si>
    <t>Fat (g/day)</t>
  </si>
  <si>
    <t>Protein (g/day)</t>
  </si>
  <si>
    <t>Alcohol (g/day)</t>
  </si>
  <si>
    <t>Carbohydrate (g/day)</t>
  </si>
  <si>
    <t>Energy expenditure (kcal/day)</t>
  </si>
  <si>
    <t>Energy expenditure (kJ/day)</t>
  </si>
  <si>
    <t>Table 1.3 - Daily Summaries</t>
  </si>
  <si>
    <t xml:space="preserve">Table 1.4 - Total Energy Intake </t>
  </si>
  <si>
    <t>Total Energy intake over 3 day time period (kcal)</t>
  </si>
  <si>
    <t>Total Energy intake over 3 day time period (kJ)</t>
  </si>
  <si>
    <t>Table 1.5 - Average daily Energy Intake</t>
  </si>
  <si>
    <t>Table 1.1 - Personal Statistics</t>
  </si>
  <si>
    <t>Tabe 2.1 - Personal Statistics</t>
  </si>
  <si>
    <t>Table 3.1 - Personal Statistics</t>
  </si>
  <si>
    <t>Table 2.4 - Average daily Energy Expenditure</t>
  </si>
  <si>
    <t xml:space="preserve">Table 2.3 - Total Energy Expenditure </t>
  </si>
  <si>
    <t>Total Energy expenditure over 3 day time period (kcal)</t>
  </si>
  <si>
    <t>Total Energy expenditure over 3 day time period (kJ)</t>
  </si>
  <si>
    <t>Table 3.2 - Dietary Analysis (daily average)</t>
  </si>
  <si>
    <t>Table 3.3 - Physical Activity Analysis (daily average)</t>
  </si>
  <si>
    <t>Table 3.4 - Metabolic Analysis (daily average)</t>
  </si>
  <si>
    <r>
      <t xml:space="preserve">Table 1.2 - Dietary Record </t>
    </r>
    <r>
      <rPr>
        <b/>
        <i/>
        <sz val="11"/>
        <rFont val="等线"/>
        <family val="2"/>
        <scheme val="minor"/>
      </rPr>
      <t>(add and delete rows as required)</t>
    </r>
  </si>
  <si>
    <r>
      <t>Table 2.2 - Physical Activty Record</t>
    </r>
    <r>
      <rPr>
        <b/>
        <i/>
        <sz val="11"/>
        <rFont val="等线"/>
        <family val="2"/>
        <scheme val="minor"/>
      </rPr>
      <t xml:space="preserve"> (add and delete rows as required)</t>
    </r>
  </si>
  <si>
    <t>Calories from carbohydrate (kcal/day)</t>
  </si>
  <si>
    <t>Calories from fat (kcal/day)</t>
  </si>
  <si>
    <t>Calories from protein (kcal/day)</t>
  </si>
  <si>
    <t>Calories from alcohol (kcal/day)</t>
  </si>
  <si>
    <t>Age</t>
  </si>
  <si>
    <t>Male</t>
    <phoneticPr fontId="10" type="noConversion"/>
  </si>
  <si>
    <t>MyFitnessPal</t>
    <phoneticPr fontId="10" type="noConversion"/>
  </si>
  <si>
    <t>https://sites.google.com/site/compendiumofphysicalactivities/home</t>
    <phoneticPr fontId="10" type="noConversion"/>
  </si>
  <si>
    <t>Metabolic Analysis</t>
    <phoneticPr fontId="10" type="noConversion"/>
  </si>
  <si>
    <t>07010</t>
    <phoneticPr fontId="10" type="noConversion"/>
  </si>
  <si>
    <t>A2 full cream milk</t>
    <phoneticPr fontId="10" type="noConversion"/>
  </si>
  <si>
    <t>250ml</t>
    <phoneticPr fontId="10" type="noConversion"/>
  </si>
  <si>
    <t>Portion Size</t>
    <phoneticPr fontId="10" type="noConversion"/>
  </si>
  <si>
    <t xml:space="preserve">Shiroi Koibito White Lover White Chocolate </t>
    <phoneticPr fontId="10" type="noConversion"/>
  </si>
  <si>
    <t>2 pcs</t>
    <phoneticPr fontId="10" type="noConversion"/>
  </si>
  <si>
    <t>Mv Multivitamin</t>
    <phoneticPr fontId="10" type="noConversion"/>
  </si>
  <si>
    <t>1 Tablet</t>
    <phoneticPr fontId="10" type="noConversion"/>
  </si>
  <si>
    <t>High Fibre(Vitamins &amp; Minerals) Sandwich</t>
    <phoneticPr fontId="10" type="noConversion"/>
  </si>
  <si>
    <t>2 Slices</t>
    <phoneticPr fontId="10" type="noConversion"/>
  </si>
  <si>
    <t>Blackberry Converse</t>
    <phoneticPr fontId="10" type="noConversion"/>
  </si>
  <si>
    <t>20 gram</t>
    <phoneticPr fontId="10" type="noConversion"/>
  </si>
  <si>
    <t>142ml</t>
    <phoneticPr fontId="10" type="noConversion"/>
  </si>
  <si>
    <t>Rice</t>
    <phoneticPr fontId="10" type="noConversion"/>
  </si>
  <si>
    <t>200g</t>
    <phoneticPr fontId="10" type="noConversion"/>
  </si>
  <si>
    <t>300g</t>
    <phoneticPr fontId="10" type="noConversion"/>
  </si>
  <si>
    <t>26g</t>
    <phoneticPr fontId="10" type="noConversion"/>
  </si>
  <si>
    <t>Morinaga Ice Cream Rennu ice bar</t>
    <phoneticPr fontId="10" type="noConversion"/>
  </si>
  <si>
    <t>45ml</t>
    <phoneticPr fontId="10" type="noConversion"/>
  </si>
  <si>
    <t>Metamucil</t>
    <phoneticPr fontId="10" type="noConversion"/>
  </si>
  <si>
    <t>1 tsp</t>
    <phoneticPr fontId="10" type="noConversion"/>
  </si>
  <si>
    <t>Kanro Pure gummy grape</t>
    <phoneticPr fontId="10" type="noConversion"/>
  </si>
  <si>
    <t>4g</t>
    <phoneticPr fontId="10" type="noConversion"/>
  </si>
  <si>
    <t>Ma La Xiang Guo (Spicy Numbing Stir-fry Pot)</t>
    <phoneticPr fontId="10" type="noConversion"/>
  </si>
  <si>
    <t>Chili Flavor Hard Boiled Chicken Eggs</t>
    <phoneticPr fontId="10" type="noConversion"/>
  </si>
  <si>
    <t>06126</t>
    <phoneticPr fontId="10" type="noConversion"/>
  </si>
  <si>
    <t>07030</t>
    <phoneticPr fontId="10" type="noConversion"/>
  </si>
  <si>
    <t>07011</t>
    <phoneticPr fontId="10" type="noConversion"/>
  </si>
  <si>
    <t>09050</t>
    <phoneticPr fontId="10" type="noConversion"/>
  </si>
  <si>
    <t>07040</t>
    <phoneticPr fontId="10" type="noConversion"/>
  </si>
  <si>
    <t>05052</t>
    <phoneticPr fontId="10" type="noConversion"/>
  </si>
  <si>
    <t>05092</t>
    <phoneticPr fontId="10" type="noConversion"/>
  </si>
  <si>
    <t>05130</t>
    <phoneticPr fontId="10" type="noConversion"/>
  </si>
  <si>
    <t>05012</t>
    <phoneticPr fontId="10" type="noConversion"/>
  </si>
  <si>
    <t>07021</t>
    <phoneticPr fontId="10" type="noConversion"/>
  </si>
  <si>
    <t>05060</t>
    <phoneticPr fontId="10" type="noConversion"/>
  </si>
  <si>
    <t>05025</t>
    <phoneticPr fontId="10" type="noConversion"/>
  </si>
  <si>
    <t>09055</t>
    <phoneticPr fontId="10" type="noConversion"/>
  </si>
  <si>
    <t>05125</t>
    <phoneticPr fontId="10" type="noConversion"/>
  </si>
  <si>
    <t>05050</t>
    <phoneticPr fontId="10" type="noConversion"/>
  </si>
  <si>
    <t>13035</t>
    <phoneticPr fontId="10" type="noConversion"/>
  </si>
  <si>
    <t>13030</t>
    <phoneticPr fontId="10" type="noConversion"/>
  </si>
  <si>
    <t>17151</t>
    <phoneticPr fontId="10" type="noConversion"/>
  </si>
  <si>
    <t>13009</t>
    <phoneticPr fontId="10" type="noConversion"/>
  </si>
  <si>
    <t>17152</t>
    <phoneticPr fontId="10" type="noConversion"/>
  </si>
  <si>
    <t>Custard Soft Cake</t>
    <phoneticPr fontId="10" type="noConversion"/>
  </si>
  <si>
    <t>46g</t>
    <phoneticPr fontId="10" type="noConversion"/>
  </si>
  <si>
    <t>Ice bar Yokurtice bar</t>
    <phoneticPr fontId="10" type="noConversion"/>
  </si>
  <si>
    <t>1 bar</t>
    <phoneticPr fontId="10" type="noConversion"/>
  </si>
  <si>
    <t>Lemon Tea Vita</t>
    <phoneticPr fontId="10" type="noConversion"/>
  </si>
  <si>
    <t>1 Carton</t>
    <phoneticPr fontId="10" type="noConversion"/>
  </si>
  <si>
    <t>23g</t>
    <phoneticPr fontId="10" type="noConversion"/>
  </si>
  <si>
    <t>Hakata Noodles(Pork chop)</t>
    <phoneticPr fontId="10" type="noConversion"/>
  </si>
  <si>
    <t>92.5g</t>
    <phoneticPr fontId="10" type="noConversion"/>
  </si>
  <si>
    <t>Large Free Range Eggs Pace Farm</t>
    <phoneticPr fontId="10" type="noConversion"/>
  </si>
  <si>
    <t>48g</t>
    <phoneticPr fontId="10" type="noConversion"/>
  </si>
  <si>
    <t>Garlic Prawn Dominos</t>
    <phoneticPr fontId="10" type="noConversion"/>
  </si>
  <si>
    <t>Pepperoni Pizza Dominos</t>
    <phoneticPr fontId="10" type="noConversion"/>
  </si>
  <si>
    <t>1 slice</t>
    <phoneticPr fontId="10" type="noConversion"/>
  </si>
  <si>
    <t>02003</t>
    <phoneticPr fontId="10" type="noConversion"/>
  </si>
  <si>
    <t>07060</t>
    <phoneticPr fontId="10" type="noConversion"/>
  </si>
  <si>
    <t>Average Daily Energy expenditure (kcal/day)</t>
    <phoneticPr fontId="10" type="noConversion"/>
  </si>
  <si>
    <t>09045</t>
    <phoneticPr fontId="10" type="noConversion"/>
  </si>
  <si>
    <t>09060</t>
    <phoneticPr fontId="10" type="noConversion"/>
  </si>
  <si>
    <t>05042</t>
    <phoneticPr fontId="10" type="noConversion"/>
  </si>
  <si>
    <t>Thick&amp; Creamy Caramelised Fig Dairy Farmers</t>
    <phoneticPr fontId="10" type="noConversion"/>
  </si>
  <si>
    <t>Hot smoked salmon sweet chilli coles</t>
    <phoneticPr fontId="10" type="noConversion"/>
  </si>
  <si>
    <t>150g</t>
    <phoneticPr fontId="10" type="noConversion"/>
  </si>
  <si>
    <t>CHINESE BRAISED PORK RIBS</t>
    <phoneticPr fontId="10" type="noConversion"/>
  </si>
  <si>
    <t xml:space="preserve">2019/10/11 00:00 - 00:44 </t>
    <phoneticPr fontId="10" type="noConversion"/>
  </si>
  <si>
    <t>2019/10/11 00:45 - 01:03</t>
    <phoneticPr fontId="10" type="noConversion"/>
  </si>
  <si>
    <t>2019/10/11 00:44 - 00:45</t>
    <phoneticPr fontId="10" type="noConversion"/>
  </si>
  <si>
    <t>2019/10/11 01:03 - 01:08</t>
    <phoneticPr fontId="10" type="noConversion"/>
  </si>
  <si>
    <t>2019/10/11 01:08 - 01:09</t>
    <phoneticPr fontId="10" type="noConversion"/>
  </si>
  <si>
    <t>2019/10/11 01:31 - 03:02</t>
    <phoneticPr fontId="10" type="noConversion"/>
  </si>
  <si>
    <t>2019/10/11 06:20 - 14:11</t>
    <phoneticPr fontId="10" type="noConversion"/>
  </si>
  <si>
    <t>2019/10/11 14:11 - 14:17</t>
    <phoneticPr fontId="10" type="noConversion"/>
  </si>
  <si>
    <t>2019/10/11 14:17 - 14:20</t>
    <phoneticPr fontId="10" type="noConversion"/>
  </si>
  <si>
    <t>2019/10/11 14:20 - 14:23</t>
    <phoneticPr fontId="10" type="noConversion"/>
  </si>
  <si>
    <t>2019/10/11 23:49 - 24:00</t>
    <phoneticPr fontId="10" type="noConversion"/>
  </si>
  <si>
    <t>2019/10/11 23:22 - 23:49</t>
    <phoneticPr fontId="10" type="noConversion"/>
  </si>
  <si>
    <t>2019/10/11 10:06 - 23:22</t>
    <phoneticPr fontId="10" type="noConversion"/>
  </si>
  <si>
    <t>2019/10/11 21:20 - 21:30</t>
    <phoneticPr fontId="10" type="noConversion"/>
  </si>
  <si>
    <t>2019/10/11 21:30 - 10:06</t>
    <phoneticPr fontId="10" type="noConversion"/>
  </si>
  <si>
    <t>2019/10/11 21:05 - 21:20</t>
    <phoneticPr fontId="10" type="noConversion"/>
  </si>
  <si>
    <t>2019/10/11 20:38 - 21:05</t>
    <phoneticPr fontId="10" type="noConversion"/>
  </si>
  <si>
    <t>2019/10/11 20:17 - 20:38</t>
    <phoneticPr fontId="10" type="noConversion"/>
  </si>
  <si>
    <t>2019/10/11 20:00 - 20:17</t>
    <phoneticPr fontId="10" type="noConversion"/>
  </si>
  <si>
    <t>2019/10/11 18:52 - 20:00</t>
    <phoneticPr fontId="10" type="noConversion"/>
  </si>
  <si>
    <t>2019/10/11 14:23 - 14:26</t>
    <phoneticPr fontId="10" type="noConversion"/>
  </si>
  <si>
    <t>2019/10/11 14:26 - 14:40</t>
    <phoneticPr fontId="10" type="noConversion"/>
  </si>
  <si>
    <t>2019/10/11 14:40 - 14:49</t>
    <phoneticPr fontId="10" type="noConversion"/>
  </si>
  <si>
    <t>2019/10/11 14:49 - 14:59</t>
    <phoneticPr fontId="10" type="noConversion"/>
  </si>
  <si>
    <t>2019/10/11 14:59 - 15:02</t>
    <phoneticPr fontId="10" type="noConversion"/>
  </si>
  <si>
    <t>2019/10/11 15:02 - 15:03</t>
    <phoneticPr fontId="10" type="noConversion"/>
  </si>
  <si>
    <t>2019/10/11 15:03 - 15:17</t>
    <phoneticPr fontId="10" type="noConversion"/>
  </si>
  <si>
    <t>2019/10/11 15:17 - 15:19</t>
    <phoneticPr fontId="10" type="noConversion"/>
  </si>
  <si>
    <t>2019/10/11 15:19 - 15:37</t>
    <phoneticPr fontId="10" type="noConversion"/>
  </si>
  <si>
    <t>2019/10/11 15:37 - 15:53</t>
    <phoneticPr fontId="10" type="noConversion"/>
  </si>
  <si>
    <t>2019/10/11 15:53 - 15:45</t>
    <phoneticPr fontId="10" type="noConversion"/>
  </si>
  <si>
    <t>2019/10/11 16:56 - 17:20</t>
    <phoneticPr fontId="10" type="noConversion"/>
  </si>
  <si>
    <t>2019/10/11 17:20 - 17:40</t>
    <phoneticPr fontId="10" type="noConversion"/>
  </si>
  <si>
    <t>2019/10/11 17:40 - 18:36</t>
    <phoneticPr fontId="10" type="noConversion"/>
  </si>
  <si>
    <t>2019/10/11 18:36 - 18.44</t>
    <phoneticPr fontId="10" type="noConversion"/>
  </si>
  <si>
    <t>2019/10/11 18:44 - 18:48</t>
    <phoneticPr fontId="10" type="noConversion"/>
  </si>
  <si>
    <t>2019/10/11 18.48 - 18:52</t>
    <phoneticPr fontId="10" type="noConversion"/>
  </si>
  <si>
    <t>2019/10/11 15:45 - 16:56</t>
    <phoneticPr fontId="10" type="noConversion"/>
  </si>
  <si>
    <t>2019/10/12  00:00 - 00:19</t>
    <phoneticPr fontId="10" type="noConversion"/>
  </si>
  <si>
    <t>2019/10/12  00:19 - 00:30</t>
    <phoneticPr fontId="10" type="noConversion"/>
  </si>
  <si>
    <t>2019/10/12  00:30 - 01:05</t>
    <phoneticPr fontId="10" type="noConversion"/>
  </si>
  <si>
    <t>2019/10/12  01:05 - 01:06</t>
    <phoneticPr fontId="10" type="noConversion"/>
  </si>
  <si>
    <t>2019/10/12  01:06 - 01:30</t>
    <phoneticPr fontId="10" type="noConversion"/>
  </si>
  <si>
    <t>2019/10/12  11:36 - 12:00</t>
    <phoneticPr fontId="10" type="noConversion"/>
  </si>
  <si>
    <t>2019/10/12  12:00 - 12:10</t>
    <phoneticPr fontId="10" type="noConversion"/>
  </si>
  <si>
    <t>2019/10/12  19:53 - 20:08</t>
    <phoneticPr fontId="10" type="noConversion"/>
  </si>
  <si>
    <t>2019/10/12  19:30 - 19:53</t>
    <phoneticPr fontId="10" type="noConversion"/>
  </si>
  <si>
    <t>2019/10/12  11:01 - 11:36</t>
    <phoneticPr fontId="10" type="noConversion"/>
  </si>
  <si>
    <t>2019/10/13  00:31 - 01:35</t>
    <phoneticPr fontId="10" type="noConversion"/>
  </si>
  <si>
    <t>2019/10/13  00:00 - 00:31</t>
    <phoneticPr fontId="10" type="noConversion"/>
  </si>
  <si>
    <t>2019/10/13  01:35 - 01:36</t>
    <phoneticPr fontId="10" type="noConversion"/>
  </si>
  <si>
    <t>2019/10/13  01:36 - 01:57</t>
    <phoneticPr fontId="10" type="noConversion"/>
  </si>
  <si>
    <t>2019/10/13  01:57 - 02:09</t>
    <phoneticPr fontId="10" type="noConversion"/>
  </si>
  <si>
    <t>2019/10/13  02:09 - 11:34</t>
    <phoneticPr fontId="10" type="noConversion"/>
  </si>
  <si>
    <t>2019/10/13  11:34 - 14:45</t>
    <phoneticPr fontId="10" type="noConversion"/>
  </si>
  <si>
    <t>2019/10/13  14:45 - 15:14</t>
    <phoneticPr fontId="10" type="noConversion"/>
  </si>
  <si>
    <t>2019/10/13  15:14 - 15:20</t>
    <phoneticPr fontId="10" type="noConversion"/>
  </si>
  <si>
    <t>2019/10/13  15:20 - 15:25</t>
    <phoneticPr fontId="10" type="noConversion"/>
  </si>
  <si>
    <t>2019/10/13  18:12 - 19:00</t>
    <phoneticPr fontId="10" type="noConversion"/>
  </si>
  <si>
    <t>2019/10/13  19:00 - 19:03</t>
    <phoneticPr fontId="10" type="noConversion"/>
  </si>
  <si>
    <t>2019/10/13  19:03 - 20:08</t>
    <phoneticPr fontId="10" type="noConversion"/>
  </si>
  <si>
    <t>2019/10/13  20:08 - 20:23</t>
    <phoneticPr fontId="10" type="noConversion"/>
  </si>
  <si>
    <t>2019/10/13  20:23 - 23:02</t>
    <phoneticPr fontId="10" type="noConversion"/>
  </si>
  <si>
    <t>2019/10/13  23:02 - 24:00</t>
    <phoneticPr fontId="10" type="noConversion"/>
  </si>
  <si>
    <t>2019/10/13  15:25 - 18:12</t>
    <phoneticPr fontId="10" type="noConversion"/>
  </si>
  <si>
    <t>2019/10/12  10:21 - 11:01</t>
    <phoneticPr fontId="10" type="noConversion"/>
  </si>
  <si>
    <t>2019/10/12  10:11 - 10:21</t>
    <phoneticPr fontId="10" type="noConversion"/>
  </si>
  <si>
    <t>2019/10/12  21:04 - 10:11</t>
    <phoneticPr fontId="10" type="noConversion"/>
  </si>
  <si>
    <t>2019/10/12  20:08 - 21:04</t>
    <phoneticPr fontId="10" type="noConversion"/>
  </si>
  <si>
    <t>2019/10/12  19:19 - 19:30</t>
    <phoneticPr fontId="10" type="noConversion"/>
  </si>
  <si>
    <t>2019/10/12  19:00 - 19:19</t>
    <phoneticPr fontId="10" type="noConversion"/>
  </si>
  <si>
    <t>2019/10/12  18:00 - 18:30</t>
    <phoneticPr fontId="10" type="noConversion"/>
  </si>
  <si>
    <t>2019/10/12  18:30 - 19:00</t>
    <phoneticPr fontId="10" type="noConversion"/>
  </si>
  <si>
    <t>2019/10/12  01:30 - 01:38</t>
    <phoneticPr fontId="10" type="noConversion"/>
  </si>
  <si>
    <t>2019/10/12  01:38 - 01:39</t>
    <phoneticPr fontId="10" type="noConversion"/>
  </si>
  <si>
    <t>2019/10/12  09:20 - 10:20</t>
    <phoneticPr fontId="10" type="noConversion"/>
  </si>
  <si>
    <t>2019/10/12  01:39 - 09:20</t>
    <phoneticPr fontId="10" type="noConversion"/>
  </si>
  <si>
    <t>2019/10/12  10:20 - 11:36</t>
    <phoneticPr fontId="10" type="noConversion"/>
  </si>
  <si>
    <t>2019/10/12  12:10 - 12:30</t>
    <phoneticPr fontId="10" type="noConversion"/>
  </si>
  <si>
    <t>2019/10/12  13:00 - 15:05</t>
    <phoneticPr fontId="10" type="noConversion"/>
  </si>
  <si>
    <t>2019/10/12  12:30 - 13:00</t>
    <phoneticPr fontId="10" type="noConversion"/>
  </si>
  <si>
    <t>2019/10/12  15:05 - 17:00</t>
    <phoneticPr fontId="10" type="noConversion"/>
  </si>
  <si>
    <t>2019/10/12  17:00 - 17:19</t>
    <phoneticPr fontId="10" type="noConversion"/>
  </si>
  <si>
    <t>2019/10/12  17:19 - 17:30</t>
    <phoneticPr fontId="10" type="noConversion"/>
  </si>
  <si>
    <t>2019/10/12  17:30 - 18:00</t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</si>
  <si>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home repair, general, light effort</t>
    </r>
    <r>
      <rPr>
        <sz val="11"/>
        <color theme="1"/>
        <rFont val="等线"/>
        <family val="2"/>
        <scheme val="minor"/>
      </rPr>
      <t xml:space="preserve">  -</t>
    </r>
    <r>
      <rPr>
        <sz val="11"/>
        <color theme="1"/>
        <rFont val="等线"/>
        <family val="3"/>
        <charset val="134"/>
        <scheme val="minor"/>
      </rPr>
      <t xml:space="preserve"> try to fix curtain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</si>
  <si>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showering, toweling off, standing</t>
    </r>
    <r>
      <rPr>
        <sz val="11"/>
        <color theme="1"/>
        <rFont val="等线"/>
        <family val="2"/>
        <scheme val="minor"/>
      </rPr>
      <t xml:space="preserve"> - take shower and toweling off</t>
    </r>
    <phoneticPr fontId="10" type="noConversion"/>
  </si>
  <si>
    <t>2019/10/11 01:09 - 01:31</t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</si>
  <si>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hairstyling, standing </t>
    </r>
    <r>
      <rPr>
        <sz val="11"/>
        <color theme="1"/>
        <rFont val="等线"/>
        <family val="2"/>
        <scheme val="minor"/>
      </rPr>
      <t xml:space="preserve"> - Dry hair</t>
    </r>
    <r>
      <rPr>
        <sz val="11"/>
        <color theme="1"/>
        <rFont val="等线"/>
        <family val="3"/>
        <charset val="134"/>
        <scheme val="minor"/>
      </rPr>
      <t xml:space="preserve"> and make it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</si>
  <si>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lying quietly and watching </t>
    </r>
    <r>
      <rPr>
        <sz val="11"/>
        <color theme="1"/>
        <rFont val="等线"/>
        <family val="2"/>
        <scheme val="minor"/>
      </rPr>
      <t>- watch walking dead season 8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</si>
  <si>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 on toilet, eliminating while standing or squating</t>
    </r>
    <r>
      <rPr>
        <sz val="11"/>
        <color theme="1"/>
        <rFont val="等线"/>
        <family val="2"/>
        <scheme val="minor"/>
      </rPr>
      <t xml:space="preserve"> - toilet</t>
    </r>
    <phoneticPr fontId="10" type="noConversion"/>
  </si>
  <si>
    <t>2019/10/11 03:02 - 03:15</t>
    <phoneticPr fontId="10" type="noConversion"/>
  </si>
  <si>
    <t>2019/10/11 03:15 - 05:07</t>
    <phoneticPr fontId="10" type="noConversion"/>
  </si>
  <si>
    <t>2019/10/11 05:07 - 05:20</t>
    <phoneticPr fontId="10" type="noConversion"/>
  </si>
  <si>
    <t>2019/10/11 05:20 - 06:20</t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</si>
  <si>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sleeping</t>
    </r>
    <r>
      <rPr>
        <sz val="11"/>
        <color theme="1"/>
        <rFont val="等线"/>
        <family val="2"/>
        <scheme val="minor"/>
      </rPr>
      <t xml:space="preserve"> - sleeping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</si>
  <si>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lying in bed awake, listening to music </t>
    </r>
    <r>
      <rPr>
        <sz val="11"/>
        <color theme="1"/>
        <rFont val="等线"/>
        <family val="2"/>
        <scheme val="minor"/>
      </rPr>
      <t xml:space="preserve">- lying listen some japanese music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</si>
  <si>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eating only, standing </t>
    </r>
    <r>
      <rPr>
        <sz val="11"/>
        <color theme="1"/>
        <rFont val="等线"/>
        <family val="2"/>
        <scheme val="minor"/>
      </rPr>
      <t>- eating biscuit and drink milk,standing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</si>
  <si>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grooming, brushing teeth, standing </t>
    </r>
    <r>
      <rPr>
        <sz val="11"/>
        <color theme="1"/>
        <rFont val="等线"/>
        <family val="2"/>
        <scheme val="minor"/>
      </rPr>
      <t xml:space="preserve">- wash face and prepare go to school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</si>
  <si>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dressing, standing - </t>
    </r>
    <r>
      <rPr>
        <sz val="11"/>
        <color theme="1"/>
        <rFont val="等线"/>
        <family val="2"/>
        <scheme val="minor"/>
      </rPr>
      <t>wear pajamas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</si>
  <si>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dressing, standing - </t>
    </r>
    <r>
      <rPr>
        <sz val="11"/>
        <color theme="1"/>
        <rFont val="等线"/>
        <family val="2"/>
        <scheme val="minor"/>
      </rPr>
      <t>wear clothes to go outside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</si>
  <si>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standing, talking in person -</t>
    </r>
    <r>
      <rPr>
        <sz val="11"/>
        <color theme="1"/>
        <rFont val="等线"/>
        <family val="2"/>
        <scheme val="minor"/>
      </rPr>
      <t xml:space="preserve"> talking with friend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</si>
  <si>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walking from house to bus</t>
    </r>
    <r>
      <rPr>
        <sz val="11"/>
        <color theme="1"/>
        <rFont val="等线"/>
        <family val="2"/>
        <scheme val="minor"/>
      </rPr>
      <t xml:space="preserve"> - walking to bus station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</si>
  <si>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riding in a bus </t>
    </r>
    <r>
      <rPr>
        <sz val="11"/>
        <color theme="1"/>
        <rFont val="等线"/>
        <family val="2"/>
        <scheme val="minor"/>
      </rPr>
      <t>- taking bus to unsw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</si>
  <si>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standing quietly </t>
    </r>
    <r>
      <rPr>
        <sz val="11"/>
        <color theme="1"/>
        <rFont val="等线"/>
        <family val="2"/>
        <scheme val="minor"/>
      </rPr>
      <t>- waiting traffic light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</si>
  <si>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standing, talking in person</t>
    </r>
    <r>
      <rPr>
        <sz val="11"/>
        <color theme="1"/>
        <rFont val="等线"/>
        <family val="2"/>
        <scheme val="minor"/>
      </rPr>
      <t xml:space="preserve"> -pick up from post office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</si>
  <si>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walking, 2.5 mph, downhill </t>
    </r>
    <r>
      <rPr>
        <sz val="11"/>
        <color theme="1"/>
        <rFont val="等线"/>
        <family val="2"/>
        <scheme val="minor"/>
      </rPr>
      <t>- walking</t>
    </r>
    <r>
      <rPr>
        <sz val="11"/>
        <color theme="1"/>
        <rFont val="等线"/>
        <family val="3"/>
        <charset val="134"/>
        <scheme val="minor"/>
      </rPr>
      <t xml:space="preserve"> to McDonald</t>
    </r>
    <phoneticPr fontId="10" type="noConversion"/>
  </si>
  <si>
    <t>16015</t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</si>
  <si>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standing, talking in person, light effort </t>
    </r>
    <r>
      <rPr>
        <sz val="11"/>
        <color theme="1"/>
        <rFont val="等线"/>
        <family val="2"/>
        <scheme val="minor"/>
      </rPr>
      <t>- standing talk to handyman(repair curtain)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</si>
  <si>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lying quietly,listen to music</t>
    </r>
    <r>
      <rPr>
        <sz val="11"/>
        <color theme="1"/>
        <rFont val="等线"/>
        <family val="2"/>
        <scheme val="minor"/>
      </rPr>
      <t xml:space="preserve"> - lying</t>
    </r>
    <r>
      <rPr>
        <sz val="11"/>
        <color theme="1"/>
        <rFont val="等线"/>
        <family val="3"/>
        <charset val="134"/>
        <scheme val="minor"/>
      </rPr>
      <t xml:space="preserve"> and listen music take a reset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</si>
  <si>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cleaning, sweeping, slow, moderate effort</t>
    </r>
    <r>
      <rPr>
        <sz val="11"/>
        <color theme="1"/>
        <rFont val="等线"/>
        <family val="2"/>
        <scheme val="minor"/>
      </rPr>
      <t xml:space="preserve"> - cleaning, sweeping room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</si>
  <si>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scrubbing floors, on hands, scrubbing bathroom </t>
    </r>
    <r>
      <rPr>
        <sz val="11"/>
        <color theme="1"/>
        <rFont val="等线"/>
        <family val="2"/>
        <scheme val="minor"/>
      </rPr>
      <t>- scrubbing floors and bath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</si>
  <si>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cooking or food preparation, walking - </t>
    </r>
    <r>
      <rPr>
        <sz val="11"/>
        <color theme="1"/>
        <rFont val="等线"/>
        <family val="2"/>
        <scheme val="minor"/>
      </rPr>
      <t>prepare food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</si>
  <si>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eating, sitting</t>
    </r>
    <r>
      <rPr>
        <sz val="11"/>
        <color theme="1"/>
        <rFont val="等线"/>
        <family val="2"/>
        <scheme val="minor"/>
      </rPr>
      <t xml:space="preserve"> - eat food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</si>
  <si>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wash dishes, clearing dishes from table, walking, light effort </t>
    </r>
    <r>
      <rPr>
        <sz val="11"/>
        <color theme="1"/>
        <rFont val="等线"/>
        <family val="2"/>
        <scheme val="minor"/>
      </rPr>
      <t>- wash dish, clean table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</si>
  <si>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Write COMP1531 lab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</si>
  <si>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Write BABS1111 assignment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</si>
  <si>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walking, 2.0 mph, level, slow pace, firm surface </t>
    </r>
    <r>
      <rPr>
        <sz val="11"/>
        <color theme="1"/>
        <rFont val="等线"/>
        <family val="2"/>
        <scheme val="minor"/>
      </rPr>
      <t>- walking from home to  restaurant with friends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</si>
  <si>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walking, 2.0 mph, level, slow pace, firm surface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2"/>
        <scheme val="minor"/>
      </rPr>
      <t>try to cross the road</t>
    </r>
    <r>
      <rPr>
        <sz val="11"/>
        <color theme="1"/>
        <rFont val="等线"/>
        <family val="3"/>
        <charset val="134"/>
        <scheme val="minor"/>
      </rPr>
      <t xml:space="preserve">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</si>
  <si>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walking, 2.9 to 3.5 mph, uphill, 1 to 5% grade</t>
    </r>
    <r>
      <rPr>
        <sz val="11"/>
        <color theme="1"/>
        <rFont val="等线"/>
        <family val="2"/>
        <scheme val="minor"/>
      </rPr>
      <t>- walking from McDonald to post office unsw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</si>
  <si>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sitting, talking in person, on the phone </t>
    </r>
    <r>
      <rPr>
        <sz val="11"/>
        <color theme="1"/>
        <rFont val="等线"/>
        <family val="3"/>
        <charset val="134"/>
        <scheme val="minor"/>
      </rPr>
      <t xml:space="preserve">- </t>
    </r>
    <r>
      <rPr>
        <sz val="11"/>
        <color theme="1"/>
        <rFont val="等线"/>
        <family val="2"/>
        <scheme val="minor"/>
      </rPr>
      <t xml:space="preserve">sitting waiting for meal and talking to friend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</si>
  <si>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talking and eating</t>
    </r>
    <r>
      <rPr>
        <sz val="11"/>
        <color theme="1"/>
        <rFont val="等线"/>
        <family val="2"/>
        <scheme val="minor"/>
      </rPr>
      <t xml:space="preserve"> - eating food and talking with friend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</si>
  <si>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food shopping with grocery cart, standing</t>
    </r>
    <r>
      <rPr>
        <sz val="11"/>
        <color theme="1"/>
        <rFont val="等线"/>
        <family val="2"/>
        <scheme val="minor"/>
      </rPr>
      <t xml:space="preserve">  - go shopping in the near the restaurant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</si>
  <si>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walking, 2.0 mph, level, slow pace, firm surface</t>
    </r>
    <r>
      <rPr>
        <sz val="11"/>
        <color theme="1"/>
        <rFont val="等线"/>
        <family val="2"/>
        <scheme val="minor"/>
      </rPr>
      <t xml:space="preserve"> - walking from shopping centrel to home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</si>
  <si>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multiple household tasks all at once, light effort </t>
    </r>
    <r>
      <rPr>
        <sz val="11"/>
        <color theme="1"/>
        <rFont val="等线"/>
        <family val="2"/>
        <scheme val="minor"/>
      </rPr>
      <t xml:space="preserve">- clean room and throw garbage and others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</si>
  <si>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Study COMP2521 lecture recording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</si>
  <si>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Conutined study COMP2521 lecture recording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</si>
  <si>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hanging wash, washing clothes by hand, moderate effort - </t>
    </r>
    <r>
      <rPr>
        <sz val="11"/>
        <color theme="1"/>
        <rFont val="等线"/>
        <family val="2"/>
        <scheme val="minor"/>
      </rPr>
      <t>wash cloth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</si>
  <si>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hanging wash, washing clothes by hand, moderate effort - </t>
    </r>
    <r>
      <rPr>
        <sz val="11"/>
        <color theme="1"/>
        <rFont val="等线"/>
        <family val="2"/>
        <scheme val="minor"/>
      </rPr>
      <t>wash underwear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</si>
  <si>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undressing, standing </t>
    </r>
    <r>
      <rPr>
        <sz val="11"/>
        <color theme="1"/>
        <rFont val="等线"/>
        <family val="2"/>
        <scheme val="minor"/>
      </rPr>
      <t>- undress for shower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</si>
  <si>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Finish COMP1531 lab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</si>
  <si>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organizing room</t>
    </r>
    <r>
      <rPr>
        <sz val="11"/>
        <color theme="1"/>
        <rFont val="等线"/>
        <family val="2"/>
        <scheme val="minor"/>
      </rPr>
      <t xml:space="preserve"> - organizing room make it orderliness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</si>
  <si>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standing, talking in person</t>
    </r>
    <r>
      <rPr>
        <sz val="11"/>
        <color theme="1"/>
        <rFont val="等线"/>
        <family val="2"/>
        <scheme val="minor"/>
      </rPr>
      <t xml:space="preserve"> - talking with house agent and  waiting his checking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</si>
  <si>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riding in a car - </t>
    </r>
    <r>
      <rPr>
        <sz val="11"/>
        <color theme="1"/>
        <rFont val="等线"/>
        <family val="2"/>
        <scheme val="minor"/>
      </rPr>
      <t xml:space="preserve"> take ride share to home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</si>
  <si>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cooking or food preparation, walking - </t>
    </r>
    <r>
      <rPr>
        <sz val="11"/>
        <color theme="1"/>
        <rFont val="等线"/>
        <family val="2"/>
        <scheme val="minor"/>
      </rPr>
      <t>prepare food</t>
    </r>
    <r>
      <rPr>
        <sz val="11"/>
        <color theme="1"/>
        <rFont val="等线"/>
        <family val="3"/>
        <charset val="134"/>
        <scheme val="minor"/>
      </rPr>
      <t xml:space="preserve"> and cooking 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</si>
  <si>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lying quietly and watching </t>
    </r>
    <r>
      <rPr>
        <sz val="11"/>
        <color theme="1"/>
        <rFont val="等线"/>
        <family val="2"/>
        <scheme val="minor"/>
      </rPr>
      <t>- watch walking sheclock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</si>
  <si>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Finish COMP2521 lab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</si>
  <si>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eating, sitting</t>
    </r>
    <r>
      <rPr>
        <sz val="11"/>
        <color theme="1"/>
        <rFont val="等线"/>
        <family val="2"/>
        <scheme val="minor"/>
      </rPr>
      <t xml:space="preserve"> - eating, sitting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</si>
  <si>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COMP1531 lecture revision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</si>
  <si>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walking, 2.0 mph, level, slow pace, firm surface</t>
    </r>
    <r>
      <rPr>
        <sz val="11"/>
        <color theme="1"/>
        <rFont val="等线"/>
        <family val="2"/>
        <scheme val="minor"/>
      </rPr>
      <t xml:space="preserve"> - walking from home to domino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</si>
  <si>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eating, sitting</t>
    </r>
    <r>
      <rPr>
        <sz val="11"/>
        <color theme="1"/>
        <rFont val="等线"/>
        <family val="2"/>
        <scheme val="minor"/>
      </rPr>
      <t xml:space="preserve"> - eating pizza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</si>
  <si>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walking, 2.0 mph, level, slow pace, firm surface</t>
    </r>
    <r>
      <rPr>
        <sz val="11"/>
        <color theme="1"/>
        <rFont val="等线"/>
        <family val="2"/>
        <scheme val="minor"/>
      </rPr>
      <t xml:space="preserve"> - walking from home to coles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</si>
  <si>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food shopping with grocery cart, standing</t>
    </r>
    <r>
      <rPr>
        <sz val="11"/>
        <color theme="1"/>
        <rFont val="等线"/>
        <family val="2"/>
        <scheme val="minor"/>
      </rPr>
      <t xml:space="preserve">  - go shopping in the coles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</si>
  <si>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walking, 2.0 mph, level, slow pace, firm surface</t>
    </r>
    <r>
      <rPr>
        <sz val="11"/>
        <color theme="1"/>
        <rFont val="等线"/>
        <family val="2"/>
        <scheme val="minor"/>
      </rPr>
      <t xml:space="preserve"> - walking from coles to home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</si>
  <si>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Revision comp2521 midterm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</si>
  <si>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activity promoting video game, moderate effort </t>
    </r>
    <r>
      <rPr>
        <sz val="11"/>
        <color theme="1"/>
        <rFont val="等线"/>
        <family val="2"/>
        <scheme val="minor"/>
      </rPr>
      <t xml:space="preserve">- activity promoting video game </t>
    </r>
    <r>
      <rPr>
        <sz val="11"/>
        <color theme="1"/>
        <rFont val="等线"/>
        <family val="3"/>
        <charset val="134"/>
        <scheme val="minor"/>
      </rPr>
      <t xml:space="preserve"> just dance 2018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</si>
  <si>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activity promoting video game, moderate effort </t>
    </r>
    <r>
      <rPr>
        <sz val="11"/>
        <color theme="1"/>
        <rFont val="等线"/>
        <family val="2"/>
        <scheme val="minor"/>
      </rPr>
      <t xml:space="preserve">- activity promoting video game </t>
    </r>
    <r>
      <rPr>
        <sz val="11"/>
        <color theme="1"/>
        <rFont val="等线"/>
        <family val="3"/>
        <charset val="134"/>
        <scheme val="minor"/>
      </rPr>
      <t>fitness box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</si>
  <si>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 xml:space="preserve">lying quietly,lying quietly </t>
    </r>
    <r>
      <rPr>
        <sz val="11"/>
        <color theme="1"/>
        <rFont val="等线"/>
        <family val="2"/>
        <scheme val="minor"/>
      </rPr>
      <t>- lying on bed have a break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</si>
  <si>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reclining, talking or talking on phone</t>
    </r>
    <r>
      <rPr>
        <sz val="11"/>
        <color theme="1"/>
        <rFont val="等线"/>
        <family val="2"/>
        <scheme val="minor"/>
      </rPr>
      <t xml:space="preserve"> - video phone with family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</si>
  <si>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 playing traditional video game, computer game</t>
    </r>
    <r>
      <rPr>
        <sz val="11"/>
        <color theme="1"/>
        <rFont val="等线"/>
        <family val="2"/>
        <scheme val="minor"/>
      </rPr>
      <t xml:space="preserve"> - play video game Radio Commander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</si>
  <si>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 playing traditional video game, computer game</t>
    </r>
    <r>
      <rPr>
        <sz val="11"/>
        <color theme="1"/>
        <rFont val="等线"/>
        <family val="2"/>
        <scheme val="minor"/>
      </rPr>
      <t xml:space="preserve"> - play video game world of tank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</si>
  <si>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wash dishes, clearing dishes from table, walking, light effort</t>
    </r>
    <r>
      <rPr>
        <sz val="11"/>
        <color theme="1"/>
        <rFont val="等线"/>
        <family val="2"/>
        <scheme val="minor"/>
      </rPr>
      <t xml:space="preserve"> - wash dishe for eating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</si>
  <si>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wash dishes, clearing dishes from table, walking, light effort</t>
    </r>
    <r>
      <rPr>
        <sz val="11"/>
        <color theme="1"/>
        <rFont val="等线"/>
        <family val="2"/>
        <scheme val="minor"/>
      </rPr>
      <t xml:space="preserve"> - wash dishe after eating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</si>
  <si>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Write comp1531 project</t>
    </r>
    <phoneticPr fontId="10" type="noConversion"/>
  </si>
  <si>
    <r>
      <rPr>
        <b/>
        <sz val="11"/>
        <color theme="1"/>
        <rFont val="等线"/>
        <family val="3"/>
        <charset val="134"/>
        <scheme val="minor"/>
      </rPr>
      <t>sitting,on the computer, light effort</t>
    </r>
    <r>
      <rPr>
        <sz val="11"/>
        <color theme="1"/>
        <rFont val="等线"/>
        <family val="2"/>
        <scheme val="minor"/>
      </rPr>
      <t xml:space="preserve"> - countined work on comp1531 project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</si>
</sst>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i/>
      <sz val="11"/>
      <color theme="1"/>
      <name val="等线"/>
      <family val="2"/>
      <scheme val="minor"/>
    </font>
    <font>
      <i/>
      <sz val="11"/>
      <color rgb="FFFF0000"/>
      <name val="等线"/>
      <family val="2"/>
      <scheme val="minor"/>
    </font>
    <font>
      <i/>
      <sz val="11"/>
      <color theme="1"/>
      <name val="等线"/>
      <family val="2"/>
      <scheme val="minor"/>
    </font>
    <font>
      <i/>
      <sz val="11"/>
      <name val="等线"/>
      <family val="2"/>
      <scheme val="minor"/>
    </font>
    <font>
      <b/>
      <sz val="11"/>
      <color rgb="FFFF0000"/>
      <name val="等线"/>
      <family val="2"/>
      <scheme val="minor"/>
    </font>
    <font>
      <b/>
      <i/>
      <sz val="11"/>
      <color rgb="FFFF0000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i/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5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3" fillId="3" borderId="0" xfId="0" applyFont="1" applyFill="1"/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3" borderId="13" xfId="0" applyFill="1" applyBorder="1"/>
    <xf numFmtId="0" fontId="0" fillId="3" borderId="9" xfId="0" applyFill="1" applyBorder="1"/>
    <xf numFmtId="0" fontId="1" fillId="0" borderId="15" xfId="0" applyFont="1" applyBorder="1"/>
    <xf numFmtId="0" fontId="1" fillId="0" borderId="13" xfId="0" applyFont="1" applyBorder="1"/>
    <xf numFmtId="0" fontId="0" fillId="3" borderId="3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2" fillId="0" borderId="15" xfId="0" applyFont="1" applyFill="1" applyBorder="1"/>
    <xf numFmtId="0" fontId="0" fillId="0" borderId="0" xfId="0" applyFill="1" applyBorder="1"/>
    <xf numFmtId="0" fontId="1" fillId="0" borderId="17" xfId="0" applyFont="1" applyBorder="1"/>
    <xf numFmtId="0" fontId="2" fillId="0" borderId="13" xfId="0" applyFont="1" applyFill="1" applyBorder="1"/>
    <xf numFmtId="0" fontId="0" fillId="0" borderId="0" xfId="0" applyFill="1"/>
    <xf numFmtId="0" fontId="0" fillId="2" borderId="7" xfId="0" applyFill="1" applyBorder="1"/>
    <xf numFmtId="0" fontId="0" fillId="2" borderId="1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0" xfId="0" applyFill="1"/>
    <xf numFmtId="2" fontId="0" fillId="2" borderId="5" xfId="0" applyNumberForma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176" fontId="0" fillId="2" borderId="3" xfId="0" applyNumberFormat="1" applyFill="1" applyBorder="1"/>
    <xf numFmtId="2" fontId="0" fillId="2" borderId="3" xfId="0" applyNumberFormat="1" applyFill="1" applyBorder="1"/>
    <xf numFmtId="2" fontId="0" fillId="2" borderId="7" xfId="0" applyNumberFormat="1" applyFill="1" applyBorder="1"/>
    <xf numFmtId="2" fontId="0" fillId="2" borderId="18" xfId="0" applyNumberFormat="1" applyFill="1" applyBorder="1"/>
    <xf numFmtId="2" fontId="0" fillId="2" borderId="19" xfId="0" applyNumberFormat="1" applyFill="1" applyBorder="1"/>
    <xf numFmtId="0" fontId="0" fillId="3" borderId="20" xfId="0" applyFill="1" applyBorder="1"/>
    <xf numFmtId="2" fontId="0" fillId="2" borderId="14" xfId="0" applyNumberFormat="1" applyFill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0" borderId="0" xfId="0" applyNumberFormat="1"/>
    <xf numFmtId="2" fontId="0" fillId="2" borderId="8" xfId="0" applyNumberFormat="1" applyFill="1" applyBorder="1"/>
    <xf numFmtId="2" fontId="0" fillId="2" borderId="20" xfId="0" applyNumberFormat="1" applyFill="1" applyBorder="1"/>
    <xf numFmtId="2" fontId="0" fillId="2" borderId="1" xfId="0" applyNumberFormat="1" applyFill="1" applyBorder="1"/>
    <xf numFmtId="2" fontId="0" fillId="2" borderId="3" xfId="0" applyNumberFormat="1" applyFill="1" applyBorder="1" applyAlignment="1">
      <alignment horizontal="right"/>
    </xf>
    <xf numFmtId="2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2" fontId="2" fillId="2" borderId="21" xfId="0" applyNumberFormat="1" applyFont="1" applyFill="1" applyBorder="1"/>
    <xf numFmtId="2" fontId="2" fillId="2" borderId="3" xfId="0" applyNumberFormat="1" applyFont="1" applyFill="1" applyBorder="1"/>
    <xf numFmtId="2" fontId="2" fillId="2" borderId="8" xfId="0" applyNumberFormat="1" applyFont="1" applyFill="1" applyBorder="1"/>
    <xf numFmtId="2" fontId="2" fillId="2" borderId="7" xfId="0" applyNumberFormat="1" applyFont="1" applyFill="1" applyBorder="1"/>
    <xf numFmtId="2" fontId="5" fillId="2" borderId="1" xfId="0" applyNumberFormat="1" applyFont="1" applyFill="1" applyBorder="1"/>
    <xf numFmtId="2" fontId="5" fillId="2" borderId="5" xfId="0" applyNumberFormat="1" applyFont="1" applyFill="1" applyBorder="1"/>
    <xf numFmtId="2" fontId="4" fillId="2" borderId="8" xfId="0" applyNumberFormat="1" applyFont="1" applyFill="1" applyBorder="1"/>
    <xf numFmtId="2" fontId="4" fillId="2" borderId="7" xfId="0" applyNumberFormat="1" applyFont="1" applyFill="1" applyBorder="1"/>
    <xf numFmtId="0" fontId="0" fillId="3" borderId="9" xfId="0" applyFont="1" applyFill="1" applyBorder="1"/>
    <xf numFmtId="0" fontId="0" fillId="3" borderId="14" xfId="0" applyFont="1" applyFill="1" applyBorder="1"/>
    <xf numFmtId="0" fontId="0" fillId="3" borderId="1" xfId="0" applyFont="1" applyFill="1" applyBorder="1"/>
    <xf numFmtId="0" fontId="0" fillId="3" borderId="5" xfId="0" applyFont="1" applyFill="1" applyBorder="1"/>
    <xf numFmtId="0" fontId="3" fillId="2" borderId="0" xfId="0" applyFont="1" applyFill="1"/>
    <xf numFmtId="2" fontId="0" fillId="3" borderId="3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3" borderId="5" xfId="0" applyNumberFormat="1" applyFill="1" applyBorder="1" applyAlignment="1">
      <alignment horizontal="right"/>
    </xf>
    <xf numFmtId="2" fontId="0" fillId="3" borderId="7" xfId="0" applyNumberFormat="1" applyFill="1" applyBorder="1" applyAlignment="1">
      <alignment horizontal="right"/>
    </xf>
    <xf numFmtId="0" fontId="2" fillId="0" borderId="0" xfId="0" applyFont="1" applyFill="1" applyBorder="1"/>
    <xf numFmtId="2" fontId="0" fillId="3" borderId="7" xfId="0" applyNumberFormat="1" applyFill="1" applyBorder="1"/>
    <xf numFmtId="0" fontId="2" fillId="4" borderId="0" xfId="0" applyFont="1" applyFill="1"/>
    <xf numFmtId="0" fontId="0" fillId="0" borderId="0" xfId="0" applyFill="1" applyBorder="1" applyAlignment="1">
      <alignment horizontal="right"/>
    </xf>
    <xf numFmtId="0" fontId="6" fillId="0" borderId="0" xfId="0" applyFont="1"/>
    <xf numFmtId="0" fontId="7" fillId="0" borderId="0" xfId="0" applyFont="1" applyFill="1"/>
    <xf numFmtId="0" fontId="7" fillId="0" borderId="0" xfId="0" applyFont="1" applyFill="1" applyBorder="1"/>
    <xf numFmtId="0" fontId="2" fillId="0" borderId="22" xfId="0" applyFont="1" applyFill="1" applyBorder="1"/>
    <xf numFmtId="0" fontId="2" fillId="0" borderId="23" xfId="0" applyFont="1" applyFill="1" applyBorder="1"/>
    <xf numFmtId="0" fontId="1" fillId="0" borderId="6" xfId="0" applyFont="1" applyFill="1" applyBorder="1"/>
    <xf numFmtId="2" fontId="0" fillId="3" borderId="3" xfId="0" applyNumberFormat="1" applyFill="1" applyBorder="1"/>
    <xf numFmtId="0" fontId="8" fillId="0" borderId="2" xfId="0" applyFont="1" applyBorder="1"/>
    <xf numFmtId="0" fontId="8" fillId="0" borderId="6" xfId="0" applyFont="1" applyBorder="1"/>
    <xf numFmtId="2" fontId="4" fillId="0" borderId="0" xfId="0" applyNumberFormat="1" applyFont="1" applyFill="1" applyBorder="1"/>
    <xf numFmtId="14" fontId="0" fillId="3" borderId="13" xfId="0" applyNumberFormat="1" applyFill="1" applyBorder="1"/>
    <xf numFmtId="0" fontId="11" fillId="3" borderId="5" xfId="1" applyFill="1" applyBorder="1" applyAlignment="1">
      <alignment horizontal="right"/>
    </xf>
    <xf numFmtId="0" fontId="0" fillId="3" borderId="1" xfId="0" applyNumberFormat="1" applyFill="1" applyBorder="1"/>
    <xf numFmtId="0" fontId="13" fillId="3" borderId="9" xfId="0" applyFont="1" applyFill="1" applyBorder="1"/>
    <xf numFmtId="0" fontId="0" fillId="3" borderId="24" xfId="0" applyFill="1" applyBorder="1"/>
    <xf numFmtId="176" fontId="0" fillId="3" borderId="9" xfId="0" applyNumberFormat="1" applyFill="1" applyBorder="1"/>
    <xf numFmtId="176" fontId="0" fillId="3" borderId="1" xfId="0" applyNumberFormat="1" applyFill="1" applyBorder="1"/>
    <xf numFmtId="176" fontId="0" fillId="3" borderId="20" xfId="0" applyNumberFormat="1" applyFill="1" applyBorder="1"/>
    <xf numFmtId="176" fontId="0" fillId="3" borderId="8" xfId="0" applyNumberFormat="1" applyFill="1" applyBorder="1"/>
    <xf numFmtId="0" fontId="0" fillId="3" borderId="9" xfId="0" applyNumberFormat="1" applyFill="1" applyBorder="1"/>
    <xf numFmtId="49" fontId="0" fillId="3" borderId="9" xfId="0" applyNumberFormat="1" applyFill="1" applyBorder="1" applyAlignment="1">
      <alignment horizontal="right"/>
    </xf>
    <xf numFmtId="49" fontId="0" fillId="3" borderId="1" xfId="0" applyNumberFormat="1" applyFill="1" applyBorder="1" applyAlignment="1">
      <alignment horizontal="right"/>
    </xf>
    <xf numFmtId="0" fontId="0" fillId="3" borderId="25" xfId="0" applyFill="1" applyBorder="1"/>
    <xf numFmtId="49" fontId="0" fillId="3" borderId="8" xfId="0" applyNumberFormat="1" applyFill="1" applyBorder="1" applyAlignment="1">
      <alignment horizontal="right"/>
    </xf>
    <xf numFmtId="22" fontId="0" fillId="3" borderId="13" xfId="0" applyNumberFormat="1" applyFill="1" applyBorder="1"/>
    <xf numFmtId="0" fontId="0" fillId="3" borderId="26" xfId="0" applyFill="1" applyBorder="1"/>
    <xf numFmtId="49" fontId="0" fillId="3" borderId="26" xfId="0" applyNumberFormat="1" applyFill="1" applyBorder="1" applyAlignment="1">
      <alignment horizontal="right"/>
    </xf>
    <xf numFmtId="176" fontId="0" fillId="3" borderId="26" xfId="0" applyNumberFormat="1" applyFill="1" applyBorder="1"/>
    <xf numFmtId="2" fontId="0" fillId="2" borderId="27" xfId="0" applyNumberFormat="1" applyFill="1" applyBorder="1"/>
    <xf numFmtId="22" fontId="0" fillId="3" borderId="4" xfId="0" applyNumberFormat="1" applyFill="1" applyBorder="1" applyAlignment="1">
      <alignment horizontal="left"/>
    </xf>
    <xf numFmtId="0" fontId="0" fillId="0" borderId="0" xfId="0" applyBorder="1"/>
    <xf numFmtId="0" fontId="13" fillId="3" borderId="5" xfId="0" applyFont="1" applyFill="1" applyBorder="1"/>
    <xf numFmtId="2" fontId="0" fillId="2" borderId="9" xfId="0" applyNumberFormat="1" applyFill="1" applyBorder="1"/>
    <xf numFmtId="2" fontId="0" fillId="2" borderId="1" xfId="0" applyNumberFormat="1" applyFill="1" applyBorder="1" applyAlignment="1">
      <alignment horizontal="right"/>
    </xf>
    <xf numFmtId="22" fontId="0" fillId="3" borderId="4" xfId="0" applyNumberFormat="1" applyFill="1" applyBorder="1"/>
    <xf numFmtId="20" fontId="0" fillId="3" borderId="13" xfId="0" applyNumberFormat="1" applyFill="1" applyBorder="1"/>
    <xf numFmtId="22" fontId="0" fillId="3" borderId="13" xfId="0" applyNumberFormat="1" applyFill="1" applyBorder="1" applyAlignment="1">
      <alignment horizontal="left"/>
    </xf>
    <xf numFmtId="0" fontId="0" fillId="3" borderId="30" xfId="0" applyFill="1" applyBorder="1"/>
    <xf numFmtId="2" fontId="0" fillId="2" borderId="31" xfId="0" applyNumberFormat="1" applyFill="1" applyBorder="1"/>
    <xf numFmtId="2" fontId="0" fillId="2" borderId="32" xfId="0" applyNumberFormat="1" applyFill="1" applyBorder="1" applyAlignment="1">
      <alignment horizontal="right"/>
    </xf>
    <xf numFmtId="22" fontId="0" fillId="3" borderId="1" xfId="0" applyNumberFormat="1" applyFill="1" applyBorder="1"/>
    <xf numFmtId="0" fontId="13" fillId="3" borderId="1" xfId="0" applyFont="1" applyFill="1" applyBorder="1"/>
    <xf numFmtId="0" fontId="13" fillId="3" borderId="20" xfId="0" applyFont="1" applyFill="1" applyBorder="1"/>
    <xf numFmtId="0" fontId="13" fillId="3" borderId="8" xfId="0" applyFont="1" applyFill="1" applyBorder="1"/>
    <xf numFmtId="22" fontId="13" fillId="3" borderId="2" xfId="0" applyNumberFormat="1" applyFont="1" applyFill="1" applyBorder="1" applyAlignment="1">
      <alignment horizontal="left"/>
    </xf>
    <xf numFmtId="0" fontId="13" fillId="3" borderId="21" xfId="0" applyFont="1" applyFill="1" applyBorder="1"/>
    <xf numFmtId="0" fontId="13" fillId="3" borderId="3" xfId="0" applyFont="1" applyFill="1" applyBorder="1"/>
    <xf numFmtId="22" fontId="13" fillId="3" borderId="4" xfId="0" applyNumberFormat="1" applyFont="1" applyFill="1" applyBorder="1" applyAlignment="1">
      <alignment horizontal="left"/>
    </xf>
    <xf numFmtId="22" fontId="13" fillId="3" borderId="6" xfId="0" applyNumberFormat="1" applyFont="1" applyFill="1" applyBorder="1" applyAlignment="1">
      <alignment horizontal="left"/>
    </xf>
    <xf numFmtId="0" fontId="13" fillId="3" borderId="7" xfId="0" applyFont="1" applyFill="1" applyBorder="1"/>
    <xf numFmtId="22" fontId="13" fillId="3" borderId="28" xfId="0" applyNumberFormat="1" applyFont="1" applyFill="1" applyBorder="1" applyAlignment="1">
      <alignment horizontal="left"/>
    </xf>
    <xf numFmtId="0" fontId="13" fillId="3" borderId="29" xfId="0" applyFont="1" applyFill="1" applyBorder="1"/>
    <xf numFmtId="22" fontId="13" fillId="3" borderId="1" xfId="0" applyNumberFormat="1" applyFont="1" applyFill="1" applyBorder="1" applyAlignment="1">
      <alignment horizontal="left"/>
    </xf>
    <xf numFmtId="22" fontId="13" fillId="3" borderId="13" xfId="0" applyNumberFormat="1" applyFont="1" applyFill="1" applyBorder="1" applyAlignment="1">
      <alignment horizontal="left"/>
    </xf>
    <xf numFmtId="0" fontId="13" fillId="3" borderId="16" xfId="0" applyFont="1" applyFill="1" applyBorder="1"/>
    <xf numFmtId="0" fontId="13" fillId="3" borderId="19" xfId="0" applyFont="1" applyFill="1" applyBorder="1"/>
    <xf numFmtId="0" fontId="13" fillId="3" borderId="26" xfId="0" applyFont="1" applyFill="1" applyBorder="1"/>
    <xf numFmtId="0" fontId="13" fillId="3" borderId="18" xfId="0" applyFont="1" applyFill="1" applyBorder="1"/>
    <xf numFmtId="0" fontId="13" fillId="3" borderId="14" xfId="0" applyFont="1" applyFill="1" applyBorder="1"/>
    <xf numFmtId="0" fontId="13" fillId="3" borderId="1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tes.google.com/site/compendiumofphysicalactivities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DDA-459A-4544-8DC1-91F9CC62985B}">
  <dimension ref="A1:H79"/>
  <sheetViews>
    <sheetView topLeftCell="A53" zoomScaleNormal="100" workbookViewId="0">
      <selection activeCell="F63" sqref="F63"/>
    </sheetView>
  </sheetViews>
  <sheetFormatPr defaultColWidth="8.875" defaultRowHeight="14.25" x14ac:dyDescent="0.2"/>
  <cols>
    <col min="1" max="1" width="57.125" customWidth="1"/>
    <col min="2" max="2" width="42.25" customWidth="1"/>
    <col min="3" max="3" width="18.875" customWidth="1"/>
    <col min="4" max="4" width="23.75" customWidth="1"/>
    <col min="5" max="5" width="21.125" customWidth="1"/>
    <col min="6" max="6" width="23.875" customWidth="1"/>
    <col min="7" max="8" width="21.125" customWidth="1"/>
    <col min="9" max="9" width="21.375" bestFit="1" customWidth="1"/>
  </cols>
  <sheetData>
    <row r="1" spans="1:4" x14ac:dyDescent="0.2">
      <c r="A1" s="72" t="s">
        <v>14</v>
      </c>
    </row>
    <row r="2" spans="1:4" x14ac:dyDescent="0.2">
      <c r="A2" s="5"/>
    </row>
    <row r="3" spans="1:4" ht="15" thickBot="1" x14ac:dyDescent="0.25">
      <c r="A3" s="75" t="s">
        <v>52</v>
      </c>
    </row>
    <row r="4" spans="1:4" x14ac:dyDescent="0.2">
      <c r="A4" s="6" t="s">
        <v>8</v>
      </c>
      <c r="B4" s="21" t="s">
        <v>69</v>
      </c>
      <c r="C4" s="73"/>
    </row>
    <row r="5" spans="1:4" x14ac:dyDescent="0.2">
      <c r="A5" s="28" t="s">
        <v>20</v>
      </c>
      <c r="B5" s="24">
        <v>80</v>
      </c>
      <c r="C5" s="73"/>
    </row>
    <row r="6" spans="1:4" x14ac:dyDescent="0.2">
      <c r="A6" s="28" t="s">
        <v>68</v>
      </c>
      <c r="B6" s="24">
        <v>20</v>
      </c>
      <c r="C6" s="73"/>
    </row>
    <row r="7" spans="1:4" x14ac:dyDescent="0.2">
      <c r="A7" s="7" t="s">
        <v>32</v>
      </c>
      <c r="B7" s="23" t="s">
        <v>70</v>
      </c>
      <c r="C7" s="73"/>
    </row>
    <row r="8" spans="1:4" x14ac:dyDescent="0.2">
      <c r="A8" s="25" t="s">
        <v>30</v>
      </c>
      <c r="B8" s="22">
        <v>3</v>
      </c>
      <c r="C8" s="73"/>
    </row>
    <row r="9" spans="1:4" x14ac:dyDescent="0.2">
      <c r="A9" s="25" t="s">
        <v>21</v>
      </c>
      <c r="B9" s="31">
        <f>1*B5</f>
        <v>80</v>
      </c>
      <c r="C9" s="73"/>
    </row>
    <row r="10" spans="1:4" ht="15" thickBot="1" x14ac:dyDescent="0.25">
      <c r="A10" s="8" t="s">
        <v>18</v>
      </c>
      <c r="B10" s="32">
        <f>24*B9</f>
        <v>1920</v>
      </c>
      <c r="C10" s="73"/>
    </row>
    <row r="11" spans="1:4" x14ac:dyDescent="0.2">
      <c r="A11" s="70"/>
      <c r="B11" s="73"/>
      <c r="C11" s="73"/>
    </row>
    <row r="12" spans="1:4" x14ac:dyDescent="0.2">
      <c r="A12" s="70"/>
      <c r="B12" s="73"/>
      <c r="C12" s="73"/>
    </row>
    <row r="13" spans="1:4" ht="15" thickBot="1" x14ac:dyDescent="0.25">
      <c r="A13" s="75" t="s">
        <v>62</v>
      </c>
      <c r="B13" s="73"/>
      <c r="C13" s="73"/>
    </row>
    <row r="14" spans="1:4" ht="15" thickBot="1" x14ac:dyDescent="0.25">
      <c r="A14" s="77" t="s">
        <v>33</v>
      </c>
      <c r="B14" s="77" t="s">
        <v>34</v>
      </c>
      <c r="C14" s="78" t="s">
        <v>76</v>
      </c>
      <c r="D14" s="16" t="s">
        <v>15</v>
      </c>
    </row>
    <row r="15" spans="1:4" x14ac:dyDescent="0.2">
      <c r="A15" s="118">
        <v>43749.59375</v>
      </c>
      <c r="B15" s="119" t="s">
        <v>74</v>
      </c>
      <c r="C15" s="119" t="s">
        <v>75</v>
      </c>
      <c r="D15" s="120">
        <v>278.60000000000002</v>
      </c>
    </row>
    <row r="16" spans="1:4" x14ac:dyDescent="0.2">
      <c r="A16" s="121">
        <v>43749.59375</v>
      </c>
      <c r="B16" s="115" t="s">
        <v>77</v>
      </c>
      <c r="C16" s="115" t="s">
        <v>78</v>
      </c>
      <c r="D16" s="105">
        <v>115.6</v>
      </c>
    </row>
    <row r="17" spans="1:4" x14ac:dyDescent="0.2">
      <c r="A17" s="121">
        <v>43749.595833333333</v>
      </c>
      <c r="B17" s="115" t="s">
        <v>79</v>
      </c>
      <c r="C17" s="115" t="s">
        <v>80</v>
      </c>
      <c r="D17" s="105">
        <v>0</v>
      </c>
    </row>
    <row r="18" spans="1:4" x14ac:dyDescent="0.2">
      <c r="A18" s="121">
        <v>43749.777777777781</v>
      </c>
      <c r="B18" s="115" t="s">
        <v>81</v>
      </c>
      <c r="C18" s="115" t="s">
        <v>82</v>
      </c>
      <c r="D18" s="105">
        <v>177</v>
      </c>
    </row>
    <row r="19" spans="1:4" x14ac:dyDescent="0.2">
      <c r="A19" s="121">
        <v>43749.777777777781</v>
      </c>
      <c r="B19" s="115" t="s">
        <v>83</v>
      </c>
      <c r="C19" s="115" t="s">
        <v>84</v>
      </c>
      <c r="D19" s="105">
        <v>53</v>
      </c>
    </row>
    <row r="20" spans="1:4" x14ac:dyDescent="0.2">
      <c r="A20" s="121">
        <v>43749.777777777781</v>
      </c>
      <c r="B20" s="115" t="s">
        <v>74</v>
      </c>
      <c r="C20" s="115" t="s">
        <v>85</v>
      </c>
      <c r="D20" s="105">
        <v>92.5</v>
      </c>
    </row>
    <row r="21" spans="1:4" x14ac:dyDescent="0.2">
      <c r="A21" s="121">
        <v>43749.861111111109</v>
      </c>
      <c r="B21" s="115" t="s">
        <v>86</v>
      </c>
      <c r="C21" s="115" t="s">
        <v>87</v>
      </c>
      <c r="D21" s="105">
        <v>685.6</v>
      </c>
    </row>
    <row r="22" spans="1:4" x14ac:dyDescent="0.2">
      <c r="A22" s="121">
        <v>43749.861111111109</v>
      </c>
      <c r="B22" s="115" t="s">
        <v>96</v>
      </c>
      <c r="C22" s="115" t="s">
        <v>88</v>
      </c>
      <c r="D22" s="105">
        <v>306.3</v>
      </c>
    </row>
    <row r="23" spans="1:4" x14ac:dyDescent="0.2">
      <c r="A23" s="121">
        <v>43749.920138888891</v>
      </c>
      <c r="B23" s="115" t="s">
        <v>90</v>
      </c>
      <c r="C23" s="115" t="s">
        <v>91</v>
      </c>
      <c r="D23" s="105">
        <v>63.1</v>
      </c>
    </row>
    <row r="24" spans="1:4" x14ac:dyDescent="0.2">
      <c r="A24" s="121">
        <v>43749.923611111109</v>
      </c>
      <c r="B24" s="115" t="s">
        <v>97</v>
      </c>
      <c r="C24" s="115" t="s">
        <v>89</v>
      </c>
      <c r="D24" s="105">
        <v>64</v>
      </c>
    </row>
    <row r="25" spans="1:4" x14ac:dyDescent="0.2">
      <c r="A25" s="121">
        <v>43749.923611111109</v>
      </c>
      <c r="B25" s="115" t="s">
        <v>94</v>
      </c>
      <c r="C25" s="115" t="s">
        <v>95</v>
      </c>
      <c r="D25" s="105">
        <v>13</v>
      </c>
    </row>
    <row r="26" spans="1:4" ht="15" thickBot="1" x14ac:dyDescent="0.25">
      <c r="A26" s="122">
        <v>43749.923611111109</v>
      </c>
      <c r="B26" s="117" t="s">
        <v>92</v>
      </c>
      <c r="C26" s="117" t="s">
        <v>93</v>
      </c>
      <c r="D26" s="123">
        <v>20</v>
      </c>
    </row>
    <row r="27" spans="1:4" x14ac:dyDescent="0.2">
      <c r="A27" s="124">
        <v>43750.5</v>
      </c>
      <c r="B27" s="125" t="s">
        <v>118</v>
      </c>
      <c r="C27" s="119" t="s">
        <v>119</v>
      </c>
      <c r="D27" s="120">
        <v>200</v>
      </c>
    </row>
    <row r="28" spans="1:4" x14ac:dyDescent="0.2">
      <c r="A28" s="126">
        <v>43750.5</v>
      </c>
      <c r="B28" s="115" t="s">
        <v>74</v>
      </c>
      <c r="C28" s="115" t="s">
        <v>75</v>
      </c>
      <c r="D28" s="105">
        <v>162.9</v>
      </c>
    </row>
    <row r="29" spans="1:4" x14ac:dyDescent="0.2">
      <c r="A29" s="126">
        <v>43750.5</v>
      </c>
      <c r="B29" s="115" t="s">
        <v>83</v>
      </c>
      <c r="C29" s="115" t="s">
        <v>84</v>
      </c>
      <c r="D29" s="105">
        <v>53</v>
      </c>
    </row>
    <row r="30" spans="1:4" x14ac:dyDescent="0.2">
      <c r="A30" s="127">
        <v>43750.5</v>
      </c>
      <c r="B30" s="115" t="s">
        <v>81</v>
      </c>
      <c r="C30" s="115" t="s">
        <v>82</v>
      </c>
      <c r="D30" s="105">
        <v>177</v>
      </c>
    </row>
    <row r="31" spans="1:4" x14ac:dyDescent="0.2">
      <c r="A31" s="127">
        <v>43750.527777777781</v>
      </c>
      <c r="B31" s="115" t="s">
        <v>120</v>
      </c>
      <c r="C31" s="115" t="s">
        <v>121</v>
      </c>
      <c r="D31" s="128">
        <v>90</v>
      </c>
    </row>
    <row r="32" spans="1:4" ht="15.75" customHeight="1" x14ac:dyDescent="0.2">
      <c r="A32" s="127">
        <v>43750.527777777781</v>
      </c>
      <c r="B32" s="115" t="s">
        <v>122</v>
      </c>
      <c r="C32" s="129" t="s">
        <v>123</v>
      </c>
      <c r="D32" s="105">
        <v>140</v>
      </c>
    </row>
    <row r="33" spans="1:5" ht="15.75" customHeight="1" x14ac:dyDescent="0.2">
      <c r="A33" s="127">
        <v>43750.527777777781</v>
      </c>
      <c r="B33" s="130" t="s">
        <v>118</v>
      </c>
      <c r="C33" s="131" t="s">
        <v>124</v>
      </c>
      <c r="D33" s="105">
        <v>100</v>
      </c>
      <c r="E33" s="104"/>
    </row>
    <row r="34" spans="1:5" x14ac:dyDescent="0.2">
      <c r="A34" s="127">
        <v>43750.715277777781</v>
      </c>
      <c r="B34" s="115" t="s">
        <v>125</v>
      </c>
      <c r="C34" s="115" t="s">
        <v>126</v>
      </c>
      <c r="D34" s="132">
        <v>340</v>
      </c>
    </row>
    <row r="35" spans="1:5" x14ac:dyDescent="0.2">
      <c r="A35" s="127">
        <v>43750.715277777781</v>
      </c>
      <c r="B35" s="115" t="s">
        <v>127</v>
      </c>
      <c r="C35" s="115" t="s">
        <v>128</v>
      </c>
      <c r="D35" s="105">
        <v>64</v>
      </c>
    </row>
    <row r="36" spans="1:5" x14ac:dyDescent="0.2">
      <c r="A36" s="127">
        <v>43750.774305555555</v>
      </c>
      <c r="B36" s="115" t="s">
        <v>122</v>
      </c>
      <c r="C36" s="115" t="s">
        <v>123</v>
      </c>
      <c r="D36" s="105">
        <v>140</v>
      </c>
    </row>
    <row r="37" spans="1:5" x14ac:dyDescent="0.2">
      <c r="A37" s="127">
        <v>43750.774305555555</v>
      </c>
      <c r="B37" s="115" t="s">
        <v>129</v>
      </c>
      <c r="C37" s="115" t="s">
        <v>82</v>
      </c>
      <c r="D37" s="105">
        <v>364</v>
      </c>
    </row>
    <row r="38" spans="1:5" x14ac:dyDescent="0.2">
      <c r="A38" s="127">
        <v>43750.774305555555</v>
      </c>
      <c r="B38" s="133" t="s">
        <v>130</v>
      </c>
      <c r="C38" s="133" t="s">
        <v>131</v>
      </c>
      <c r="D38" s="134">
        <v>300</v>
      </c>
    </row>
    <row r="39" spans="1:5" s="4" customFormat="1" x14ac:dyDescent="0.2">
      <c r="A39" s="127">
        <v>43750.931944444441</v>
      </c>
      <c r="B39" s="116" t="s">
        <v>92</v>
      </c>
      <c r="C39" s="116" t="s">
        <v>93</v>
      </c>
      <c r="D39" s="128">
        <v>20</v>
      </c>
    </row>
    <row r="40" spans="1:5" s="4" customFormat="1" ht="15" thickBot="1" x14ac:dyDescent="0.25">
      <c r="A40" s="122">
        <v>43750.975694444445</v>
      </c>
      <c r="B40" s="117" t="s">
        <v>118</v>
      </c>
      <c r="C40" s="117" t="s">
        <v>124</v>
      </c>
      <c r="D40" s="123">
        <v>100</v>
      </c>
    </row>
    <row r="41" spans="1:5" s="4" customFormat="1" x14ac:dyDescent="0.2">
      <c r="A41" s="127">
        <v>43751.638888888891</v>
      </c>
      <c r="B41" s="115" t="s">
        <v>74</v>
      </c>
      <c r="C41" s="115" t="s">
        <v>75</v>
      </c>
      <c r="D41" s="105">
        <v>162.9</v>
      </c>
    </row>
    <row r="42" spans="1:5" s="4" customFormat="1" x14ac:dyDescent="0.2">
      <c r="A42" s="127">
        <v>43752.638888888891</v>
      </c>
      <c r="B42" s="130" t="s">
        <v>118</v>
      </c>
      <c r="C42" s="131" t="s">
        <v>124</v>
      </c>
      <c r="D42" s="105">
        <v>100</v>
      </c>
    </row>
    <row r="43" spans="1:5" x14ac:dyDescent="0.2">
      <c r="A43" s="127">
        <v>43751.673611111109</v>
      </c>
      <c r="B43" s="133" t="s">
        <v>138</v>
      </c>
      <c r="C43" s="133" t="s">
        <v>88</v>
      </c>
      <c r="D43" s="134">
        <v>398.7</v>
      </c>
    </row>
    <row r="44" spans="1:5" x14ac:dyDescent="0.2">
      <c r="A44" s="127">
        <v>43751.758333333331</v>
      </c>
      <c r="B44" s="116" t="s">
        <v>92</v>
      </c>
      <c r="C44" s="116" t="s">
        <v>93</v>
      </c>
      <c r="D44" s="128">
        <v>20</v>
      </c>
    </row>
    <row r="45" spans="1:5" x14ac:dyDescent="0.2">
      <c r="A45" s="127">
        <v>43752.809027777781</v>
      </c>
      <c r="B45" s="115" t="s">
        <v>77</v>
      </c>
      <c r="C45" s="115" t="s">
        <v>78</v>
      </c>
      <c r="D45" s="105">
        <v>115.6</v>
      </c>
    </row>
    <row r="46" spans="1:5" x14ac:dyDescent="0.2">
      <c r="A46" s="127">
        <v>43752.809027777781</v>
      </c>
      <c r="B46" s="133" t="s">
        <v>139</v>
      </c>
      <c r="C46" s="133" t="s">
        <v>140</v>
      </c>
      <c r="D46" s="134">
        <v>381.8</v>
      </c>
    </row>
    <row r="47" spans="1:5" x14ac:dyDescent="0.2">
      <c r="A47" s="127">
        <v>43752.809027777781</v>
      </c>
      <c r="B47" s="115" t="s">
        <v>86</v>
      </c>
      <c r="C47" s="115" t="s">
        <v>87</v>
      </c>
      <c r="D47" s="105">
        <v>685.6</v>
      </c>
    </row>
    <row r="48" spans="1:5" ht="15.75" customHeight="1" x14ac:dyDescent="0.2">
      <c r="A48" s="127">
        <v>43752.809027777781</v>
      </c>
      <c r="B48" s="115" t="s">
        <v>122</v>
      </c>
      <c r="C48" s="129" t="s">
        <v>123</v>
      </c>
      <c r="D48" s="105">
        <v>140</v>
      </c>
    </row>
    <row r="49" spans="1:6" ht="15.75" customHeight="1" x14ac:dyDescent="0.2">
      <c r="A49" s="127">
        <v>43752.809027777781</v>
      </c>
      <c r="B49" s="133" t="s">
        <v>141</v>
      </c>
      <c r="C49" s="133" t="s">
        <v>87</v>
      </c>
      <c r="D49" s="134">
        <v>379.9</v>
      </c>
    </row>
    <row r="50" spans="1:6" x14ac:dyDescent="0.2">
      <c r="A50" s="127">
        <v>43757.841666666667</v>
      </c>
      <c r="B50" s="130" t="s">
        <v>118</v>
      </c>
      <c r="C50" s="131" t="s">
        <v>124</v>
      </c>
      <c r="D50" s="105">
        <v>100</v>
      </c>
    </row>
    <row r="51" spans="1:6" ht="15" thickBot="1" x14ac:dyDescent="0.25">
      <c r="A51" s="122">
        <v>43758.973611111112</v>
      </c>
      <c r="B51" s="117" t="s">
        <v>92</v>
      </c>
      <c r="C51" s="117" t="s">
        <v>93</v>
      </c>
      <c r="D51" s="123">
        <v>20</v>
      </c>
    </row>
    <row r="52" spans="1:6" x14ac:dyDescent="0.2">
      <c r="A52" s="70"/>
      <c r="B52" s="73"/>
      <c r="C52" s="73"/>
    </row>
    <row r="53" spans="1:6" x14ac:dyDescent="0.2">
      <c r="A53" s="70"/>
      <c r="B53" s="73"/>
      <c r="C53" s="73"/>
    </row>
    <row r="54" spans="1:6" x14ac:dyDescent="0.2">
      <c r="A54" s="70"/>
      <c r="B54" s="73"/>
      <c r="C54" s="73"/>
    </row>
    <row r="55" spans="1:6" x14ac:dyDescent="0.2">
      <c r="A55" s="70"/>
      <c r="B55" s="73"/>
      <c r="C55" s="73"/>
    </row>
    <row r="56" spans="1:6" x14ac:dyDescent="0.2">
      <c r="A56" s="70"/>
      <c r="B56" s="73"/>
      <c r="C56" s="73"/>
    </row>
    <row r="57" spans="1:6" x14ac:dyDescent="0.2">
      <c r="A57" s="70"/>
      <c r="B57" s="73"/>
      <c r="C57" s="73"/>
    </row>
    <row r="58" spans="1:6" x14ac:dyDescent="0.2">
      <c r="A58" s="70"/>
      <c r="B58" s="73"/>
      <c r="C58" s="73"/>
    </row>
    <row r="59" spans="1:6" ht="15" thickBot="1" x14ac:dyDescent="0.25">
      <c r="A59" s="75" t="s">
        <v>47</v>
      </c>
      <c r="B59" s="74"/>
    </row>
    <row r="60" spans="1:6" ht="15" thickBot="1" x14ac:dyDescent="0.25">
      <c r="A60" s="77" t="s">
        <v>35</v>
      </c>
      <c r="B60" s="15" t="s">
        <v>0</v>
      </c>
      <c r="C60" s="15" t="s">
        <v>1</v>
      </c>
      <c r="D60" s="15" t="s">
        <v>2</v>
      </c>
      <c r="E60" s="15" t="s">
        <v>3</v>
      </c>
      <c r="F60" s="16" t="s">
        <v>15</v>
      </c>
    </row>
    <row r="61" spans="1:6" x14ac:dyDescent="0.2">
      <c r="A61" s="20" t="s">
        <v>27</v>
      </c>
      <c r="B61" s="61">
        <v>278</v>
      </c>
      <c r="C61" s="61">
        <v>49</v>
      </c>
      <c r="D61" s="61">
        <v>53</v>
      </c>
      <c r="E61" s="61">
        <v>0</v>
      </c>
      <c r="F61" s="62">
        <f>SUM(D15:D26)</f>
        <v>1868.7</v>
      </c>
    </row>
    <row r="62" spans="1:6" x14ac:dyDescent="0.2">
      <c r="A62" s="2" t="s">
        <v>28</v>
      </c>
      <c r="B62" s="63">
        <v>339</v>
      </c>
      <c r="C62" s="63">
        <v>68</v>
      </c>
      <c r="D62" s="63">
        <v>68</v>
      </c>
      <c r="E62" s="63">
        <v>0</v>
      </c>
      <c r="F62" s="64">
        <f>SUM(D27:D40)</f>
        <v>2250.9</v>
      </c>
    </row>
    <row r="63" spans="1:6" x14ac:dyDescent="0.2">
      <c r="A63" s="2" t="s">
        <v>29</v>
      </c>
      <c r="B63" s="63">
        <v>293</v>
      </c>
      <c r="C63" s="63">
        <v>107</v>
      </c>
      <c r="D63" s="63">
        <v>88</v>
      </c>
      <c r="E63" s="63">
        <v>0</v>
      </c>
      <c r="F63" s="64">
        <f>SUM(D41:D51)</f>
        <v>2504.5</v>
      </c>
    </row>
    <row r="64" spans="1:6" x14ac:dyDescent="0.2">
      <c r="A64" s="7" t="s">
        <v>26</v>
      </c>
      <c r="B64" s="57">
        <f>SUM(B61:B63)</f>
        <v>910</v>
      </c>
      <c r="C64" s="57">
        <f>SUM(C61:C63)</f>
        <v>224</v>
      </c>
      <c r="D64" s="57">
        <f>SUM(D61:D63)</f>
        <v>209</v>
      </c>
      <c r="E64" s="57">
        <f>SUM(E61:E63)</f>
        <v>0</v>
      </c>
      <c r="F64" s="58">
        <f>SUM(F61:F63)</f>
        <v>6624.1</v>
      </c>
    </row>
    <row r="65" spans="1:8" s="29" customFormat="1" ht="15" thickBot="1" x14ac:dyDescent="0.25">
      <c r="A65" s="8" t="s">
        <v>25</v>
      </c>
      <c r="B65" s="59">
        <f>B64/$B$8</f>
        <v>303.33333333333331</v>
      </c>
      <c r="C65" s="59">
        <f>C64/$B$8</f>
        <v>74.666666666666671</v>
      </c>
      <c r="D65" s="59">
        <f>D64/$B$8</f>
        <v>69.666666666666671</v>
      </c>
      <c r="E65" s="59">
        <f>E64/$B$8</f>
        <v>0</v>
      </c>
      <c r="F65" s="60">
        <f>F64/$B$8</f>
        <v>2208.0333333333333</v>
      </c>
      <c r="H65"/>
    </row>
    <row r="66" spans="1:8" s="29" customFormat="1" x14ac:dyDescent="0.2">
      <c r="A66" s="26"/>
      <c r="B66" s="70"/>
      <c r="C66" s="83"/>
      <c r="D66" s="83"/>
      <c r="E66" s="83"/>
      <c r="F66" s="83"/>
      <c r="G66" s="83"/>
      <c r="H66"/>
    </row>
    <row r="67" spans="1:8" ht="15" thickBot="1" x14ac:dyDescent="0.25">
      <c r="A67" s="75" t="s">
        <v>48</v>
      </c>
    </row>
    <row r="68" spans="1:8" x14ac:dyDescent="0.2">
      <c r="A68" s="1" t="s">
        <v>49</v>
      </c>
      <c r="B68" s="37">
        <f>F64</f>
        <v>6624.1</v>
      </c>
    </row>
    <row r="69" spans="1:8" ht="15" thickBot="1" x14ac:dyDescent="0.25">
      <c r="A69" s="3" t="s">
        <v>50</v>
      </c>
      <c r="B69" s="38">
        <f>4.184*B68</f>
        <v>27715.234400000001</v>
      </c>
    </row>
    <row r="70" spans="1:8" x14ac:dyDescent="0.2">
      <c r="B70" s="44"/>
    </row>
    <row r="71" spans="1:8" x14ac:dyDescent="0.2">
      <c r="B71" s="44"/>
    </row>
    <row r="72" spans="1:8" ht="15" thickBot="1" x14ac:dyDescent="0.25">
      <c r="A72" s="75" t="s">
        <v>51</v>
      </c>
      <c r="B72" s="44"/>
    </row>
    <row r="73" spans="1:8" x14ac:dyDescent="0.2">
      <c r="A73" s="1" t="s">
        <v>36</v>
      </c>
      <c r="B73" s="37">
        <f>B68/B8</f>
        <v>2208.0333333333333</v>
      </c>
    </row>
    <row r="74" spans="1:8" ht="15" thickBot="1" x14ac:dyDescent="0.25">
      <c r="A74" s="3" t="s">
        <v>37</v>
      </c>
      <c r="B74" s="38">
        <f>B69/B8</f>
        <v>9238.4114666666665</v>
      </c>
    </row>
    <row r="78" spans="1:8" x14ac:dyDescent="0.2">
      <c r="A78" s="9" t="s">
        <v>23</v>
      </c>
    </row>
    <row r="79" spans="1:8" x14ac:dyDescent="0.2">
      <c r="A79" s="65" t="s">
        <v>24</v>
      </c>
      <c r="B79" s="3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E155-F9CB-4F0D-8193-B997976B19E3}">
  <dimension ref="A1:G122"/>
  <sheetViews>
    <sheetView topLeftCell="A94" zoomScale="115" zoomScaleNormal="115" workbookViewId="0">
      <selection activeCell="B131" sqref="B131"/>
    </sheetView>
  </sheetViews>
  <sheetFormatPr defaultColWidth="8.875" defaultRowHeight="14.25" x14ac:dyDescent="0.2"/>
  <cols>
    <col min="1" max="1" width="45" customWidth="1"/>
    <col min="2" max="2" width="85" customWidth="1"/>
    <col min="3" max="3" width="15.375" bestFit="1" customWidth="1"/>
    <col min="4" max="4" width="7" customWidth="1"/>
    <col min="5" max="5" width="18.375" bestFit="1" customWidth="1"/>
    <col min="6" max="6" width="8" bestFit="1" customWidth="1"/>
    <col min="7" max="7" width="25.25" customWidth="1"/>
    <col min="9" max="9" width="8.875" customWidth="1"/>
  </cols>
  <sheetData>
    <row r="1" spans="1:7" x14ac:dyDescent="0.2">
      <c r="A1" s="72" t="s">
        <v>12</v>
      </c>
    </row>
    <row r="2" spans="1:7" x14ac:dyDescent="0.2">
      <c r="A2" s="5"/>
    </row>
    <row r="3" spans="1:7" ht="15" thickBot="1" x14ac:dyDescent="0.25">
      <c r="A3" s="75" t="s">
        <v>53</v>
      </c>
    </row>
    <row r="4" spans="1:7" x14ac:dyDescent="0.2">
      <c r="A4" s="6" t="s">
        <v>8</v>
      </c>
      <c r="B4" s="21" t="s">
        <v>69</v>
      </c>
      <c r="C4" s="26"/>
      <c r="D4" s="26"/>
    </row>
    <row r="5" spans="1:7" x14ac:dyDescent="0.2">
      <c r="A5" s="28" t="s">
        <v>20</v>
      </c>
      <c r="B5" s="24">
        <v>80</v>
      </c>
      <c r="C5" s="26"/>
      <c r="D5" s="26"/>
    </row>
    <row r="6" spans="1:7" x14ac:dyDescent="0.2">
      <c r="A6" s="28" t="s">
        <v>68</v>
      </c>
      <c r="B6" s="24">
        <v>20</v>
      </c>
      <c r="C6" s="26"/>
      <c r="D6" s="26"/>
    </row>
    <row r="7" spans="1:7" x14ac:dyDescent="0.2">
      <c r="A7" s="7" t="s">
        <v>13</v>
      </c>
      <c r="B7" s="85" t="s">
        <v>71</v>
      </c>
      <c r="C7" s="26"/>
      <c r="D7" s="26"/>
    </row>
    <row r="8" spans="1:7" x14ac:dyDescent="0.2">
      <c r="A8" s="25" t="s">
        <v>30</v>
      </c>
      <c r="B8" s="22">
        <v>3</v>
      </c>
      <c r="C8" s="26"/>
      <c r="D8" s="26"/>
    </row>
    <row r="9" spans="1:7" x14ac:dyDescent="0.2">
      <c r="A9" s="25" t="s">
        <v>21</v>
      </c>
      <c r="B9" s="31">
        <f>1*B5</f>
        <v>80</v>
      </c>
      <c r="C9" s="26"/>
      <c r="D9" s="26"/>
    </row>
    <row r="10" spans="1:7" ht="15" thickBot="1" x14ac:dyDescent="0.25">
      <c r="A10" s="8" t="s">
        <v>18</v>
      </c>
      <c r="B10" s="32">
        <f>24*B9</f>
        <v>1920</v>
      </c>
      <c r="C10" s="26"/>
      <c r="D10" s="26"/>
    </row>
    <row r="11" spans="1:7" x14ac:dyDescent="0.2">
      <c r="A11" s="70"/>
      <c r="B11" s="73"/>
      <c r="C11" s="26"/>
      <c r="D11" s="26"/>
    </row>
    <row r="12" spans="1:7" ht="15" thickBot="1" x14ac:dyDescent="0.25">
      <c r="A12" s="76" t="s">
        <v>63</v>
      </c>
    </row>
    <row r="13" spans="1:7" s="4" customFormat="1" ht="15" thickBot="1" x14ac:dyDescent="0.25">
      <c r="A13" s="14" t="s">
        <v>33</v>
      </c>
      <c r="B13" s="15" t="s">
        <v>10</v>
      </c>
      <c r="C13" s="15" t="s">
        <v>22</v>
      </c>
      <c r="D13" s="15" t="s">
        <v>17</v>
      </c>
      <c r="E13" s="15" t="s">
        <v>16</v>
      </c>
      <c r="F13" s="27" t="s">
        <v>19</v>
      </c>
      <c r="G13" s="16" t="s">
        <v>11</v>
      </c>
    </row>
    <row r="14" spans="1:7" x14ac:dyDescent="0.2">
      <c r="A14" s="84" t="s">
        <v>142</v>
      </c>
      <c r="B14" s="87" t="s">
        <v>227</v>
      </c>
      <c r="C14" s="94" t="s">
        <v>98</v>
      </c>
      <c r="D14" s="89">
        <v>2.5</v>
      </c>
      <c r="E14" s="18">
        <v>44</v>
      </c>
      <c r="F14" s="39">
        <f>E14/60</f>
        <v>0.73333333333333328</v>
      </c>
      <c r="G14" s="34">
        <f>($B$9)*D14*F14</f>
        <v>146.66666666666666</v>
      </c>
    </row>
    <row r="15" spans="1:7" x14ac:dyDescent="0.2">
      <c r="A15" s="84" t="s">
        <v>144</v>
      </c>
      <c r="B15" s="115" t="s">
        <v>271</v>
      </c>
      <c r="C15" s="86">
        <v>13020</v>
      </c>
      <c r="D15" s="90">
        <v>2.5</v>
      </c>
      <c r="E15" s="11">
        <v>1</v>
      </c>
      <c r="F15" s="39">
        <f t="shared" ref="F15:F20" si="0">E15/60</f>
        <v>1.6666666666666666E-2</v>
      </c>
      <c r="G15" s="34">
        <f t="shared" ref="G15:G21" si="1">($B$9)*D15*F15</f>
        <v>3.3333333333333335</v>
      </c>
    </row>
    <row r="16" spans="1:7" x14ac:dyDescent="0.2">
      <c r="A16" s="17" t="s">
        <v>143</v>
      </c>
      <c r="B16" s="87" t="s">
        <v>228</v>
      </c>
      <c r="C16" s="94">
        <v>13050</v>
      </c>
      <c r="D16" s="89">
        <v>2</v>
      </c>
      <c r="E16" s="18">
        <v>18</v>
      </c>
      <c r="F16" s="39">
        <f t="shared" si="0"/>
        <v>0.3</v>
      </c>
      <c r="G16" s="34">
        <f t="shared" si="1"/>
        <v>48</v>
      </c>
    </row>
    <row r="17" spans="1:7" x14ac:dyDescent="0.2">
      <c r="A17" s="17" t="s">
        <v>145</v>
      </c>
      <c r="B17" s="87" t="s">
        <v>230</v>
      </c>
      <c r="C17" s="94">
        <v>13045</v>
      </c>
      <c r="D17" s="89">
        <v>2.5</v>
      </c>
      <c r="E17" s="18">
        <v>5</v>
      </c>
      <c r="F17" s="39">
        <f t="shared" si="0"/>
        <v>8.3333333333333329E-2</v>
      </c>
      <c r="G17" s="34">
        <f t="shared" si="1"/>
        <v>16.666666666666664</v>
      </c>
    </row>
    <row r="18" spans="1:7" x14ac:dyDescent="0.2">
      <c r="A18" s="17" t="s">
        <v>146</v>
      </c>
      <c r="B18" s="87" t="s">
        <v>241</v>
      </c>
      <c r="C18" s="94">
        <v>13020</v>
      </c>
      <c r="D18" s="89">
        <v>2.5</v>
      </c>
      <c r="E18" s="18">
        <v>1</v>
      </c>
      <c r="F18" s="39">
        <f t="shared" si="0"/>
        <v>1.6666666666666666E-2</v>
      </c>
      <c r="G18" s="34">
        <f t="shared" si="1"/>
        <v>3.3333333333333335</v>
      </c>
    </row>
    <row r="19" spans="1:7" x14ac:dyDescent="0.2">
      <c r="A19" s="17" t="s">
        <v>229</v>
      </c>
      <c r="B19" s="87" t="s">
        <v>257</v>
      </c>
      <c r="C19" s="94" t="s">
        <v>110</v>
      </c>
      <c r="D19" s="89">
        <v>1.5</v>
      </c>
      <c r="E19" s="18">
        <v>22</v>
      </c>
      <c r="F19" s="39">
        <f t="shared" si="0"/>
        <v>0.36666666666666664</v>
      </c>
      <c r="G19" s="34">
        <f t="shared" si="1"/>
        <v>44</v>
      </c>
    </row>
    <row r="20" spans="1:7" x14ac:dyDescent="0.2">
      <c r="A20" s="17" t="s">
        <v>147</v>
      </c>
      <c r="B20" s="115" t="s">
        <v>231</v>
      </c>
      <c r="C20" s="95" t="s">
        <v>73</v>
      </c>
      <c r="D20" s="90">
        <v>1</v>
      </c>
      <c r="E20" s="11">
        <f>29+60+2</f>
        <v>91</v>
      </c>
      <c r="F20" s="39">
        <f t="shared" si="0"/>
        <v>1.5166666666666666</v>
      </c>
      <c r="G20" s="34">
        <f t="shared" si="1"/>
        <v>121.33333333333333</v>
      </c>
    </row>
    <row r="21" spans="1:7" x14ac:dyDescent="0.2">
      <c r="A21" s="17" t="s">
        <v>233</v>
      </c>
      <c r="B21" s="87" t="s">
        <v>232</v>
      </c>
      <c r="C21" s="94">
        <v>13009</v>
      </c>
      <c r="D21" s="89">
        <v>1.8</v>
      </c>
      <c r="E21" s="18">
        <v>13</v>
      </c>
      <c r="F21" s="39">
        <f t="shared" ref="F21:F66" si="2">E21/60</f>
        <v>0.21666666666666667</v>
      </c>
      <c r="G21" s="34">
        <f t="shared" si="1"/>
        <v>31.200000000000003</v>
      </c>
    </row>
    <row r="22" spans="1:7" x14ac:dyDescent="0.2">
      <c r="A22" s="17" t="s">
        <v>234</v>
      </c>
      <c r="B22" s="115" t="s">
        <v>231</v>
      </c>
      <c r="C22" s="94" t="s">
        <v>73</v>
      </c>
      <c r="D22" s="89">
        <v>1</v>
      </c>
      <c r="E22" s="18">
        <f>45+60+7</f>
        <v>112</v>
      </c>
      <c r="F22" s="39">
        <f t="shared" si="2"/>
        <v>1.8666666666666667</v>
      </c>
      <c r="G22" s="34">
        <f t="shared" ref="G22:G79" si="3">($B$9)*D22*F22</f>
        <v>149.33333333333334</v>
      </c>
    </row>
    <row r="23" spans="1:7" x14ac:dyDescent="0.2">
      <c r="A23" s="17" t="s">
        <v>235</v>
      </c>
      <c r="B23" s="87" t="s">
        <v>232</v>
      </c>
      <c r="C23" s="94">
        <v>13009</v>
      </c>
      <c r="D23" s="89">
        <v>1.8</v>
      </c>
      <c r="E23" s="18">
        <v>13</v>
      </c>
      <c r="F23" s="39">
        <f t="shared" si="2"/>
        <v>0.21666666666666667</v>
      </c>
      <c r="G23" s="34">
        <f t="shared" si="3"/>
        <v>31.200000000000003</v>
      </c>
    </row>
    <row r="24" spans="1:7" x14ac:dyDescent="0.2">
      <c r="A24" s="17" t="s">
        <v>236</v>
      </c>
      <c r="B24" s="115" t="s">
        <v>231</v>
      </c>
      <c r="C24" s="94" t="s">
        <v>73</v>
      </c>
      <c r="D24" s="89">
        <v>1</v>
      </c>
      <c r="E24" s="18">
        <v>60</v>
      </c>
      <c r="F24" s="39">
        <f t="shared" si="2"/>
        <v>1</v>
      </c>
      <c r="G24" s="34">
        <f t="shared" si="3"/>
        <v>80</v>
      </c>
    </row>
    <row r="25" spans="1:7" x14ac:dyDescent="0.2">
      <c r="A25" s="17" t="s">
        <v>148</v>
      </c>
      <c r="B25" s="115" t="s">
        <v>237</v>
      </c>
      <c r="C25" s="95" t="s">
        <v>99</v>
      </c>
      <c r="D25" s="90">
        <v>1</v>
      </c>
      <c r="E25" s="11">
        <v>471</v>
      </c>
      <c r="F25" s="39">
        <f t="shared" si="2"/>
        <v>7.85</v>
      </c>
      <c r="G25" s="34">
        <f t="shared" si="3"/>
        <v>628</v>
      </c>
    </row>
    <row r="26" spans="1:7" x14ac:dyDescent="0.2">
      <c r="A26" s="17" t="s">
        <v>149</v>
      </c>
      <c r="B26" s="115" t="s">
        <v>238</v>
      </c>
      <c r="C26" s="95" t="s">
        <v>100</v>
      </c>
      <c r="D26" s="90">
        <v>1.3</v>
      </c>
      <c r="E26" s="11">
        <v>6</v>
      </c>
      <c r="F26" s="39">
        <f t="shared" si="2"/>
        <v>0.1</v>
      </c>
      <c r="G26" s="34">
        <f t="shared" si="3"/>
        <v>10.4</v>
      </c>
    </row>
    <row r="27" spans="1:7" x14ac:dyDescent="0.2">
      <c r="A27" s="17" t="s">
        <v>150</v>
      </c>
      <c r="B27" s="87" t="s">
        <v>239</v>
      </c>
      <c r="C27" s="94">
        <v>13035</v>
      </c>
      <c r="D27" s="89">
        <v>2</v>
      </c>
      <c r="E27" s="18">
        <v>3</v>
      </c>
      <c r="F27" s="39">
        <f t="shared" si="2"/>
        <v>0.05</v>
      </c>
      <c r="G27" s="34">
        <f t="shared" si="3"/>
        <v>8</v>
      </c>
    </row>
    <row r="28" spans="1:7" x14ac:dyDescent="0.2">
      <c r="A28" s="17" t="s">
        <v>151</v>
      </c>
      <c r="B28" s="87" t="s">
        <v>240</v>
      </c>
      <c r="C28" s="94">
        <v>13040</v>
      </c>
      <c r="D28" s="89">
        <v>2</v>
      </c>
      <c r="E28" s="18">
        <v>3</v>
      </c>
      <c r="F28" s="39">
        <f t="shared" si="2"/>
        <v>0.05</v>
      </c>
      <c r="G28" s="34">
        <f t="shared" si="3"/>
        <v>8</v>
      </c>
    </row>
    <row r="29" spans="1:7" x14ac:dyDescent="0.2">
      <c r="A29" s="17" t="s">
        <v>162</v>
      </c>
      <c r="B29" s="87" t="s">
        <v>242</v>
      </c>
      <c r="C29" s="94">
        <v>13020</v>
      </c>
      <c r="D29" s="89">
        <v>2.5</v>
      </c>
      <c r="E29" s="18">
        <v>3</v>
      </c>
      <c r="F29" s="39">
        <f t="shared" si="2"/>
        <v>0.05</v>
      </c>
      <c r="G29" s="34">
        <f t="shared" si="3"/>
        <v>10</v>
      </c>
    </row>
    <row r="30" spans="1:7" x14ac:dyDescent="0.2">
      <c r="A30" s="17" t="s">
        <v>163</v>
      </c>
      <c r="B30" s="87" t="s">
        <v>243</v>
      </c>
      <c r="C30" s="94" t="s">
        <v>101</v>
      </c>
      <c r="D30" s="89">
        <v>1.8</v>
      </c>
      <c r="E30" s="18">
        <v>14</v>
      </c>
      <c r="F30" s="39">
        <f t="shared" si="2"/>
        <v>0.23333333333333334</v>
      </c>
      <c r="G30" s="34">
        <f t="shared" si="3"/>
        <v>33.6</v>
      </c>
    </row>
    <row r="31" spans="1:7" x14ac:dyDescent="0.2">
      <c r="A31" s="17" t="s">
        <v>164</v>
      </c>
      <c r="B31" s="87" t="s">
        <v>244</v>
      </c>
      <c r="C31" s="94">
        <v>17161</v>
      </c>
      <c r="D31" s="89">
        <v>2.5</v>
      </c>
      <c r="E31" s="18">
        <v>9</v>
      </c>
      <c r="F31" s="39">
        <f t="shared" si="2"/>
        <v>0.15</v>
      </c>
      <c r="G31" s="34">
        <f t="shared" si="3"/>
        <v>30</v>
      </c>
    </row>
    <row r="32" spans="1:7" x14ac:dyDescent="0.2">
      <c r="A32" s="17" t="s">
        <v>165</v>
      </c>
      <c r="B32" s="87" t="s">
        <v>245</v>
      </c>
      <c r="C32" s="94">
        <v>16016</v>
      </c>
      <c r="D32" s="89">
        <v>1.3</v>
      </c>
      <c r="E32" s="18">
        <v>10</v>
      </c>
      <c r="F32" s="39">
        <f t="shared" si="2"/>
        <v>0.16666666666666666</v>
      </c>
      <c r="G32" s="34">
        <f t="shared" si="3"/>
        <v>17.333333333333332</v>
      </c>
    </row>
    <row r="33" spans="1:7" x14ac:dyDescent="0.2">
      <c r="A33" s="17" t="s">
        <v>166</v>
      </c>
      <c r="B33" s="87" t="s">
        <v>260</v>
      </c>
      <c r="C33" s="94">
        <v>17152</v>
      </c>
      <c r="D33" s="89">
        <v>2.8</v>
      </c>
      <c r="E33" s="18">
        <v>3</v>
      </c>
      <c r="F33" s="39">
        <f t="shared" si="2"/>
        <v>0.05</v>
      </c>
      <c r="G33" s="34">
        <f t="shared" si="3"/>
        <v>11.200000000000001</v>
      </c>
    </row>
    <row r="34" spans="1:7" x14ac:dyDescent="0.2">
      <c r="A34" s="17" t="s">
        <v>167</v>
      </c>
      <c r="B34" s="87" t="s">
        <v>246</v>
      </c>
      <c r="C34" s="94" t="s">
        <v>102</v>
      </c>
      <c r="D34" s="89">
        <v>1.3</v>
      </c>
      <c r="E34" s="18">
        <v>1</v>
      </c>
      <c r="F34" s="39">
        <f t="shared" si="2"/>
        <v>1.6666666666666666E-2</v>
      </c>
      <c r="G34" s="34">
        <f t="shared" si="3"/>
        <v>1.7333333333333334</v>
      </c>
    </row>
    <row r="35" spans="1:7" x14ac:dyDescent="0.2">
      <c r="A35" s="17" t="s">
        <v>168</v>
      </c>
      <c r="B35" s="87" t="s">
        <v>261</v>
      </c>
      <c r="C35" s="94">
        <v>17210</v>
      </c>
      <c r="D35" s="89">
        <v>5.3</v>
      </c>
      <c r="E35" s="18">
        <v>14</v>
      </c>
      <c r="F35" s="39">
        <f t="shared" si="2"/>
        <v>0.23333333333333334</v>
      </c>
      <c r="G35" s="34">
        <f t="shared" si="3"/>
        <v>98.933333333333337</v>
      </c>
    </row>
    <row r="36" spans="1:7" x14ac:dyDescent="0.2">
      <c r="A36" s="17" t="s">
        <v>169</v>
      </c>
      <c r="B36" s="87" t="s">
        <v>247</v>
      </c>
      <c r="C36" s="94" t="s">
        <v>101</v>
      </c>
      <c r="D36" s="89">
        <v>1.8</v>
      </c>
      <c r="E36" s="18">
        <v>2</v>
      </c>
      <c r="F36" s="39">
        <f t="shared" si="2"/>
        <v>3.3333333333333333E-2</v>
      </c>
      <c r="G36" s="34">
        <f t="shared" si="3"/>
        <v>4.8</v>
      </c>
    </row>
    <row r="37" spans="1:7" x14ac:dyDescent="0.2">
      <c r="A37" s="17" t="s">
        <v>170</v>
      </c>
      <c r="B37" s="87" t="s">
        <v>248</v>
      </c>
      <c r="C37" s="94">
        <v>17180</v>
      </c>
      <c r="D37" s="89">
        <v>3.3</v>
      </c>
      <c r="E37" s="18">
        <v>18</v>
      </c>
      <c r="F37" s="39">
        <f t="shared" si="2"/>
        <v>0.3</v>
      </c>
      <c r="G37" s="34">
        <f t="shared" si="3"/>
        <v>79.2</v>
      </c>
    </row>
    <row r="38" spans="1:7" x14ac:dyDescent="0.2">
      <c r="A38" s="17" t="s">
        <v>171</v>
      </c>
      <c r="B38" s="87" t="s">
        <v>275</v>
      </c>
      <c r="C38" s="94" t="s">
        <v>249</v>
      </c>
      <c r="D38" s="89">
        <v>1.3</v>
      </c>
      <c r="E38" s="18">
        <v>16</v>
      </c>
      <c r="F38" s="39">
        <f t="shared" si="2"/>
        <v>0.26666666666666666</v>
      </c>
      <c r="G38" s="34">
        <f t="shared" si="3"/>
        <v>27.733333333333334</v>
      </c>
    </row>
    <row r="39" spans="1:7" x14ac:dyDescent="0.2">
      <c r="A39" s="17" t="s">
        <v>172</v>
      </c>
      <c r="B39" s="87" t="s">
        <v>250</v>
      </c>
      <c r="C39" s="94" t="s">
        <v>101</v>
      </c>
      <c r="D39" s="89">
        <v>1.8</v>
      </c>
      <c r="E39" s="18">
        <v>52</v>
      </c>
      <c r="F39" s="39">
        <f t="shared" si="2"/>
        <v>0.8666666666666667</v>
      </c>
      <c r="G39" s="34">
        <f t="shared" si="3"/>
        <v>124.80000000000001</v>
      </c>
    </row>
    <row r="40" spans="1:7" x14ac:dyDescent="0.2">
      <c r="A40" s="11" t="s">
        <v>179</v>
      </c>
      <c r="B40" s="115" t="s">
        <v>251</v>
      </c>
      <c r="C40" s="95" t="s">
        <v>100</v>
      </c>
      <c r="D40" s="90">
        <v>1.3</v>
      </c>
      <c r="E40" s="11">
        <v>11</v>
      </c>
      <c r="F40" s="39">
        <f t="shared" si="2"/>
        <v>0.18333333333333332</v>
      </c>
      <c r="G40" s="34">
        <f t="shared" si="3"/>
        <v>19.066666666666666</v>
      </c>
    </row>
    <row r="41" spans="1:7" x14ac:dyDescent="0.2">
      <c r="A41" s="11" t="s">
        <v>173</v>
      </c>
      <c r="B41" s="115" t="s">
        <v>252</v>
      </c>
      <c r="C41" s="95" t="s">
        <v>106</v>
      </c>
      <c r="D41" s="90">
        <v>3.8</v>
      </c>
      <c r="E41" s="11">
        <v>24</v>
      </c>
      <c r="F41" s="39">
        <f t="shared" si="2"/>
        <v>0.4</v>
      </c>
      <c r="G41" s="34">
        <f t="shared" si="3"/>
        <v>121.60000000000001</v>
      </c>
    </row>
    <row r="42" spans="1:7" x14ac:dyDescent="0.2">
      <c r="A42" s="11" t="s">
        <v>174</v>
      </c>
      <c r="B42" s="115" t="s">
        <v>269</v>
      </c>
      <c r="C42" s="95" t="s">
        <v>104</v>
      </c>
      <c r="D42" s="90">
        <v>4</v>
      </c>
      <c r="E42" s="11">
        <v>20</v>
      </c>
      <c r="F42" s="39">
        <f t="shared" si="2"/>
        <v>0.33333333333333331</v>
      </c>
      <c r="G42" s="34">
        <f t="shared" si="3"/>
        <v>106.66666666666666</v>
      </c>
    </row>
    <row r="43" spans="1:7" x14ac:dyDescent="0.2">
      <c r="A43" s="11" t="s">
        <v>175</v>
      </c>
      <c r="B43" s="115" t="s">
        <v>253</v>
      </c>
      <c r="C43" s="95" t="s">
        <v>105</v>
      </c>
      <c r="D43" s="90">
        <v>3.5</v>
      </c>
      <c r="E43" s="11">
        <v>56</v>
      </c>
      <c r="F43" s="39">
        <f t="shared" si="2"/>
        <v>0.93333333333333335</v>
      </c>
      <c r="G43" s="34">
        <f t="shared" si="3"/>
        <v>261.33333333333331</v>
      </c>
    </row>
    <row r="44" spans="1:7" x14ac:dyDescent="0.2">
      <c r="A44" s="11" t="s">
        <v>176</v>
      </c>
      <c r="B44" s="115" t="s">
        <v>254</v>
      </c>
      <c r="C44" s="95" t="s">
        <v>103</v>
      </c>
      <c r="D44" s="90">
        <v>2.5</v>
      </c>
      <c r="E44" s="11">
        <v>8</v>
      </c>
      <c r="F44" s="39">
        <f t="shared" si="2"/>
        <v>0.13333333333333333</v>
      </c>
      <c r="G44" s="34">
        <f t="shared" si="3"/>
        <v>26.666666666666668</v>
      </c>
    </row>
    <row r="45" spans="1:7" x14ac:dyDescent="0.2">
      <c r="A45" s="11" t="s">
        <v>177</v>
      </c>
      <c r="B45" s="115" t="s">
        <v>255</v>
      </c>
      <c r="C45" s="95">
        <v>13030</v>
      </c>
      <c r="D45" s="90">
        <v>1.5</v>
      </c>
      <c r="E45" s="11">
        <v>4</v>
      </c>
      <c r="F45" s="39">
        <f t="shared" si="2"/>
        <v>6.6666666666666666E-2</v>
      </c>
      <c r="G45" s="34">
        <f t="shared" si="3"/>
        <v>8</v>
      </c>
    </row>
    <row r="46" spans="1:7" x14ac:dyDescent="0.2">
      <c r="A46" s="11" t="s">
        <v>178</v>
      </c>
      <c r="B46" s="115" t="s">
        <v>256</v>
      </c>
      <c r="C46" s="95" t="s">
        <v>137</v>
      </c>
      <c r="D46" s="90">
        <v>3.3</v>
      </c>
      <c r="E46" s="11">
        <v>4</v>
      </c>
      <c r="F46" s="39">
        <f t="shared" si="2"/>
        <v>6.6666666666666666E-2</v>
      </c>
      <c r="G46" s="34">
        <f t="shared" si="3"/>
        <v>17.600000000000001</v>
      </c>
    </row>
    <row r="47" spans="1:7" x14ac:dyDescent="0.2">
      <c r="A47" s="11" t="s">
        <v>161</v>
      </c>
      <c r="B47" s="115" t="s">
        <v>258</v>
      </c>
      <c r="C47" s="94" t="s">
        <v>110</v>
      </c>
      <c r="D47" s="90">
        <v>1.5</v>
      </c>
      <c r="E47" s="11">
        <v>68</v>
      </c>
      <c r="F47" s="39">
        <f t="shared" si="2"/>
        <v>1.1333333333333333</v>
      </c>
      <c r="G47" s="34">
        <f t="shared" si="3"/>
        <v>136</v>
      </c>
    </row>
    <row r="48" spans="1:7" x14ac:dyDescent="0.2">
      <c r="A48" s="11" t="s">
        <v>160</v>
      </c>
      <c r="B48" s="115" t="s">
        <v>259</v>
      </c>
      <c r="C48" s="95">
        <v>17152</v>
      </c>
      <c r="D48" s="90">
        <v>2.8</v>
      </c>
      <c r="E48" s="11">
        <v>17</v>
      </c>
      <c r="F48" s="39">
        <f t="shared" si="2"/>
        <v>0.28333333333333333</v>
      </c>
      <c r="G48" s="34">
        <f t="shared" si="3"/>
        <v>63.466666666666669</v>
      </c>
    </row>
    <row r="49" spans="1:7" x14ac:dyDescent="0.2">
      <c r="A49" s="11" t="s">
        <v>159</v>
      </c>
      <c r="B49" s="115" t="s">
        <v>262</v>
      </c>
      <c r="C49" s="95" t="s">
        <v>107</v>
      </c>
      <c r="D49" s="90">
        <v>1.3</v>
      </c>
      <c r="E49" s="11">
        <v>21</v>
      </c>
      <c r="F49" s="39">
        <f t="shared" si="2"/>
        <v>0.35</v>
      </c>
      <c r="G49" s="34">
        <f t="shared" si="3"/>
        <v>36.4</v>
      </c>
    </row>
    <row r="50" spans="1:7" x14ac:dyDescent="0.2">
      <c r="A50" s="11" t="s">
        <v>158</v>
      </c>
      <c r="B50" s="115" t="s">
        <v>263</v>
      </c>
      <c r="C50" s="95">
        <v>13035</v>
      </c>
      <c r="D50" s="90">
        <v>2</v>
      </c>
      <c r="E50" s="11">
        <v>27</v>
      </c>
      <c r="F50" s="39">
        <f t="shared" si="2"/>
        <v>0.45</v>
      </c>
      <c r="G50" s="34">
        <f t="shared" si="3"/>
        <v>72</v>
      </c>
    </row>
    <row r="51" spans="1:7" x14ac:dyDescent="0.2">
      <c r="A51" s="11" t="s">
        <v>157</v>
      </c>
      <c r="B51" s="115" t="s">
        <v>264</v>
      </c>
      <c r="C51" s="95" t="s">
        <v>108</v>
      </c>
      <c r="D51" s="90">
        <v>2.2999999999999998</v>
      </c>
      <c r="E51" s="11">
        <v>15</v>
      </c>
      <c r="F51" s="39">
        <f t="shared" si="2"/>
        <v>0.25</v>
      </c>
      <c r="G51" s="34">
        <f t="shared" si="3"/>
        <v>46</v>
      </c>
    </row>
    <row r="52" spans="1:7" x14ac:dyDescent="0.2">
      <c r="A52" s="11" t="s">
        <v>155</v>
      </c>
      <c r="B52" s="115" t="s">
        <v>265</v>
      </c>
      <c r="C52" s="95">
        <v>17152</v>
      </c>
      <c r="D52" s="90">
        <v>2.8</v>
      </c>
      <c r="E52" s="11">
        <v>10</v>
      </c>
      <c r="F52" s="39">
        <f t="shared" si="2"/>
        <v>0.16666666666666666</v>
      </c>
      <c r="G52" s="34">
        <f t="shared" si="3"/>
        <v>37.333333333333329</v>
      </c>
    </row>
    <row r="53" spans="1:7" x14ac:dyDescent="0.2">
      <c r="A53" s="88" t="s">
        <v>156</v>
      </c>
      <c r="B53" s="116" t="s">
        <v>266</v>
      </c>
      <c r="C53" s="95" t="s">
        <v>109</v>
      </c>
      <c r="D53" s="91">
        <v>2.8</v>
      </c>
      <c r="E53" s="41">
        <v>36</v>
      </c>
      <c r="F53" s="39">
        <f t="shared" si="2"/>
        <v>0.6</v>
      </c>
      <c r="G53" s="34">
        <f t="shared" si="3"/>
        <v>134.4</v>
      </c>
    </row>
    <row r="54" spans="1:7" x14ac:dyDescent="0.2">
      <c r="A54" s="88" t="s">
        <v>154</v>
      </c>
      <c r="B54" s="115" t="s">
        <v>267</v>
      </c>
      <c r="C54" s="94" t="s">
        <v>110</v>
      </c>
      <c r="D54" s="90">
        <v>1.5</v>
      </c>
      <c r="E54" s="41">
        <f>54+22</f>
        <v>76</v>
      </c>
      <c r="F54" s="39">
        <f t="shared" si="2"/>
        <v>1.2666666666666666</v>
      </c>
      <c r="G54" s="34">
        <f t="shared" si="3"/>
        <v>152</v>
      </c>
    </row>
    <row r="55" spans="1:7" x14ac:dyDescent="0.2">
      <c r="A55" s="88" t="s">
        <v>153</v>
      </c>
      <c r="B55" s="115" t="s">
        <v>270</v>
      </c>
      <c r="C55" s="95" t="s">
        <v>104</v>
      </c>
      <c r="D55" s="91">
        <v>4</v>
      </c>
      <c r="E55" s="41">
        <v>27</v>
      </c>
      <c r="F55" s="39">
        <f t="shared" si="2"/>
        <v>0.45</v>
      </c>
      <c r="G55" s="34">
        <f t="shared" si="3"/>
        <v>144</v>
      </c>
    </row>
    <row r="56" spans="1:7" ht="15" thickBot="1" x14ac:dyDescent="0.25">
      <c r="A56" s="96" t="s">
        <v>152</v>
      </c>
      <c r="B56" s="117" t="s">
        <v>268</v>
      </c>
      <c r="C56" s="97" t="s">
        <v>110</v>
      </c>
      <c r="D56" s="92">
        <v>1.5</v>
      </c>
      <c r="E56" s="13">
        <v>11</v>
      </c>
      <c r="F56" s="45">
        <f t="shared" si="2"/>
        <v>0.18333333333333332</v>
      </c>
      <c r="G56" s="35">
        <f t="shared" si="3"/>
        <v>22</v>
      </c>
    </row>
    <row r="57" spans="1:7" x14ac:dyDescent="0.2">
      <c r="A57" s="98" t="s">
        <v>180</v>
      </c>
      <c r="B57" s="87" t="s">
        <v>232</v>
      </c>
      <c r="C57" s="93">
        <v>13009</v>
      </c>
      <c r="D57" s="89">
        <v>1.8</v>
      </c>
      <c r="E57" s="18">
        <v>19</v>
      </c>
      <c r="F57" s="39">
        <f t="shared" si="2"/>
        <v>0.31666666666666665</v>
      </c>
      <c r="G57" s="42">
        <f t="shared" si="3"/>
        <v>45.599999999999994</v>
      </c>
    </row>
    <row r="58" spans="1:7" x14ac:dyDescent="0.2">
      <c r="A58" s="10" t="s">
        <v>181</v>
      </c>
      <c r="B58" s="115" t="s">
        <v>268</v>
      </c>
      <c r="C58" s="94" t="s">
        <v>110</v>
      </c>
      <c r="D58" s="90">
        <v>1.5</v>
      </c>
      <c r="E58" s="11">
        <v>11</v>
      </c>
      <c r="F58" s="39">
        <f t="shared" si="2"/>
        <v>0.18333333333333332</v>
      </c>
      <c r="G58" s="34">
        <f t="shared" si="3"/>
        <v>22</v>
      </c>
    </row>
    <row r="59" spans="1:7" x14ac:dyDescent="0.2">
      <c r="A59" s="10" t="s">
        <v>182</v>
      </c>
      <c r="B59" s="87" t="s">
        <v>231</v>
      </c>
      <c r="C59" s="95" t="s">
        <v>73</v>
      </c>
      <c r="D59" s="90">
        <v>1</v>
      </c>
      <c r="E59" s="11">
        <v>35</v>
      </c>
      <c r="F59" s="39">
        <f t="shared" si="2"/>
        <v>0.58333333333333337</v>
      </c>
      <c r="G59" s="34">
        <f t="shared" si="3"/>
        <v>46.666666666666671</v>
      </c>
    </row>
    <row r="60" spans="1:7" x14ac:dyDescent="0.2">
      <c r="A60" s="10" t="s">
        <v>183</v>
      </c>
      <c r="B60" s="115" t="s">
        <v>271</v>
      </c>
      <c r="C60" s="86">
        <v>13020</v>
      </c>
      <c r="D60" s="90">
        <v>2.5</v>
      </c>
      <c r="E60" s="11">
        <v>1</v>
      </c>
      <c r="F60" s="39">
        <f t="shared" si="2"/>
        <v>1.6666666666666666E-2</v>
      </c>
      <c r="G60" s="34">
        <f t="shared" si="3"/>
        <v>3.3333333333333335</v>
      </c>
    </row>
    <row r="61" spans="1:7" x14ac:dyDescent="0.2">
      <c r="A61" s="10" t="s">
        <v>184</v>
      </c>
      <c r="B61" s="87" t="s">
        <v>228</v>
      </c>
      <c r="C61" s="94">
        <v>13050</v>
      </c>
      <c r="D61" s="89">
        <v>2</v>
      </c>
      <c r="E61" s="11">
        <v>24</v>
      </c>
      <c r="F61" s="39">
        <f t="shared" si="2"/>
        <v>0.4</v>
      </c>
      <c r="G61" s="34">
        <f t="shared" si="3"/>
        <v>64</v>
      </c>
    </row>
    <row r="62" spans="1:7" x14ac:dyDescent="0.2">
      <c r="A62" s="10" t="s">
        <v>215</v>
      </c>
      <c r="B62" s="87" t="s">
        <v>230</v>
      </c>
      <c r="C62" s="94">
        <v>13045</v>
      </c>
      <c r="D62" s="89">
        <v>2.5</v>
      </c>
      <c r="E62" s="11">
        <v>8</v>
      </c>
      <c r="F62" s="39">
        <f t="shared" si="2"/>
        <v>0.13333333333333333</v>
      </c>
      <c r="G62" s="34">
        <f t="shared" si="3"/>
        <v>26.666666666666668</v>
      </c>
    </row>
    <row r="63" spans="1:7" x14ac:dyDescent="0.2">
      <c r="A63" s="10" t="s">
        <v>216</v>
      </c>
      <c r="B63" s="87" t="s">
        <v>241</v>
      </c>
      <c r="C63" s="94">
        <v>13020</v>
      </c>
      <c r="D63" s="89">
        <v>2.5</v>
      </c>
      <c r="E63" s="18">
        <v>1</v>
      </c>
      <c r="F63" s="39">
        <f t="shared" si="2"/>
        <v>1.6666666666666666E-2</v>
      </c>
      <c r="G63" s="34">
        <f t="shared" si="3"/>
        <v>3.3333333333333335</v>
      </c>
    </row>
    <row r="64" spans="1:7" x14ac:dyDescent="0.2">
      <c r="A64" s="10" t="s">
        <v>218</v>
      </c>
      <c r="B64" s="115" t="s">
        <v>237</v>
      </c>
      <c r="C64" s="95" t="s">
        <v>99</v>
      </c>
      <c r="D64" s="90">
        <v>1</v>
      </c>
      <c r="E64" s="18">
        <v>461</v>
      </c>
      <c r="F64" s="39">
        <f t="shared" si="2"/>
        <v>7.6833333333333336</v>
      </c>
      <c r="G64" s="34">
        <f t="shared" si="3"/>
        <v>614.66666666666674</v>
      </c>
    </row>
    <row r="65" spans="1:7" x14ac:dyDescent="0.2">
      <c r="A65" s="10" t="s">
        <v>217</v>
      </c>
      <c r="B65" s="87" t="s">
        <v>272</v>
      </c>
      <c r="C65" s="95" t="s">
        <v>110</v>
      </c>
      <c r="D65" s="90">
        <v>1.5</v>
      </c>
      <c r="E65" s="18">
        <v>60</v>
      </c>
      <c r="F65" s="39">
        <f t="shared" si="2"/>
        <v>1</v>
      </c>
      <c r="G65" s="34">
        <f t="shared" si="3"/>
        <v>120</v>
      </c>
    </row>
    <row r="66" spans="1:7" x14ac:dyDescent="0.2">
      <c r="A66" s="10" t="s">
        <v>219</v>
      </c>
      <c r="B66" s="87" t="s">
        <v>273</v>
      </c>
      <c r="C66" s="95" t="s">
        <v>111</v>
      </c>
      <c r="D66" s="89">
        <v>4.8</v>
      </c>
      <c r="E66" s="18">
        <v>76</v>
      </c>
      <c r="F66" s="39">
        <f t="shared" si="2"/>
        <v>1.2666666666666666</v>
      </c>
      <c r="G66" s="34">
        <f t="shared" si="3"/>
        <v>486.4</v>
      </c>
    </row>
    <row r="67" spans="1:7" x14ac:dyDescent="0.2">
      <c r="A67" s="10" t="s">
        <v>185</v>
      </c>
      <c r="B67" s="87" t="s">
        <v>274</v>
      </c>
      <c r="C67" s="94" t="s">
        <v>101</v>
      </c>
      <c r="D67" s="89">
        <v>1.8</v>
      </c>
      <c r="E67" s="18">
        <v>24</v>
      </c>
      <c r="F67" s="39">
        <f>E67/60</f>
        <v>0.4</v>
      </c>
      <c r="G67" s="34">
        <f t="shared" si="3"/>
        <v>57.6</v>
      </c>
    </row>
    <row r="68" spans="1:7" x14ac:dyDescent="0.2">
      <c r="A68" s="10" t="s">
        <v>186</v>
      </c>
      <c r="B68" s="115" t="s">
        <v>276</v>
      </c>
      <c r="C68" s="95" t="s">
        <v>112</v>
      </c>
      <c r="D68" s="90">
        <v>2</v>
      </c>
      <c r="E68" s="11">
        <v>10</v>
      </c>
      <c r="F68" s="39">
        <f>E68/60</f>
        <v>0.16666666666666666</v>
      </c>
      <c r="G68" s="34">
        <f t="shared" si="3"/>
        <v>26.666666666666664</v>
      </c>
    </row>
    <row r="69" spans="1:7" x14ac:dyDescent="0.2">
      <c r="A69" s="10" t="s">
        <v>220</v>
      </c>
      <c r="B69" s="87" t="s">
        <v>263</v>
      </c>
      <c r="C69" s="94" t="s">
        <v>113</v>
      </c>
      <c r="D69" s="89">
        <v>2</v>
      </c>
      <c r="E69" s="18">
        <v>20</v>
      </c>
      <c r="F69" s="40">
        <f t="shared" ref="F69:F74" si="4">E69/60</f>
        <v>0.33333333333333331</v>
      </c>
      <c r="G69" s="34">
        <f t="shared" si="3"/>
        <v>53.333333333333329</v>
      </c>
    </row>
    <row r="70" spans="1:7" x14ac:dyDescent="0.2">
      <c r="A70" s="10" t="s">
        <v>222</v>
      </c>
      <c r="B70" s="115" t="s">
        <v>277</v>
      </c>
      <c r="C70" s="94" t="s">
        <v>73</v>
      </c>
      <c r="D70" s="89">
        <v>1</v>
      </c>
      <c r="E70" s="18">
        <v>30</v>
      </c>
      <c r="F70" s="40">
        <f t="shared" si="4"/>
        <v>0.5</v>
      </c>
      <c r="G70" s="34">
        <f t="shared" si="3"/>
        <v>40</v>
      </c>
    </row>
    <row r="71" spans="1:7" x14ac:dyDescent="0.2">
      <c r="A71" s="10" t="s">
        <v>221</v>
      </c>
      <c r="B71" s="115" t="s">
        <v>237</v>
      </c>
      <c r="C71" s="94" t="s">
        <v>99</v>
      </c>
      <c r="D71" s="89">
        <v>1</v>
      </c>
      <c r="E71" s="18">
        <v>125</v>
      </c>
      <c r="F71" s="40">
        <f t="shared" si="4"/>
        <v>2.0833333333333335</v>
      </c>
      <c r="G71" s="34">
        <f t="shared" si="3"/>
        <v>166.66666666666669</v>
      </c>
    </row>
    <row r="72" spans="1:7" x14ac:dyDescent="0.2">
      <c r="A72" s="10" t="s">
        <v>223</v>
      </c>
      <c r="B72" s="87" t="s">
        <v>278</v>
      </c>
      <c r="C72" s="94" t="s">
        <v>110</v>
      </c>
      <c r="D72" s="89">
        <v>1.5</v>
      </c>
      <c r="E72" s="18">
        <v>115</v>
      </c>
      <c r="F72" s="40">
        <f t="shared" si="4"/>
        <v>1.9166666666666667</v>
      </c>
      <c r="G72" s="34">
        <f t="shared" si="3"/>
        <v>230</v>
      </c>
    </row>
    <row r="73" spans="1:7" x14ac:dyDescent="0.2">
      <c r="A73" s="10" t="s">
        <v>224</v>
      </c>
      <c r="B73" s="115" t="s">
        <v>276</v>
      </c>
      <c r="C73" s="95" t="s">
        <v>112</v>
      </c>
      <c r="D73" s="90">
        <v>2</v>
      </c>
      <c r="E73" s="18">
        <v>19</v>
      </c>
      <c r="F73" s="40">
        <f t="shared" si="4"/>
        <v>0.31666666666666665</v>
      </c>
      <c r="G73" s="34">
        <f t="shared" si="3"/>
        <v>50.666666666666664</v>
      </c>
    </row>
    <row r="74" spans="1:7" x14ac:dyDescent="0.2">
      <c r="A74" s="10" t="s">
        <v>225</v>
      </c>
      <c r="B74" s="87" t="s">
        <v>279</v>
      </c>
      <c r="C74" s="94" t="s">
        <v>114</v>
      </c>
      <c r="D74" s="89">
        <v>1.5</v>
      </c>
      <c r="E74" s="18">
        <v>11</v>
      </c>
      <c r="F74" s="40">
        <f t="shared" si="4"/>
        <v>0.18333333333333332</v>
      </c>
      <c r="G74" s="34">
        <f t="shared" si="3"/>
        <v>22</v>
      </c>
    </row>
    <row r="75" spans="1:7" x14ac:dyDescent="0.2">
      <c r="A75" s="10" t="s">
        <v>226</v>
      </c>
      <c r="B75" s="87" t="s">
        <v>280</v>
      </c>
      <c r="C75" s="94" t="s">
        <v>110</v>
      </c>
      <c r="D75" s="89">
        <v>1.5</v>
      </c>
      <c r="E75" s="18">
        <v>30</v>
      </c>
      <c r="F75" s="40">
        <f t="shared" ref="F75:F84" si="5">E75/60</f>
        <v>0.5</v>
      </c>
      <c r="G75" s="34">
        <f t="shared" si="3"/>
        <v>60</v>
      </c>
    </row>
    <row r="76" spans="1:7" x14ac:dyDescent="0.2">
      <c r="A76" s="10" t="s">
        <v>213</v>
      </c>
      <c r="B76" s="87" t="s">
        <v>281</v>
      </c>
      <c r="C76" s="94" t="s">
        <v>115</v>
      </c>
      <c r="D76" s="89">
        <v>2</v>
      </c>
      <c r="E76" s="18">
        <v>30</v>
      </c>
      <c r="F76" s="40">
        <f t="shared" si="5"/>
        <v>0.5</v>
      </c>
      <c r="G76" s="34">
        <f t="shared" si="3"/>
        <v>80</v>
      </c>
    </row>
    <row r="77" spans="1:7" x14ac:dyDescent="0.2">
      <c r="A77" s="10" t="s">
        <v>214</v>
      </c>
      <c r="B77" s="87" t="s">
        <v>282</v>
      </c>
      <c r="C77" s="94" t="s">
        <v>114</v>
      </c>
      <c r="D77" s="89">
        <v>1.5</v>
      </c>
      <c r="E77" s="18">
        <v>30</v>
      </c>
      <c r="F77" s="40">
        <f t="shared" si="5"/>
        <v>0.5</v>
      </c>
      <c r="G77" s="34">
        <f t="shared" si="3"/>
        <v>60</v>
      </c>
    </row>
    <row r="78" spans="1:7" x14ac:dyDescent="0.2">
      <c r="A78" s="10" t="s">
        <v>212</v>
      </c>
      <c r="B78" s="87" t="s">
        <v>232</v>
      </c>
      <c r="C78" s="94" t="s">
        <v>116</v>
      </c>
      <c r="D78" s="89">
        <v>1.8</v>
      </c>
      <c r="E78" s="18">
        <v>19</v>
      </c>
      <c r="F78" s="40">
        <f t="shared" si="5"/>
        <v>0.31666666666666665</v>
      </c>
      <c r="G78" s="34">
        <f t="shared" si="3"/>
        <v>45.599999999999994</v>
      </c>
    </row>
    <row r="79" spans="1:7" x14ac:dyDescent="0.2">
      <c r="A79" s="10" t="s">
        <v>211</v>
      </c>
      <c r="B79" s="87" t="s">
        <v>283</v>
      </c>
      <c r="C79" s="94" t="s">
        <v>117</v>
      </c>
      <c r="D79" s="89">
        <v>2</v>
      </c>
      <c r="E79" s="18">
        <v>11</v>
      </c>
      <c r="F79" s="40">
        <f t="shared" si="5"/>
        <v>0.18333333333333332</v>
      </c>
      <c r="G79" s="34">
        <f t="shared" si="3"/>
        <v>29.333333333333332</v>
      </c>
    </row>
    <row r="80" spans="1:7" x14ac:dyDescent="0.2">
      <c r="A80" s="10" t="s">
        <v>188</v>
      </c>
      <c r="B80" s="115" t="s">
        <v>284</v>
      </c>
      <c r="C80" s="94" t="s">
        <v>108</v>
      </c>
      <c r="D80" s="89">
        <v>2.2999999999999998</v>
      </c>
      <c r="E80" s="18">
        <v>23</v>
      </c>
      <c r="F80" s="40">
        <f t="shared" si="5"/>
        <v>0.38333333333333336</v>
      </c>
      <c r="G80" s="34">
        <f t="shared" ref="G80:G104" si="6">($B$9)*D80*F80</f>
        <v>70.533333333333331</v>
      </c>
    </row>
    <row r="81" spans="1:7" x14ac:dyDescent="0.2">
      <c r="A81" s="10" t="s">
        <v>187</v>
      </c>
      <c r="B81" s="87" t="s">
        <v>285</v>
      </c>
      <c r="C81" s="100" t="s">
        <v>117</v>
      </c>
      <c r="D81" s="101">
        <v>2</v>
      </c>
      <c r="E81" s="99">
        <v>15</v>
      </c>
      <c r="F81" s="102">
        <f t="shared" si="5"/>
        <v>0.25</v>
      </c>
      <c r="G81" s="43">
        <f t="shared" si="6"/>
        <v>40</v>
      </c>
    </row>
    <row r="82" spans="1:7" x14ac:dyDescent="0.2">
      <c r="A82" s="10" t="s">
        <v>210</v>
      </c>
      <c r="B82" s="87" t="s">
        <v>286</v>
      </c>
      <c r="C82" s="95" t="s">
        <v>110</v>
      </c>
      <c r="D82" s="90">
        <v>1.5</v>
      </c>
      <c r="E82" s="11">
        <v>56</v>
      </c>
      <c r="F82" s="102">
        <f t="shared" si="5"/>
        <v>0.93333333333333335</v>
      </c>
      <c r="G82" s="43">
        <f t="shared" si="6"/>
        <v>112</v>
      </c>
    </row>
    <row r="83" spans="1:7" x14ac:dyDescent="0.2">
      <c r="A83" s="103" t="s">
        <v>209</v>
      </c>
      <c r="B83" s="115" t="s">
        <v>287</v>
      </c>
      <c r="C83" s="95" t="s">
        <v>132</v>
      </c>
      <c r="D83" s="90">
        <v>3.8</v>
      </c>
      <c r="E83" s="11">
        <v>67</v>
      </c>
      <c r="F83" s="102">
        <f t="shared" si="5"/>
        <v>1.1166666666666667</v>
      </c>
      <c r="G83" s="43">
        <f t="shared" si="6"/>
        <v>339.4666666666667</v>
      </c>
    </row>
    <row r="84" spans="1:7" x14ac:dyDescent="0.2">
      <c r="A84" s="10" t="s">
        <v>208</v>
      </c>
      <c r="B84" s="115" t="s">
        <v>289</v>
      </c>
      <c r="C84" s="95" t="s">
        <v>100</v>
      </c>
      <c r="D84" s="90">
        <v>1.3</v>
      </c>
      <c r="E84" s="11">
        <v>10</v>
      </c>
      <c r="F84" s="102">
        <f t="shared" si="5"/>
        <v>0.16666666666666666</v>
      </c>
      <c r="G84" s="43">
        <f t="shared" si="6"/>
        <v>17.333333333333332</v>
      </c>
    </row>
    <row r="85" spans="1:7" x14ac:dyDescent="0.2">
      <c r="A85" s="10" t="s">
        <v>207</v>
      </c>
      <c r="B85" s="115" t="s">
        <v>290</v>
      </c>
      <c r="C85" s="95" t="s">
        <v>133</v>
      </c>
      <c r="D85" s="90">
        <v>1.3</v>
      </c>
      <c r="E85" s="11">
        <v>40</v>
      </c>
      <c r="F85" s="47">
        <f>E85/60</f>
        <v>0.66666666666666663</v>
      </c>
      <c r="G85" s="107">
        <f>($B$9)*D85*F85</f>
        <v>69.333333333333329</v>
      </c>
    </row>
    <row r="86" spans="1:7" x14ac:dyDescent="0.2">
      <c r="A86" s="10" t="s">
        <v>189</v>
      </c>
      <c r="B86" s="87" t="s">
        <v>286</v>
      </c>
      <c r="C86" s="94" t="s">
        <v>110</v>
      </c>
      <c r="D86" s="89">
        <v>1.5</v>
      </c>
      <c r="E86" s="18">
        <v>35</v>
      </c>
      <c r="F86" s="106">
        <f>E86/60</f>
        <v>0.58333333333333337</v>
      </c>
      <c r="G86" s="42">
        <f t="shared" si="6"/>
        <v>70</v>
      </c>
    </row>
    <row r="87" spans="1:7" ht="15" thickBot="1" x14ac:dyDescent="0.25">
      <c r="A87" s="12" t="s">
        <v>185</v>
      </c>
      <c r="B87" s="117" t="s">
        <v>288</v>
      </c>
      <c r="C87" s="97" t="s">
        <v>132</v>
      </c>
      <c r="D87" s="92">
        <v>3.8</v>
      </c>
      <c r="E87" s="13">
        <f>4+20</f>
        <v>24</v>
      </c>
      <c r="F87" s="45">
        <f t="shared" ref="F87:F104" si="7">E87/60</f>
        <v>0.4</v>
      </c>
      <c r="G87" s="35">
        <f t="shared" si="6"/>
        <v>121.60000000000001</v>
      </c>
    </row>
    <row r="88" spans="1:7" x14ac:dyDescent="0.2">
      <c r="A88" s="111" t="s">
        <v>191</v>
      </c>
      <c r="B88" s="87" t="s">
        <v>288</v>
      </c>
      <c r="C88" s="100" t="s">
        <v>132</v>
      </c>
      <c r="D88" s="101">
        <v>3.8</v>
      </c>
      <c r="E88" s="99">
        <v>31</v>
      </c>
      <c r="F88" s="46">
        <f t="shared" si="7"/>
        <v>0.51666666666666672</v>
      </c>
      <c r="G88" s="43">
        <f t="shared" si="6"/>
        <v>157.06666666666669</v>
      </c>
    </row>
    <row r="89" spans="1:7" x14ac:dyDescent="0.2">
      <c r="A89" s="114" t="s">
        <v>190</v>
      </c>
      <c r="B89" s="115" t="s">
        <v>291</v>
      </c>
      <c r="C89" s="95" t="s">
        <v>135</v>
      </c>
      <c r="D89" s="90">
        <v>1</v>
      </c>
      <c r="E89" s="11">
        <v>64</v>
      </c>
      <c r="F89" s="47">
        <f t="shared" si="7"/>
        <v>1.0666666666666667</v>
      </c>
      <c r="G89" s="107">
        <f t="shared" si="6"/>
        <v>85.333333333333329</v>
      </c>
    </row>
    <row r="90" spans="1:7" x14ac:dyDescent="0.2">
      <c r="A90" s="108" t="s">
        <v>192</v>
      </c>
      <c r="B90" s="115" t="s">
        <v>271</v>
      </c>
      <c r="C90" s="86">
        <v>13020</v>
      </c>
      <c r="D90" s="89">
        <v>2.5</v>
      </c>
      <c r="E90" s="18">
        <v>1</v>
      </c>
      <c r="F90" s="47">
        <f t="shared" si="7"/>
        <v>1.6666666666666666E-2</v>
      </c>
      <c r="G90" s="107">
        <f t="shared" si="6"/>
        <v>3.3333333333333335</v>
      </c>
    </row>
    <row r="91" spans="1:7" x14ac:dyDescent="0.2">
      <c r="A91" s="17" t="s">
        <v>193</v>
      </c>
      <c r="B91" s="87" t="s">
        <v>228</v>
      </c>
      <c r="C91" s="94">
        <v>13050</v>
      </c>
      <c r="D91" s="89">
        <v>2</v>
      </c>
      <c r="E91" s="18">
        <v>21</v>
      </c>
      <c r="F91" s="47">
        <f t="shared" si="7"/>
        <v>0.35</v>
      </c>
      <c r="G91" s="107">
        <f t="shared" si="6"/>
        <v>56</v>
      </c>
    </row>
    <row r="92" spans="1:7" x14ac:dyDescent="0.2">
      <c r="A92" s="109" t="s">
        <v>194</v>
      </c>
      <c r="B92" s="87" t="s">
        <v>230</v>
      </c>
      <c r="C92" s="94">
        <v>13045</v>
      </c>
      <c r="D92" s="89">
        <v>2.5</v>
      </c>
      <c r="E92" s="18">
        <v>12</v>
      </c>
      <c r="F92" s="47">
        <f t="shared" si="7"/>
        <v>0.2</v>
      </c>
      <c r="G92" s="107">
        <f t="shared" si="6"/>
        <v>40</v>
      </c>
    </row>
    <row r="93" spans="1:7" x14ac:dyDescent="0.2">
      <c r="A93" s="110" t="s">
        <v>195</v>
      </c>
      <c r="B93" s="115" t="s">
        <v>237</v>
      </c>
      <c r="C93" s="95" t="s">
        <v>99</v>
      </c>
      <c r="D93" s="90">
        <v>1</v>
      </c>
      <c r="E93" s="18">
        <f>34+51+60*8</f>
        <v>565</v>
      </c>
      <c r="F93" s="47">
        <f t="shared" si="7"/>
        <v>9.4166666666666661</v>
      </c>
      <c r="G93" s="107">
        <f t="shared" si="6"/>
        <v>753.33333333333326</v>
      </c>
    </row>
    <row r="94" spans="1:7" x14ac:dyDescent="0.2">
      <c r="A94" s="110" t="s">
        <v>196</v>
      </c>
      <c r="B94" s="115" t="s">
        <v>292</v>
      </c>
      <c r="C94" s="94" t="s">
        <v>135</v>
      </c>
      <c r="D94" s="89">
        <v>1</v>
      </c>
      <c r="E94" s="11">
        <f>26+45+120</f>
        <v>191</v>
      </c>
      <c r="F94" s="47">
        <f t="shared" si="7"/>
        <v>3.1833333333333331</v>
      </c>
      <c r="G94" s="107">
        <f t="shared" si="6"/>
        <v>254.66666666666666</v>
      </c>
    </row>
    <row r="95" spans="1:7" x14ac:dyDescent="0.2">
      <c r="A95" s="110" t="s">
        <v>197</v>
      </c>
      <c r="B95" s="115" t="s">
        <v>237</v>
      </c>
      <c r="C95" s="95" t="s">
        <v>99</v>
      </c>
      <c r="D95" s="90">
        <v>1</v>
      </c>
      <c r="E95" s="11">
        <v>29</v>
      </c>
      <c r="F95" s="47">
        <f t="shared" si="7"/>
        <v>0.48333333333333334</v>
      </c>
      <c r="G95" s="107">
        <f t="shared" si="6"/>
        <v>38.666666666666664</v>
      </c>
    </row>
    <row r="96" spans="1:7" x14ac:dyDescent="0.2">
      <c r="A96" s="110" t="s">
        <v>198</v>
      </c>
      <c r="B96" s="115" t="s">
        <v>276</v>
      </c>
      <c r="C96" s="95" t="s">
        <v>112</v>
      </c>
      <c r="D96" s="90">
        <v>2</v>
      </c>
      <c r="E96" s="18">
        <v>6</v>
      </c>
      <c r="F96" s="47">
        <f t="shared" si="7"/>
        <v>0.1</v>
      </c>
      <c r="G96" s="107">
        <f t="shared" si="6"/>
        <v>16</v>
      </c>
    </row>
    <row r="97" spans="1:7" x14ac:dyDescent="0.2">
      <c r="A97" s="110" t="s">
        <v>199</v>
      </c>
      <c r="B97" s="115" t="s">
        <v>255</v>
      </c>
      <c r="C97" s="95" t="s">
        <v>114</v>
      </c>
      <c r="D97" s="90">
        <v>1.5</v>
      </c>
      <c r="E97" s="11">
        <v>5</v>
      </c>
      <c r="F97" s="47">
        <f t="shared" si="7"/>
        <v>8.3333333333333329E-2</v>
      </c>
      <c r="G97" s="107">
        <f t="shared" si="6"/>
        <v>10</v>
      </c>
    </row>
    <row r="98" spans="1:7" x14ac:dyDescent="0.2">
      <c r="A98" s="110" t="s">
        <v>206</v>
      </c>
      <c r="B98" s="87" t="s">
        <v>295</v>
      </c>
      <c r="C98" s="95" t="s">
        <v>136</v>
      </c>
      <c r="D98" s="90">
        <v>1.3</v>
      </c>
      <c r="E98" s="11">
        <f>35+120+12</f>
        <v>167</v>
      </c>
      <c r="F98" s="47">
        <f t="shared" si="7"/>
        <v>2.7833333333333332</v>
      </c>
      <c r="G98" s="107">
        <f t="shared" si="6"/>
        <v>289.46666666666664</v>
      </c>
    </row>
    <row r="99" spans="1:7" x14ac:dyDescent="0.2">
      <c r="A99" s="110" t="s">
        <v>200</v>
      </c>
      <c r="B99" s="115" t="s">
        <v>276</v>
      </c>
      <c r="C99" s="95" t="s">
        <v>112</v>
      </c>
      <c r="D99" s="90">
        <v>2</v>
      </c>
      <c r="E99" s="11">
        <v>48</v>
      </c>
      <c r="F99" s="47">
        <f t="shared" si="7"/>
        <v>0.8</v>
      </c>
      <c r="G99" s="107">
        <f t="shared" si="6"/>
        <v>128</v>
      </c>
    </row>
    <row r="100" spans="1:7" x14ac:dyDescent="0.2">
      <c r="A100" s="110" t="s">
        <v>201</v>
      </c>
      <c r="B100" s="115" t="s">
        <v>293</v>
      </c>
      <c r="C100" s="95" t="s">
        <v>137</v>
      </c>
      <c r="D100" s="90">
        <v>2.5</v>
      </c>
      <c r="E100" s="11">
        <v>3</v>
      </c>
      <c r="F100" s="47">
        <f t="shared" si="7"/>
        <v>0.05</v>
      </c>
      <c r="G100" s="107">
        <f t="shared" si="6"/>
        <v>10</v>
      </c>
    </row>
    <row r="101" spans="1:7" x14ac:dyDescent="0.2">
      <c r="A101" s="110" t="s">
        <v>202</v>
      </c>
      <c r="B101" s="115" t="s">
        <v>263</v>
      </c>
      <c r="C101" s="95">
        <v>13035</v>
      </c>
      <c r="D101" s="90">
        <v>2</v>
      </c>
      <c r="E101" s="11">
        <f>57+8</f>
        <v>65</v>
      </c>
      <c r="F101" s="47">
        <f t="shared" si="7"/>
        <v>1.0833333333333333</v>
      </c>
      <c r="G101" s="107">
        <f t="shared" si="6"/>
        <v>173.33333333333331</v>
      </c>
    </row>
    <row r="102" spans="1:7" x14ac:dyDescent="0.2">
      <c r="A102" s="110" t="s">
        <v>203</v>
      </c>
      <c r="B102" s="115" t="s">
        <v>294</v>
      </c>
      <c r="C102" s="95" t="s">
        <v>137</v>
      </c>
      <c r="D102" s="90">
        <v>2.5</v>
      </c>
      <c r="E102" s="11">
        <v>15</v>
      </c>
      <c r="F102" s="47">
        <f t="shared" si="7"/>
        <v>0.25</v>
      </c>
      <c r="G102" s="107">
        <f t="shared" si="6"/>
        <v>50</v>
      </c>
    </row>
    <row r="103" spans="1:7" x14ac:dyDescent="0.2">
      <c r="A103" s="110" t="s">
        <v>204</v>
      </c>
      <c r="B103" s="87" t="s">
        <v>296</v>
      </c>
      <c r="C103" s="94" t="s">
        <v>110</v>
      </c>
      <c r="D103" s="89">
        <v>1.5</v>
      </c>
      <c r="E103" s="18">
        <f>37+60+60+2</f>
        <v>159</v>
      </c>
      <c r="F103" s="47">
        <f t="shared" si="7"/>
        <v>2.65</v>
      </c>
      <c r="G103" s="107">
        <f t="shared" si="6"/>
        <v>318</v>
      </c>
    </row>
    <row r="104" spans="1:7" ht="15" thickBot="1" x14ac:dyDescent="0.25">
      <c r="A104" s="110" t="s">
        <v>205</v>
      </c>
      <c r="B104" s="117" t="s">
        <v>288</v>
      </c>
      <c r="C104" s="97" t="s">
        <v>132</v>
      </c>
      <c r="D104" s="92">
        <v>3.8</v>
      </c>
      <c r="E104" s="13">
        <f>58</f>
        <v>58</v>
      </c>
      <c r="F104" s="112">
        <f t="shared" si="7"/>
        <v>0.96666666666666667</v>
      </c>
      <c r="G104" s="113">
        <f t="shared" si="6"/>
        <v>293.86666666666667</v>
      </c>
    </row>
    <row r="105" spans="1:7" s="29" customFormat="1" x14ac:dyDescent="0.2">
      <c r="A105" s="26"/>
      <c r="C105" s="26"/>
      <c r="D105" s="26"/>
      <c r="E105" s="51" t="s">
        <v>26</v>
      </c>
      <c r="F105" s="53">
        <f>SUM(F14:F104)</f>
        <v>71.999999999999986</v>
      </c>
      <c r="G105" s="54">
        <f>SUM(G14:G104)</f>
        <v>9045.2000000000007</v>
      </c>
    </row>
    <row r="106" spans="1:7" s="29" customFormat="1" ht="15" thickBot="1" x14ac:dyDescent="0.25">
      <c r="A106" s="26"/>
      <c r="C106" s="26"/>
      <c r="D106" s="26"/>
      <c r="E106" s="52" t="s">
        <v>25</v>
      </c>
      <c r="F106" s="55">
        <f>F105/3</f>
        <v>23.999999999999996</v>
      </c>
      <c r="G106" s="56">
        <f>G105/3</f>
        <v>3015.0666666666671</v>
      </c>
    </row>
    <row r="107" spans="1:7" s="29" customFormat="1" x14ac:dyDescent="0.2">
      <c r="A107" s="26"/>
      <c r="B107" s="26"/>
      <c r="C107" s="26"/>
      <c r="D107" s="26"/>
      <c r="E107" s="26"/>
      <c r="F107" s="49"/>
      <c r="G107" s="50"/>
    </row>
    <row r="108" spans="1:7" s="29" customFormat="1" x14ac:dyDescent="0.2">
      <c r="A108" s="26"/>
      <c r="B108" s="26"/>
      <c r="C108" s="26"/>
      <c r="D108" s="26"/>
      <c r="E108" s="26"/>
      <c r="F108" s="49"/>
      <c r="G108" s="50"/>
    </row>
    <row r="109" spans="1:7" s="29" customFormat="1" x14ac:dyDescent="0.2">
      <c r="A109" s="26"/>
      <c r="B109" s="26"/>
      <c r="C109" s="26"/>
      <c r="D109" s="26"/>
      <c r="E109" s="26"/>
      <c r="F109" s="49"/>
      <c r="G109" s="50"/>
    </row>
    <row r="110" spans="1:7" ht="15" thickBot="1" x14ac:dyDescent="0.25">
      <c r="A110" s="76" t="s">
        <v>56</v>
      </c>
      <c r="F110" s="44"/>
    </row>
    <row r="111" spans="1:7" x14ac:dyDescent="0.2">
      <c r="A111" s="81" t="s">
        <v>57</v>
      </c>
      <c r="B111" s="36">
        <f>SUM(G14:G104)</f>
        <v>9045.2000000000007</v>
      </c>
      <c r="C111" s="26"/>
      <c r="D111" s="26"/>
    </row>
    <row r="112" spans="1:7" ht="15" thickBot="1" x14ac:dyDescent="0.25">
      <c r="A112" s="82" t="s">
        <v>58</v>
      </c>
      <c r="B112" s="30">
        <f>B111*4.184</f>
        <v>37845.116800000003</v>
      </c>
      <c r="C112" s="26"/>
      <c r="D112" s="26"/>
    </row>
    <row r="113" spans="1:4" x14ac:dyDescent="0.2">
      <c r="B113" s="29"/>
      <c r="C113" s="29"/>
      <c r="D113" s="29"/>
    </row>
    <row r="114" spans="1:4" x14ac:dyDescent="0.2">
      <c r="B114" s="29"/>
      <c r="C114" s="29"/>
      <c r="D114" s="29"/>
    </row>
    <row r="115" spans="1:4" ht="15" thickBot="1" x14ac:dyDescent="0.25">
      <c r="A115" s="76" t="s">
        <v>55</v>
      </c>
      <c r="B115" s="29"/>
      <c r="C115" s="29"/>
      <c r="D115" s="29"/>
    </row>
    <row r="116" spans="1:4" x14ac:dyDescent="0.2">
      <c r="A116" s="1" t="s">
        <v>134</v>
      </c>
      <c r="B116" s="37">
        <f>B111/$B$8</f>
        <v>3015.0666666666671</v>
      </c>
      <c r="C116" s="26"/>
      <c r="D116" s="26"/>
    </row>
    <row r="117" spans="1:4" ht="15" thickBot="1" x14ac:dyDescent="0.25">
      <c r="A117" s="3" t="s">
        <v>38</v>
      </c>
      <c r="B117" s="38">
        <f>B112/$B$8</f>
        <v>12615.038933333335</v>
      </c>
      <c r="C117" s="26"/>
      <c r="D117" s="26"/>
    </row>
    <row r="121" spans="1:4" x14ac:dyDescent="0.2">
      <c r="A121" s="9" t="s">
        <v>23</v>
      </c>
    </row>
    <row r="122" spans="1:4" x14ac:dyDescent="0.2">
      <c r="A122" s="65" t="s">
        <v>24</v>
      </c>
      <c r="B122" s="33"/>
    </row>
  </sheetData>
  <phoneticPr fontId="10" type="noConversion"/>
  <hyperlinks>
    <hyperlink ref="B7" r:id="rId1" xr:uid="{4A0E2DDF-816F-4D4D-8AB6-463188583F7E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5BCB-C7A1-40F5-AA8F-815D866FCCAA}">
  <dimension ref="A1:D42"/>
  <sheetViews>
    <sheetView tabSelected="1" topLeftCell="A7" workbookViewId="0">
      <selection activeCell="B37" sqref="B37"/>
    </sheetView>
  </sheetViews>
  <sheetFormatPr defaultColWidth="8.875" defaultRowHeight="14.25" x14ac:dyDescent="0.2"/>
  <cols>
    <col min="1" max="1" width="39.125" bestFit="1" customWidth="1"/>
    <col min="2" max="2" width="57.25" bestFit="1" customWidth="1"/>
  </cols>
  <sheetData>
    <row r="1" spans="1:4" x14ac:dyDescent="0.2">
      <c r="A1" s="72" t="s">
        <v>72</v>
      </c>
    </row>
    <row r="2" spans="1:4" x14ac:dyDescent="0.2">
      <c r="A2" s="5"/>
    </row>
    <row r="3" spans="1:4" ht="15" thickBot="1" x14ac:dyDescent="0.25">
      <c r="A3" s="75" t="s">
        <v>54</v>
      </c>
    </row>
    <row r="4" spans="1:4" x14ac:dyDescent="0.2">
      <c r="A4" s="6" t="s">
        <v>8</v>
      </c>
      <c r="B4" s="21" t="s">
        <v>69</v>
      </c>
      <c r="C4" s="26"/>
      <c r="D4" s="26"/>
    </row>
    <row r="5" spans="1:4" x14ac:dyDescent="0.2">
      <c r="A5" s="28" t="s">
        <v>20</v>
      </c>
      <c r="B5" s="24">
        <v>80</v>
      </c>
      <c r="C5" s="26"/>
      <c r="D5" s="26"/>
    </row>
    <row r="6" spans="1:4" x14ac:dyDescent="0.2">
      <c r="A6" s="28" t="s">
        <v>68</v>
      </c>
      <c r="B6" s="24">
        <v>20</v>
      </c>
      <c r="C6" s="26"/>
      <c r="D6" s="26"/>
    </row>
    <row r="7" spans="1:4" x14ac:dyDescent="0.2">
      <c r="A7" s="7" t="s">
        <v>31</v>
      </c>
      <c r="B7" s="23" t="s">
        <v>70</v>
      </c>
      <c r="C7" s="26"/>
      <c r="D7" s="26"/>
    </row>
    <row r="8" spans="1:4" x14ac:dyDescent="0.2">
      <c r="A8" s="25" t="s">
        <v>30</v>
      </c>
      <c r="B8" s="22">
        <v>3</v>
      </c>
      <c r="C8" s="26"/>
      <c r="D8" s="26"/>
    </row>
    <row r="9" spans="1:4" x14ac:dyDescent="0.2">
      <c r="A9" s="25" t="s">
        <v>21</v>
      </c>
      <c r="B9" s="31">
        <f>1*B5</f>
        <v>80</v>
      </c>
      <c r="C9" s="26"/>
      <c r="D9" s="26"/>
    </row>
    <row r="10" spans="1:4" ht="15" thickBot="1" x14ac:dyDescent="0.25">
      <c r="A10" s="8" t="s">
        <v>18</v>
      </c>
      <c r="B10" s="32">
        <f>24*B9</f>
        <v>1920</v>
      </c>
      <c r="C10" s="26"/>
      <c r="D10" s="26"/>
    </row>
    <row r="11" spans="1:4" s="29" customFormat="1" x14ac:dyDescent="0.2">
      <c r="A11" s="70"/>
      <c r="B11" s="73"/>
      <c r="C11" s="26"/>
      <c r="D11" s="26"/>
    </row>
    <row r="12" spans="1:4" s="29" customFormat="1" x14ac:dyDescent="0.2">
      <c r="A12" s="70"/>
      <c r="B12" s="73"/>
      <c r="C12" s="26"/>
      <c r="D12" s="26"/>
    </row>
    <row r="13" spans="1:4" ht="15" thickBot="1" x14ac:dyDescent="0.25">
      <c r="A13" s="75" t="s">
        <v>59</v>
      </c>
      <c r="B13" s="73"/>
      <c r="C13" s="26"/>
      <c r="D13" s="26"/>
    </row>
    <row r="14" spans="1:4" x14ac:dyDescent="0.2">
      <c r="A14" s="1" t="s">
        <v>39</v>
      </c>
      <c r="B14" s="66">
        <v>2208.0300000000002</v>
      </c>
    </row>
    <row r="15" spans="1:4" ht="15" thickBot="1" x14ac:dyDescent="0.25">
      <c r="A15" s="19" t="s">
        <v>40</v>
      </c>
      <c r="B15" s="67">
        <v>9238.41</v>
      </c>
    </row>
    <row r="16" spans="1:4" x14ac:dyDescent="0.2">
      <c r="A16" s="1" t="s">
        <v>44</v>
      </c>
      <c r="B16" s="66">
        <v>303.33</v>
      </c>
    </row>
    <row r="17" spans="1:2" x14ac:dyDescent="0.2">
      <c r="A17" s="2" t="s">
        <v>41</v>
      </c>
      <c r="B17" s="68">
        <v>74.67</v>
      </c>
    </row>
    <row r="18" spans="1:2" x14ac:dyDescent="0.2">
      <c r="A18" s="2" t="s">
        <v>42</v>
      </c>
      <c r="B18" s="68">
        <v>69.67</v>
      </c>
    </row>
    <row r="19" spans="1:2" ht="15" thickBot="1" x14ac:dyDescent="0.25">
      <c r="A19" s="3" t="s">
        <v>43</v>
      </c>
      <c r="B19" s="69">
        <v>0</v>
      </c>
    </row>
    <row r="20" spans="1:2" x14ac:dyDescent="0.2">
      <c r="A20" s="1" t="s">
        <v>64</v>
      </c>
      <c r="B20" s="48">
        <f>B16*4</f>
        <v>1213.32</v>
      </c>
    </row>
    <row r="21" spans="1:2" x14ac:dyDescent="0.2">
      <c r="A21" s="2" t="s">
        <v>65</v>
      </c>
      <c r="B21" s="34">
        <f>B17*9</f>
        <v>672.03</v>
      </c>
    </row>
    <row r="22" spans="1:2" x14ac:dyDescent="0.2">
      <c r="A22" s="2" t="s">
        <v>66</v>
      </c>
      <c r="B22" s="34">
        <f>B18*4</f>
        <v>278.68</v>
      </c>
    </row>
    <row r="23" spans="1:2" ht="15" thickBot="1" x14ac:dyDescent="0.25">
      <c r="A23" s="3" t="s">
        <v>67</v>
      </c>
      <c r="B23" s="35">
        <f>B19*7</f>
        <v>0</v>
      </c>
    </row>
    <row r="24" spans="1:2" x14ac:dyDescent="0.2">
      <c r="A24" s="20" t="s">
        <v>4</v>
      </c>
      <c r="B24" s="42">
        <f>(B20/$B$14)*100</f>
        <v>54.950340348636558</v>
      </c>
    </row>
    <row r="25" spans="1:2" x14ac:dyDescent="0.2">
      <c r="A25" s="2" t="s">
        <v>5</v>
      </c>
      <c r="B25" s="34">
        <f>(B21/$B$14)*100</f>
        <v>30.435727775437833</v>
      </c>
    </row>
    <row r="26" spans="1:2" x14ac:dyDescent="0.2">
      <c r="A26" s="2" t="s">
        <v>6</v>
      </c>
      <c r="B26" s="34">
        <f>(B22/$B$14)*100</f>
        <v>12.621205327826161</v>
      </c>
    </row>
    <row r="27" spans="1:2" ht="15" thickBot="1" x14ac:dyDescent="0.25">
      <c r="A27" s="3" t="s">
        <v>7</v>
      </c>
      <c r="B27" s="35">
        <f>(B23/$B$14)*100</f>
        <v>0</v>
      </c>
    </row>
    <row r="30" spans="1:2" ht="15" thickBot="1" x14ac:dyDescent="0.25">
      <c r="A30" s="75" t="s">
        <v>60</v>
      </c>
    </row>
    <row r="31" spans="1:2" x14ac:dyDescent="0.2">
      <c r="A31" s="1" t="s">
        <v>45</v>
      </c>
      <c r="B31" s="80">
        <v>3015.07</v>
      </c>
    </row>
    <row r="32" spans="1:2" ht="15" thickBot="1" x14ac:dyDescent="0.25">
      <c r="A32" s="79" t="s">
        <v>46</v>
      </c>
      <c r="B32" s="71">
        <v>12615.04</v>
      </c>
    </row>
    <row r="33" spans="1:2" x14ac:dyDescent="0.2">
      <c r="A33" s="5"/>
    </row>
    <row r="35" spans="1:2" ht="15" thickBot="1" x14ac:dyDescent="0.25">
      <c r="A35" s="75" t="s">
        <v>61</v>
      </c>
    </row>
    <row r="36" spans="1:2" x14ac:dyDescent="0.2">
      <c r="A36" s="19" t="s">
        <v>40</v>
      </c>
      <c r="B36" s="37">
        <f>$B$15</f>
        <v>9238.41</v>
      </c>
    </row>
    <row r="37" spans="1:2" ht="15" thickBot="1" x14ac:dyDescent="0.25">
      <c r="A37" s="3" t="s">
        <v>46</v>
      </c>
      <c r="B37" s="38">
        <f>$B$32</f>
        <v>12615.04</v>
      </c>
    </row>
    <row r="41" spans="1:2" x14ac:dyDescent="0.2">
      <c r="A41" s="9" t="s">
        <v>9</v>
      </c>
    </row>
    <row r="42" spans="1:2" x14ac:dyDescent="0.2">
      <c r="A42" s="65" t="s">
        <v>24</v>
      </c>
      <c r="B42" s="33"/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 Dietary Record</vt:lpstr>
      <vt:lpstr>2 Physical Activity Record</vt:lpstr>
      <vt:lpstr>3 Metabolic Analysis 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Eser Zerenturk</dc:creator>
  <cp:lastModifiedBy>浩宇杨</cp:lastModifiedBy>
  <dcterms:created xsi:type="dcterms:W3CDTF">2018-02-27T03:00:34Z</dcterms:created>
  <dcterms:modified xsi:type="dcterms:W3CDTF">2019-10-20T03:55:37Z</dcterms:modified>
</cp:coreProperties>
</file>