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ails\OneDrive\Documents\UNB\10° Semestre\LabInsta\Projetos\Demanda\PRODUTO_2_TURMA03_LIE\ANEXO A\3 MEMORIAL DE CÁLCULO\"/>
    </mc:Choice>
  </mc:AlternateContent>
  <bookViews>
    <workbookView xWindow="0" yWindow="0" windowWidth="19200" windowHeight="7300" firstSheet="2" activeTab="2"/>
  </bookViews>
  <sheets>
    <sheet name="Planilha1" sheetId="1" state="hidden" r:id="rId1"/>
    <sheet name="QUADRO DE CARGAS REF" sheetId="3" state="hidden" r:id="rId2"/>
    <sheet name="LCCC" sheetId="22" r:id="rId3"/>
    <sheet name="SECRETARIA ENE" sheetId="2" r:id="rId4"/>
    <sheet name="CIRCULAÇÃO" sheetId="20" r:id="rId5"/>
    <sheet name="DEPARTAMENTO ENE" sheetId="18" r:id="rId6"/>
    <sheet name="WC  ENE" sheetId="9" r:id="rId7"/>
    <sheet name="AUDITÓRIO" sheetId="13" r:id="rId8"/>
    <sheet name="RACK CORREDOR ENE" sheetId="12" r:id="rId9"/>
    <sheet name="SALA DE PROFESSOR " sheetId="10" r:id="rId10"/>
    <sheet name="CARGAS SALA DE AULA" sheetId="4" r:id="rId11"/>
    <sheet name="CENTRO ACADÊMICO" sheetId="11" r:id="rId12"/>
    <sheet name="LAB REDES" sheetId="21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2" l="1"/>
  <c r="J5" i="22" s="1"/>
  <c r="M7" i="22"/>
  <c r="F7" i="22"/>
  <c r="E7" i="22"/>
  <c r="D7" i="22"/>
  <c r="C7" i="22"/>
  <c r="H6" i="22"/>
  <c r="J6" i="22" s="1"/>
  <c r="G7" i="22"/>
  <c r="H7" i="22" s="1"/>
  <c r="N5" i="22" l="1"/>
  <c r="L5" i="22"/>
  <c r="H4" i="22"/>
  <c r="J4" i="22" s="1"/>
  <c r="K4" i="22" s="1"/>
  <c r="K7" i="22" s="1"/>
  <c r="L6" i="22"/>
  <c r="N6" i="22"/>
  <c r="Q6" i="22" s="1"/>
  <c r="G6" i="10"/>
  <c r="C5" i="10"/>
  <c r="D5" i="10"/>
  <c r="D4" i="10"/>
  <c r="E4" i="10"/>
  <c r="G14" i="18"/>
  <c r="C13" i="18"/>
  <c r="D13" i="18"/>
  <c r="D12" i="18"/>
  <c r="C8" i="18"/>
  <c r="D8" i="18"/>
  <c r="D7" i="18"/>
  <c r="J74" i="2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N5" i="20"/>
  <c r="N6" i="20"/>
  <c r="N7" i="20"/>
  <c r="N8" i="20"/>
  <c r="N9" i="20"/>
  <c r="N10" i="20"/>
  <c r="N11" i="20"/>
  <c r="N12" i="20"/>
  <c r="N13" i="20"/>
  <c r="J5" i="20"/>
  <c r="J6" i="20"/>
  <c r="J7" i="20"/>
  <c r="J8" i="20"/>
  <c r="J9" i="20"/>
  <c r="J10" i="20"/>
  <c r="J11" i="20"/>
  <c r="J12" i="20"/>
  <c r="J13" i="20"/>
  <c r="H5" i="20"/>
  <c r="H6" i="20"/>
  <c r="H7" i="20"/>
  <c r="H8" i="20"/>
  <c r="H9" i="20"/>
  <c r="H10" i="20"/>
  <c r="H11" i="20"/>
  <c r="H12" i="20"/>
  <c r="H13" i="20"/>
  <c r="N5" i="18"/>
  <c r="N6" i="18"/>
  <c r="N9" i="18"/>
  <c r="N11" i="18"/>
  <c r="J5" i="18"/>
  <c r="J6" i="18"/>
  <c r="J9" i="18"/>
  <c r="J11" i="18"/>
  <c r="H5" i="18"/>
  <c r="H6" i="18"/>
  <c r="H7" i="18"/>
  <c r="J7" i="18" s="1"/>
  <c r="N7" i="18" s="1"/>
  <c r="H8" i="18"/>
  <c r="J8" i="18" s="1"/>
  <c r="N8" i="18" s="1"/>
  <c r="H9" i="18"/>
  <c r="H10" i="18"/>
  <c r="J10" i="18" s="1"/>
  <c r="N10" i="18" s="1"/>
  <c r="H11" i="18"/>
  <c r="H12" i="18"/>
  <c r="J12" i="18" s="1"/>
  <c r="N12" i="18" s="1"/>
  <c r="H13" i="18"/>
  <c r="J13" i="18" s="1"/>
  <c r="N13" i="18" s="1"/>
  <c r="H14" i="18"/>
  <c r="J14" i="18" s="1"/>
  <c r="N14" i="18" s="1"/>
  <c r="N5" i="9"/>
  <c r="J5" i="9"/>
  <c r="N6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4" i="21"/>
  <c r="J6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4" i="21"/>
  <c r="H6" i="21"/>
  <c r="H7" i="21"/>
  <c r="J7" i="21" s="1"/>
  <c r="N7" i="21" s="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4" i="21"/>
  <c r="G9" i="18"/>
  <c r="G4" i="11"/>
  <c r="G4" i="4"/>
  <c r="G4" i="13"/>
  <c r="H5" i="13"/>
  <c r="H6" i="13"/>
  <c r="H7" i="13"/>
  <c r="H8" i="13"/>
  <c r="H5" i="9"/>
  <c r="G25" i="2"/>
  <c r="G37" i="3"/>
  <c r="G74" i="21"/>
  <c r="F74" i="21"/>
  <c r="E74" i="21"/>
  <c r="D74" i="21"/>
  <c r="C74" i="21"/>
  <c r="H5" i="21"/>
  <c r="J5" i="21" s="1"/>
  <c r="G14" i="20"/>
  <c r="F14" i="20"/>
  <c r="E14" i="20"/>
  <c r="D14" i="20"/>
  <c r="C14" i="20"/>
  <c r="H4" i="20"/>
  <c r="J4" i="20" s="1"/>
  <c r="F15" i="18"/>
  <c r="E15" i="18"/>
  <c r="D15" i="18"/>
  <c r="C15" i="18"/>
  <c r="F9" i="13"/>
  <c r="E9" i="13"/>
  <c r="D9" i="13"/>
  <c r="C9" i="13"/>
  <c r="J8" i="13"/>
  <c r="J7" i="13"/>
  <c r="J6" i="13"/>
  <c r="J5" i="13"/>
  <c r="F8" i="12"/>
  <c r="E8" i="12"/>
  <c r="D8" i="12"/>
  <c r="C8" i="12"/>
  <c r="H7" i="12"/>
  <c r="J7" i="12" s="1"/>
  <c r="H6" i="12"/>
  <c r="J6" i="12" s="1"/>
  <c r="H5" i="12"/>
  <c r="J5" i="12" s="1"/>
  <c r="G6" i="11"/>
  <c r="F6" i="11"/>
  <c r="E6" i="11"/>
  <c r="D6" i="11"/>
  <c r="C6" i="11"/>
  <c r="H5" i="11"/>
  <c r="J5" i="11" s="1"/>
  <c r="H4" i="11"/>
  <c r="J4" i="11" s="1"/>
  <c r="F7" i="10"/>
  <c r="E7" i="10"/>
  <c r="D7" i="10"/>
  <c r="C7" i="10"/>
  <c r="H6" i="10"/>
  <c r="J6" i="10" s="1"/>
  <c r="H5" i="10"/>
  <c r="J5" i="10" s="1"/>
  <c r="F6" i="9"/>
  <c r="E6" i="9"/>
  <c r="D6" i="9"/>
  <c r="C6" i="9"/>
  <c r="G4" i="2"/>
  <c r="F36" i="2"/>
  <c r="E36" i="2"/>
  <c r="D36" i="2"/>
  <c r="C36" i="2"/>
  <c r="Q23" i="2"/>
  <c r="M23" i="2"/>
  <c r="M32" i="2"/>
  <c r="G7" i="4"/>
  <c r="F7" i="4"/>
  <c r="E7" i="4"/>
  <c r="D7" i="4"/>
  <c r="C7" i="4"/>
  <c r="H6" i="4"/>
  <c r="J6" i="4" s="1"/>
  <c r="H5" i="4"/>
  <c r="J5" i="4" s="1"/>
  <c r="N5" i="4" s="1"/>
  <c r="Q5" i="4" s="1"/>
  <c r="H4" i="4"/>
  <c r="J4" i="4" s="1"/>
  <c r="F37" i="3"/>
  <c r="E37" i="3"/>
  <c r="D37" i="3"/>
  <c r="C37" i="3"/>
  <c r="H36" i="3"/>
  <c r="J36" i="3" s="1"/>
  <c r="H35" i="3"/>
  <c r="J35" i="3" s="1"/>
  <c r="H34" i="3"/>
  <c r="J34" i="3" s="1"/>
  <c r="H33" i="3"/>
  <c r="J33" i="3" s="1"/>
  <c r="H32" i="3"/>
  <c r="J32" i="3" s="1"/>
  <c r="J31" i="3"/>
  <c r="M31" i="3" s="1"/>
  <c r="H31" i="3"/>
  <c r="H30" i="3"/>
  <c r="J30" i="3" s="1"/>
  <c r="J29" i="3"/>
  <c r="N29" i="3" s="1"/>
  <c r="Q29" i="3" s="1"/>
  <c r="H29" i="3"/>
  <c r="H28" i="3"/>
  <c r="J28" i="3" s="1"/>
  <c r="H27" i="3"/>
  <c r="J27" i="3" s="1"/>
  <c r="J26" i="3"/>
  <c r="M26" i="3" s="1"/>
  <c r="H26" i="3"/>
  <c r="J25" i="3"/>
  <c r="L25" i="3" s="1"/>
  <c r="H25" i="3"/>
  <c r="H24" i="3"/>
  <c r="J24" i="3" s="1"/>
  <c r="H23" i="3"/>
  <c r="J23" i="3" s="1"/>
  <c r="H22" i="3"/>
  <c r="J22" i="3" s="1"/>
  <c r="H21" i="3"/>
  <c r="J21" i="3" s="1"/>
  <c r="H20" i="3"/>
  <c r="J20" i="3" s="1"/>
  <c r="J19" i="3"/>
  <c r="L19" i="3" s="1"/>
  <c r="H19" i="3"/>
  <c r="H18" i="3"/>
  <c r="J18" i="3" s="1"/>
  <c r="H17" i="3"/>
  <c r="J17" i="3" s="1"/>
  <c r="H16" i="3"/>
  <c r="J16" i="3" s="1"/>
  <c r="H15" i="3"/>
  <c r="J15" i="3" s="1"/>
  <c r="N14" i="3"/>
  <c r="Q14" i="3" s="1"/>
  <c r="L14" i="3"/>
  <c r="J14" i="3"/>
  <c r="H14" i="3"/>
  <c r="H13" i="3"/>
  <c r="J13" i="3" s="1"/>
  <c r="K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G10" i="2"/>
  <c r="Q6" i="2"/>
  <c r="L7" i="22" l="1"/>
  <c r="N7" i="22"/>
  <c r="J7" i="22"/>
  <c r="N4" i="22"/>
  <c r="Q4" i="22" s="1"/>
  <c r="L5" i="2"/>
  <c r="G36" i="2"/>
  <c r="H36" i="2" s="1"/>
  <c r="Q74" i="21"/>
  <c r="N5" i="21"/>
  <c r="Q5" i="21" s="1"/>
  <c r="K5" i="21"/>
  <c r="Q7" i="21"/>
  <c r="L7" i="21"/>
  <c r="Q10" i="21"/>
  <c r="M10" i="21"/>
  <c r="Q12" i="21"/>
  <c r="K12" i="21"/>
  <c r="Q15" i="21"/>
  <c r="L15" i="21"/>
  <c r="Q18" i="21"/>
  <c r="M18" i="21"/>
  <c r="Q21" i="21"/>
  <c r="K21" i="21"/>
  <c r="Q24" i="21"/>
  <c r="L24" i="21"/>
  <c r="Q27" i="21"/>
  <c r="M27" i="21"/>
  <c r="Q30" i="21"/>
  <c r="K30" i="21"/>
  <c r="Q33" i="21"/>
  <c r="L33" i="21"/>
  <c r="Q35" i="21"/>
  <c r="M35" i="21"/>
  <c r="Q38" i="21"/>
  <c r="K38" i="21"/>
  <c r="Q41" i="21"/>
  <c r="L41" i="21"/>
  <c r="Q43" i="21"/>
  <c r="K43" i="21"/>
  <c r="Q45" i="21"/>
  <c r="L45" i="21"/>
  <c r="Q47" i="21"/>
  <c r="M47" i="21"/>
  <c r="Q50" i="21"/>
  <c r="K50" i="21"/>
  <c r="Q53" i="21"/>
  <c r="L53" i="21"/>
  <c r="Q54" i="21"/>
  <c r="K54" i="21"/>
  <c r="Q57" i="21"/>
  <c r="L57" i="21"/>
  <c r="Q60" i="21"/>
  <c r="M60" i="21"/>
  <c r="Q63" i="21"/>
  <c r="K63" i="21"/>
  <c r="Q65" i="21"/>
  <c r="L65" i="21"/>
  <c r="Q68" i="21"/>
  <c r="K68" i="21"/>
  <c r="Q71" i="21"/>
  <c r="L71" i="21"/>
  <c r="Q72" i="21"/>
  <c r="M72" i="21"/>
  <c r="Q73" i="21"/>
  <c r="K73" i="21"/>
  <c r="J14" i="20"/>
  <c r="Q14" i="20" s="1"/>
  <c r="N4" i="20"/>
  <c r="Q4" i="20" s="1"/>
  <c r="K4" i="20"/>
  <c r="Q6" i="20"/>
  <c r="L6" i="20"/>
  <c r="Q8" i="20"/>
  <c r="M8" i="20"/>
  <c r="Q11" i="20"/>
  <c r="K11" i="20"/>
  <c r="Q13" i="20"/>
  <c r="L13" i="20"/>
  <c r="G15" i="18"/>
  <c r="H4" i="18"/>
  <c r="J4" i="18" s="1"/>
  <c r="Q7" i="18"/>
  <c r="L7" i="18"/>
  <c r="Q10" i="18"/>
  <c r="M10" i="18"/>
  <c r="M15" i="18" s="1"/>
  <c r="Q13" i="18"/>
  <c r="L13" i="18"/>
  <c r="Q14" i="18"/>
  <c r="K14" i="18"/>
  <c r="G9" i="13"/>
  <c r="H9" i="13" s="1"/>
  <c r="H4" i="13"/>
  <c r="J4" i="13" s="1"/>
  <c r="N5" i="13"/>
  <c r="Q5" i="13" s="1"/>
  <c r="L5" i="13"/>
  <c r="N6" i="13"/>
  <c r="Q6" i="13" s="1"/>
  <c r="M6" i="13"/>
  <c r="M9" i="13" s="1"/>
  <c r="N7" i="13"/>
  <c r="Q7" i="13" s="1"/>
  <c r="L7" i="13"/>
  <c r="N8" i="13"/>
  <c r="Q8" i="13" s="1"/>
  <c r="K8" i="13"/>
  <c r="G8" i="12"/>
  <c r="H4" i="12"/>
  <c r="J4" i="12" s="1"/>
  <c r="N5" i="12"/>
  <c r="Q5" i="12" s="1"/>
  <c r="L5" i="12"/>
  <c r="N6" i="12"/>
  <c r="Q6" i="12" s="1"/>
  <c r="M6" i="12"/>
  <c r="M8" i="12" s="1"/>
  <c r="N7" i="12"/>
  <c r="Q7" i="12" s="1"/>
  <c r="L7" i="12"/>
  <c r="J6" i="11"/>
  <c r="Q6" i="11" s="1"/>
  <c r="N4" i="11"/>
  <c r="Q4" i="11" s="1"/>
  <c r="K4" i="11"/>
  <c r="N5" i="11"/>
  <c r="Q5" i="11" s="1"/>
  <c r="L5" i="11"/>
  <c r="G7" i="10"/>
  <c r="H4" i="10"/>
  <c r="J4" i="10" s="1"/>
  <c r="N5" i="10"/>
  <c r="Q5" i="10" s="1"/>
  <c r="L5" i="10"/>
  <c r="N6" i="10"/>
  <c r="Q6" i="10" s="1"/>
  <c r="M6" i="10"/>
  <c r="M7" i="10" s="1"/>
  <c r="G6" i="9"/>
  <c r="H4" i="9"/>
  <c r="J4" i="9" s="1"/>
  <c r="M6" i="9"/>
  <c r="J36" i="2"/>
  <c r="L30" i="2"/>
  <c r="Q30" i="2"/>
  <c r="Q26" i="2"/>
  <c r="L26" i="2"/>
  <c r="K28" i="2"/>
  <c r="Q28" i="2"/>
  <c r="K24" i="2"/>
  <c r="Q24" i="2"/>
  <c r="K35" i="2"/>
  <c r="Q35" i="2"/>
  <c r="Q32" i="2"/>
  <c r="H4" i="2"/>
  <c r="J4" i="2" s="1"/>
  <c r="H7" i="4"/>
  <c r="M6" i="4"/>
  <c r="N6" i="4"/>
  <c r="Q6" i="4" s="1"/>
  <c r="J7" i="4"/>
  <c r="Q7" i="4" s="1"/>
  <c r="N4" i="4"/>
  <c r="Q4" i="4" s="1"/>
  <c r="K4" i="4"/>
  <c r="L5" i="4"/>
  <c r="N31" i="3"/>
  <c r="Q31" i="3" s="1"/>
  <c r="N19" i="3"/>
  <c r="Q19" i="3" s="1"/>
  <c r="N26" i="3"/>
  <c r="Q26" i="3" s="1"/>
  <c r="N5" i="3"/>
  <c r="Q5" i="3" s="1"/>
  <c r="L5" i="3"/>
  <c r="N9" i="3"/>
  <c r="Q9" i="3" s="1"/>
  <c r="M9" i="3"/>
  <c r="K32" i="3"/>
  <c r="N32" i="3"/>
  <c r="Q32" i="3" s="1"/>
  <c r="N16" i="3"/>
  <c r="Q16" i="3" s="1"/>
  <c r="K16" i="3"/>
  <c r="N33" i="3"/>
  <c r="Q33" i="3" s="1"/>
  <c r="L33" i="3"/>
  <c r="N17" i="3"/>
  <c r="Q17" i="3" s="1"/>
  <c r="L17" i="3"/>
  <c r="N34" i="3"/>
  <c r="Q34" i="3" s="1"/>
  <c r="M34" i="3"/>
  <c r="N11" i="3"/>
  <c r="Q11" i="3" s="1"/>
  <c r="L11" i="3"/>
  <c r="N10" i="3"/>
  <c r="Q10" i="3" s="1"/>
  <c r="K10" i="3"/>
  <c r="N8" i="3"/>
  <c r="Q8" i="3" s="1"/>
  <c r="L8" i="3"/>
  <c r="N18" i="3"/>
  <c r="Q18" i="3" s="1"/>
  <c r="K18" i="3"/>
  <c r="N21" i="3"/>
  <c r="Q21" i="3" s="1"/>
  <c r="K21" i="3"/>
  <c r="K4" i="3"/>
  <c r="J37" i="3"/>
  <c r="Q37" i="3" s="1"/>
  <c r="N4" i="3"/>
  <c r="Q4" i="3" s="1"/>
  <c r="M20" i="3"/>
  <c r="N20" i="3"/>
  <c r="Q20" i="3" s="1"/>
  <c r="N36" i="3"/>
  <c r="Q36" i="3" s="1"/>
  <c r="L36" i="3"/>
  <c r="N22" i="3"/>
  <c r="Q22" i="3" s="1"/>
  <c r="L22" i="3"/>
  <c r="K27" i="3"/>
  <c r="N27" i="3"/>
  <c r="Q27" i="3" s="1"/>
  <c r="N28" i="3"/>
  <c r="Q28" i="3" s="1"/>
  <c r="L28" i="3"/>
  <c r="M6" i="3"/>
  <c r="N6" i="3"/>
  <c r="Q6" i="3" s="1"/>
  <c r="N23" i="3"/>
  <c r="Q23" i="3" s="1"/>
  <c r="M23" i="3"/>
  <c r="M15" i="3"/>
  <c r="N15" i="3"/>
  <c r="Q15" i="3" s="1"/>
  <c r="N12" i="3"/>
  <c r="Q12" i="3" s="1"/>
  <c r="M12" i="3"/>
  <c r="N35" i="3"/>
  <c r="Q35" i="3" s="1"/>
  <c r="K35" i="3"/>
  <c r="N7" i="3"/>
  <c r="Q7" i="3" s="1"/>
  <c r="K7" i="3"/>
  <c r="N24" i="3"/>
  <c r="Q24" i="3" s="1"/>
  <c r="K24" i="3"/>
  <c r="N30" i="3"/>
  <c r="Q30" i="3" s="1"/>
  <c r="L30" i="3"/>
  <c r="N13" i="3"/>
  <c r="Q13" i="3" s="1"/>
  <c r="N25" i="3"/>
  <c r="Q25" i="3" s="1"/>
  <c r="H37" i="3"/>
  <c r="K29" i="3"/>
  <c r="Q20" i="2"/>
  <c r="L20" i="2"/>
  <c r="K7" i="2"/>
  <c r="Q7" i="2"/>
  <c r="Q12" i="2"/>
  <c r="K12" i="2"/>
  <c r="Q14" i="2"/>
  <c r="L14" i="2"/>
  <c r="Q10" i="2"/>
  <c r="M10" i="2"/>
  <c r="Q16" i="2"/>
  <c r="M16" i="2"/>
  <c r="Q18" i="2"/>
  <c r="K18" i="2"/>
  <c r="Q8" i="2"/>
  <c r="L8" i="2"/>
  <c r="Q5" i="2"/>
  <c r="M6" i="2"/>
  <c r="M36" i="2" s="1"/>
  <c r="Q7" i="22" l="1"/>
  <c r="I7" i="22"/>
  <c r="M74" i="21"/>
  <c r="L74" i="21"/>
  <c r="K74" i="21"/>
  <c r="N74" i="21" s="1"/>
  <c r="M14" i="20"/>
  <c r="L14" i="20"/>
  <c r="K14" i="20"/>
  <c r="N14" i="20" s="1"/>
  <c r="L15" i="18"/>
  <c r="J15" i="18"/>
  <c r="Q15" i="18" s="1"/>
  <c r="N4" i="18"/>
  <c r="Q4" i="18" s="1"/>
  <c r="K4" i="18"/>
  <c r="K15" i="18" s="1"/>
  <c r="N15" i="18" s="1"/>
  <c r="L9" i="13"/>
  <c r="J9" i="13"/>
  <c r="Q9" i="13" s="1"/>
  <c r="N4" i="13"/>
  <c r="Q4" i="13" s="1"/>
  <c r="K4" i="13"/>
  <c r="K9" i="13" s="1"/>
  <c r="N9" i="13" s="1"/>
  <c r="L8" i="12"/>
  <c r="J8" i="12"/>
  <c r="Q8" i="12" s="1"/>
  <c r="N4" i="12"/>
  <c r="Q4" i="12" s="1"/>
  <c r="K4" i="12"/>
  <c r="K8" i="12" s="1"/>
  <c r="N8" i="12" s="1"/>
  <c r="M6" i="11"/>
  <c r="L6" i="11"/>
  <c r="K6" i="11"/>
  <c r="N6" i="11" s="1"/>
  <c r="L7" i="10"/>
  <c r="J7" i="10"/>
  <c r="Q7" i="10" s="1"/>
  <c r="N4" i="10"/>
  <c r="Q4" i="10" s="1"/>
  <c r="K4" i="10"/>
  <c r="K7" i="10" s="1"/>
  <c r="N7" i="10" s="1"/>
  <c r="L6" i="9"/>
  <c r="J6" i="9"/>
  <c r="Q6" i="9" s="1"/>
  <c r="N4" i="9"/>
  <c r="Q4" i="9" s="1"/>
  <c r="K4" i="9"/>
  <c r="K6" i="9" s="1"/>
  <c r="N6" i="9" s="1"/>
  <c r="N4" i="2"/>
  <c r="Q4" i="2" s="1"/>
  <c r="K4" i="2"/>
  <c r="I7" i="4"/>
  <c r="L7" i="4"/>
  <c r="K7" i="4"/>
  <c r="M7" i="4"/>
  <c r="L37" i="3"/>
  <c r="K37" i="3"/>
  <c r="I37" i="3"/>
  <c r="M37" i="3"/>
  <c r="Q36" i="2"/>
  <c r="I36" i="2"/>
  <c r="N7" i="4" l="1"/>
  <c r="K36" i="2"/>
  <c r="L36" i="2"/>
  <c r="N37" i="3"/>
  <c r="N36" i="2"/>
  <c r="H6" i="9"/>
  <c r="I6" i="9"/>
  <c r="H7" i="10"/>
  <c r="I7" i="10"/>
  <c r="H6" i="11"/>
  <c r="I6" i="11"/>
  <c r="H8" i="12"/>
  <c r="I8" i="12"/>
  <c r="I9" i="13"/>
  <c r="H15" i="18"/>
  <c r="I15" i="18"/>
  <c r="H14" i="20"/>
  <c r="I14" i="20"/>
  <c r="H74" i="21"/>
  <c r="I74" i="21"/>
</calcChain>
</file>

<file path=xl/sharedStrings.xml><?xml version="1.0" encoding="utf-8"?>
<sst xmlns="http://schemas.openxmlformats.org/spreadsheetml/2006/main" count="418" uniqueCount="203">
  <si>
    <t>Dimensões</t>
  </si>
  <si>
    <t>Quantidade Mínima</t>
  </si>
  <si>
    <t>Cômodo</t>
  </si>
  <si>
    <t>Perímetro (m)</t>
  </si>
  <si>
    <t>Área (m²)</t>
  </si>
  <si>
    <t>TUGs</t>
  </si>
  <si>
    <t>Iluminação</t>
  </si>
  <si>
    <t>Reprografia</t>
  </si>
  <si>
    <t>Sala de Impressão</t>
  </si>
  <si>
    <t>Secretaria</t>
  </si>
  <si>
    <t>Secretaria admin</t>
  </si>
  <si>
    <t>Recepção+Sec pg</t>
  </si>
  <si>
    <t>Sala de Renião</t>
  </si>
  <si>
    <t>Sala nadmchefia</t>
  </si>
  <si>
    <t>Adm Arquivo</t>
  </si>
  <si>
    <t>Reunião/informática</t>
  </si>
  <si>
    <t xml:space="preserve">Sala de informática </t>
  </si>
  <si>
    <t xml:space="preserve">Adm Reunião </t>
  </si>
  <si>
    <t xml:space="preserve">Copa </t>
  </si>
  <si>
    <t xml:space="preserve">Banheiro </t>
  </si>
  <si>
    <t xml:space="preserve">Circulação </t>
  </si>
  <si>
    <t>Sala de aula</t>
  </si>
  <si>
    <t>San MASC</t>
  </si>
  <si>
    <t>San FEM</t>
  </si>
  <si>
    <t>CA ENE</t>
  </si>
  <si>
    <t>PROF x7</t>
  </si>
  <si>
    <t>Rack</t>
  </si>
  <si>
    <t>Auditório ENE</t>
  </si>
  <si>
    <t>DML</t>
  </si>
  <si>
    <t>Circ Dep ENE</t>
  </si>
  <si>
    <t>PROF x8</t>
  </si>
  <si>
    <t>PROF</t>
  </si>
  <si>
    <t>Aula</t>
  </si>
  <si>
    <t>QTFL - SECRETARIA TIPO</t>
  </si>
  <si>
    <t>Discriminação</t>
  </si>
  <si>
    <t>Tomada (W)</t>
  </si>
  <si>
    <t>Carga</t>
  </si>
  <si>
    <t>Ip (A)</t>
  </si>
  <si>
    <t>FAT</t>
  </si>
  <si>
    <t>FCA</t>
  </si>
  <si>
    <t>Ib' (A)</t>
  </si>
  <si>
    <t>SEÇÃO (mm²)</t>
  </si>
  <si>
    <t>DISJ. (A)</t>
  </si>
  <si>
    <t>DISP DR. 30mA (A)</t>
  </si>
  <si>
    <t>TUEs</t>
  </si>
  <si>
    <t>W</t>
  </si>
  <si>
    <t>f.p</t>
  </si>
  <si>
    <t>VA</t>
  </si>
  <si>
    <t>Fase - R</t>
  </si>
  <si>
    <t>Fase - S</t>
  </si>
  <si>
    <t>Fase - T</t>
  </si>
  <si>
    <t>TOTAL</t>
  </si>
  <si>
    <t>SECRETARIA TIPO</t>
  </si>
  <si>
    <t>SALA DE REUNIÃO I TOMADAS</t>
  </si>
  <si>
    <t>SALA DE REUNIÃO I ILUMINAÇÃO</t>
  </si>
  <si>
    <t>SALA DE REUNIÃO I AR-COND 18000 BTUS</t>
  </si>
  <si>
    <t>SALA ADM CHEFIA TOMADAS</t>
  </si>
  <si>
    <t>SALA ADM CHEFIA ILUMINAÇÃO</t>
  </si>
  <si>
    <t>SALA DE REUNIÃO II  TOMADAS</t>
  </si>
  <si>
    <t xml:space="preserve">COPA TOMADAS </t>
  </si>
  <si>
    <t>COPA ILUMINAÇÃO</t>
  </si>
  <si>
    <t>SECRETARIA PG + RECEPIÇÃO TOMADAS</t>
  </si>
  <si>
    <t>SECRETARIA PG + RECEPIÇÃO ILUMINAÇÃO</t>
  </si>
  <si>
    <t>SECRETARIA I TOMADAS</t>
  </si>
  <si>
    <t>SECRETARIA I ILUMINAÇÃO</t>
  </si>
  <si>
    <t>REPROGRAFIA TOMADAS</t>
  </si>
  <si>
    <t>REPROGRAFIA ILUMINAÇÃO</t>
  </si>
  <si>
    <t>SECRETARIA II TOMADAS</t>
  </si>
  <si>
    <t>SECRETARIA II ILUMINAÇÃO</t>
  </si>
  <si>
    <t>SALA DE IMPRESSÃO TOMADAS</t>
  </si>
  <si>
    <t>SALA DE IMPRESSÃO ILUMINAÇÃO</t>
  </si>
  <si>
    <t>WC MASC TOMADAS</t>
  </si>
  <si>
    <t>WC MASC ILUMINAÇÃO</t>
  </si>
  <si>
    <t xml:space="preserve">WC FEM TOMADAS </t>
  </si>
  <si>
    <t>WC FEM ILUMINAÇÃO</t>
  </si>
  <si>
    <t>SALA DE REUNIÃO II  ILUMINAÇÃO</t>
  </si>
  <si>
    <t xml:space="preserve">REUNIÃO/SALA DE INFORMÁTICA TOMADAS </t>
  </si>
  <si>
    <t>REUNIÃO/SALA DE INFORMÁTICA ILUMINAÇÃO</t>
  </si>
  <si>
    <t xml:space="preserve">SALA DE INFORMÁTICA TOMADAS </t>
  </si>
  <si>
    <t>SALA DE INFORMÁTICA ILUMINAÇÃO</t>
  </si>
  <si>
    <t xml:space="preserve">ARQUIVO TOMADAS </t>
  </si>
  <si>
    <t>ARQUIVO ILUMINAÇÃO</t>
  </si>
  <si>
    <t>ARQUIVO AR-COND 12000 BTUS</t>
  </si>
  <si>
    <t xml:space="preserve">CIRCULAÇÃO TOMADAS </t>
  </si>
  <si>
    <t>CIRCULAÇÃO ILUMINAÇÃO</t>
  </si>
  <si>
    <t>ÁREAS DE CIRCULAÇÃO TIPO</t>
  </si>
  <si>
    <t xml:space="preserve">CIRCULAÇÃO CORREDOR  (TÉRREO) TOMADAS </t>
  </si>
  <si>
    <t>CIRCULAÇÃO CORREDOR  (TÉRREO) ILUMINAÇÃO</t>
  </si>
  <si>
    <t>CIRCULAÇÃO SAÍDA (TÉRREO) TOMADAS</t>
  </si>
  <si>
    <t>CIRCULAÇÃO SAÍDA (TÉRREO) ILUMINAÇÃO</t>
  </si>
  <si>
    <t>CIRCULAÇÃO ENRT (TÉRREO) TOMADAS</t>
  </si>
  <si>
    <t>CIRCULAÇÃO ENRT (TÉRREO) ILUMINAÇÃO</t>
  </si>
  <si>
    <t xml:space="preserve">CIRCULAÇÃO ENTRE DEPARTAMENTOS (TÉRREO) TOMADAS </t>
  </si>
  <si>
    <t>CIRCULAÇÃO ENTRE DEPARTAMENTOS (TÉRREO) ILUMINAÇÃO</t>
  </si>
  <si>
    <t xml:space="preserve">CIRCULAÇÃO (1º ANDAR) TOMADAS </t>
  </si>
  <si>
    <t>CIRCULAÇÃO (1º ANDAR) ILUMINAÇÃO</t>
  </si>
  <si>
    <t>SALA DEPARTAMENTO TIPO</t>
  </si>
  <si>
    <t>SALA PROFESSSOR 31/13 TOMADAS</t>
  </si>
  <si>
    <t>SALA PROFESSSOR 31/13 ILUMINAÇÃO</t>
  </si>
  <si>
    <t>SALA PROFESSSOR 31/13 AR-COND 12000 BTUS</t>
  </si>
  <si>
    <t>10 X   SALA DE PROFSSOR I TOMADAS</t>
  </si>
  <si>
    <t>10 X   SALA DE PROFESSOR I ILUMINAÇÃO</t>
  </si>
  <si>
    <t>10 X   SALA DE PROFESSOR I AR-COND 12000 BTUS</t>
  </si>
  <si>
    <t xml:space="preserve">CIRCULAÇÃO SALA DE PROFESSORES  TOMADS </t>
  </si>
  <si>
    <t>CIRCULAÇÃO SALA DE PROFESSORES ILUMINAÇÃO</t>
  </si>
  <si>
    <t>2 X SALAS DE PROFESSOR II TOMADAS</t>
  </si>
  <si>
    <t>2 X SALAS DE PROFESSOR II ILUMINAÇÃO</t>
  </si>
  <si>
    <t>2 X SALAS DE PROFESSOR II AR-COND 12000 BTUS</t>
  </si>
  <si>
    <t>WC TIPO</t>
  </si>
  <si>
    <t>6 X WC TOMADAS</t>
  </si>
  <si>
    <t>6 x WC ILUMINAÇÃO</t>
  </si>
  <si>
    <t>AUDITÓRIO TIPO</t>
  </si>
  <si>
    <t xml:space="preserve">AUDITÓRIO TOMADAS </t>
  </si>
  <si>
    <t>AUDITÓRIO ILUMINAÇÃO</t>
  </si>
  <si>
    <t>AUDITÓRIO AR-COND 60000 BTU</t>
  </si>
  <si>
    <t>AUDITÓRIO SOM</t>
  </si>
  <si>
    <t>AUDITÓRIO NOBREAK</t>
  </si>
  <si>
    <t>RACK TIPO</t>
  </si>
  <si>
    <t>RACK TOMADAS</t>
  </si>
  <si>
    <t>RACK ILUMINAÇÃO</t>
  </si>
  <si>
    <t>RACK AR-COND 18000 BTU</t>
  </si>
  <si>
    <t>RACK AR-COND 30000 BTU</t>
  </si>
  <si>
    <t>SALA PROFESSOR TIPO</t>
  </si>
  <si>
    <t xml:space="preserve">19 X SALA DE PROFESSOR TOMADAS </t>
  </si>
  <si>
    <t>19 X SALA DE PROFESSOR ILUMINAÇÃO</t>
  </si>
  <si>
    <t>19 X SALA DE PROFESSOR  AR-COND 12000 BTUs</t>
  </si>
  <si>
    <t>SALA DE AULA TIPO</t>
  </si>
  <si>
    <t>SALA DE AULA TOMADAS</t>
  </si>
  <si>
    <t>SALA DE AULA ILUMINAÇÃO</t>
  </si>
  <si>
    <t>SALA DE AULA AR-COND 18000 BTUs</t>
  </si>
  <si>
    <t>CENTRO ACADÊMICO TIPO</t>
  </si>
  <si>
    <t>CA TOMADAS</t>
  </si>
  <si>
    <t>CA ILUMINAÇÃO</t>
  </si>
  <si>
    <t xml:space="preserve">SALAS DE LABORATÓRIOS TIPO </t>
  </si>
  <si>
    <t xml:space="preserve">LAB TV DIGITAL TOMADAS </t>
  </si>
  <si>
    <t>LAB TV DIGITAL  ILUMINAÇÃO</t>
  </si>
  <si>
    <t>LAB TV DIGITAL  AR-COND 18000 BTUs</t>
  </si>
  <si>
    <t>RACK AR-COND 56000 BTUs</t>
  </si>
  <si>
    <t>CIRCULAÇÃO TOMADAS</t>
  </si>
  <si>
    <t>LAB TV REUNIÕES TOMADAS</t>
  </si>
  <si>
    <t>LAB TV REUNIÕES ILUMINAÇÃO</t>
  </si>
  <si>
    <t>LAB TV REUNIÕES AR-COND 18000 BTUs</t>
  </si>
  <si>
    <t>NUCLEO DE MULTIMIDIA FT1 TOMADAS</t>
  </si>
  <si>
    <t>NUCLEO DE MULTIMIDIA FT1 ILUMINAÇÃO</t>
  </si>
  <si>
    <t xml:space="preserve"> NUCLEO DE MULTIMIDIA FT1 AR-COND 18000 BTUs</t>
  </si>
  <si>
    <t>NUCLEO DE MULTIMIDIA FT2 TOMADAS</t>
  </si>
  <si>
    <t>NUCLEO DE MULTIMIDIA FT2 ILUMINAÇÃO</t>
  </si>
  <si>
    <t>NUCLEO DE MULTIMIDIA FT2 AR-COND 18000 BTUs</t>
  </si>
  <si>
    <t>NUCLEO DE MULTIMIDIA REUNIÕES TOMADAS</t>
  </si>
  <si>
    <t>NUCLEO DE MULTIMIDIA REUNIÕES ILUMINAÇÃO</t>
  </si>
  <si>
    <t>NUCLEO DE MULTIMIDIA REUNIÕES  AR-COND 18000 BTUs</t>
  </si>
  <si>
    <t>NUCLEO DE MULTIMIDIA COORNADOR TOMADAS</t>
  </si>
  <si>
    <t>NUCLEO DE MULTIMIDIA COORNADOR ILUMINAÇÃO</t>
  </si>
  <si>
    <t>NUCLEO DE MULTIMIDIA COORNADOR AR-COND 18000 BTUs</t>
  </si>
  <si>
    <t xml:space="preserve">NUCLEO DE MULTIMIDIA POS TOMADAS </t>
  </si>
  <si>
    <t>NUCLEO DE MULTIMIDIA ILUMINAÇÃO</t>
  </si>
  <si>
    <t>NUCLEO DE MULTIMIDIA POS AR-COND 18000 BTUs</t>
  </si>
  <si>
    <t xml:space="preserve">NUCLEO DE MULTIMIDIA AULA POS TOMADAS </t>
  </si>
  <si>
    <t>NUCLEO DE MULTIMIDIA AULA POS ILUMINAÇÃO</t>
  </si>
  <si>
    <t>NUCLEO DE MULTIMIDIA AULA POS AR-COND 18000 BTUs</t>
  </si>
  <si>
    <t>NUCLEO MULTIMIDIA DEPOSITO TOMADAS</t>
  </si>
  <si>
    <t>NUCLEO MULTIMIDIA DEPOSITO ILUMINAÇÃO</t>
  </si>
  <si>
    <t xml:space="preserve">LAB APL TOMADAS </t>
  </si>
  <si>
    <t>LAB APL ILUMINAÇÃO</t>
  </si>
  <si>
    <t>LAB APL AR-COND 18000 BTUs</t>
  </si>
  <si>
    <t>LABORATÓRIO 28/18 TOMADAS</t>
  </si>
  <si>
    <t>LABORATÓRIO 28/18 ILUMINAÇÃO</t>
  </si>
  <si>
    <t>LABORATÓRIO 28/18 AR- COND 18000 BTUs</t>
  </si>
  <si>
    <t>CIRCULAÇÃO LABORATÓRIO 29/19 TOMADAS</t>
  </si>
  <si>
    <t>CIRCULAÇÃO LABORATÓRIO 29/19 ILUMINAÇÃO</t>
  </si>
  <si>
    <t xml:space="preserve">CIRCULAÇÃO ESCADA TOMADAS </t>
  </si>
  <si>
    <t xml:space="preserve">CIRCULAÇÃO ESCADA ILUMINAÇÃO </t>
  </si>
  <si>
    <t>CA REDES TOMADAS</t>
  </si>
  <si>
    <t>CA REDES ILUMINAÇÃO</t>
  </si>
  <si>
    <t>SALA PROF 27/28 TOMADAS</t>
  </si>
  <si>
    <t>SALA PROF 27/28 ILUMINAÇÃO</t>
  </si>
  <si>
    <t>SALA PROF 27/28 TOMADAS AR-COND 18000 BTUs</t>
  </si>
  <si>
    <t>WC FEM + WC MAS TOMADAS</t>
  </si>
  <si>
    <t>WC FEM + WC MAS  ILUMINAÇÃO</t>
  </si>
  <si>
    <t xml:space="preserve">LATITUDE TOMADAS </t>
  </si>
  <si>
    <t>LATITUDE ILUMINAÇÃO</t>
  </si>
  <si>
    <t>LATITUDE  AR-COND 18000 BTUs</t>
  </si>
  <si>
    <t xml:space="preserve">LATITUDE RACK TOMADAS </t>
  </si>
  <si>
    <t>LATITUDE RACK  ILUMINAÇÃO</t>
  </si>
  <si>
    <t>LATITUDE RACK  AR-COND 30000 BTUs</t>
  </si>
  <si>
    <t xml:space="preserve">LATITUDE SECRETARIA  TOMADAS </t>
  </si>
  <si>
    <t>LATITUDE SECRETARIA  ILUMINAÇÃO</t>
  </si>
  <si>
    <t>LATITUDE SECRETARIA  AR-COND 18000 BTUs</t>
  </si>
  <si>
    <t xml:space="preserve">LATITUDE DEPÓSITO TOMADAS </t>
  </si>
  <si>
    <t>LATITUDE DEPÓSITO ILUMINAÇÃO</t>
  </si>
  <si>
    <t>LATITUDE PROJETOS  TOMADAS</t>
  </si>
  <si>
    <t>LATITUDE PROJETOS  ILUMINAÇÃO</t>
  </si>
  <si>
    <t>LATITUDE PROJETOS  AR-COND 18000 BTUs</t>
  </si>
  <si>
    <t xml:space="preserve">2 X LAB PROJETOS TOMADAS </t>
  </si>
  <si>
    <t>2 X LAB PROJETOS ILUMINAÇÃO</t>
  </si>
  <si>
    <t>2 X LAB PROJETOS AR-COND 18000 BTUs</t>
  </si>
  <si>
    <t xml:space="preserve">LAB ENSINO E PESQUISA TOMADAS </t>
  </si>
  <si>
    <t>LAB ENSINO E PESQUISA ILUMINAÇÃO</t>
  </si>
  <si>
    <t>LAB ENSINO E PESQUISA AR-COND 18000 BTUs</t>
  </si>
  <si>
    <t>LCCC</t>
  </si>
  <si>
    <t>LCCC RACK</t>
  </si>
  <si>
    <t>ILUMINAÇÃO</t>
  </si>
  <si>
    <t>TOMADAS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</si>
</sst>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2" applyNumberFormat="1" applyFont="1" applyFill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166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5" fillId="0" borderId="5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" fontId="5" fillId="0" borderId="6" xfId="1" applyNumberFormat="1" applyFont="1" applyFill="1" applyBorder="1" applyAlignment="1">
      <alignment horizontal="center" vertical="center"/>
    </xf>
    <xf numFmtId="1" fontId="5" fillId="0" borderId="7" xfId="1" applyNumberFormat="1" applyFont="1" applyFill="1" applyBorder="1" applyAlignment="1">
      <alignment horizontal="center" vertical="center"/>
    </xf>
    <xf numFmtId="1" fontId="5" fillId="0" borderId="3" xfId="1" applyNumberFormat="1" applyFont="1" applyFill="1" applyBorder="1" applyAlignment="1">
      <alignment horizontal="center" vertical="center"/>
    </xf>
    <xf numFmtId="1" fontId="5" fillId="0" borderId="4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0" fillId="0" borderId="5" xfId="0" applyBorder="1"/>
    <xf numFmtId="2" fontId="5" fillId="0" borderId="6" xfId="0" applyNumberFormat="1" applyFont="1" applyBorder="1" applyAlignment="1">
      <alignment horizontal="center" vertical="center"/>
    </xf>
    <xf numFmtId="2" fontId="5" fillId="0" borderId="6" xfId="1" applyNumberFormat="1" applyFont="1" applyFill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1" fontId="5" fillId="0" borderId="8" xfId="1" applyNumberFormat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/>
    </xf>
    <xf numFmtId="1" fontId="7" fillId="0" borderId="5" xfId="0" quotePrefix="1" applyNumberFormat="1" applyFont="1" applyBorder="1"/>
    <xf numFmtId="1" fontId="5" fillId="0" borderId="6" xfId="0" applyNumberFormat="1" applyFont="1" applyBorder="1" applyAlignment="1">
      <alignment horizontal="center" vertical="center"/>
    </xf>
    <xf numFmtId="2" fontId="4" fillId="0" borderId="7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ilson Ramos de Matos" id="{5E9C390B-45EF-4C77-B801-6655B87C0E29}" userId="e47da50ccc9f9f6f" providerId="Windows Live"/>
  <person displayName="Railson Ramos de Matos" id="{9FCDFFCC-35B7-4921-AF78-71750E971086}" userId="efbd05b30c39bfca" providerId="Windows Live"/>
  <person displayName="Gustavo Hossoe" id="{0F4E1619-C7C7-43B3-8D82-EC3960255601}" userId="f20c913d2f5147d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4" dT="2022-08-13T13:35:59.64" personId="{9FCDFFCC-35B7-4921-AF78-71750E971086}" id="{B4A315CB-3F3C-456E-A8D2-344CA81D73C3}">
    <text>A=19,4 E P = 18,7</text>
  </threadedComment>
  <threadedComment ref="G4" dT="2022-08-13T13:38:03.24" personId="{9FCDFFCC-35B7-4921-AF78-71750E971086}" id="{B87A183C-B990-4E89-8258-156119DC800A}">
    <text>MICROONDAS, TV E FRIGOBAR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4" dT="2022-08-10T02:27:38.03" personId="{5E9C390B-45EF-4C77-B801-6655B87C0E29}" id="{BDF98AC0-A371-41EE-B574-C312CA413CD0}">
    <text>Área = 63.59308437, Perímetro = 33.60889216</text>
  </threadedComment>
  <threadedComment ref="B5" dT="2022-08-10T02:27:38.03" personId="{5E9C390B-45EF-4C77-B801-6655B87C0E29}" id="{327CD2B7-448E-40D9-89FC-12A8062E7993}">
    <text>Área = 63.59308437, Perímetro = 33.60889216</text>
  </threadedComment>
  <threadedComment ref="B6" dT="2022-08-10T02:27:38.03" personId="{5E9C390B-45EF-4C77-B801-6655B87C0E29}" id="{E0CEB466-BBD6-4C1B-B8BC-ACF90DC92997}">
    <text>Área = 63.59308437, Perímetro = 33.60889216</text>
  </threadedComment>
  <threadedComment ref="B7" dT="2022-08-13T14:31:44.57" personId="{9FCDFFCC-35B7-4921-AF78-71750E971086}" id="{47703E58-A879-4076-8BB9-6716BAEB48E5}">
    <text>Área = 5.27127849, Perímetro = 10.23533647</text>
  </threadedComment>
  <threadedComment ref="G7" dT="2022-08-13T23:24:50.69" personId="{9FCDFFCC-35B7-4921-AF78-71750E971086}" id="{397E3EE4-3902-49C8-9B07-9980ABF09DDD}">
    <text xml:space="preserve">NOBREAK
</text>
  </threadedComment>
  <threadedComment ref="B10" dT="2022-08-10T02:30:05.30" personId="{5E9C390B-45EF-4C77-B801-6655B87C0E29}" id="{2828E5EF-67C1-4FCC-AEBB-90181CC2FADF}">
    <text>Área = 12.08258083, Perímetro = 15.94614195</text>
  </threadedComment>
  <threadedComment ref="B11" dT="2022-08-10T02:30:05.30" personId="{5E9C390B-45EF-4C77-B801-6655B87C0E29}" id="{15FF5041-DA36-4856-9F42-DEDC8F5B1B5A}">
    <text>Área = 12.08258083, Perímetro = 15.94614195</text>
  </threadedComment>
  <threadedComment ref="B12" dT="2022-08-10T02:30:49.73" personId="{5E9C390B-45EF-4C77-B801-6655B87C0E29}" id="{3D320D93-1298-4E3C-9E75-EDCAE9B59E63}">
    <text>Área = 11.89576010, Perímetro = 14.10841404</text>
  </threadedComment>
  <threadedComment ref="B15" dT="2022-08-10T02:31:58.00" personId="{5E9C390B-45EF-4C77-B801-6655B87C0E29}" id="{741A635A-0A50-4846-9506-C13173A8B6AB}">
    <text>Área = 23.61560767, Perímetro = 19.69931870</text>
  </threadedComment>
  <threadedComment ref="B18" dT="2022-08-10T02:32:43.39" personId="{5E9C390B-45EF-4C77-B801-6655B87C0E29}" id="{8A7981E8-336D-403C-8D63-F3624A91F8C0}">
    <text xml:space="preserve">Área = 11.88753318, Perímetro = 13.99435248
</text>
  </threadedComment>
  <threadedComment ref="B21" dT="2022-08-10T02:33:50.35" personId="{5E9C390B-45EF-4C77-B801-6655B87C0E29}" id="{179B4D02-21A8-4D53-B466-6AF4DE77D936}">
    <text>Área = 20.54158839, Perímetro = 20.94843171</text>
  </threadedComment>
  <threadedComment ref="B24" dT="2022-08-10T02:34:48.93" personId="{5E9C390B-45EF-4C77-B801-6655B87C0E29}" id="{260D9B93-03B2-43E7-8E31-69EADB28D047}">
    <text>Área = 12.65767201, Perímetro = 14.55123229</text>
  </threadedComment>
  <threadedComment ref="B25" dT="2022-08-10T02:34:48.93" personId="{5E9C390B-45EF-4C77-B801-6655B87C0E29}" id="{9C035C56-013A-4781-82F4-B6AA0DF26A8C}">
    <text>Área = 12.65767201, Perímetro = 14.55123229</text>
  </threadedComment>
  <threadedComment ref="B27" dT="2022-08-10T02:39:15.17" personId="{5E9C390B-45EF-4C77-B801-6655B87C0E29}" id="{F313408F-8E1E-4B62-9FB5-C3C4F450A3FD}">
    <text>Área = 28.09302712, Perímetro = 21.36727732</text>
  </threadedComment>
  <threadedComment ref="B30" dT="2022-08-10T02:38:43.48" personId="{5E9C390B-45EF-4C77-B801-6655B87C0E29}" id="{581F3592-A182-4B26-AAF7-24476E0D4505}">
    <text>Área = 16.03351620, Perímetro = 17.70357213</text>
  </threadedComment>
  <threadedComment ref="B33" dT="2022-08-10T02:40:08.33" personId="{5E9C390B-45EF-4C77-B801-6655B87C0E29}" id="{89118CFE-25B8-4D27-BE12-05A4B198530B}">
    <text>Área = 2.60798720, Perímetro = 6.57935126</text>
  </threadedComment>
  <threadedComment ref="B35" dT="2022-08-10T02:41:06.97" personId="{5E9C390B-45EF-4C77-B801-6655B87C0E29}" id="{CE095281-962C-4615-8C5E-53DF1BB2373A}">
    <text>Área = 29.75834985, Perímetro = 25.86055868</text>
  </threadedComment>
  <threadedComment ref="B38" dT="2022-08-10T02:41:52.94" personId="{5E9C390B-45EF-4C77-B801-6655B87C0E29}" id="{31D9AF97-BC7C-4E0B-B621-D395EC2FE3C8}">
    <text>Área = 25.52796078, Perímetro = 23.35918926</text>
  </threadedComment>
  <threadedComment ref="B41" dT="2022-08-10T02:44:48.12" personId="{5E9C390B-45EF-4C77-B801-6655B87C0E29}" id="{6B079C09-FA42-4C95-ACF6-20D2586BB87B}">
    <text>Área = 38.48461852, Perímetro = 53.91073785</text>
  </threadedComment>
  <threadedComment ref="B43" dT="2022-08-10T02:45:44.01" personId="{5E9C390B-45EF-4C77-B801-6655B87C0E29}" id="{8F1B4C8B-3F67-48E3-AB64-50AD185D90CA}">
    <text>Área = 32.06964571, Perímetro = 30.07820019</text>
  </threadedComment>
  <threadedComment ref="B44" dT="2022-08-10T02:45:44.01" personId="{5E9C390B-45EF-4C77-B801-6655B87C0E29}" id="{3AB3F200-C1E2-47D4-856C-823AABD8A389}">
    <text>Área = 32.06964571, Perímetro = 30.07820019</text>
  </threadedComment>
  <threadedComment ref="B45" dT="2022-08-10T02:46:21.79" personId="{5E9C390B-45EF-4C77-B801-6655B87C0E29}" id="{F9FA4BAE-E97C-4002-B34A-4D7064EB656D}">
    <text>Área = 11.54195704, Perímetro = 13.61078720</text>
  </threadedComment>
  <threadedComment ref="B46" dT="2022-08-10T02:46:21.79" personId="{5E9C390B-45EF-4C77-B801-6655B87C0E29}" id="{8C658D0D-9ED1-420E-A290-27636F24E637}">
    <text>Área = 11.54195704, Perímetro = 13.61078720</text>
  </threadedComment>
  <threadedComment ref="B47" dT="2022-08-10T02:47:02.95" personId="{5E9C390B-45EF-4C77-B801-6655B87C0E29}" id="{E5B8653F-5953-4D8F-A802-B3B01340EB96}">
    <text>Área = 8.91071416, Perímetro = 12.14212768</text>
  </threadedComment>
  <threadedComment ref="B50" dT="2022-08-10T02:48:55.28" personId="{5E9C390B-45EF-4C77-B801-6655B87C0E29}" id="{6F0095E6-D029-4AD4-84CD-3F5A7FFEAC83}">
    <text>Área = 15.35417217, Perímetro = 18.78721061</text>
  </threadedComment>
  <threadedComment ref="B52" dT="2022-08-10T02:50:55.80" personId="{5E9C390B-45EF-4C77-B801-6655B87C0E29}" id="{6EFA8172-1528-4654-B07C-40E9A1C4C3E3}">
    <text>Área = 3.87486486, Perímetro = 7.90749554</text>
  </threadedComment>
  <threadedComment ref="B53" dT="2022-08-10T02:50:55.80" personId="{5E9C390B-45EF-4C77-B801-6655B87C0E29}" id="{E493FEA7-BEE8-4C32-9F15-CFF7A3D8E0DC}">
    <text>Área = 3.87486486, Perímetro = 7.90749554</text>
  </threadedComment>
  <threadedComment ref="B54" dT="2022-08-10T02:53:31.63" personId="{5E9C390B-45EF-4C77-B801-6655B87C0E29}" id="{B384BB64-17E8-4E0B-BB30-191FB237861F}">
    <text>Área = 25.97755816, Perímetro = 39.62810133</text>
  </threadedComment>
  <threadedComment ref="B57" dT="2022-08-10T02:54:15.10" personId="{5E9C390B-45EF-4C77-B801-6655B87C0E29}" id="{EF13C9F9-5B5E-4AEA-9807-9EFE6E135CBF}">
    <text xml:space="preserve">Área = 25.69032886, Perímetro = 20.45207385
</text>
  </threadedComment>
  <threadedComment ref="B60" dT="2022-08-10T02:54:52.20" personId="{5E9C390B-45EF-4C77-B801-6655B87C0E29}" id="{A4211B3A-0CA2-4A55-947B-DF523300AF41}">
    <text xml:space="preserve">Área = 24.39420637, Perímetro = 20.02618004
</text>
  </threadedComment>
  <threadedComment ref="B63" dT="2022-08-10T02:55:26.51" personId="{5E9C390B-45EF-4C77-B801-6655B87C0E29}" id="{B1D64A3A-63A0-4BB5-AF8D-B40F34F9A2F5}">
    <text>Área = 11.35882597, Perímetro = 15.53190187</text>
  </threadedComment>
  <threadedComment ref="B65" dT="2022-08-10T02:56:51.81" personId="{5E9C390B-45EF-4C77-B801-6655B87C0E29}" id="{E96C608D-1527-456A-A58D-27A6356E72E3}">
    <text>Área = 22.54251750, Perímetro = 19.40692664</text>
  </threadedComment>
  <threadedComment ref="B68" dT="2022-08-10T02:58:17.06" personId="{5E9C390B-45EF-4C77-B801-6655B87C0E29}" id="{0A80ABB7-A5F4-4E09-8C7E-E52DEEB5383A}">
    <text>Área = 12.68403122, Perímetro = 14.59219335</text>
  </threadedComment>
  <threadedComment ref="B71" dT="2022-08-10T03:00:23.77" personId="{5E9C390B-45EF-4C77-B801-6655B87C0E29}" id="{3434E219-E48F-4B17-AD16-040AEC03A647}">
    <text>Área = 69.64552734, Perímetro = 35.46996272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2-08-10T00:45:23.29" personId="{5E9C390B-45EF-4C77-B801-6655B87C0E29}" id="{04C01B5C-D3C7-4102-99D0-82398A12CA1D}">
    <text>Área = 15.07168467, Perímetro = 15.65183036</text>
  </threadedComment>
  <threadedComment ref="D4" dT="2022-08-12T00:46:39.41" personId="{9FCDFFCC-35B7-4921-AF78-71750E971086}" id="{2889589B-E4A1-4B1B-9190-7A4FAAD9330B}">
    <text xml:space="preserve">TUGs
</text>
  </threadedComment>
  <threadedComment ref="E4" dT="2022-08-12T00:46:56.72" personId="{9FCDFFCC-35B7-4921-AF78-71750E971086}" id="{84E96C19-AA1C-4C92-9292-39A708D49E48}">
    <text>CPU</text>
  </threadedComment>
  <threadedComment ref="G4" dT="2022-07-24T13:59:34.32" personId="{0F4E1619-C7C7-43B3-8D82-EC3960255601}" id="{4FA7F2CF-ED31-4C79-8215-C43B4ACB6BB7}">
    <text>PROJETOR +QUADRO DIGITALIZADOR</text>
  </threadedComment>
  <threadedComment ref="B7" dT="2022-08-10T00:50:00.28" personId="{5E9C390B-45EF-4C77-B801-6655B87C0E29}" id="{3CA76DCC-D39B-46D5-B940-1B163E186474}">
    <text>Área = 25.32429172, Perímetro = 20.35883635</text>
  </threadedComment>
  <threadedComment ref="B10" dT="2022-08-10T00:51:20.55" personId="{5E9C390B-45EF-4C77-B801-6655B87C0E29}" id="{64BCEB12-27C2-4F4C-95E9-9DC1D62DB4E6}">
    <text>Área = 7.77767250, Perímetro = 11.15539238</text>
  </threadedComment>
  <threadedComment ref="G10" dT="2022-07-24T14:04:38.88" personId="{0F4E1619-C7C7-43B3-8D82-EC3960255601}" id="{1F543FB7-5E9F-46E0-BAB4-B6BD2A5BEE8C}">
    <text>Micro-ondas + Geladeira + Bebedouro</text>
  </threadedComment>
  <threadedComment ref="B11" dT="2022-08-10T00:56:02.11" personId="{5E9C390B-45EF-4C77-B801-6655B87C0E29}" id="{BA2ECB6E-1CF3-478E-81C1-29075786C53A}">
    <text xml:space="preserve">Área = 40.59336971, Perímetro = 31.72308333
</text>
  </threadedComment>
  <threadedComment ref="B12" dT="2022-08-10T00:56:02.11" personId="{5E9C390B-45EF-4C77-B801-6655B87C0E29}" id="{B2396B7A-9BC5-4D64-8F4E-908C12F0F348}">
    <text xml:space="preserve">Área = 40.59336971, Perímetro = 31.72308333
</text>
  </threadedComment>
  <threadedComment ref="B13" dT="2022-08-10T01:08:24.94" personId="{5E9C390B-45EF-4C77-B801-6655B87C0E29}" id="{D8094D41-D8AF-4F90-8A76-8A340A366F56}">
    <text>Área = 20.87712376, Perímetro = 18.60794181</text>
  </threadedComment>
  <threadedComment ref="E13" dT="2022-08-12T12:48:49.94" personId="{9FCDFFCC-35B7-4921-AF78-71750E971086}" id="{5A29758C-8F95-4D4D-9515-2C37C525235B}">
    <text>CPU+2 MONITORES</text>
  </threadedComment>
  <threadedComment ref="B14" dT="2022-08-10T01:08:24.94" personId="{5E9C390B-45EF-4C77-B801-6655B87C0E29}" id="{E77960BF-3E87-4D20-AB4B-6AFCD4C3E2AD}">
    <text>Área = 20.87712376, Perímetro = 18.60794181</text>
  </threadedComment>
  <threadedComment ref="B15" dT="2022-08-10T01:10:17.04" personId="{5E9C390B-45EF-4C77-B801-6655B87C0E29}" id="{72AB3BE3-68B5-40DA-807F-C7B630568761}">
    <text>Área = 37.36607896, Perímetro = 24.56037501</text>
  </threadedComment>
  <threadedComment ref="B16" dT="2022-08-10T01:10:17.04" personId="{5E9C390B-45EF-4C77-B801-6655B87C0E29}" id="{47E78D0F-C698-44FF-9CF7-1027B56A2AB9}">
    <text>Área = 37.36607896, Perímetro = 24.56037501</text>
  </threadedComment>
  <threadedComment ref="E16" dT="2022-08-12T12:48:29.67" personId="{9FCDFFCC-35B7-4921-AF78-71750E971086}" id="{8F2BAA2F-D992-4589-88F4-FC0E426A5A53}">
    <text>CPU+IMPRESSORA</text>
  </threadedComment>
  <threadedComment ref="B17" dT="2022-08-10T01:11:46.98" personId="{5E9C390B-45EF-4C77-B801-6655B87C0E29}" id="{C598C1C9-ECC5-420A-9564-59AC1BF9E772}">
    <text>Área = 47.05184626, Perímetro = 29.07975494</text>
  </threadedComment>
  <threadedComment ref="B18" dT="2022-08-10T01:11:46.98" personId="{5E9C390B-45EF-4C77-B801-6655B87C0E29}" id="{C4785CAA-67E8-4369-87FB-A755F383E87E}">
    <text>Área = 47.05184626, Perímetro = 29.07975494</text>
  </threadedComment>
  <threadedComment ref="B19" dT="2022-08-10T01:13:47.95" personId="{5E9C390B-45EF-4C77-B801-6655B87C0E29}" id="{CAFE4DF2-2A4E-4589-9A05-24E2E67450EE}">
    <text>Área = 3.02877434, Perímetro = 6.98180987</text>
  </threadedComment>
  <threadedComment ref="B20" dT="2022-08-10T01:13:47.95" personId="{5E9C390B-45EF-4C77-B801-6655B87C0E29}" id="{0545B27A-EF2E-41D7-9D00-8AF24674BCB8}">
    <text>Área = 3.02877434, Perímetro = 6.98180987</text>
  </threadedComment>
  <threadedComment ref="B21" dT="2022-08-10T01:16:17.56" personId="{5E9C390B-45EF-4C77-B801-6655B87C0E29}" id="{AABFC186-8CB5-4B65-8E84-9F2EC5EE59F0}">
    <text>Área = 3.58332984, Perímetro = 8.15318457</text>
  </threadedComment>
  <threadedComment ref="B22" dT="2022-08-10T01:16:17.56" personId="{5E9C390B-45EF-4C77-B801-6655B87C0E29}" id="{71E04CAF-4ABB-46E3-895D-AB026063553B}">
    <text>Área = 3.58332984, Perímetro = 8.15318457</text>
  </threadedComment>
  <threadedComment ref="B23" dT="2022-08-10T01:16:23.83" personId="{5E9C390B-45EF-4C77-B801-6655B87C0E29}" id="{19AD179A-03AF-4572-9B4D-BEE9EAD4D28D}">
    <text>Área = 3.58332984, Perímetro = 8.15318457</text>
  </threadedComment>
  <threadedComment ref="B24" dT="2022-08-10T01:16:23.83" personId="{5E9C390B-45EF-4C77-B801-6655B87C0E29}" id="{5D615FD4-6119-48B7-BDA5-0E47FD8B37C1}">
    <text>Área = 3.58332984, Perímetro = 8.15318457</text>
  </threadedComment>
  <threadedComment ref="B25" dT="2022-08-10T01:19:29.83" personId="{5E9C390B-45EF-4C77-B801-6655B87C0E29}" id="{1868AD25-989C-45AA-98CE-537F749AB932}">
    <text>Área = 25.03220076, Perímetro = 20.28954326</text>
  </threadedComment>
  <threadedComment ref="E25" dT="2022-08-12T00:46:56.72" personId="{9FCDFFCC-35B7-4921-AF78-71750E971086}" id="{8424D6C0-495A-400A-834A-88C875178B2D}">
    <text>CPU</text>
  </threadedComment>
  <threadedComment ref="G25" dT="2022-07-24T13:59:34.32" personId="{0F4E1619-C7C7-43B3-8D82-EC3960255601}" id="{BAF9044C-8201-44A6-B2CD-30FA360278DD}">
    <text>PROJETOR +QUADRO DIGITALIZADOR</text>
  </threadedComment>
  <threadedComment ref="B26" dT="2022-08-10T01:19:29.83" personId="{5E9C390B-45EF-4C77-B801-6655B87C0E29}" id="{579C39D8-DA57-4457-A0B3-7001700B41B9}">
    <text>Área = 25.03220076, Perímetro = 20.28954326</text>
  </threadedComment>
  <threadedComment ref="B27" dT="2022-08-10T01:20:18.05" personId="{5E9C390B-45EF-4C77-B801-6655B87C0E29}" id="{28A5F4A2-AA68-44B4-871B-0F1DDB23EEE8}">
    <text>Área = 16.25511995, Perímetro = 16.22693893</text>
  </threadedComment>
  <threadedComment ref="B28" dT="2022-08-10T01:20:18.05" personId="{5E9C390B-45EF-4C77-B801-6655B87C0E29}" id="{536D2DC6-6BED-4132-9047-6D30302500E9}">
    <text>Área = 16.25511995, Perímetro = 16.22693893</text>
  </threadedComment>
  <threadedComment ref="B29" dT="2022-08-10T01:20:49.46" personId="{5E9C390B-45EF-4C77-B801-6655B87C0E29}" id="{CC37AB48-6E89-40E8-AECB-7FB8A2CC4840}">
    <text>Área = 9.62908815, Perímetro = 13.31447915</text>
  </threadedComment>
  <threadedComment ref="B30" dT="2022-08-10T01:20:49.46" personId="{5E9C390B-45EF-4C77-B801-6655B87C0E29}" id="{D2FEB3FE-9D82-4FDA-B730-6F68074CC984}">
    <text>Área = 9.62908815, Perímetro = 13.31447915</text>
  </threadedComment>
  <threadedComment ref="B31" dT="2022-08-10T01:22:25.71" personId="{5E9C390B-45EF-4C77-B801-6655B87C0E29}" id="{31DD475E-6AD6-493A-92D7-FD77F7A1E7B1}">
    <text>Área = 5.73491409, Perímetro = 10.05521470</text>
  </threadedComment>
  <threadedComment ref="B32" dT="2022-08-10T01:22:25.71" personId="{5E9C390B-45EF-4C77-B801-6655B87C0E29}" id="{1D2D22DB-EEBF-4025-926A-655C2D83DB2A}">
    <text>Área = 5.73491409, Perímetro = 10.05521470</text>
  </threadedComment>
  <threadedComment ref="B33" dT="2022-08-10T01:22:25.71" personId="{5E9C390B-45EF-4C77-B801-6655B87C0E29}" id="{5EA1FC77-FA48-41CE-9384-DA57FFA5566D}">
    <text>Área = 5.73491409, Perímetro = 10.05521470</text>
  </threadedComment>
  <threadedComment ref="B34" dT="2022-08-10T01:24:54.83" personId="{5E9C390B-45EF-4C77-B801-6655B87C0E29}" id="{89C6E491-281A-44AB-88D7-3CE718A8D6BD}">
    <text>Área = 63.11970359, Perímetro = 47.89733694</text>
  </threadedComment>
  <threadedComment ref="B35" dT="2022-08-10T01:24:54.83" personId="{5E9C390B-45EF-4C77-B801-6655B87C0E29}" id="{E4DE9B97-68F2-446B-A4F1-0ED5B358889F}">
    <text>Área = 63.11970359, Perímetro = 47.89733694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4" dT="2022-08-10T03:08:22.06" personId="{5E9C390B-45EF-4C77-B801-6655B87C0E29}" id="{0028209E-8F3D-4868-9759-D3ACC56C4D1A}">
    <text>Área = 196.15911034, Perímetro = 133.58755621</text>
  </threadedComment>
  <threadedComment ref="G4" dT="2022-08-13T13:24:38.46" personId="{9FCDFFCC-35B7-4921-AF78-71750E971086}" id="{E5475783-C4FF-4B00-A02D-74DA4186C445}">
    <text>BEBEDOURO</text>
  </threadedComment>
  <threadedComment ref="B5" dT="2022-08-10T03:08:22.06" personId="{5E9C390B-45EF-4C77-B801-6655B87C0E29}" id="{F8FD88EF-9BC0-4C64-A3A5-02A1380B2190}">
    <text>Área = 196.15911034, Perímetro = 133.58755621</text>
  </threadedComment>
  <threadedComment ref="B6" dT="2022-08-10T03:08:04.41" personId="{5E9C390B-45EF-4C77-B801-6655B87C0E29}" id="{2F6FFAB8-2CBB-4AB5-A68C-6C593F2D1519}">
    <text>Área = 54.08454996, Perímetro = 41.95932179</text>
  </threadedComment>
  <threadedComment ref="B7" dT="2022-08-10T03:08:04.41" personId="{5E9C390B-45EF-4C77-B801-6655B87C0E29}" id="{285B12D6-5566-4ADC-8FBA-90419EBB70FA}">
    <text>Área = 54.08454996, Perímetro = 41.95932179</text>
  </threadedComment>
  <threadedComment ref="B8" dT="2022-08-10T03:09:30.25" personId="{5E9C390B-45EF-4C77-B801-6655B87C0E29}" id="{892D322F-94ED-41C1-A01B-1B7C5C19BFF0}">
    <text>Área = 157.98501995, Perímetro = 62.69957736</text>
  </threadedComment>
  <threadedComment ref="B9" dT="2022-08-10T03:09:30.25" personId="{5E9C390B-45EF-4C77-B801-6655B87C0E29}" id="{41E2173A-C948-4A13-9C92-0BBE435A6153}">
    <text>Área = 157.98501995, Perímetro = 62.69957736</text>
  </threadedComment>
  <threadedComment ref="B10" dT="2022-08-10T03:11:40.83" personId="{5E9C390B-45EF-4C77-B801-6655B87C0E29}" id="{FA2B1F18-8520-432D-96CB-43D305825E62}">
    <text>Área = 200.92022088, Perímetro = 73.79465961</text>
  </threadedComment>
  <threadedComment ref="B11" dT="2022-08-10T03:11:40.83" personId="{5E9C390B-45EF-4C77-B801-6655B87C0E29}" id="{87BA1B6E-357D-4727-97EE-0AD5536A76BF}">
    <text>Área = 200.92022088, Perímetro = 73.79465961</text>
  </threadedComment>
  <threadedComment ref="B12" dT="2022-08-10T03:04:42.09" personId="{5E9C390B-45EF-4C77-B801-6655B87C0E29}" id="{D461E18C-C9CF-4AF1-9FBB-9C1212F3F491}">
    <text>Área = 172.16658572, Perímetro = 168.13832326</text>
  </threadedComment>
  <threadedComment ref="B13" dT="2022-08-10T03:04:42.09" personId="{5E9C390B-45EF-4C77-B801-6655B87C0E29}" id="{05E561C2-1258-4B0D-AD57-ADB52521A702}">
    <text>Área = 172.16658572, Perímetro = 168.13832326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4" dT="2022-08-10T02:00:52.72" personId="{5E9C390B-45EF-4C77-B801-6655B87C0E29}" id="{91F42388-8741-4D39-9043-894CFAB62D91}">
    <text>Área = 58.74248831, Perímetro = 32.49875955</text>
  </threadedComment>
  <threadedComment ref="B5" dT="2022-08-10T02:00:52.72" personId="{5E9C390B-45EF-4C77-B801-6655B87C0E29}" id="{D9F6D5AF-197E-40DB-8FA7-FE6E16CA620E}">
    <text>Área = 58.74248831, Perímetro = 32.49875955</text>
  </threadedComment>
  <threadedComment ref="B6" dT="2022-08-10T02:00:52.72" personId="{5E9C390B-45EF-4C77-B801-6655B87C0E29}" id="{7D0272A8-DFDC-4239-96B6-6744977B4447}">
    <text>Área = 58.74248831, Perímetro = 32.49875955</text>
  </threadedComment>
  <threadedComment ref="B7" dT="2022-08-10T02:08:05.60" personId="{5E9C390B-45EF-4C77-B801-6655B87C0E29}" id="{49C0E842-D687-4513-B2C7-C6BC36D8EE2C}">
    <text>Área = 16.21625873, Perímetro = 17.23863137</text>
  </threadedComment>
  <threadedComment ref="B8" dT="2022-08-10T02:08:05.60" personId="{5E9C390B-45EF-4C77-B801-6655B87C0E29}" id="{405151F6-88D0-4E76-9E14-43E6502F034B}">
    <text>Área = 16.21625873, Perímetro = 17.23863137</text>
  </threadedComment>
  <threadedComment ref="B9" dT="2022-08-10T02:08:05.60" personId="{5E9C390B-45EF-4C77-B801-6655B87C0E29}" id="{7FC0F3D2-9DD2-4031-85CB-9B59B3A11B52}">
    <text>Área = 16.21625873, Perímetro = 17.23863137</text>
  </threadedComment>
  <threadedComment ref="B10" dT="2022-08-10T03:10:26.24" personId="{5E9C390B-45EF-4C77-B801-6655B87C0E29}" id="{658B035D-95FB-4E7E-94BC-42174750A5CD}">
    <text>Área = 51.74175391, Perímetro = 65.48635730</text>
  </threadedComment>
  <threadedComment ref="B11" dT="2022-08-10T03:10:26.24" personId="{5E9C390B-45EF-4C77-B801-6655B87C0E29}" id="{4C361969-9CE6-49EF-BCE6-068A4A25A9C8}">
    <text>Área = 51.74175391, Perímetro = 65.48635730</text>
  </threadedComment>
  <threadedComment ref="B12" dT="2022-08-10T01:54:40.30" personId="{5E9C390B-45EF-4C77-B801-6655B87C0E29}" id="{CB145E00-EC6C-44EB-A010-3C01EC971004}">
    <text>Área = 50.98698245, Perímetro = 29.20457303</text>
  </threadedComment>
  <threadedComment ref="B13" dT="2022-08-10T01:54:40.30" personId="{5E9C390B-45EF-4C77-B801-6655B87C0E29}" id="{716C3047-3C49-4428-95A6-64C7D2500062}">
    <text>Área = 50.98698245, Perímetro = 29.20457303</text>
  </threadedComment>
  <threadedComment ref="B14" dT="2022-08-10T01:54:40.30" personId="{5E9C390B-45EF-4C77-B801-6655B87C0E29}" id="{92E75DFA-9775-4E60-9449-69BE24E0CFC4}">
    <text>Área = 50.98698245, Perímetro = 29.20457303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4" dT="2022-08-10T02:14:24.89" personId="{5E9C390B-45EF-4C77-B801-6655B87C0E29}" id="{15BBAD56-7961-40BF-BF2A-DD33E0C49254}">
    <text>Área = 16.73021717, Perímetro = 20.70306215</text>
  </threadedComment>
  <threadedComment ref="B5" dT="2022-08-10T01:28:30.86" personId="{5E9C390B-45EF-4C77-B801-6655B87C0E29}" id="{90ECE37A-CB29-4CB9-9485-5BA7F9ED75AD}">
    <text>Área = 13.84599793, Perímetro = 17.31430784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4" dT="2022-08-10T01:41:54.90" personId="{5E9C390B-45EF-4C77-B801-6655B87C0E29}" id="{B5707405-4D93-40EA-8DC1-602C20A00D41}">
    <text>Área = 156.52011572, Perímetro = 50.03679061</text>
  </threadedComment>
  <threadedComment ref="G4" dT="2022-08-12T14:19:39.28" personId="{9FCDFFCC-35B7-4921-AF78-71750E971086}" id="{DA06BE8E-C2F5-443C-8912-8DC271C502C9}">
    <text>2 TV, NOTEBOOK, PROJETOR E MICROFONE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4" dT="2022-08-10T01:36:43.46" personId="{5E9C390B-45EF-4C77-B801-6655B87C0E29}" id="{FF40AC2B-ADA2-4BDC-A3F6-9FFCF0B49405}">
    <text xml:space="preserve">Área = 19.29220739, Perímetro = 19.48491208
</text>
  </threadedComment>
  <threadedComment ref="G4" dT="2022-08-13T14:09:36.14" personId="{9FCDFFCC-35B7-4921-AF78-71750E971086}" id="{94B0C82C-E03E-4B3F-A500-96AF05E01E66}">
    <text>NOBREAK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4" dT="2022-08-10T02:10:09.54" personId="{5E9C390B-45EF-4C77-B801-6655B87C0E29}" id="{C2E43BD3-7E90-4EF7-BBEE-B9720A4415E7}">
    <text>Área = 17.62365759, Perímetro = 18.06660215</text>
  </threadedComment>
  <threadedComment ref="E4" dT="2022-08-13T13:25:27.96" personId="{9FCDFFCC-35B7-4921-AF78-71750E971086}" id="{7E2A9807-455C-493F-A69E-DCA1792BDBCA}">
    <text>2 CPU E 4 MONITORES</text>
  </threadedComment>
  <threadedComment ref="B5" dT="2022-08-10T02:10:09.54" personId="{5E9C390B-45EF-4C77-B801-6655B87C0E29}" id="{37F860BB-2399-4A2E-A1E8-7B139F427BFE}">
    <text>Área = 17.62365759, Perímetro = 18.06660215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4" dT="2022-08-13T13:32:26.74" personId="{9FCDFFCC-35B7-4921-AF78-71750E971086}" id="{D224FFF4-9B37-4876-BEFA-4FF9A11CC2DC}">
    <text>A= 77,6 P= 35,05</text>
  </threadedComment>
  <threadedComment ref="G4" dT="2022-07-24T13:59:34.32" personId="{0F4E1619-C7C7-43B3-8D82-EC3960255601}" id="{3D2499E4-9493-4958-9AAA-EEAA317075B2}">
    <text>PROJETOR +QUADRO DIGITALIZADOR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9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opLeftCell="A37" workbookViewId="0">
      <selection activeCell="A25" sqref="A25:C25"/>
    </sheetView>
  </sheetViews>
  <sheetFormatPr defaultRowHeight="14.5" x14ac:dyDescent="0.35"/>
  <cols>
    <col min="1" max="1" width="28.453125" style="1" customWidth="1"/>
    <col min="2" max="2" width="13" style="1" customWidth="1"/>
    <col min="3" max="3" width="12.26953125" style="1" customWidth="1"/>
    <col min="5" max="5" width="13" customWidth="1"/>
  </cols>
  <sheetData>
    <row r="2" spans="1:5" x14ac:dyDescent="0.35">
      <c r="B2" s="68" t="s">
        <v>0</v>
      </c>
      <c r="C2" s="68"/>
      <c r="D2" s="68" t="s">
        <v>1</v>
      </c>
      <c r="E2" s="68"/>
    </row>
    <row r="3" spans="1:5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</row>
    <row r="4" spans="1:5" x14ac:dyDescent="0.35">
      <c r="A4" s="1" t="s">
        <v>7</v>
      </c>
      <c r="B4" s="1">
        <v>24.62</v>
      </c>
      <c r="C4" s="1">
        <v>37.44</v>
      </c>
    </row>
    <row r="5" spans="1:5" x14ac:dyDescent="0.35">
      <c r="A5" s="1" t="s">
        <v>8</v>
      </c>
      <c r="B5" s="1">
        <v>6.84</v>
      </c>
      <c r="C5" s="1">
        <v>2.89</v>
      </c>
    </row>
    <row r="6" spans="1:5" x14ac:dyDescent="0.35">
      <c r="A6" s="1" t="s">
        <v>9</v>
      </c>
      <c r="B6" s="1">
        <v>29.1</v>
      </c>
      <c r="C6" s="1">
        <v>47.18</v>
      </c>
    </row>
    <row r="7" spans="1:5" x14ac:dyDescent="0.35">
      <c r="A7" s="1" t="s">
        <v>10</v>
      </c>
      <c r="B7" s="1">
        <v>18.7</v>
      </c>
      <c r="C7" s="1">
        <v>21</v>
      </c>
    </row>
    <row r="8" spans="1:5" x14ac:dyDescent="0.35">
      <c r="A8" s="1" t="s">
        <v>11</v>
      </c>
      <c r="B8" s="1">
        <v>32</v>
      </c>
      <c r="C8" s="1">
        <v>40</v>
      </c>
    </row>
    <row r="9" spans="1:5" x14ac:dyDescent="0.35">
      <c r="A9" s="1" t="s">
        <v>12</v>
      </c>
      <c r="B9" s="1">
        <v>15.7</v>
      </c>
      <c r="C9" s="1">
        <v>15.2</v>
      </c>
    </row>
    <row r="10" spans="1:5" x14ac:dyDescent="0.35">
      <c r="A10" s="1" t="s">
        <v>13</v>
      </c>
      <c r="B10" s="1">
        <v>20.46</v>
      </c>
      <c r="C10" s="1">
        <v>19.399999999999999</v>
      </c>
    </row>
    <row r="11" spans="1:5" x14ac:dyDescent="0.35">
      <c r="A11" s="1" t="s">
        <v>14</v>
      </c>
      <c r="B11" s="1">
        <v>10.039999999999999</v>
      </c>
      <c r="C11" s="1">
        <v>5.75</v>
      </c>
    </row>
    <row r="12" spans="1:5" x14ac:dyDescent="0.35">
      <c r="A12" s="1" t="s">
        <v>15</v>
      </c>
      <c r="B12" s="1">
        <v>16.23</v>
      </c>
      <c r="C12" s="1">
        <v>16.25</v>
      </c>
    </row>
    <row r="13" spans="1:5" x14ac:dyDescent="0.35">
      <c r="A13" s="1" t="s">
        <v>16</v>
      </c>
      <c r="B13" s="1">
        <v>13.31</v>
      </c>
      <c r="C13" s="1">
        <v>9.6300000000000008</v>
      </c>
    </row>
    <row r="14" spans="1:5" x14ac:dyDescent="0.35">
      <c r="A14" s="1" t="s">
        <v>17</v>
      </c>
      <c r="B14" s="1">
        <v>20.5</v>
      </c>
      <c r="C14" s="1">
        <v>25.72</v>
      </c>
    </row>
    <row r="15" spans="1:5" x14ac:dyDescent="0.35">
      <c r="A15" s="1" t="s">
        <v>18</v>
      </c>
      <c r="B15" s="1">
        <v>11.15</v>
      </c>
      <c r="C15" s="1">
        <v>7.77</v>
      </c>
    </row>
    <row r="16" spans="1:5" x14ac:dyDescent="0.35">
      <c r="A16" s="1" t="s">
        <v>19</v>
      </c>
      <c r="B16" s="1">
        <v>8.15</v>
      </c>
      <c r="C16" s="1">
        <v>3.58</v>
      </c>
    </row>
    <row r="17" spans="1:3" x14ac:dyDescent="0.35">
      <c r="A17" s="1" t="s">
        <v>20</v>
      </c>
      <c r="B17" s="1">
        <v>48.54</v>
      </c>
      <c r="C17" s="1">
        <v>64.36</v>
      </c>
    </row>
    <row r="18" spans="1:3" x14ac:dyDescent="0.35">
      <c r="A18" s="1" t="s">
        <v>21</v>
      </c>
      <c r="B18" s="1">
        <v>35.049999999999997</v>
      </c>
      <c r="C18" s="1">
        <v>77.599999999999994</v>
      </c>
    </row>
    <row r="19" spans="1:3" x14ac:dyDescent="0.35">
      <c r="A19" s="1" t="s">
        <v>21</v>
      </c>
      <c r="B19" s="1">
        <v>35.049999999999997</v>
      </c>
      <c r="C19" s="1">
        <v>77.599999999999994</v>
      </c>
    </row>
    <row r="20" spans="1:3" x14ac:dyDescent="0.35">
      <c r="A20" s="1" t="s">
        <v>21</v>
      </c>
      <c r="B20" s="1">
        <v>35.049999999999997</v>
      </c>
      <c r="C20" s="1">
        <v>77.599999999999994</v>
      </c>
    </row>
    <row r="21" spans="1:3" x14ac:dyDescent="0.35">
      <c r="A21" s="1" t="s">
        <v>21</v>
      </c>
      <c r="B21" s="1">
        <v>35.049999999999997</v>
      </c>
      <c r="C21" s="1">
        <v>77.599999999999994</v>
      </c>
    </row>
    <row r="22" spans="1:3" x14ac:dyDescent="0.35">
      <c r="A22" s="1" t="s">
        <v>21</v>
      </c>
      <c r="B22" s="1">
        <v>35.049999999999997</v>
      </c>
      <c r="C22" s="1">
        <v>77.599999999999994</v>
      </c>
    </row>
    <row r="23" spans="1:3" x14ac:dyDescent="0.35">
      <c r="A23" s="1" t="s">
        <v>22</v>
      </c>
      <c r="B23" s="1">
        <v>17.100000000000001</v>
      </c>
      <c r="C23" s="1">
        <v>13.9</v>
      </c>
    </row>
    <row r="24" spans="1:3" x14ac:dyDescent="0.35">
      <c r="A24" s="1" t="s">
        <v>23</v>
      </c>
      <c r="B24" s="1">
        <v>17.100000000000001</v>
      </c>
      <c r="C24" s="1">
        <v>13.9</v>
      </c>
    </row>
    <row r="25" spans="1:3" x14ac:dyDescent="0.35">
      <c r="A25" s="1" t="s">
        <v>24</v>
      </c>
      <c r="B25" s="1">
        <v>18.7</v>
      </c>
      <c r="C25" s="1">
        <v>19.399999999999999</v>
      </c>
    </row>
    <row r="26" spans="1:3" x14ac:dyDescent="0.35">
      <c r="A26" s="1" t="s">
        <v>25</v>
      </c>
      <c r="B26" s="1">
        <v>18.899999999999999</v>
      </c>
      <c r="C26" s="1">
        <v>19.3</v>
      </c>
    </row>
    <row r="27" spans="1:3" x14ac:dyDescent="0.35">
      <c r="A27" s="1" t="s">
        <v>26</v>
      </c>
      <c r="B27" s="1">
        <v>18.5</v>
      </c>
      <c r="C27" s="1">
        <v>19.2</v>
      </c>
    </row>
    <row r="28" spans="1:3" x14ac:dyDescent="0.35">
      <c r="A28" s="1" t="s">
        <v>27</v>
      </c>
      <c r="B28" s="1">
        <v>51.9</v>
      </c>
      <c r="C28" s="1">
        <v>155.4</v>
      </c>
    </row>
    <row r="29" spans="1:3" x14ac:dyDescent="0.35">
      <c r="A29" s="1" t="s">
        <v>20</v>
      </c>
      <c r="B29" s="1">
        <v>132</v>
      </c>
      <c r="C29" s="1">
        <v>180</v>
      </c>
    </row>
    <row r="30" spans="1:3" x14ac:dyDescent="0.35">
      <c r="A30" s="1" t="s">
        <v>20</v>
      </c>
      <c r="B30" s="1">
        <v>73.7</v>
      </c>
      <c r="C30" s="1">
        <v>150</v>
      </c>
    </row>
    <row r="31" spans="1:3" x14ac:dyDescent="0.35">
      <c r="A31" s="1" t="s">
        <v>28</v>
      </c>
      <c r="B31" s="1">
        <v>6.8</v>
      </c>
      <c r="C31" s="1">
        <v>2.4</v>
      </c>
    </row>
    <row r="32" spans="1:3" x14ac:dyDescent="0.35">
      <c r="A32" s="1" t="s">
        <v>23</v>
      </c>
      <c r="B32" s="1">
        <v>13.2</v>
      </c>
      <c r="C32" s="1">
        <v>7.4</v>
      </c>
    </row>
    <row r="33" spans="1:3" x14ac:dyDescent="0.35">
      <c r="A33" s="1" t="s">
        <v>22</v>
      </c>
      <c r="B33" s="1">
        <v>12.3</v>
      </c>
      <c r="C33" s="1">
        <v>6.7</v>
      </c>
    </row>
    <row r="34" spans="1:3" x14ac:dyDescent="0.35">
      <c r="A34" s="1" t="s">
        <v>29</v>
      </c>
      <c r="B34" s="1">
        <v>64.7</v>
      </c>
      <c r="C34" s="1">
        <v>50.3</v>
      </c>
    </row>
    <row r="35" spans="1:3" x14ac:dyDescent="0.35">
      <c r="A35" s="1" t="s">
        <v>30</v>
      </c>
      <c r="B35" s="1">
        <v>14.34</v>
      </c>
      <c r="C35" s="1">
        <v>12.5</v>
      </c>
    </row>
    <row r="36" spans="1:3" x14ac:dyDescent="0.35">
      <c r="A36" s="1" t="s">
        <v>31</v>
      </c>
      <c r="B36" s="1">
        <v>17.47</v>
      </c>
      <c r="C36" s="1">
        <v>16.399999999999999</v>
      </c>
    </row>
    <row r="37" spans="1:3" x14ac:dyDescent="0.35">
      <c r="A37" s="1" t="s">
        <v>31</v>
      </c>
      <c r="B37" s="1">
        <v>20.18</v>
      </c>
      <c r="C37" s="1">
        <v>24.5</v>
      </c>
    </row>
    <row r="38" spans="1:3" x14ac:dyDescent="0.35">
      <c r="A38" s="1" t="s">
        <v>31</v>
      </c>
      <c r="B38" s="1">
        <v>32</v>
      </c>
      <c r="C38" s="1">
        <v>57.9</v>
      </c>
    </row>
    <row r="39" spans="1:3" x14ac:dyDescent="0.35">
      <c r="A39" s="1" t="s">
        <v>32</v>
      </c>
      <c r="B39" s="1">
        <v>29.23</v>
      </c>
      <c r="C39" s="1">
        <v>51.9</v>
      </c>
    </row>
    <row r="40" spans="1:3" x14ac:dyDescent="0.35">
      <c r="A40" s="1" t="s">
        <v>32</v>
      </c>
      <c r="B40" s="1">
        <v>29.02</v>
      </c>
      <c r="C40" s="1">
        <v>50.7</v>
      </c>
    </row>
    <row r="41" spans="1:3" x14ac:dyDescent="0.35">
      <c r="A41" s="1" t="s">
        <v>20</v>
      </c>
      <c r="B41" s="1">
        <v>41.6</v>
      </c>
      <c r="C41" s="1">
        <v>51.8</v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U17" sqref="A1:U17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6" width="4.54296875" style="2" bestFit="1" customWidth="1"/>
    <col min="7" max="7" width="6.453125" style="2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1" t="s">
        <v>122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4" t="s">
        <v>123</v>
      </c>
      <c r="C4" s="7"/>
      <c r="D4" s="7">
        <f>19*4</f>
        <v>76</v>
      </c>
      <c r="E4" s="7">
        <f>19*2</f>
        <v>38</v>
      </c>
      <c r="F4" s="7"/>
      <c r="G4" s="7"/>
      <c r="H4" s="8">
        <f>SUMPRODUCT($C$3:$F$3,C4:F4)+G4</f>
        <v>22800</v>
      </c>
      <c r="I4" s="9">
        <v>0.92</v>
      </c>
      <c r="J4" s="8">
        <f t="shared" ref="J4:J6" si="0">H4/I4</f>
        <v>24782.608695652172</v>
      </c>
      <c r="K4" s="9">
        <f>J4</f>
        <v>24782.608695652172</v>
      </c>
      <c r="L4" s="10"/>
      <c r="M4" s="10"/>
      <c r="N4" s="11">
        <f t="shared" ref="N4:N6" si="1">J4/220</f>
        <v>112.64822134387352</v>
      </c>
      <c r="O4" s="12">
        <v>0.96</v>
      </c>
      <c r="P4" s="12">
        <v>0.85</v>
      </c>
      <c r="Q4" s="12">
        <f t="shared" ref="Q4:Q6" si="2">N4/(O4*P4)</f>
        <v>138.04929086259011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4" t="s">
        <v>124</v>
      </c>
      <c r="C5" s="7">
        <f>19*2</f>
        <v>38</v>
      </c>
      <c r="D5" s="7">
        <f>19*1</f>
        <v>19</v>
      </c>
      <c r="E5" s="7"/>
      <c r="F5" s="7"/>
      <c r="G5" s="7"/>
      <c r="H5" s="8">
        <f>SUMPRODUCT($C$3:$F$3,C5:F5)+G5</f>
        <v>4180</v>
      </c>
      <c r="I5" s="9">
        <v>0.8</v>
      </c>
      <c r="J5" s="8">
        <f t="shared" si="0"/>
        <v>5225</v>
      </c>
      <c r="K5" s="10"/>
      <c r="L5" s="9">
        <f>J5</f>
        <v>5225</v>
      </c>
      <c r="M5" s="10"/>
      <c r="N5" s="11">
        <f t="shared" si="1"/>
        <v>23.75</v>
      </c>
      <c r="O5" s="12">
        <v>0.96</v>
      </c>
      <c r="P5" s="12">
        <v>0.85</v>
      </c>
      <c r="Q5" s="12">
        <f t="shared" si="2"/>
        <v>29.105392156862749</v>
      </c>
      <c r="R5" s="12">
        <v>4</v>
      </c>
      <c r="S5" s="13">
        <v>25</v>
      </c>
      <c r="T5" s="13"/>
    </row>
    <row r="6" spans="1:20" x14ac:dyDescent="0.35">
      <c r="A6" s="6">
        <v>3</v>
      </c>
      <c r="B6" s="4" t="s">
        <v>125</v>
      </c>
      <c r="C6" s="7"/>
      <c r="D6" s="7"/>
      <c r="E6" s="7"/>
      <c r="F6" s="7"/>
      <c r="G6" s="7">
        <f>19*1600</f>
        <v>30400</v>
      </c>
      <c r="H6" s="8">
        <f>SUMPRODUCT($C$3:$F$3,C6:F6)+G6</f>
        <v>30400</v>
      </c>
      <c r="I6" s="9">
        <v>0.8</v>
      </c>
      <c r="J6" s="8">
        <f t="shared" si="0"/>
        <v>38000</v>
      </c>
      <c r="K6" s="10"/>
      <c r="L6" s="10"/>
      <c r="M6" s="9">
        <f>J6</f>
        <v>38000</v>
      </c>
      <c r="N6" s="11">
        <f t="shared" si="1"/>
        <v>172.72727272727272</v>
      </c>
      <c r="O6" s="12">
        <v>0.96</v>
      </c>
      <c r="P6" s="12">
        <v>0.85</v>
      </c>
      <c r="Q6" s="12">
        <f t="shared" si="2"/>
        <v>211.67557932263816</v>
      </c>
      <c r="R6" s="12">
        <v>2.5</v>
      </c>
      <c r="S6" s="13">
        <v>20</v>
      </c>
      <c r="T6" s="13"/>
    </row>
    <row r="7" spans="1:20" x14ac:dyDescent="0.35">
      <c r="A7" s="70" t="s">
        <v>51</v>
      </c>
      <c r="B7" s="70"/>
      <c r="C7" s="18">
        <f>SUM(C4:C6)</f>
        <v>38</v>
      </c>
      <c r="D7" s="18">
        <f>SUM(D4:D6)</f>
        <v>95</v>
      </c>
      <c r="E7" s="18">
        <f>SUM(E4:E6)</f>
        <v>38</v>
      </c>
      <c r="F7" s="18">
        <f>SUM(F4:F6)</f>
        <v>0</v>
      </c>
      <c r="G7" s="18">
        <f>SUM(G4:G6)</f>
        <v>30400</v>
      </c>
      <c r="H7" s="8">
        <f>SUMPRODUCT($C$3:$F$3,C7:F7)+G7</f>
        <v>57380</v>
      </c>
      <c r="I7" s="19">
        <f>H7/J7</f>
        <v>0.84372912238080777</v>
      </c>
      <c r="J7" s="19">
        <f>SUM(J4:J6)</f>
        <v>68007.608695652176</v>
      </c>
      <c r="K7" s="20">
        <f>SUM(K4:K6)</f>
        <v>24782.608695652172</v>
      </c>
      <c r="L7" s="20">
        <f>SUM(L4:L6)</f>
        <v>5225</v>
      </c>
      <c r="M7" s="20">
        <f>SUM(M4:M6)</f>
        <v>38000</v>
      </c>
      <c r="N7" s="11">
        <f>LARGE(K7:M7,1)/220</f>
        <v>172.72727272727272</v>
      </c>
      <c r="O7" s="12"/>
      <c r="P7" s="12"/>
      <c r="Q7" s="12">
        <f>J7/(380*1.73)</f>
        <v>103.44935913546118</v>
      </c>
      <c r="R7" s="12">
        <v>50</v>
      </c>
      <c r="S7" s="13">
        <v>150</v>
      </c>
      <c r="T7" s="13"/>
    </row>
    <row r="8" spans="1:20" x14ac:dyDescent="0.35">
      <c r="A8" s="14"/>
      <c r="B8" s="17"/>
      <c r="C8" s="14"/>
      <c r="D8" s="14"/>
      <c r="E8" s="14"/>
      <c r="F8" s="14"/>
      <c r="G8" s="14"/>
      <c r="H8" s="21"/>
      <c r="I8" s="17"/>
      <c r="J8" s="17"/>
      <c r="K8" s="22"/>
      <c r="L8" s="22"/>
      <c r="M8" s="22"/>
      <c r="N8" s="17"/>
      <c r="O8" s="14"/>
      <c r="P8" s="23"/>
      <c r="Q8" s="24"/>
      <c r="R8" s="24"/>
      <c r="S8" s="25"/>
      <c r="T8" s="25"/>
    </row>
    <row r="9" spans="1:20" x14ac:dyDescent="0.35">
      <c r="A9" s="14"/>
      <c r="B9" s="17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4"/>
      <c r="P9" s="23"/>
      <c r="Q9" s="26"/>
      <c r="R9" s="26"/>
      <c r="S9" s="27"/>
      <c r="T9" s="28"/>
    </row>
    <row r="10" spans="1:20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</sheetData>
  <mergeCells count="13">
    <mergeCell ref="S2:S3"/>
    <mergeCell ref="T2:T3"/>
    <mergeCell ref="A7:B7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J19" sqref="J19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7" width="4.54296875" style="2" bestFit="1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1" t="s">
        <v>126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4" t="s">
        <v>127</v>
      </c>
      <c r="C4" s="7"/>
      <c r="D4" s="7">
        <v>7</v>
      </c>
      <c r="E4" s="7">
        <v>1</v>
      </c>
      <c r="F4" s="7"/>
      <c r="G4" s="7">
        <f>250+200</f>
        <v>450</v>
      </c>
      <c r="H4" s="8">
        <f>SUMPRODUCT($C$3:$F$3,C4:F4)+G4</f>
        <v>1550</v>
      </c>
      <c r="I4" s="9">
        <v>0.92</v>
      </c>
      <c r="J4" s="8">
        <f t="shared" ref="J4:J6" si="0">H4/I4</f>
        <v>1684.782608695652</v>
      </c>
      <c r="K4" s="9">
        <f>J4</f>
        <v>1684.782608695652</v>
      </c>
      <c r="L4" s="10"/>
      <c r="M4" s="10"/>
      <c r="N4" s="11">
        <f t="shared" ref="N4:N6" si="1">J4/220</f>
        <v>7.6581027667984181</v>
      </c>
      <c r="O4" s="12">
        <v>0.96</v>
      </c>
      <c r="P4" s="12">
        <v>0.85</v>
      </c>
      <c r="Q4" s="12">
        <f t="shared" ref="Q4:Q6" si="2">N4/(O4*P4)</f>
        <v>9.3849298612725711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4" t="s">
        <v>128</v>
      </c>
      <c r="C5" s="7">
        <v>17</v>
      </c>
      <c r="D5" s="7">
        <v>1</v>
      </c>
      <c r="E5" s="7"/>
      <c r="F5" s="7"/>
      <c r="G5" s="7"/>
      <c r="H5" s="8">
        <f>SUMPRODUCT($C$3:$F$3,C5:F5)+G5</f>
        <v>1120</v>
      </c>
      <c r="I5" s="9">
        <v>0.8</v>
      </c>
      <c r="J5" s="8">
        <f t="shared" si="0"/>
        <v>1400</v>
      </c>
      <c r="K5" s="10"/>
      <c r="L5" s="9">
        <f>J5</f>
        <v>1400</v>
      </c>
      <c r="M5" s="10"/>
      <c r="N5" s="11">
        <f t="shared" si="1"/>
        <v>6.3636363636363633</v>
      </c>
      <c r="O5" s="12">
        <v>0.96</v>
      </c>
      <c r="P5" s="12">
        <v>0.85</v>
      </c>
      <c r="Q5" s="12">
        <f t="shared" si="2"/>
        <v>7.7985739750445635</v>
      </c>
      <c r="R5" s="12">
        <v>4</v>
      </c>
      <c r="S5" s="13">
        <v>25</v>
      </c>
      <c r="T5" s="13"/>
    </row>
    <row r="6" spans="1:20" x14ac:dyDescent="0.35">
      <c r="A6" s="6">
        <v>3</v>
      </c>
      <c r="B6" s="4" t="s">
        <v>129</v>
      </c>
      <c r="C6" s="7"/>
      <c r="D6" s="7"/>
      <c r="E6" s="7"/>
      <c r="F6" s="7"/>
      <c r="G6" s="7">
        <v>2600</v>
      </c>
      <c r="H6" s="8">
        <f>SUMPRODUCT($C$3:$F$3,C6:F6)+G6</f>
        <v>2600</v>
      </c>
      <c r="I6" s="9">
        <v>0.8</v>
      </c>
      <c r="J6" s="8">
        <f t="shared" si="0"/>
        <v>3250</v>
      </c>
      <c r="K6" s="10"/>
      <c r="L6" s="10"/>
      <c r="M6" s="9">
        <f>J6</f>
        <v>3250</v>
      </c>
      <c r="N6" s="11">
        <f t="shared" si="1"/>
        <v>14.772727272727273</v>
      </c>
      <c r="O6" s="12">
        <v>0.96</v>
      </c>
      <c r="P6" s="12">
        <v>0.85</v>
      </c>
      <c r="Q6" s="12">
        <f t="shared" si="2"/>
        <v>18.103832442067738</v>
      </c>
      <c r="R6" s="12">
        <v>2.5</v>
      </c>
      <c r="S6" s="13">
        <v>20</v>
      </c>
      <c r="T6" s="13"/>
    </row>
    <row r="7" spans="1:20" x14ac:dyDescent="0.35">
      <c r="A7" s="70" t="s">
        <v>51</v>
      </c>
      <c r="B7" s="70"/>
      <c r="C7" s="18">
        <f>SUM(C4:C6)</f>
        <v>17</v>
      </c>
      <c r="D7" s="18">
        <f>SUM(D4:D6)</f>
        <v>8</v>
      </c>
      <c r="E7" s="18">
        <f>SUM(E4:E6)</f>
        <v>1</v>
      </c>
      <c r="F7" s="18">
        <f>SUM(F4:F6)</f>
        <v>0</v>
      </c>
      <c r="G7" s="18">
        <f>SUM(G4:G6)</f>
        <v>3050</v>
      </c>
      <c r="H7" s="8">
        <f>SUMPRODUCT($C$3:$F$3,C7:F7)+G7</f>
        <v>5270</v>
      </c>
      <c r="I7" s="19">
        <f>H7/J7</f>
        <v>0.83191489361702131</v>
      </c>
      <c r="J7" s="19">
        <f>SUM(J4:J6)</f>
        <v>6334.782608695652</v>
      </c>
      <c r="K7" s="20">
        <f>SUM(K4:K6)</f>
        <v>1684.782608695652</v>
      </c>
      <c r="L7" s="20">
        <f>SUM(L4:L6)</f>
        <v>1400</v>
      </c>
      <c r="M7" s="20">
        <f>SUM(M4:M6)</f>
        <v>3250</v>
      </c>
      <c r="N7" s="11">
        <f>LARGE(K7:M7,1)/220</f>
        <v>14.772727272727273</v>
      </c>
      <c r="O7" s="12"/>
      <c r="P7" s="12"/>
      <c r="Q7" s="12">
        <f>J7/(380*1.73)</f>
        <v>9.6361159243925343</v>
      </c>
      <c r="R7" s="12">
        <v>50</v>
      </c>
      <c r="S7" s="13">
        <v>150</v>
      </c>
      <c r="T7" s="13"/>
    </row>
    <row r="8" spans="1:20" x14ac:dyDescent="0.35">
      <c r="A8" s="14"/>
      <c r="B8" s="17"/>
      <c r="C8" s="14"/>
      <c r="D8" s="14"/>
      <c r="E8" s="14"/>
      <c r="F8" s="14"/>
      <c r="G8" s="14"/>
      <c r="H8" s="21"/>
      <c r="I8" s="17"/>
      <c r="J8" s="17"/>
      <c r="K8" s="22"/>
      <c r="L8" s="22"/>
      <c r="M8" s="22"/>
      <c r="N8" s="17"/>
      <c r="O8" s="14"/>
      <c r="P8" s="23"/>
      <c r="Q8" s="24"/>
      <c r="R8" s="24"/>
      <c r="S8" s="25"/>
      <c r="T8" s="25"/>
    </row>
    <row r="9" spans="1:20" x14ac:dyDescent="0.35">
      <c r="A9" s="14"/>
      <c r="B9" s="17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4"/>
      <c r="P9" s="23"/>
      <c r="Q9" s="26"/>
      <c r="R9" s="26"/>
      <c r="S9" s="27"/>
      <c r="T9" s="28"/>
    </row>
    <row r="10" spans="1:20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35">
      <c r="B11" s="1"/>
      <c r="I11" s="1"/>
    </row>
  </sheetData>
  <mergeCells count="13">
    <mergeCell ref="S2:S3"/>
    <mergeCell ref="T2:T3"/>
    <mergeCell ref="A7:B7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U13" sqref="A1:U13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7" width="4.54296875" style="2" bestFit="1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1" t="s">
        <v>130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4" t="s">
        <v>131</v>
      </c>
      <c r="C4" s="7"/>
      <c r="D4" s="7">
        <v>4</v>
      </c>
      <c r="E4" s="7"/>
      <c r="F4" s="7"/>
      <c r="G4" s="7">
        <f>1050 + 250 +180</f>
        <v>1480</v>
      </c>
      <c r="H4" s="8">
        <f>SUMPRODUCT($C$3:$F$3,C4:F4)+G4</f>
        <v>1880</v>
      </c>
      <c r="I4" s="9">
        <v>0.92</v>
      </c>
      <c r="J4" s="8">
        <f t="shared" ref="J4:J5" si="0">H4/I4</f>
        <v>2043.478260869565</v>
      </c>
      <c r="K4" s="9">
        <f>J4</f>
        <v>2043.478260869565</v>
      </c>
      <c r="L4" s="10"/>
      <c r="M4" s="10"/>
      <c r="N4" s="11">
        <f t="shared" ref="N4:N5" si="1">J4/220</f>
        <v>9.2885375494071134</v>
      </c>
      <c r="O4" s="12">
        <v>0.96</v>
      </c>
      <c r="P4" s="12">
        <v>0.85</v>
      </c>
      <c r="Q4" s="12">
        <f t="shared" ref="Q4:Q5" si="2">N4/(O4*P4)</f>
        <v>11.383011702704797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4" t="s">
        <v>132</v>
      </c>
      <c r="C5" s="7">
        <v>3</v>
      </c>
      <c r="D5" s="7">
        <v>1</v>
      </c>
      <c r="E5" s="7"/>
      <c r="F5" s="7"/>
      <c r="G5" s="7"/>
      <c r="H5" s="8">
        <f>SUMPRODUCT($C$3:$F$3,C5:F5)+G5</f>
        <v>280</v>
      </c>
      <c r="I5" s="9">
        <v>0.8</v>
      </c>
      <c r="J5" s="8">
        <f t="shared" si="0"/>
        <v>350</v>
      </c>
      <c r="K5" s="10"/>
      <c r="L5" s="9">
        <f>J5</f>
        <v>350</v>
      </c>
      <c r="M5" s="10"/>
      <c r="N5" s="11">
        <f t="shared" si="1"/>
        <v>1.5909090909090908</v>
      </c>
      <c r="O5" s="12">
        <v>0.96</v>
      </c>
      <c r="P5" s="12">
        <v>0.85</v>
      </c>
      <c r="Q5" s="12">
        <f t="shared" si="2"/>
        <v>1.9496434937611409</v>
      </c>
      <c r="R5" s="12">
        <v>4</v>
      </c>
      <c r="S5" s="13">
        <v>25</v>
      </c>
      <c r="T5" s="13"/>
    </row>
    <row r="6" spans="1:20" x14ac:dyDescent="0.35">
      <c r="A6" s="70" t="s">
        <v>51</v>
      </c>
      <c r="B6" s="70"/>
      <c r="C6" s="18">
        <f>SUM(C4:C5)</f>
        <v>3</v>
      </c>
      <c r="D6" s="18">
        <f>SUM(D4:D5)</f>
        <v>5</v>
      </c>
      <c r="E6" s="18">
        <f>SUM(E4:E5)</f>
        <v>0</v>
      </c>
      <c r="F6" s="18">
        <f>SUM(F4:F5)</f>
        <v>0</v>
      </c>
      <c r="G6" s="18">
        <f>SUM(G4:G5)</f>
        <v>1480</v>
      </c>
      <c r="H6" s="8">
        <f>SUMPRODUCT($C$3:$F$3,C6:F6)+G6</f>
        <v>2160</v>
      </c>
      <c r="I6" s="19">
        <f>H6/J6</f>
        <v>0.90245231607629439</v>
      </c>
      <c r="J6" s="19">
        <f>SUM(J4:J5)</f>
        <v>2393.478260869565</v>
      </c>
      <c r="K6" s="20">
        <f>SUM(K4:K5)</f>
        <v>2043.478260869565</v>
      </c>
      <c r="L6" s="20">
        <f>SUM(L4:L5)</f>
        <v>350</v>
      </c>
      <c r="M6" s="20">
        <f>SUM(M4:M5)</f>
        <v>0</v>
      </c>
      <c r="N6" s="11">
        <f>LARGE(K6:M6,1)/220</f>
        <v>9.2885375494071134</v>
      </c>
      <c r="O6" s="12"/>
      <c r="P6" s="12"/>
      <c r="Q6" s="12">
        <f>J6/(380*1.73)</f>
        <v>3.6408248568140631</v>
      </c>
      <c r="R6" s="12">
        <v>50</v>
      </c>
      <c r="S6" s="13">
        <v>150</v>
      </c>
      <c r="T6" s="13"/>
    </row>
    <row r="7" spans="1:20" x14ac:dyDescent="0.35">
      <c r="A7" s="14"/>
      <c r="B7" s="17"/>
      <c r="C7" s="14"/>
      <c r="D7" s="14"/>
      <c r="E7" s="14"/>
      <c r="F7" s="14"/>
      <c r="G7" s="14"/>
      <c r="H7" s="21"/>
      <c r="I7" s="17"/>
      <c r="J7" s="17"/>
      <c r="K7" s="22"/>
      <c r="L7" s="22"/>
      <c r="M7" s="22"/>
      <c r="N7" s="17"/>
      <c r="O7" s="14"/>
      <c r="P7" s="23"/>
      <c r="Q7" s="24"/>
      <c r="R7" s="24"/>
      <c r="S7" s="25"/>
      <c r="T7" s="25"/>
    </row>
    <row r="8" spans="1:20" x14ac:dyDescent="0.35">
      <c r="A8" s="14"/>
      <c r="B8" s="1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7"/>
      <c r="O8" s="14"/>
      <c r="P8" s="23"/>
      <c r="Q8" s="26"/>
      <c r="R8" s="26"/>
      <c r="S8" s="27"/>
      <c r="T8" s="28"/>
    </row>
    <row r="9" spans="1:20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21" spans="2:4" x14ac:dyDescent="0.35">
      <c r="B21" s="1"/>
      <c r="C21" s="1"/>
      <c r="D21" s="1"/>
    </row>
  </sheetData>
  <mergeCells count="13">
    <mergeCell ref="S2:S3"/>
    <mergeCell ref="T2:T3"/>
    <mergeCell ref="A6:B6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82" zoomScaleNormal="100" workbookViewId="0">
      <selection activeCell="F16" sqref="F16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6" width="4.54296875" style="2" bestFit="1" customWidth="1"/>
    <col min="7" max="7" width="7.453125" style="2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1" t="s">
        <v>133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4">
        <v>1</v>
      </c>
      <c r="B4" s="58" t="s">
        <v>134</v>
      </c>
      <c r="C4" s="5"/>
      <c r="D4" s="7">
        <v>7</v>
      </c>
      <c r="E4" s="5"/>
      <c r="F4" s="5"/>
      <c r="G4" s="4"/>
      <c r="H4" s="8">
        <f>SUMPRODUCT($C$3:$F$3,C4:F4)+G4</f>
        <v>700</v>
      </c>
      <c r="I4" s="64">
        <v>0.92</v>
      </c>
      <c r="J4" s="8">
        <f t="shared" ref="J4:J73" si="0">H4/I4</f>
        <v>760.86956521739125</v>
      </c>
      <c r="K4" s="4"/>
      <c r="L4" s="4"/>
      <c r="M4" s="4"/>
      <c r="N4" s="11">
        <f t="shared" ref="N4:N73" si="1">J4/220</f>
        <v>3.4584980237154146</v>
      </c>
      <c r="O4" s="56"/>
      <c r="P4" s="56"/>
      <c r="Q4" s="56"/>
      <c r="R4" s="56"/>
      <c r="S4" s="55"/>
      <c r="T4" s="55"/>
    </row>
    <row r="5" spans="1:20" x14ac:dyDescent="0.35">
      <c r="A5" s="4">
        <v>2</v>
      </c>
      <c r="B5" s="58" t="s">
        <v>135</v>
      </c>
      <c r="C5" s="7">
        <v>14</v>
      </c>
      <c r="D5" s="7">
        <v>1</v>
      </c>
      <c r="E5" s="7"/>
      <c r="F5" s="7"/>
      <c r="G5" s="7"/>
      <c r="H5" s="8">
        <f>SUMPRODUCT($C$3:$F$3,C5:F5)+G5</f>
        <v>940</v>
      </c>
      <c r="I5" s="9">
        <v>0.8</v>
      </c>
      <c r="J5" s="8">
        <f t="shared" si="0"/>
        <v>1175</v>
      </c>
      <c r="K5" s="9">
        <f>J5</f>
        <v>1175</v>
      </c>
      <c r="L5" s="10"/>
      <c r="M5" s="10"/>
      <c r="N5" s="11">
        <f t="shared" si="1"/>
        <v>5.3409090909090908</v>
      </c>
      <c r="O5" s="12">
        <v>0.96</v>
      </c>
      <c r="P5" s="12">
        <v>0.85</v>
      </c>
      <c r="Q5" s="12">
        <f t="shared" ref="Q5:Q73" si="2">N5/(O5*P5)</f>
        <v>6.5452317290552591</v>
      </c>
      <c r="R5" s="12">
        <v>2.5</v>
      </c>
      <c r="S5" s="13">
        <v>20</v>
      </c>
      <c r="T5" s="13"/>
    </row>
    <row r="6" spans="1:20" x14ac:dyDescent="0.35">
      <c r="A6" s="4">
        <v>3</v>
      </c>
      <c r="B6" s="58" t="s">
        <v>136</v>
      </c>
      <c r="C6" s="7"/>
      <c r="D6" s="7"/>
      <c r="E6" s="7"/>
      <c r="F6" s="7"/>
      <c r="G6" s="7">
        <v>2600</v>
      </c>
      <c r="H6" s="8">
        <f t="shared" ref="H6:H69" si="3">SUMPRODUCT($C$3:$F$3,C6:F6)+G6</f>
        <v>2600</v>
      </c>
      <c r="I6" s="9">
        <v>0.8</v>
      </c>
      <c r="J6" s="8">
        <f t="shared" si="0"/>
        <v>3250</v>
      </c>
      <c r="K6" s="9"/>
      <c r="L6" s="10"/>
      <c r="M6" s="10"/>
      <c r="N6" s="11">
        <f t="shared" si="1"/>
        <v>14.772727272727273</v>
      </c>
      <c r="O6" s="12"/>
      <c r="P6" s="12"/>
      <c r="Q6" s="12"/>
      <c r="R6" s="12"/>
      <c r="S6" s="13"/>
      <c r="T6" s="13"/>
    </row>
    <row r="7" spans="1:20" x14ac:dyDescent="0.35">
      <c r="A7" s="4">
        <v>4</v>
      </c>
      <c r="B7" s="58" t="s">
        <v>118</v>
      </c>
      <c r="C7" s="7"/>
      <c r="D7" s="7">
        <v>3</v>
      </c>
      <c r="E7" s="7"/>
      <c r="F7" s="7"/>
      <c r="G7" s="7">
        <v>30000</v>
      </c>
      <c r="H7" s="8">
        <f t="shared" si="3"/>
        <v>30300</v>
      </c>
      <c r="I7" s="64">
        <v>0.92</v>
      </c>
      <c r="J7" s="8">
        <f t="shared" si="0"/>
        <v>32934.782608695648</v>
      </c>
      <c r="K7" s="10"/>
      <c r="L7" s="9">
        <f>J7</f>
        <v>32934.782608695648</v>
      </c>
      <c r="M7" s="10"/>
      <c r="N7" s="11">
        <f t="shared" si="1"/>
        <v>149.70355731225294</v>
      </c>
      <c r="O7" s="12">
        <v>0.96</v>
      </c>
      <c r="P7" s="12">
        <v>0.85</v>
      </c>
      <c r="Q7" s="12">
        <f t="shared" si="2"/>
        <v>183.46024180423154</v>
      </c>
      <c r="R7" s="12">
        <v>4</v>
      </c>
      <c r="S7" s="13">
        <v>25</v>
      </c>
      <c r="T7" s="13"/>
    </row>
    <row r="8" spans="1:20" x14ac:dyDescent="0.35">
      <c r="A8" s="4">
        <v>5</v>
      </c>
      <c r="B8" s="58" t="s">
        <v>119</v>
      </c>
      <c r="C8" s="7"/>
      <c r="D8" s="7">
        <v>1</v>
      </c>
      <c r="E8" s="7"/>
      <c r="F8" s="7"/>
      <c r="G8" s="7"/>
      <c r="H8" s="8">
        <f t="shared" si="3"/>
        <v>100</v>
      </c>
      <c r="I8" s="9">
        <v>0.8</v>
      </c>
      <c r="J8" s="8">
        <f t="shared" si="0"/>
        <v>125</v>
      </c>
      <c r="K8" s="10"/>
      <c r="L8" s="9"/>
      <c r="M8" s="10"/>
      <c r="N8" s="11">
        <f t="shared" si="1"/>
        <v>0.56818181818181823</v>
      </c>
      <c r="O8" s="12"/>
      <c r="P8" s="12"/>
      <c r="Q8" s="12"/>
      <c r="R8" s="12"/>
      <c r="S8" s="13"/>
      <c r="T8" s="13"/>
    </row>
    <row r="9" spans="1:20" x14ac:dyDescent="0.35">
      <c r="A9" s="4">
        <v>6</v>
      </c>
      <c r="B9" s="58" t="s">
        <v>137</v>
      </c>
      <c r="C9" s="7"/>
      <c r="D9" s="7"/>
      <c r="E9" s="7"/>
      <c r="F9" s="7"/>
      <c r="G9" s="7">
        <v>6800</v>
      </c>
      <c r="H9" s="8">
        <f t="shared" si="3"/>
        <v>6800</v>
      </c>
      <c r="I9" s="9">
        <v>0.8</v>
      </c>
      <c r="J9" s="8">
        <f t="shared" si="0"/>
        <v>8500</v>
      </c>
      <c r="K9" s="10"/>
      <c r="L9" s="9"/>
      <c r="M9" s="10"/>
      <c r="N9" s="11">
        <f t="shared" si="1"/>
        <v>38.636363636363633</v>
      </c>
      <c r="O9" s="12"/>
      <c r="P9" s="12"/>
      <c r="Q9" s="12"/>
      <c r="R9" s="12"/>
      <c r="S9" s="13"/>
      <c r="T9" s="13"/>
    </row>
    <row r="10" spans="1:20" x14ac:dyDescent="0.35">
      <c r="A10" s="4">
        <v>7</v>
      </c>
      <c r="B10" s="58" t="s">
        <v>138</v>
      </c>
      <c r="C10" s="7"/>
      <c r="D10" s="7">
        <v>1</v>
      </c>
      <c r="E10" s="7"/>
      <c r="F10" s="7"/>
      <c r="G10" s="7"/>
      <c r="H10" s="8">
        <f t="shared" si="3"/>
        <v>100</v>
      </c>
      <c r="I10" s="64">
        <v>0.92</v>
      </c>
      <c r="J10" s="8">
        <f t="shared" si="0"/>
        <v>108.69565217391303</v>
      </c>
      <c r="K10" s="10"/>
      <c r="L10" s="10"/>
      <c r="M10" s="9">
        <f>J10</f>
        <v>108.69565217391303</v>
      </c>
      <c r="N10" s="11">
        <f t="shared" si="1"/>
        <v>0.49407114624505921</v>
      </c>
      <c r="O10" s="12">
        <v>0.96</v>
      </c>
      <c r="P10" s="12">
        <v>0.85</v>
      </c>
      <c r="Q10" s="12">
        <f t="shared" si="2"/>
        <v>0.60547934588855301</v>
      </c>
      <c r="R10" s="12">
        <v>2.5</v>
      </c>
      <c r="S10" s="13">
        <v>20</v>
      </c>
      <c r="T10" s="13"/>
    </row>
    <row r="11" spans="1:20" x14ac:dyDescent="0.35">
      <c r="A11" s="4">
        <v>8</v>
      </c>
      <c r="B11" s="58" t="s">
        <v>84</v>
      </c>
      <c r="C11" s="7">
        <v>1</v>
      </c>
      <c r="D11" s="7">
        <v>1</v>
      </c>
      <c r="E11" s="7"/>
      <c r="F11" s="7"/>
      <c r="G11" s="7"/>
      <c r="H11" s="8">
        <f t="shared" si="3"/>
        <v>160</v>
      </c>
      <c r="I11" s="9">
        <v>0.8</v>
      </c>
      <c r="J11" s="8">
        <f t="shared" si="0"/>
        <v>200</v>
      </c>
      <c r="K11" s="10"/>
      <c r="L11" s="10"/>
      <c r="M11" s="54"/>
      <c r="N11" s="11">
        <f t="shared" si="1"/>
        <v>0.90909090909090906</v>
      </c>
      <c r="O11" s="12"/>
      <c r="P11" s="12"/>
      <c r="Q11" s="12"/>
      <c r="R11" s="12"/>
      <c r="S11" s="13"/>
      <c r="T11" s="13"/>
    </row>
    <row r="12" spans="1:20" x14ac:dyDescent="0.35">
      <c r="A12" s="4">
        <v>9</v>
      </c>
      <c r="B12" s="58" t="s">
        <v>139</v>
      </c>
      <c r="C12" s="7"/>
      <c r="D12" s="7">
        <v>3</v>
      </c>
      <c r="E12" s="7"/>
      <c r="F12" s="7"/>
      <c r="G12" s="7"/>
      <c r="H12" s="8">
        <f t="shared" si="3"/>
        <v>300</v>
      </c>
      <c r="I12" s="64">
        <v>0.92</v>
      </c>
      <c r="J12" s="8">
        <f t="shared" si="0"/>
        <v>326.08695652173913</v>
      </c>
      <c r="K12" s="9">
        <f>J12</f>
        <v>326.08695652173913</v>
      </c>
      <c r="L12" s="10"/>
      <c r="M12"/>
      <c r="N12" s="11">
        <f t="shared" si="1"/>
        <v>1.4822134387351777</v>
      </c>
      <c r="O12" s="12">
        <v>0.96</v>
      </c>
      <c r="P12" s="12">
        <v>0.85</v>
      </c>
      <c r="Q12" s="12">
        <f t="shared" si="2"/>
        <v>1.816438037665659</v>
      </c>
      <c r="R12" s="12">
        <v>2.5</v>
      </c>
      <c r="S12" s="13">
        <v>20</v>
      </c>
      <c r="T12" s="13"/>
    </row>
    <row r="13" spans="1:20" x14ac:dyDescent="0.35">
      <c r="A13" s="4">
        <v>10</v>
      </c>
      <c r="B13" s="58" t="s">
        <v>140</v>
      </c>
      <c r="C13" s="7">
        <v>1</v>
      </c>
      <c r="D13" s="7">
        <v>1</v>
      </c>
      <c r="E13" s="7"/>
      <c r="F13" s="7"/>
      <c r="G13" s="7"/>
      <c r="H13" s="8">
        <f t="shared" si="3"/>
        <v>160</v>
      </c>
      <c r="I13" s="9">
        <v>0.8</v>
      </c>
      <c r="J13" s="8">
        <f t="shared" si="0"/>
        <v>200</v>
      </c>
      <c r="K13" s="9"/>
      <c r="L13" s="10"/>
      <c r="M13"/>
      <c r="N13" s="11">
        <f t="shared" si="1"/>
        <v>0.90909090909090906</v>
      </c>
      <c r="O13" s="12"/>
      <c r="P13" s="12"/>
      <c r="Q13" s="12"/>
      <c r="R13" s="12"/>
      <c r="S13" s="13"/>
      <c r="T13" s="13"/>
    </row>
    <row r="14" spans="1:20" x14ac:dyDescent="0.35">
      <c r="A14" s="4">
        <v>11</v>
      </c>
      <c r="B14" s="58" t="s">
        <v>141</v>
      </c>
      <c r="C14" s="7"/>
      <c r="D14" s="7"/>
      <c r="E14" s="7"/>
      <c r="F14" s="7"/>
      <c r="G14" s="7">
        <v>2600</v>
      </c>
      <c r="H14" s="8">
        <f t="shared" si="3"/>
        <v>2600</v>
      </c>
      <c r="I14" s="9">
        <v>0.8</v>
      </c>
      <c r="J14" s="8">
        <f t="shared" si="0"/>
        <v>3250</v>
      </c>
      <c r="K14" s="9"/>
      <c r="L14" s="10"/>
      <c r="M14"/>
      <c r="N14" s="11">
        <f t="shared" si="1"/>
        <v>14.772727272727273</v>
      </c>
      <c r="O14" s="12"/>
      <c r="P14" s="12"/>
      <c r="Q14" s="12"/>
      <c r="R14" s="12"/>
      <c r="S14" s="13"/>
      <c r="T14" s="13"/>
    </row>
    <row r="15" spans="1:20" x14ac:dyDescent="0.35">
      <c r="A15" s="4">
        <v>12</v>
      </c>
      <c r="B15" s="58" t="s">
        <v>142</v>
      </c>
      <c r="C15" s="7"/>
      <c r="D15" s="7">
        <v>4</v>
      </c>
      <c r="E15" s="7"/>
      <c r="F15" s="7"/>
      <c r="G15" s="7"/>
      <c r="H15" s="8">
        <f t="shared" si="3"/>
        <v>400</v>
      </c>
      <c r="I15" s="64">
        <v>0.92</v>
      </c>
      <c r="J15" s="8">
        <f t="shared" si="0"/>
        <v>434.78260869565213</v>
      </c>
      <c r="K15" s="10"/>
      <c r="L15" s="9">
        <f>J15</f>
        <v>434.78260869565213</v>
      </c>
      <c r="M15" s="10"/>
      <c r="N15" s="11">
        <f t="shared" si="1"/>
        <v>1.9762845849802368</v>
      </c>
      <c r="O15" s="12">
        <v>0.96</v>
      </c>
      <c r="P15" s="12">
        <v>0.85</v>
      </c>
      <c r="Q15" s="12">
        <f t="shared" si="2"/>
        <v>2.421917383554212</v>
      </c>
      <c r="R15" s="12">
        <v>2.5</v>
      </c>
      <c r="S15" s="13">
        <v>20</v>
      </c>
      <c r="T15" s="13"/>
    </row>
    <row r="16" spans="1:20" x14ac:dyDescent="0.35">
      <c r="A16" s="4">
        <v>13</v>
      </c>
      <c r="B16" s="58" t="s">
        <v>143</v>
      </c>
      <c r="C16" s="7">
        <v>4</v>
      </c>
      <c r="D16" s="7">
        <v>1</v>
      </c>
      <c r="E16" s="7"/>
      <c r="F16" s="7"/>
      <c r="G16" s="7"/>
      <c r="H16" s="8">
        <f t="shared" si="3"/>
        <v>340</v>
      </c>
      <c r="I16" s="9">
        <v>0.8</v>
      </c>
      <c r="J16" s="8">
        <f t="shared" si="0"/>
        <v>425</v>
      </c>
      <c r="K16" s="10"/>
      <c r="L16" s="9"/>
      <c r="M16" s="10"/>
      <c r="N16" s="11">
        <f t="shared" si="1"/>
        <v>1.9318181818181819</v>
      </c>
      <c r="O16" s="12"/>
      <c r="P16" s="12"/>
      <c r="Q16" s="12"/>
      <c r="R16" s="12"/>
      <c r="S16" s="13"/>
      <c r="T16" s="13"/>
    </row>
    <row r="17" spans="1:20" x14ac:dyDescent="0.35">
      <c r="A17" s="4">
        <v>14</v>
      </c>
      <c r="B17" s="58" t="s">
        <v>144</v>
      </c>
      <c r="C17" s="7"/>
      <c r="D17" s="7"/>
      <c r="E17" s="7"/>
      <c r="F17" s="7"/>
      <c r="G17" s="7">
        <v>2600</v>
      </c>
      <c r="H17" s="8">
        <f t="shared" si="3"/>
        <v>2600</v>
      </c>
      <c r="I17" s="9">
        <v>0.8</v>
      </c>
      <c r="J17" s="8">
        <f t="shared" si="0"/>
        <v>3250</v>
      </c>
      <c r="K17" s="10"/>
      <c r="L17" s="9"/>
      <c r="M17" s="10"/>
      <c r="N17" s="11">
        <f t="shared" si="1"/>
        <v>14.772727272727273</v>
      </c>
      <c r="O17" s="12"/>
      <c r="P17" s="12"/>
      <c r="Q17" s="12"/>
      <c r="R17" s="12"/>
      <c r="S17" s="13"/>
      <c r="T17" s="13"/>
    </row>
    <row r="18" spans="1:20" x14ac:dyDescent="0.35">
      <c r="A18" s="4">
        <v>15</v>
      </c>
      <c r="B18" s="58" t="s">
        <v>145</v>
      </c>
      <c r="C18" s="7"/>
      <c r="D18" s="7">
        <v>3</v>
      </c>
      <c r="E18" s="7"/>
      <c r="F18" s="7"/>
      <c r="G18" s="7"/>
      <c r="H18" s="8">
        <f t="shared" si="3"/>
        <v>300</v>
      </c>
      <c r="I18" s="64">
        <v>0.92</v>
      </c>
      <c r="J18" s="8">
        <f t="shared" si="0"/>
        <v>326.08695652173913</v>
      </c>
      <c r="K18" s="10"/>
      <c r="L18" s="10"/>
      <c r="M18" s="9">
        <f>J18</f>
        <v>326.08695652173913</v>
      </c>
      <c r="N18" s="11">
        <f t="shared" si="1"/>
        <v>1.4822134387351777</v>
      </c>
      <c r="O18" s="12">
        <v>0.96</v>
      </c>
      <c r="P18" s="12">
        <v>0.85</v>
      </c>
      <c r="Q18" s="12">
        <f t="shared" si="2"/>
        <v>1.816438037665659</v>
      </c>
      <c r="R18" s="12">
        <v>2.5</v>
      </c>
      <c r="S18" s="13">
        <v>20</v>
      </c>
      <c r="T18" s="13"/>
    </row>
    <row r="19" spans="1:20" x14ac:dyDescent="0.35">
      <c r="A19" s="4">
        <v>16</v>
      </c>
      <c r="B19" s="58" t="s">
        <v>146</v>
      </c>
      <c r="C19" s="7">
        <v>1</v>
      </c>
      <c r="D19" s="7">
        <v>1</v>
      </c>
      <c r="E19" s="7"/>
      <c r="F19" s="7"/>
      <c r="G19" s="7"/>
      <c r="H19" s="8">
        <f t="shared" si="3"/>
        <v>160</v>
      </c>
      <c r="I19" s="9">
        <v>0.8</v>
      </c>
      <c r="J19" s="8">
        <f t="shared" si="0"/>
        <v>200</v>
      </c>
      <c r="K19" s="10"/>
      <c r="L19" s="22"/>
      <c r="M19" s="9"/>
      <c r="N19" s="11">
        <f t="shared" si="1"/>
        <v>0.90909090909090906</v>
      </c>
      <c r="O19" s="12"/>
      <c r="P19" s="12"/>
      <c r="Q19" s="12"/>
      <c r="R19" s="12"/>
      <c r="S19" s="13"/>
      <c r="T19" s="13"/>
    </row>
    <row r="20" spans="1:20" x14ac:dyDescent="0.35">
      <c r="A20" s="4">
        <v>17</v>
      </c>
      <c r="B20" s="58" t="s">
        <v>147</v>
      </c>
      <c r="C20" s="7"/>
      <c r="D20" s="7"/>
      <c r="E20" s="7"/>
      <c r="F20" s="7"/>
      <c r="G20" s="7">
        <v>2600</v>
      </c>
      <c r="H20" s="8">
        <f t="shared" si="3"/>
        <v>2600</v>
      </c>
      <c r="I20" s="9">
        <v>0.8</v>
      </c>
      <c r="J20" s="8">
        <f t="shared" si="0"/>
        <v>3250</v>
      </c>
      <c r="K20" s="10"/>
      <c r="L20" s="22"/>
      <c r="M20" s="9"/>
      <c r="N20" s="11">
        <f t="shared" si="1"/>
        <v>14.772727272727273</v>
      </c>
      <c r="O20" s="12"/>
      <c r="P20" s="12"/>
      <c r="Q20" s="12"/>
      <c r="R20" s="12"/>
      <c r="S20" s="13"/>
      <c r="T20" s="13"/>
    </row>
    <row r="21" spans="1:20" x14ac:dyDescent="0.35">
      <c r="A21" s="4">
        <v>18</v>
      </c>
      <c r="B21" s="58" t="s">
        <v>148</v>
      </c>
      <c r="C21" s="7"/>
      <c r="D21" s="7">
        <v>5</v>
      </c>
      <c r="E21" s="64"/>
      <c r="F21" s="7"/>
      <c r="G21" s="7"/>
      <c r="H21" s="8">
        <f t="shared" si="3"/>
        <v>500</v>
      </c>
      <c r="I21" s="64">
        <v>0.92</v>
      </c>
      <c r="J21" s="8">
        <f t="shared" si="0"/>
        <v>543.47826086956525</v>
      </c>
      <c r="K21" s="9">
        <f>J21</f>
        <v>543.47826086956525</v>
      </c>
      <c r="L21"/>
      <c r="M21" s="10"/>
      <c r="N21" s="11">
        <f t="shared" si="1"/>
        <v>2.4703557312252964</v>
      </c>
      <c r="O21" s="12">
        <v>0.96</v>
      </c>
      <c r="P21" s="12">
        <v>0.85</v>
      </c>
      <c r="Q21" s="12">
        <f t="shared" si="2"/>
        <v>3.0273967294427653</v>
      </c>
      <c r="R21" s="12">
        <v>2.5</v>
      </c>
      <c r="S21" s="13">
        <v>20</v>
      </c>
      <c r="T21" s="13"/>
    </row>
    <row r="22" spans="1:20" x14ac:dyDescent="0.35">
      <c r="A22" s="4">
        <v>19</v>
      </c>
      <c r="B22" s="58" t="s">
        <v>149</v>
      </c>
      <c r="C22" s="7">
        <v>4</v>
      </c>
      <c r="D22" s="7">
        <v>1</v>
      </c>
      <c r="E22" s="64"/>
      <c r="F22" s="7"/>
      <c r="G22" s="7"/>
      <c r="H22" s="8">
        <f t="shared" si="3"/>
        <v>340</v>
      </c>
      <c r="I22" s="9">
        <v>0.8</v>
      </c>
      <c r="J22" s="8">
        <f t="shared" si="0"/>
        <v>425</v>
      </c>
      <c r="K22" s="9"/>
      <c r="L22"/>
      <c r="M22" s="10"/>
      <c r="N22" s="11">
        <f t="shared" si="1"/>
        <v>1.9318181818181819</v>
      </c>
      <c r="O22" s="12"/>
      <c r="P22" s="12"/>
      <c r="Q22" s="12"/>
      <c r="R22" s="12"/>
      <c r="S22" s="13"/>
      <c r="T22" s="13"/>
    </row>
    <row r="23" spans="1:20" x14ac:dyDescent="0.35">
      <c r="A23" s="4">
        <v>20</v>
      </c>
      <c r="B23" s="58" t="s">
        <v>150</v>
      </c>
      <c r="C23" s="7"/>
      <c r="D23" s="7"/>
      <c r="E23" s="64"/>
      <c r="F23" s="7"/>
      <c r="G23" s="7">
        <v>2600</v>
      </c>
      <c r="H23" s="8">
        <f t="shared" si="3"/>
        <v>2600</v>
      </c>
      <c r="I23" s="9">
        <v>0.8</v>
      </c>
      <c r="J23" s="8">
        <f t="shared" si="0"/>
        <v>3250</v>
      </c>
      <c r="K23" s="9"/>
      <c r="L23"/>
      <c r="M23" s="10"/>
      <c r="N23" s="11">
        <f t="shared" si="1"/>
        <v>14.772727272727273</v>
      </c>
      <c r="O23" s="12"/>
      <c r="P23" s="12"/>
      <c r="Q23" s="12"/>
      <c r="R23" s="12"/>
      <c r="S23" s="13"/>
      <c r="T23" s="13"/>
    </row>
    <row r="24" spans="1:20" x14ac:dyDescent="0.25">
      <c r="A24" s="4">
        <v>21</v>
      </c>
      <c r="B24" s="58" t="s">
        <v>151</v>
      </c>
      <c r="C24" s="7"/>
      <c r="D24" s="7">
        <v>3</v>
      </c>
      <c r="E24" s="7"/>
      <c r="F24" s="7"/>
      <c r="G24" s="7"/>
      <c r="H24" s="8">
        <f t="shared" si="3"/>
        <v>300</v>
      </c>
      <c r="I24" s="64">
        <v>0.92</v>
      </c>
      <c r="J24" s="8">
        <f t="shared" si="0"/>
        <v>326.08695652173913</v>
      </c>
      <c r="K24" s="10"/>
      <c r="L24" s="9">
        <f>J24</f>
        <v>326.08695652173913</v>
      </c>
      <c r="M24" s="15"/>
      <c r="N24" s="11">
        <f t="shared" si="1"/>
        <v>1.4822134387351777</v>
      </c>
      <c r="O24" s="12">
        <v>0.96</v>
      </c>
      <c r="P24" s="12">
        <v>0.85</v>
      </c>
      <c r="Q24" s="12">
        <f t="shared" si="2"/>
        <v>1.816438037665659</v>
      </c>
      <c r="R24" s="12">
        <v>2.5</v>
      </c>
      <c r="S24" s="13">
        <v>20</v>
      </c>
      <c r="T24" s="13"/>
    </row>
    <row r="25" spans="1:20" x14ac:dyDescent="0.25">
      <c r="A25" s="4">
        <v>22</v>
      </c>
      <c r="B25" s="58" t="s">
        <v>152</v>
      </c>
      <c r="C25" s="7">
        <v>1</v>
      </c>
      <c r="D25" s="7">
        <v>1</v>
      </c>
      <c r="E25" s="7"/>
      <c r="F25" s="7"/>
      <c r="G25" s="7"/>
      <c r="H25" s="8">
        <f t="shared" si="3"/>
        <v>160</v>
      </c>
      <c r="I25" s="9">
        <v>0.8</v>
      </c>
      <c r="J25" s="8">
        <f t="shared" si="0"/>
        <v>200</v>
      </c>
      <c r="K25" s="10"/>
      <c r="L25" s="9"/>
      <c r="M25" s="15"/>
      <c r="N25" s="11">
        <f t="shared" si="1"/>
        <v>0.90909090909090906</v>
      </c>
      <c r="O25" s="12"/>
      <c r="P25" s="12"/>
      <c r="Q25" s="12"/>
      <c r="R25" s="12"/>
      <c r="S25" s="13"/>
      <c r="T25" s="13"/>
    </row>
    <row r="26" spans="1:20" x14ac:dyDescent="0.25">
      <c r="A26" s="4">
        <v>23</v>
      </c>
      <c r="B26" s="58" t="s">
        <v>153</v>
      </c>
      <c r="C26" s="7"/>
      <c r="D26" s="7"/>
      <c r="E26" s="7"/>
      <c r="F26" s="7"/>
      <c r="G26" s="7">
        <v>2600</v>
      </c>
      <c r="H26" s="8">
        <f t="shared" si="3"/>
        <v>2600</v>
      </c>
      <c r="I26" s="9">
        <v>0.8</v>
      </c>
      <c r="J26" s="8">
        <f t="shared" si="0"/>
        <v>3250</v>
      </c>
      <c r="K26" s="10"/>
      <c r="L26" s="9"/>
      <c r="M26" s="15"/>
      <c r="N26" s="11">
        <f t="shared" si="1"/>
        <v>14.772727272727273</v>
      </c>
      <c r="O26" s="12"/>
      <c r="P26" s="12"/>
      <c r="Q26" s="12"/>
      <c r="R26" s="12"/>
      <c r="S26" s="13"/>
      <c r="T26" s="13"/>
    </row>
    <row r="27" spans="1:20" x14ac:dyDescent="0.25">
      <c r="A27" s="4">
        <v>24</v>
      </c>
      <c r="B27" s="58" t="s">
        <v>154</v>
      </c>
      <c r="C27" s="7"/>
      <c r="D27" s="7">
        <v>5</v>
      </c>
      <c r="E27" s="7"/>
      <c r="F27" s="7"/>
      <c r="G27" s="7"/>
      <c r="H27" s="8">
        <f t="shared" si="3"/>
        <v>500</v>
      </c>
      <c r="I27" s="64">
        <v>0.92</v>
      </c>
      <c r="J27" s="8">
        <f t="shared" si="0"/>
        <v>543.47826086956525</v>
      </c>
      <c r="K27" s="15"/>
      <c r="L27" s="10"/>
      <c r="M27" s="9">
        <f>J27</f>
        <v>543.47826086956525</v>
      </c>
      <c r="N27" s="11">
        <f t="shared" si="1"/>
        <v>2.4703557312252964</v>
      </c>
      <c r="O27" s="12">
        <v>0.96</v>
      </c>
      <c r="P27" s="12">
        <v>0.85</v>
      </c>
      <c r="Q27" s="12">
        <f t="shared" si="2"/>
        <v>3.0273967294427653</v>
      </c>
      <c r="R27" s="12">
        <v>2.5</v>
      </c>
      <c r="S27" s="13">
        <v>20</v>
      </c>
      <c r="T27" s="13"/>
    </row>
    <row r="28" spans="1:20" x14ac:dyDescent="0.25">
      <c r="A28" s="4">
        <v>25</v>
      </c>
      <c r="B28" s="58" t="s">
        <v>155</v>
      </c>
      <c r="C28" s="7">
        <v>5</v>
      </c>
      <c r="D28" s="7">
        <v>1</v>
      </c>
      <c r="E28" s="7"/>
      <c r="F28" s="7"/>
      <c r="G28" s="7"/>
      <c r="H28" s="8">
        <f t="shared" si="3"/>
        <v>400</v>
      </c>
      <c r="I28" s="9">
        <v>0.8</v>
      </c>
      <c r="J28" s="8">
        <f t="shared" si="0"/>
        <v>500</v>
      </c>
      <c r="K28" s="15"/>
      <c r="L28" s="10"/>
      <c r="M28" s="9"/>
      <c r="N28" s="11">
        <f t="shared" si="1"/>
        <v>2.2727272727272729</v>
      </c>
      <c r="O28" s="12"/>
      <c r="P28" s="12"/>
      <c r="Q28" s="12"/>
      <c r="R28" s="12"/>
      <c r="S28" s="13"/>
      <c r="T28" s="13"/>
    </row>
    <row r="29" spans="1:20" x14ac:dyDescent="0.25">
      <c r="A29" s="4">
        <v>26</v>
      </c>
      <c r="B29" s="58" t="s">
        <v>156</v>
      </c>
      <c r="C29" s="7"/>
      <c r="D29" s="7"/>
      <c r="E29" s="7"/>
      <c r="F29" s="7"/>
      <c r="G29" s="7">
        <v>2600</v>
      </c>
      <c r="H29" s="8">
        <f t="shared" si="3"/>
        <v>2600</v>
      </c>
      <c r="I29" s="9">
        <v>0.8</v>
      </c>
      <c r="J29" s="8">
        <f t="shared" si="0"/>
        <v>3250</v>
      </c>
      <c r="K29" s="15"/>
      <c r="L29" s="10"/>
      <c r="M29" s="9"/>
      <c r="N29" s="11">
        <f t="shared" si="1"/>
        <v>14.772727272727273</v>
      </c>
      <c r="O29" s="12"/>
      <c r="P29" s="12"/>
      <c r="Q29" s="12"/>
      <c r="R29" s="12"/>
      <c r="S29" s="13"/>
      <c r="T29" s="13"/>
    </row>
    <row r="30" spans="1:20" x14ac:dyDescent="0.25">
      <c r="A30" s="4">
        <v>27</v>
      </c>
      <c r="B30" s="58" t="s">
        <v>157</v>
      </c>
      <c r="C30" s="7"/>
      <c r="D30" s="7">
        <v>4</v>
      </c>
      <c r="E30" s="7"/>
      <c r="F30" s="7"/>
      <c r="G30" s="7"/>
      <c r="H30" s="8">
        <f t="shared" si="3"/>
        <v>400</v>
      </c>
      <c r="I30" s="64">
        <v>0.92</v>
      </c>
      <c r="J30" s="8">
        <f t="shared" si="0"/>
        <v>434.78260869565213</v>
      </c>
      <c r="K30" s="9">
        <f>J30</f>
        <v>434.78260869565213</v>
      </c>
      <c r="L30" s="15"/>
      <c r="M30" s="10"/>
      <c r="N30" s="11">
        <f t="shared" si="1"/>
        <v>1.9762845849802368</v>
      </c>
      <c r="O30" s="12">
        <v>0.96</v>
      </c>
      <c r="P30" s="12">
        <v>0.85</v>
      </c>
      <c r="Q30" s="12">
        <f t="shared" si="2"/>
        <v>2.421917383554212</v>
      </c>
      <c r="R30" s="12">
        <v>2.5</v>
      </c>
      <c r="S30" s="13">
        <v>20</v>
      </c>
      <c r="T30" s="13"/>
    </row>
    <row r="31" spans="1:20" x14ac:dyDescent="0.25">
      <c r="A31" s="4">
        <v>28</v>
      </c>
      <c r="B31" s="58" t="s">
        <v>158</v>
      </c>
      <c r="C31" s="7">
        <v>2</v>
      </c>
      <c r="D31" s="7">
        <v>1</v>
      </c>
      <c r="E31" s="7"/>
      <c r="F31" s="7"/>
      <c r="G31" s="7"/>
      <c r="H31" s="8">
        <f t="shared" si="3"/>
        <v>220</v>
      </c>
      <c r="I31" s="9">
        <v>0.8</v>
      </c>
      <c r="J31" s="8">
        <f t="shared" si="0"/>
        <v>275</v>
      </c>
      <c r="K31" s="9"/>
      <c r="L31" s="15"/>
      <c r="M31" s="10"/>
      <c r="N31" s="11">
        <f t="shared" si="1"/>
        <v>1.25</v>
      </c>
      <c r="O31" s="12"/>
      <c r="P31" s="12"/>
      <c r="Q31" s="12"/>
      <c r="R31" s="12"/>
      <c r="S31" s="13"/>
      <c r="T31" s="13"/>
    </row>
    <row r="32" spans="1:20" x14ac:dyDescent="0.25">
      <c r="A32" s="4">
        <v>29</v>
      </c>
      <c r="B32" s="58" t="s">
        <v>159</v>
      </c>
      <c r="C32" s="7"/>
      <c r="D32" s="7"/>
      <c r="E32" s="7"/>
      <c r="F32" s="7"/>
      <c r="G32" s="7">
        <v>2600</v>
      </c>
      <c r="H32" s="8">
        <f t="shared" si="3"/>
        <v>2600</v>
      </c>
      <c r="I32" s="9">
        <v>0.8</v>
      </c>
      <c r="J32" s="8">
        <f t="shared" si="0"/>
        <v>3250</v>
      </c>
      <c r="K32" s="9"/>
      <c r="L32" s="15"/>
      <c r="M32" s="10"/>
      <c r="N32" s="11">
        <f t="shared" si="1"/>
        <v>14.772727272727273</v>
      </c>
      <c r="O32" s="12"/>
      <c r="P32" s="12"/>
      <c r="Q32" s="12"/>
      <c r="R32" s="12"/>
      <c r="S32" s="13"/>
      <c r="T32" s="13"/>
    </row>
    <row r="33" spans="1:20" x14ac:dyDescent="0.35">
      <c r="A33" s="4">
        <v>30</v>
      </c>
      <c r="B33" s="58" t="s">
        <v>160</v>
      </c>
      <c r="C33" s="7"/>
      <c r="D33" s="7">
        <v>1</v>
      </c>
      <c r="E33" s="7"/>
      <c r="F33" s="7"/>
      <c r="G33" s="7"/>
      <c r="H33" s="8">
        <f t="shared" si="3"/>
        <v>100</v>
      </c>
      <c r="I33" s="64">
        <v>0.92</v>
      </c>
      <c r="J33" s="8">
        <f t="shared" si="0"/>
        <v>108.69565217391303</v>
      </c>
      <c r="K33" s="10"/>
      <c r="L33" s="9">
        <f>J33</f>
        <v>108.69565217391303</v>
      </c>
      <c r="M33" s="10"/>
      <c r="N33" s="11">
        <f t="shared" si="1"/>
        <v>0.49407114624505921</v>
      </c>
      <c r="O33" s="12">
        <v>0.96</v>
      </c>
      <c r="P33" s="12">
        <v>0.85</v>
      </c>
      <c r="Q33" s="12">
        <f t="shared" si="2"/>
        <v>0.60547934588855301</v>
      </c>
      <c r="R33" s="12">
        <v>2.5</v>
      </c>
      <c r="S33" s="13">
        <v>20</v>
      </c>
      <c r="T33" s="13"/>
    </row>
    <row r="34" spans="1:20" x14ac:dyDescent="0.35">
      <c r="A34" s="4">
        <v>31</v>
      </c>
      <c r="B34" s="58" t="s">
        <v>161</v>
      </c>
      <c r="C34" s="7"/>
      <c r="D34" s="7">
        <v>1</v>
      </c>
      <c r="E34" s="7"/>
      <c r="F34" s="7"/>
      <c r="G34" s="7"/>
      <c r="H34" s="8">
        <f t="shared" si="3"/>
        <v>100</v>
      </c>
      <c r="I34" s="9">
        <v>0.8</v>
      </c>
      <c r="J34" s="8">
        <f t="shared" si="0"/>
        <v>125</v>
      </c>
      <c r="K34" s="10"/>
      <c r="L34" s="9"/>
      <c r="M34" s="10"/>
      <c r="N34" s="11">
        <f t="shared" si="1"/>
        <v>0.56818181818181823</v>
      </c>
      <c r="O34" s="12"/>
      <c r="P34" s="12"/>
      <c r="Q34" s="12"/>
      <c r="R34" s="12"/>
      <c r="S34" s="13"/>
      <c r="T34" s="13"/>
    </row>
    <row r="35" spans="1:20" x14ac:dyDescent="0.35">
      <c r="A35" s="4">
        <v>32</v>
      </c>
      <c r="B35" s="58" t="s">
        <v>162</v>
      </c>
      <c r="C35" s="7"/>
      <c r="D35" s="7">
        <v>6</v>
      </c>
      <c r="E35" s="7"/>
      <c r="F35" s="7"/>
      <c r="G35" s="7"/>
      <c r="H35" s="8">
        <f t="shared" si="3"/>
        <v>600</v>
      </c>
      <c r="I35" s="64">
        <v>0.92</v>
      </c>
      <c r="J35" s="8">
        <f t="shared" si="0"/>
        <v>652.17391304347825</v>
      </c>
      <c r="K35" s="10"/>
      <c r="L35" s="10"/>
      <c r="M35" s="9">
        <f t="shared" ref="M35:M72" si="4">J35</f>
        <v>652.17391304347825</v>
      </c>
      <c r="N35" s="11">
        <f t="shared" si="1"/>
        <v>2.9644268774703555</v>
      </c>
      <c r="O35" s="12">
        <v>0.96</v>
      </c>
      <c r="P35" s="12">
        <v>0.85</v>
      </c>
      <c r="Q35" s="12">
        <f t="shared" si="2"/>
        <v>3.6328760753313181</v>
      </c>
      <c r="R35" s="12">
        <v>2.5</v>
      </c>
      <c r="S35" s="13">
        <v>20</v>
      </c>
      <c r="T35" s="13"/>
    </row>
    <row r="36" spans="1:20" x14ac:dyDescent="0.35">
      <c r="A36" s="4">
        <v>33</v>
      </c>
      <c r="B36" s="58" t="s">
        <v>163</v>
      </c>
      <c r="C36" s="7">
        <v>5</v>
      </c>
      <c r="D36" s="7">
        <v>1</v>
      </c>
      <c r="E36" s="7"/>
      <c r="F36" s="7"/>
      <c r="G36" s="7"/>
      <c r="H36" s="8">
        <f t="shared" si="3"/>
        <v>400</v>
      </c>
      <c r="I36" s="9">
        <v>0.8</v>
      </c>
      <c r="J36" s="8">
        <f t="shared" si="0"/>
        <v>500</v>
      </c>
      <c r="K36" s="10"/>
      <c r="L36" s="10"/>
      <c r="M36" s="9"/>
      <c r="N36" s="11">
        <f t="shared" si="1"/>
        <v>2.2727272727272729</v>
      </c>
      <c r="O36" s="12"/>
      <c r="P36" s="12"/>
      <c r="Q36" s="12"/>
      <c r="R36" s="12"/>
      <c r="S36" s="13"/>
      <c r="T36" s="13"/>
    </row>
    <row r="37" spans="1:20" x14ac:dyDescent="0.35">
      <c r="A37" s="4">
        <v>34</v>
      </c>
      <c r="B37" s="58" t="s">
        <v>164</v>
      </c>
      <c r="C37" s="7"/>
      <c r="D37" s="7"/>
      <c r="E37" s="7"/>
      <c r="F37" s="7"/>
      <c r="G37" s="7">
        <v>2600</v>
      </c>
      <c r="H37" s="8">
        <f t="shared" si="3"/>
        <v>2600</v>
      </c>
      <c r="I37" s="9">
        <v>0.8</v>
      </c>
      <c r="J37" s="8">
        <f t="shared" si="0"/>
        <v>3250</v>
      </c>
      <c r="K37" s="10"/>
      <c r="L37" s="10"/>
      <c r="M37" s="9"/>
      <c r="N37" s="11">
        <f t="shared" si="1"/>
        <v>14.772727272727273</v>
      </c>
      <c r="O37" s="12"/>
      <c r="P37" s="12"/>
      <c r="Q37" s="12"/>
      <c r="R37" s="12"/>
      <c r="S37" s="13"/>
      <c r="T37" s="13"/>
    </row>
    <row r="38" spans="1:20" x14ac:dyDescent="0.35">
      <c r="A38" s="4">
        <v>35</v>
      </c>
      <c r="B38" s="58" t="s">
        <v>165</v>
      </c>
      <c r="C38" s="7"/>
      <c r="D38" s="7">
        <v>5</v>
      </c>
      <c r="E38" s="7"/>
      <c r="F38" s="7"/>
      <c r="G38" s="7"/>
      <c r="H38" s="8">
        <f t="shared" si="3"/>
        <v>500</v>
      </c>
      <c r="I38" s="64">
        <v>0.92</v>
      </c>
      <c r="J38" s="8">
        <f t="shared" si="0"/>
        <v>543.47826086956525</v>
      </c>
      <c r="K38" s="9">
        <f>J38</f>
        <v>543.47826086956525</v>
      </c>
      <c r="L38" s="10"/>
      <c r="M38" s="16"/>
      <c r="N38" s="11">
        <f t="shared" si="1"/>
        <v>2.4703557312252964</v>
      </c>
      <c r="O38" s="12">
        <v>0.96</v>
      </c>
      <c r="P38" s="12">
        <v>0.85</v>
      </c>
      <c r="Q38" s="12">
        <f t="shared" si="2"/>
        <v>3.0273967294427653</v>
      </c>
      <c r="R38" s="12">
        <v>2.5</v>
      </c>
      <c r="S38" s="13">
        <v>20</v>
      </c>
      <c r="T38" s="13"/>
    </row>
    <row r="39" spans="1:20" x14ac:dyDescent="0.35">
      <c r="A39" s="4">
        <v>36</v>
      </c>
      <c r="B39" s="58" t="s">
        <v>166</v>
      </c>
      <c r="C39" s="7">
        <v>4</v>
      </c>
      <c r="D39" s="7">
        <v>1</v>
      </c>
      <c r="E39" s="7"/>
      <c r="F39" s="7"/>
      <c r="G39" s="7"/>
      <c r="H39" s="8">
        <f t="shared" si="3"/>
        <v>340</v>
      </c>
      <c r="I39" s="9">
        <v>0.8</v>
      </c>
      <c r="J39" s="8">
        <f t="shared" si="0"/>
        <v>425</v>
      </c>
      <c r="K39" s="9"/>
      <c r="L39" s="10"/>
      <c r="M39" s="16"/>
      <c r="N39" s="11">
        <f t="shared" si="1"/>
        <v>1.9318181818181819</v>
      </c>
      <c r="O39" s="12"/>
      <c r="P39" s="12"/>
      <c r="Q39" s="12"/>
      <c r="R39" s="12"/>
      <c r="S39" s="13"/>
      <c r="T39" s="13"/>
    </row>
    <row r="40" spans="1:20" x14ac:dyDescent="0.35">
      <c r="A40" s="4">
        <v>37</v>
      </c>
      <c r="B40" s="58" t="s">
        <v>167</v>
      </c>
      <c r="C40" s="7"/>
      <c r="D40" s="7"/>
      <c r="E40" s="7"/>
      <c r="F40" s="7"/>
      <c r="G40" s="7">
        <v>2600</v>
      </c>
      <c r="H40" s="8">
        <f t="shared" si="3"/>
        <v>2600</v>
      </c>
      <c r="I40" s="9">
        <v>0.8</v>
      </c>
      <c r="J40" s="8">
        <f t="shared" si="0"/>
        <v>3250</v>
      </c>
      <c r="K40" s="9"/>
      <c r="L40" s="10"/>
      <c r="M40" s="16"/>
      <c r="N40" s="11">
        <f t="shared" si="1"/>
        <v>14.772727272727273</v>
      </c>
      <c r="O40" s="12"/>
      <c r="P40" s="12"/>
      <c r="Q40" s="12"/>
      <c r="R40" s="12"/>
      <c r="S40" s="13"/>
      <c r="T40" s="13"/>
    </row>
    <row r="41" spans="1:20" x14ac:dyDescent="0.35">
      <c r="A41" s="4">
        <v>38</v>
      </c>
      <c r="B41" s="58" t="s">
        <v>168</v>
      </c>
      <c r="C41" s="7"/>
      <c r="D41" s="7">
        <v>1</v>
      </c>
      <c r="E41" s="7"/>
      <c r="F41" s="7"/>
      <c r="G41" s="7"/>
      <c r="H41" s="8">
        <f t="shared" si="3"/>
        <v>100</v>
      </c>
      <c r="I41" s="64">
        <v>0.92</v>
      </c>
      <c r="J41" s="8">
        <f t="shared" si="0"/>
        <v>108.69565217391303</v>
      </c>
      <c r="K41" s="10"/>
      <c r="L41" s="9">
        <f>J41</f>
        <v>108.69565217391303</v>
      </c>
      <c r="M41" s="16"/>
      <c r="N41" s="11">
        <f t="shared" si="1"/>
        <v>0.49407114624505921</v>
      </c>
      <c r="O41" s="12">
        <v>0.96</v>
      </c>
      <c r="P41" s="12">
        <v>0.85</v>
      </c>
      <c r="Q41" s="12">
        <f t="shared" si="2"/>
        <v>0.60547934588855301</v>
      </c>
      <c r="R41" s="12">
        <v>2.5</v>
      </c>
      <c r="S41" s="13">
        <v>20</v>
      </c>
      <c r="T41" s="13"/>
    </row>
    <row r="42" spans="1:20" x14ac:dyDescent="0.35">
      <c r="A42" s="4">
        <v>39</v>
      </c>
      <c r="B42" s="58" t="s">
        <v>169</v>
      </c>
      <c r="C42" s="7">
        <v>8</v>
      </c>
      <c r="D42" s="7">
        <v>1</v>
      </c>
      <c r="E42" s="7"/>
      <c r="F42" s="7"/>
      <c r="G42" s="7"/>
      <c r="H42" s="8">
        <f t="shared" si="3"/>
        <v>580</v>
      </c>
      <c r="I42" s="9">
        <v>0.8</v>
      </c>
      <c r="J42" s="8">
        <f t="shared" si="0"/>
        <v>725</v>
      </c>
      <c r="K42" s="10"/>
      <c r="L42" s="9"/>
      <c r="M42" s="16"/>
      <c r="N42" s="11">
        <f t="shared" si="1"/>
        <v>3.2954545454545454</v>
      </c>
      <c r="O42" s="12"/>
      <c r="P42" s="12"/>
      <c r="Q42" s="12"/>
      <c r="R42" s="12"/>
      <c r="S42" s="13"/>
      <c r="T42" s="13"/>
    </row>
    <row r="43" spans="1:20" x14ac:dyDescent="0.35">
      <c r="A43" s="4">
        <v>40</v>
      </c>
      <c r="B43" s="58" t="s">
        <v>170</v>
      </c>
      <c r="C43" s="7"/>
      <c r="D43" s="7">
        <v>1</v>
      </c>
      <c r="E43" s="7"/>
      <c r="F43" s="7"/>
      <c r="G43" s="7"/>
      <c r="H43" s="8">
        <f t="shared" si="3"/>
        <v>100</v>
      </c>
      <c r="I43" s="64">
        <v>0.92</v>
      </c>
      <c r="J43" s="8">
        <f t="shared" si="0"/>
        <v>108.69565217391303</v>
      </c>
      <c r="K43" s="9">
        <f>J43</f>
        <v>108.69565217391303</v>
      </c>
      <c r="L43" s="10"/>
      <c r="M43" s="16"/>
      <c r="N43" s="11">
        <f t="shared" si="1"/>
        <v>0.49407114624505921</v>
      </c>
      <c r="O43" s="12">
        <v>0.96</v>
      </c>
      <c r="P43" s="12">
        <v>0.85</v>
      </c>
      <c r="Q43" s="12">
        <f t="shared" si="2"/>
        <v>0.60547934588855301</v>
      </c>
      <c r="R43" s="12">
        <v>2.5</v>
      </c>
      <c r="S43" s="13">
        <v>20</v>
      </c>
      <c r="T43" s="13"/>
    </row>
    <row r="44" spans="1:20" x14ac:dyDescent="0.35">
      <c r="A44" s="4">
        <v>41</v>
      </c>
      <c r="B44" s="58" t="s">
        <v>171</v>
      </c>
      <c r="C44" s="7">
        <v>6</v>
      </c>
      <c r="D44" s="7">
        <v>1</v>
      </c>
      <c r="E44" s="7"/>
      <c r="F44" s="7"/>
      <c r="G44" s="7"/>
      <c r="H44" s="8">
        <f t="shared" si="3"/>
        <v>460</v>
      </c>
      <c r="I44" s="9">
        <v>0.8</v>
      </c>
      <c r="J44" s="8">
        <f t="shared" si="0"/>
        <v>575</v>
      </c>
      <c r="K44" s="9"/>
      <c r="L44" s="10"/>
      <c r="M44" s="16"/>
      <c r="N44" s="11">
        <f t="shared" si="1"/>
        <v>2.6136363636363638</v>
      </c>
      <c r="O44" s="12"/>
      <c r="P44" s="12"/>
      <c r="Q44" s="12"/>
      <c r="R44" s="12"/>
      <c r="S44" s="13"/>
      <c r="T44" s="13"/>
    </row>
    <row r="45" spans="1:20" x14ac:dyDescent="0.35">
      <c r="A45" s="4">
        <v>42</v>
      </c>
      <c r="B45" s="58" t="s">
        <v>172</v>
      </c>
      <c r="C45" s="7"/>
      <c r="D45" s="7">
        <v>3</v>
      </c>
      <c r="E45" s="7"/>
      <c r="F45" s="7"/>
      <c r="G45" s="7"/>
      <c r="H45" s="8">
        <f t="shared" si="3"/>
        <v>300</v>
      </c>
      <c r="I45" s="64">
        <v>0.92</v>
      </c>
      <c r="J45" s="8">
        <f t="shared" si="0"/>
        <v>326.08695652173913</v>
      </c>
      <c r="K45" s="10"/>
      <c r="L45" s="9">
        <f>J45</f>
        <v>326.08695652173913</v>
      </c>
      <c r="M45" s="16"/>
      <c r="N45" s="11">
        <f t="shared" si="1"/>
        <v>1.4822134387351777</v>
      </c>
      <c r="O45" s="12">
        <v>0.96</v>
      </c>
      <c r="P45" s="12">
        <v>0.85</v>
      </c>
      <c r="Q45" s="12">
        <f t="shared" si="2"/>
        <v>1.816438037665659</v>
      </c>
      <c r="R45" s="12">
        <v>2.5</v>
      </c>
      <c r="S45" s="13">
        <v>20</v>
      </c>
      <c r="T45" s="13"/>
    </row>
    <row r="46" spans="1:20" x14ac:dyDescent="0.35">
      <c r="A46" s="4">
        <v>43</v>
      </c>
      <c r="B46" s="58" t="s">
        <v>173</v>
      </c>
      <c r="C46" s="7">
        <v>1</v>
      </c>
      <c r="D46" s="7">
        <v>1</v>
      </c>
      <c r="E46" s="7"/>
      <c r="F46" s="7"/>
      <c r="G46" s="7"/>
      <c r="H46" s="8">
        <f t="shared" si="3"/>
        <v>160</v>
      </c>
      <c r="I46" s="9">
        <v>0.8</v>
      </c>
      <c r="J46" s="8">
        <f t="shared" si="0"/>
        <v>200</v>
      </c>
      <c r="K46" s="10"/>
      <c r="L46" s="9"/>
      <c r="M46" s="16"/>
      <c r="N46" s="11">
        <f t="shared" si="1"/>
        <v>0.90909090909090906</v>
      </c>
      <c r="O46" s="12"/>
      <c r="P46" s="12"/>
      <c r="Q46" s="12"/>
      <c r="R46" s="12"/>
      <c r="S46" s="13"/>
      <c r="T46" s="13"/>
    </row>
    <row r="47" spans="1:20" x14ac:dyDescent="0.35">
      <c r="A47" s="4">
        <v>44</v>
      </c>
      <c r="B47" s="58" t="s">
        <v>174</v>
      </c>
      <c r="C47" s="7"/>
      <c r="D47" s="7">
        <v>3</v>
      </c>
      <c r="E47" s="7"/>
      <c r="F47" s="7"/>
      <c r="G47" s="7"/>
      <c r="H47" s="8">
        <f t="shared" si="3"/>
        <v>300</v>
      </c>
      <c r="I47" s="64">
        <v>0.92</v>
      </c>
      <c r="J47" s="8">
        <f t="shared" si="0"/>
        <v>326.08695652173913</v>
      </c>
      <c r="K47" s="10"/>
      <c r="L47" s="10"/>
      <c r="M47" s="9">
        <f t="shared" ref="M47" si="5">J47</f>
        <v>326.08695652173913</v>
      </c>
      <c r="N47" s="11">
        <f t="shared" si="1"/>
        <v>1.4822134387351777</v>
      </c>
      <c r="O47" s="12">
        <v>0.96</v>
      </c>
      <c r="P47" s="12">
        <v>0.85</v>
      </c>
      <c r="Q47" s="12">
        <f t="shared" si="2"/>
        <v>1.816438037665659</v>
      </c>
      <c r="R47" s="12">
        <v>2.5</v>
      </c>
      <c r="S47" s="13">
        <v>20</v>
      </c>
      <c r="T47" s="13"/>
    </row>
    <row r="48" spans="1:20" x14ac:dyDescent="0.35">
      <c r="A48" s="4">
        <v>45</v>
      </c>
      <c r="B48" s="58" t="s">
        <v>175</v>
      </c>
      <c r="C48" s="7"/>
      <c r="D48" s="7">
        <v>1</v>
      </c>
      <c r="E48" s="7"/>
      <c r="F48" s="7"/>
      <c r="G48" s="7"/>
      <c r="H48" s="8">
        <f t="shared" si="3"/>
        <v>100</v>
      </c>
      <c r="I48" s="9">
        <v>0.8</v>
      </c>
      <c r="J48" s="8">
        <f t="shared" si="0"/>
        <v>125</v>
      </c>
      <c r="K48" s="10"/>
      <c r="L48" s="10"/>
      <c r="M48" s="9"/>
      <c r="N48" s="11">
        <f t="shared" si="1"/>
        <v>0.56818181818181823</v>
      </c>
      <c r="O48" s="12"/>
      <c r="P48" s="12"/>
      <c r="Q48" s="12"/>
      <c r="R48" s="12"/>
      <c r="S48" s="13"/>
      <c r="T48" s="13"/>
    </row>
    <row r="49" spans="1:20" x14ac:dyDescent="0.35">
      <c r="A49" s="4">
        <v>46</v>
      </c>
      <c r="B49" s="58" t="s">
        <v>176</v>
      </c>
      <c r="C49" s="7"/>
      <c r="D49" s="7"/>
      <c r="E49" s="7"/>
      <c r="F49" s="7"/>
      <c r="G49" s="7">
        <v>2600</v>
      </c>
      <c r="H49" s="8">
        <f t="shared" si="3"/>
        <v>2600</v>
      </c>
      <c r="I49" s="9">
        <v>0.8</v>
      </c>
      <c r="J49" s="8">
        <f t="shared" si="0"/>
        <v>3250</v>
      </c>
      <c r="K49" s="10"/>
      <c r="L49" s="10"/>
      <c r="M49" s="9"/>
      <c r="N49" s="11">
        <f t="shared" si="1"/>
        <v>14.772727272727273</v>
      </c>
      <c r="O49" s="12"/>
      <c r="P49" s="12"/>
      <c r="Q49" s="12"/>
      <c r="R49" s="12"/>
      <c r="S49" s="13"/>
      <c r="T49" s="13"/>
    </row>
    <row r="50" spans="1:20" x14ac:dyDescent="0.35">
      <c r="A50" s="4">
        <v>46</v>
      </c>
      <c r="B50" s="58" t="s">
        <v>177</v>
      </c>
      <c r="C50" s="7"/>
      <c r="D50" s="7">
        <v>4</v>
      </c>
      <c r="E50" s="7"/>
      <c r="F50" s="7"/>
      <c r="G50" s="7"/>
      <c r="H50" s="8">
        <f t="shared" si="3"/>
        <v>400</v>
      </c>
      <c r="I50" s="64">
        <v>0.92</v>
      </c>
      <c r="J50" s="8">
        <f t="shared" si="0"/>
        <v>434.78260869565213</v>
      </c>
      <c r="K50" s="9">
        <f>J50</f>
        <v>434.78260869565213</v>
      </c>
      <c r="L50" s="10"/>
      <c r="M50" s="16"/>
      <c r="N50" s="11">
        <f t="shared" si="1"/>
        <v>1.9762845849802368</v>
      </c>
      <c r="O50" s="12">
        <v>0.96</v>
      </c>
      <c r="P50" s="12">
        <v>0.85</v>
      </c>
      <c r="Q50" s="12">
        <f t="shared" si="2"/>
        <v>2.421917383554212</v>
      </c>
      <c r="R50" s="12">
        <v>2.5</v>
      </c>
      <c r="S50" s="13">
        <v>20</v>
      </c>
      <c r="T50" s="13"/>
    </row>
    <row r="51" spans="1:20" x14ac:dyDescent="0.35">
      <c r="A51" s="4">
        <v>46</v>
      </c>
      <c r="B51" s="58" t="s">
        <v>178</v>
      </c>
      <c r="C51" s="7">
        <v>2</v>
      </c>
      <c r="D51" s="7">
        <v>1</v>
      </c>
      <c r="E51" s="7"/>
      <c r="F51" s="7"/>
      <c r="G51" s="7"/>
      <c r="H51" s="8">
        <f t="shared" si="3"/>
        <v>220</v>
      </c>
      <c r="I51" s="9">
        <v>0.8</v>
      </c>
      <c r="J51" s="8">
        <f t="shared" si="0"/>
        <v>275</v>
      </c>
      <c r="K51" s="9"/>
      <c r="L51" s="10"/>
      <c r="M51" s="16"/>
      <c r="N51" s="11">
        <f t="shared" si="1"/>
        <v>1.25</v>
      </c>
      <c r="O51" s="12"/>
      <c r="P51" s="12"/>
      <c r="Q51" s="12"/>
      <c r="R51" s="12"/>
      <c r="S51" s="13"/>
      <c r="T51" s="13"/>
    </row>
    <row r="52" spans="1:20" x14ac:dyDescent="0.35">
      <c r="A52" s="4">
        <v>46</v>
      </c>
      <c r="B52" s="58" t="s">
        <v>59</v>
      </c>
      <c r="C52" s="7"/>
      <c r="D52" s="7">
        <v>1</v>
      </c>
      <c r="E52" s="7"/>
      <c r="F52" s="7"/>
      <c r="G52" s="7"/>
      <c r="H52" s="8">
        <f t="shared" si="3"/>
        <v>100</v>
      </c>
      <c r="I52" s="64">
        <v>0.92</v>
      </c>
      <c r="J52" s="8">
        <f t="shared" si="0"/>
        <v>108.69565217391303</v>
      </c>
      <c r="K52" s="9"/>
      <c r="L52" s="10"/>
      <c r="M52" s="16"/>
      <c r="N52" s="11">
        <f t="shared" si="1"/>
        <v>0.49407114624505921</v>
      </c>
      <c r="O52" s="12"/>
      <c r="P52" s="12"/>
      <c r="Q52" s="12"/>
      <c r="R52" s="12"/>
      <c r="S52" s="13"/>
      <c r="T52" s="13"/>
    </row>
    <row r="53" spans="1:20" x14ac:dyDescent="0.35">
      <c r="A53" s="4">
        <v>46</v>
      </c>
      <c r="B53" s="58" t="s">
        <v>60</v>
      </c>
      <c r="C53" s="7"/>
      <c r="D53" s="7">
        <v>1</v>
      </c>
      <c r="E53" s="7"/>
      <c r="F53" s="7"/>
      <c r="G53" s="7"/>
      <c r="H53" s="8">
        <f t="shared" si="3"/>
        <v>100</v>
      </c>
      <c r="I53" s="9">
        <v>0.8</v>
      </c>
      <c r="J53" s="8">
        <f t="shared" si="0"/>
        <v>125</v>
      </c>
      <c r="K53" s="10"/>
      <c r="L53" s="9">
        <f>J53</f>
        <v>125</v>
      </c>
      <c r="M53" s="16"/>
      <c r="N53" s="11">
        <f t="shared" si="1"/>
        <v>0.56818181818181823</v>
      </c>
      <c r="O53" s="12">
        <v>0.96</v>
      </c>
      <c r="P53" s="12">
        <v>0.85</v>
      </c>
      <c r="Q53" s="12">
        <f t="shared" si="2"/>
        <v>0.69630124777183611</v>
      </c>
      <c r="R53" s="12">
        <v>2.5</v>
      </c>
      <c r="S53" s="13">
        <v>20</v>
      </c>
      <c r="T53" s="13"/>
    </row>
    <row r="54" spans="1:20" x14ac:dyDescent="0.35">
      <c r="A54" s="4">
        <v>46</v>
      </c>
      <c r="B54" s="58" t="s">
        <v>179</v>
      </c>
      <c r="C54" s="7"/>
      <c r="D54" s="7">
        <v>8</v>
      </c>
      <c r="E54" s="7"/>
      <c r="F54" s="7"/>
      <c r="G54" s="7"/>
      <c r="H54" s="8">
        <f t="shared" si="3"/>
        <v>800</v>
      </c>
      <c r="I54" s="64">
        <v>0.92</v>
      </c>
      <c r="J54" s="8">
        <f t="shared" si="0"/>
        <v>869.56521739130426</v>
      </c>
      <c r="K54" s="9">
        <f>J54</f>
        <v>869.56521739130426</v>
      </c>
      <c r="L54"/>
      <c r="M54" s="10"/>
      <c r="N54" s="11">
        <f t="shared" si="1"/>
        <v>3.9525691699604737</v>
      </c>
      <c r="O54" s="12">
        <v>0.96</v>
      </c>
      <c r="P54" s="12">
        <v>0.85</v>
      </c>
      <c r="Q54" s="12">
        <f t="shared" si="2"/>
        <v>4.8438347671084241</v>
      </c>
      <c r="R54" s="12">
        <v>2.5</v>
      </c>
      <c r="S54" s="13">
        <v>20</v>
      </c>
      <c r="T54" s="13"/>
    </row>
    <row r="55" spans="1:20" x14ac:dyDescent="0.35">
      <c r="A55" s="4">
        <v>46</v>
      </c>
      <c r="B55" s="58" t="s">
        <v>180</v>
      </c>
      <c r="C55" s="7">
        <v>5</v>
      </c>
      <c r="D55" s="7">
        <v>1</v>
      </c>
      <c r="E55" s="7"/>
      <c r="F55" s="7"/>
      <c r="G55" s="7"/>
      <c r="H55" s="8">
        <f t="shared" si="3"/>
        <v>400</v>
      </c>
      <c r="I55" s="9">
        <v>0.8</v>
      </c>
      <c r="J55" s="8">
        <f t="shared" si="0"/>
        <v>500</v>
      </c>
      <c r="K55" s="9"/>
      <c r="L55"/>
      <c r="M55" s="10"/>
      <c r="N55" s="11">
        <f t="shared" si="1"/>
        <v>2.2727272727272729</v>
      </c>
      <c r="O55" s="12"/>
      <c r="P55" s="12"/>
      <c r="Q55" s="12"/>
      <c r="R55" s="12"/>
      <c r="S55" s="13"/>
      <c r="T55" s="13"/>
    </row>
    <row r="56" spans="1:20" x14ac:dyDescent="0.35">
      <c r="A56" s="4">
        <v>46</v>
      </c>
      <c r="B56" s="58" t="s">
        <v>181</v>
      </c>
      <c r="C56" s="7"/>
      <c r="D56" s="7"/>
      <c r="E56" s="7"/>
      <c r="F56" s="7"/>
      <c r="G56" s="7">
        <v>2600</v>
      </c>
      <c r="H56" s="8">
        <f t="shared" si="3"/>
        <v>2600</v>
      </c>
      <c r="I56" s="9">
        <v>0.8</v>
      </c>
      <c r="J56" s="8">
        <f t="shared" si="0"/>
        <v>3250</v>
      </c>
      <c r="K56" s="9"/>
      <c r="L56"/>
      <c r="M56" s="10"/>
      <c r="N56" s="11">
        <f t="shared" si="1"/>
        <v>14.772727272727273</v>
      </c>
      <c r="O56" s="12"/>
      <c r="P56" s="12"/>
      <c r="Q56" s="12"/>
      <c r="R56" s="12"/>
      <c r="S56" s="13"/>
      <c r="T56" s="13"/>
    </row>
    <row r="57" spans="1:20" x14ac:dyDescent="0.35">
      <c r="A57" s="4">
        <v>46</v>
      </c>
      <c r="B57" s="58" t="s">
        <v>182</v>
      </c>
      <c r="C57" s="7"/>
      <c r="D57" s="7">
        <v>5</v>
      </c>
      <c r="E57" s="7"/>
      <c r="F57" s="7"/>
      <c r="G57" s="7"/>
      <c r="H57" s="8">
        <f t="shared" si="3"/>
        <v>500</v>
      </c>
      <c r="I57" s="64">
        <v>0.92</v>
      </c>
      <c r="J57" s="8">
        <f t="shared" si="0"/>
        <v>543.47826086956525</v>
      </c>
      <c r="K57" s="10"/>
      <c r="L57" s="9">
        <f>J57</f>
        <v>543.47826086956525</v>
      </c>
      <c r="M57" s="16"/>
      <c r="N57" s="11">
        <f t="shared" si="1"/>
        <v>2.4703557312252964</v>
      </c>
      <c r="O57" s="12">
        <v>0.96</v>
      </c>
      <c r="P57" s="12">
        <v>0.85</v>
      </c>
      <c r="Q57" s="12">
        <f t="shared" si="2"/>
        <v>3.0273967294427653</v>
      </c>
      <c r="R57" s="12">
        <v>2.5</v>
      </c>
      <c r="S57" s="13">
        <v>20</v>
      </c>
      <c r="T57" s="13"/>
    </row>
    <row r="58" spans="1:20" x14ac:dyDescent="0.35">
      <c r="A58" s="4">
        <v>46</v>
      </c>
      <c r="B58" s="58" t="s">
        <v>183</v>
      </c>
      <c r="C58" s="7">
        <v>4</v>
      </c>
      <c r="D58" s="7">
        <v>1</v>
      </c>
      <c r="E58" s="7"/>
      <c r="F58" s="7"/>
      <c r="G58" s="7"/>
      <c r="H58" s="8">
        <f t="shared" si="3"/>
        <v>340</v>
      </c>
      <c r="I58" s="9">
        <v>0.8</v>
      </c>
      <c r="J58" s="8">
        <f t="shared" si="0"/>
        <v>425</v>
      </c>
      <c r="K58" s="22"/>
      <c r="L58" s="9"/>
      <c r="M58" s="16"/>
      <c r="N58" s="11">
        <f t="shared" si="1"/>
        <v>1.9318181818181819</v>
      </c>
      <c r="O58" s="12"/>
      <c r="P58" s="12"/>
      <c r="Q58" s="12"/>
      <c r="R58" s="12"/>
      <c r="S58" s="13"/>
      <c r="T58" s="13"/>
    </row>
    <row r="59" spans="1:20" x14ac:dyDescent="0.35">
      <c r="A59" s="4">
        <v>46</v>
      </c>
      <c r="B59" s="58" t="s">
        <v>184</v>
      </c>
      <c r="C59" s="7"/>
      <c r="D59" s="7"/>
      <c r="E59" s="7"/>
      <c r="F59" s="7"/>
      <c r="G59" s="7">
        <v>3600</v>
      </c>
      <c r="H59" s="8">
        <f t="shared" si="3"/>
        <v>3600</v>
      </c>
      <c r="I59" s="9">
        <v>0.8</v>
      </c>
      <c r="J59" s="8">
        <f t="shared" si="0"/>
        <v>4500</v>
      </c>
      <c r="K59" s="22"/>
      <c r="L59" s="9"/>
      <c r="M59" s="16"/>
      <c r="N59" s="11">
        <f t="shared" si="1"/>
        <v>20.454545454545453</v>
      </c>
      <c r="O59" s="12"/>
      <c r="P59" s="12"/>
      <c r="Q59" s="12"/>
      <c r="R59" s="12"/>
      <c r="S59" s="13"/>
      <c r="T59" s="13"/>
    </row>
    <row r="60" spans="1:20" x14ac:dyDescent="0.35">
      <c r="A60" s="4">
        <v>46</v>
      </c>
      <c r="B60" s="58" t="s">
        <v>185</v>
      </c>
      <c r="C60" s="7"/>
      <c r="D60" s="7">
        <v>4</v>
      </c>
      <c r="E60" s="7"/>
      <c r="F60" s="7"/>
      <c r="G60" s="7"/>
      <c r="H60" s="8">
        <f t="shared" si="3"/>
        <v>400</v>
      </c>
      <c r="I60" s="64">
        <v>0.92</v>
      </c>
      <c r="J60" s="8">
        <f t="shared" si="0"/>
        <v>434.78260869565213</v>
      </c>
      <c r="K60"/>
      <c r="L60" s="15"/>
      <c r="M60" s="9">
        <f>J60</f>
        <v>434.78260869565213</v>
      </c>
      <c r="N60" s="11">
        <f t="shared" si="1"/>
        <v>1.9762845849802368</v>
      </c>
      <c r="O60" s="12">
        <v>0.96</v>
      </c>
      <c r="P60" s="12">
        <v>0.85</v>
      </c>
      <c r="Q60" s="12">
        <f t="shared" si="2"/>
        <v>2.421917383554212</v>
      </c>
      <c r="R60" s="12">
        <v>2.5</v>
      </c>
      <c r="S60" s="13">
        <v>20</v>
      </c>
      <c r="T60" s="13"/>
    </row>
    <row r="61" spans="1:20" x14ac:dyDescent="0.35">
      <c r="A61" s="4">
        <v>46</v>
      </c>
      <c r="B61" s="58" t="s">
        <v>186</v>
      </c>
      <c r="C61" s="7">
        <v>4</v>
      </c>
      <c r="D61" s="7">
        <v>1</v>
      </c>
      <c r="E61" s="7"/>
      <c r="F61" s="7"/>
      <c r="G61" s="7"/>
      <c r="H61" s="8">
        <f t="shared" si="3"/>
        <v>340</v>
      </c>
      <c r="I61" s="9">
        <v>0.8</v>
      </c>
      <c r="J61" s="8">
        <f t="shared" si="0"/>
        <v>425</v>
      </c>
      <c r="K61"/>
      <c r="L61" s="57"/>
      <c r="M61" s="9"/>
      <c r="N61" s="11">
        <f t="shared" si="1"/>
        <v>1.9318181818181819</v>
      </c>
      <c r="O61" s="12"/>
      <c r="P61" s="12"/>
      <c r="Q61" s="12"/>
      <c r="R61" s="12"/>
      <c r="S61" s="13"/>
      <c r="T61" s="13"/>
    </row>
    <row r="62" spans="1:20" x14ac:dyDescent="0.35">
      <c r="A62" s="4">
        <v>46</v>
      </c>
      <c r="B62" s="58" t="s">
        <v>187</v>
      </c>
      <c r="C62" s="7"/>
      <c r="D62" s="7"/>
      <c r="E62" s="7"/>
      <c r="F62" s="7"/>
      <c r="G62" s="7">
        <v>2600</v>
      </c>
      <c r="H62" s="8">
        <f t="shared" si="3"/>
        <v>2600</v>
      </c>
      <c r="I62" s="9">
        <v>0.8</v>
      </c>
      <c r="J62" s="8">
        <f t="shared" si="0"/>
        <v>3250</v>
      </c>
      <c r="K62"/>
      <c r="L62" s="57"/>
      <c r="M62" s="9"/>
      <c r="N62" s="11">
        <f t="shared" si="1"/>
        <v>14.772727272727273</v>
      </c>
      <c r="O62" s="12"/>
      <c r="P62" s="12"/>
      <c r="Q62" s="12"/>
      <c r="R62" s="12"/>
      <c r="S62" s="13"/>
      <c r="T62" s="13"/>
    </row>
    <row r="63" spans="1:20" x14ac:dyDescent="0.35">
      <c r="A63" s="4">
        <v>46</v>
      </c>
      <c r="B63" s="58" t="s">
        <v>188</v>
      </c>
      <c r="C63" s="7"/>
      <c r="D63" s="7">
        <v>4</v>
      </c>
      <c r="E63" s="7"/>
      <c r="F63" s="7"/>
      <c r="G63" s="7"/>
      <c r="H63" s="8">
        <f t="shared" si="3"/>
        <v>400</v>
      </c>
      <c r="I63" s="64">
        <v>0.92</v>
      </c>
      <c r="J63" s="8">
        <f t="shared" si="0"/>
        <v>434.78260869565213</v>
      </c>
      <c r="K63" s="9">
        <f>J63</f>
        <v>434.78260869565213</v>
      </c>
      <c r="L63"/>
      <c r="M63" s="10"/>
      <c r="N63" s="11">
        <f t="shared" si="1"/>
        <v>1.9762845849802368</v>
      </c>
      <c r="O63" s="12">
        <v>0.96</v>
      </c>
      <c r="P63" s="12">
        <v>0.85</v>
      </c>
      <c r="Q63" s="12">
        <f t="shared" si="2"/>
        <v>2.421917383554212</v>
      </c>
      <c r="R63" s="12">
        <v>2.5</v>
      </c>
      <c r="S63" s="13">
        <v>20</v>
      </c>
      <c r="T63" s="13"/>
    </row>
    <row r="64" spans="1:20" x14ac:dyDescent="0.35">
      <c r="A64" s="4">
        <v>46</v>
      </c>
      <c r="B64" s="58" t="s">
        <v>189</v>
      </c>
      <c r="C64" s="7">
        <v>1</v>
      </c>
      <c r="D64" s="7">
        <v>1</v>
      </c>
      <c r="E64" s="7"/>
      <c r="F64" s="7"/>
      <c r="G64" s="7"/>
      <c r="H64" s="8">
        <f t="shared" si="3"/>
        <v>160</v>
      </c>
      <c r="I64" s="9">
        <v>0.8</v>
      </c>
      <c r="J64" s="8">
        <f t="shared" si="0"/>
        <v>200</v>
      </c>
      <c r="K64" s="9"/>
      <c r="L64"/>
      <c r="M64" s="10"/>
      <c r="N64" s="11">
        <f t="shared" si="1"/>
        <v>0.90909090909090906</v>
      </c>
      <c r="O64" s="12"/>
      <c r="P64" s="12"/>
      <c r="Q64" s="12"/>
      <c r="R64" s="12"/>
      <c r="S64" s="13"/>
      <c r="T64" s="13"/>
    </row>
    <row r="65" spans="1:20" x14ac:dyDescent="0.35">
      <c r="A65" s="4">
        <v>46</v>
      </c>
      <c r="B65" s="58" t="s">
        <v>190</v>
      </c>
      <c r="C65" s="7"/>
      <c r="D65" s="7">
        <v>4</v>
      </c>
      <c r="E65" s="7"/>
      <c r="F65" s="7"/>
      <c r="G65" s="7"/>
      <c r="H65" s="8">
        <f t="shared" si="3"/>
        <v>400</v>
      </c>
      <c r="I65" s="64">
        <v>0.92</v>
      </c>
      <c r="J65" s="8">
        <f t="shared" si="0"/>
        <v>434.78260869565213</v>
      </c>
      <c r="K65" s="10"/>
      <c r="L65" s="9">
        <f>J65</f>
        <v>434.78260869565213</v>
      </c>
      <c r="M65" s="16"/>
      <c r="N65" s="11">
        <f t="shared" si="1"/>
        <v>1.9762845849802368</v>
      </c>
      <c r="O65" s="12">
        <v>0.96</v>
      </c>
      <c r="P65" s="12">
        <v>0.85</v>
      </c>
      <c r="Q65" s="12">
        <f t="shared" si="2"/>
        <v>2.421917383554212</v>
      </c>
      <c r="R65" s="12">
        <v>2.5</v>
      </c>
      <c r="S65" s="13">
        <v>20</v>
      </c>
      <c r="T65" s="13"/>
    </row>
    <row r="66" spans="1:20" x14ac:dyDescent="0.35">
      <c r="A66" s="4">
        <v>46</v>
      </c>
      <c r="B66" s="58" t="s">
        <v>191</v>
      </c>
      <c r="C66" s="7">
        <v>4</v>
      </c>
      <c r="D66" s="7">
        <v>1</v>
      </c>
      <c r="E66" s="7"/>
      <c r="F66" s="7"/>
      <c r="G66" s="7"/>
      <c r="H66" s="8">
        <f t="shared" si="3"/>
        <v>340</v>
      </c>
      <c r="I66" s="9">
        <v>0.8</v>
      </c>
      <c r="J66" s="8">
        <f t="shared" si="0"/>
        <v>425</v>
      </c>
      <c r="K66" s="10"/>
      <c r="L66" s="9"/>
      <c r="M66" s="16"/>
      <c r="N66" s="11">
        <f t="shared" si="1"/>
        <v>1.9318181818181819</v>
      </c>
      <c r="O66" s="12"/>
      <c r="P66" s="12"/>
      <c r="Q66" s="12"/>
      <c r="R66" s="12"/>
      <c r="S66" s="13"/>
      <c r="T66" s="13"/>
    </row>
    <row r="67" spans="1:20" x14ac:dyDescent="0.35">
      <c r="A67" s="4">
        <v>46</v>
      </c>
      <c r="B67" s="58" t="s">
        <v>192</v>
      </c>
      <c r="C67" s="7"/>
      <c r="D67" s="7"/>
      <c r="E67" s="7"/>
      <c r="F67" s="7"/>
      <c r="G67" s="7">
        <v>2600</v>
      </c>
      <c r="H67" s="8">
        <f t="shared" si="3"/>
        <v>2600</v>
      </c>
      <c r="I67" s="9">
        <v>0.8</v>
      </c>
      <c r="J67" s="8">
        <f t="shared" si="0"/>
        <v>3250</v>
      </c>
      <c r="K67" s="10"/>
      <c r="L67" s="9"/>
      <c r="M67" s="16"/>
      <c r="N67" s="11">
        <f t="shared" si="1"/>
        <v>14.772727272727273</v>
      </c>
      <c r="O67" s="12"/>
      <c r="P67" s="12"/>
      <c r="Q67" s="12"/>
      <c r="R67" s="12"/>
      <c r="S67" s="13"/>
      <c r="T67" s="13"/>
    </row>
    <row r="68" spans="1:20" x14ac:dyDescent="0.35">
      <c r="A68" s="4">
        <v>46</v>
      </c>
      <c r="B68" s="58" t="s">
        <v>193</v>
      </c>
      <c r="C68" s="7"/>
      <c r="D68" s="7">
        <v>3</v>
      </c>
      <c r="E68" s="7"/>
      <c r="F68" s="7"/>
      <c r="G68" s="7"/>
      <c r="H68" s="8">
        <f t="shared" si="3"/>
        <v>300</v>
      </c>
      <c r="I68" s="64">
        <v>0.92</v>
      </c>
      <c r="J68" s="8">
        <f t="shared" si="0"/>
        <v>326.08695652173913</v>
      </c>
      <c r="K68" s="9">
        <f>J68</f>
        <v>326.08695652173913</v>
      </c>
      <c r="L68" s="10"/>
      <c r="M68" s="16"/>
      <c r="N68" s="11">
        <f t="shared" si="1"/>
        <v>1.4822134387351777</v>
      </c>
      <c r="O68" s="12">
        <v>0.96</v>
      </c>
      <c r="P68" s="12">
        <v>0.85</v>
      </c>
      <c r="Q68" s="12">
        <f t="shared" si="2"/>
        <v>1.816438037665659</v>
      </c>
      <c r="R68" s="12">
        <v>2.5</v>
      </c>
      <c r="S68" s="13">
        <v>20</v>
      </c>
      <c r="T68" s="13"/>
    </row>
    <row r="69" spans="1:20" x14ac:dyDescent="0.35">
      <c r="A69" s="4">
        <v>46</v>
      </c>
      <c r="B69" s="58" t="s">
        <v>194</v>
      </c>
      <c r="C69" s="7">
        <v>1</v>
      </c>
      <c r="D69" s="7">
        <v>1</v>
      </c>
      <c r="E69" s="7"/>
      <c r="F69" s="7"/>
      <c r="G69" s="7"/>
      <c r="H69" s="8">
        <f t="shared" si="3"/>
        <v>160</v>
      </c>
      <c r="I69" s="9">
        <v>0.8</v>
      </c>
      <c r="J69" s="8">
        <f t="shared" si="0"/>
        <v>200</v>
      </c>
      <c r="K69" s="9"/>
      <c r="L69" s="10"/>
      <c r="M69" s="16"/>
      <c r="N69" s="11">
        <f t="shared" si="1"/>
        <v>0.90909090909090906</v>
      </c>
      <c r="O69" s="12"/>
      <c r="P69" s="12"/>
      <c r="Q69" s="12"/>
      <c r="R69" s="12"/>
      <c r="S69" s="13"/>
      <c r="T69" s="13"/>
    </row>
    <row r="70" spans="1:20" x14ac:dyDescent="0.35">
      <c r="A70" s="4">
        <v>46</v>
      </c>
      <c r="B70" s="59" t="s">
        <v>195</v>
      </c>
      <c r="C70" s="7"/>
      <c r="D70" s="7"/>
      <c r="E70" s="7"/>
      <c r="F70" s="7"/>
      <c r="G70" s="7">
        <v>2600</v>
      </c>
      <c r="H70" s="8">
        <f t="shared" ref="H70:H73" si="6">SUMPRODUCT($C$3:$F$3,C70:F70)+G70</f>
        <v>2600</v>
      </c>
      <c r="I70" s="9">
        <v>0.8</v>
      </c>
      <c r="J70" s="8">
        <f t="shared" si="0"/>
        <v>3250</v>
      </c>
      <c r="K70" s="9"/>
      <c r="L70" s="10"/>
      <c r="M70" s="16"/>
      <c r="N70" s="11">
        <f t="shared" si="1"/>
        <v>14.772727272727273</v>
      </c>
      <c r="O70" s="12"/>
      <c r="P70" s="12"/>
      <c r="Q70" s="12"/>
      <c r="R70" s="12"/>
      <c r="S70" s="13"/>
      <c r="T70" s="13"/>
    </row>
    <row r="71" spans="1:20" x14ac:dyDescent="0.35">
      <c r="A71" s="4">
        <v>46</v>
      </c>
      <c r="B71" s="59" t="s">
        <v>196</v>
      </c>
      <c r="C71" s="7"/>
      <c r="D71" s="7">
        <v>8</v>
      </c>
      <c r="E71" s="7"/>
      <c r="F71" s="7"/>
      <c r="G71" s="7"/>
      <c r="H71" s="8">
        <f t="shared" si="6"/>
        <v>800</v>
      </c>
      <c r="I71" s="64">
        <v>0.92</v>
      </c>
      <c r="J71" s="8">
        <f t="shared" si="0"/>
        <v>869.56521739130426</v>
      </c>
      <c r="K71" s="10"/>
      <c r="L71" s="9">
        <f>J71</f>
        <v>869.56521739130426</v>
      </c>
      <c r="M71" s="16"/>
      <c r="N71" s="11">
        <f t="shared" si="1"/>
        <v>3.9525691699604737</v>
      </c>
      <c r="O71" s="12">
        <v>0.96</v>
      </c>
      <c r="P71" s="12">
        <v>0.85</v>
      </c>
      <c r="Q71" s="12">
        <f t="shared" si="2"/>
        <v>4.8438347671084241</v>
      </c>
      <c r="R71" s="12">
        <v>2.5</v>
      </c>
      <c r="S71" s="13">
        <v>20</v>
      </c>
      <c r="T71" s="13"/>
    </row>
    <row r="72" spans="1:20" x14ac:dyDescent="0.35">
      <c r="A72" s="4">
        <v>46</v>
      </c>
      <c r="B72" s="59" t="s">
        <v>197</v>
      </c>
      <c r="C72" s="7">
        <v>15</v>
      </c>
      <c r="D72" s="7">
        <v>1</v>
      </c>
      <c r="E72" s="7"/>
      <c r="F72" s="7"/>
      <c r="G72" s="7"/>
      <c r="H72" s="8">
        <f t="shared" si="6"/>
        <v>1000</v>
      </c>
      <c r="I72" s="9">
        <v>0.8</v>
      </c>
      <c r="J72" s="8">
        <f t="shared" si="0"/>
        <v>1250</v>
      </c>
      <c r="K72" s="10"/>
      <c r="L72" s="10"/>
      <c r="M72" s="9">
        <f t="shared" si="4"/>
        <v>1250</v>
      </c>
      <c r="N72" s="11">
        <f t="shared" si="1"/>
        <v>5.6818181818181817</v>
      </c>
      <c r="O72" s="12">
        <v>0.96</v>
      </c>
      <c r="P72" s="12">
        <v>0.85</v>
      </c>
      <c r="Q72" s="12">
        <f t="shared" si="2"/>
        <v>6.96301247771836</v>
      </c>
      <c r="R72" s="12">
        <v>2.5</v>
      </c>
      <c r="S72" s="13">
        <v>20</v>
      </c>
      <c r="T72" s="13"/>
    </row>
    <row r="73" spans="1:20" x14ac:dyDescent="0.35">
      <c r="A73" s="4">
        <v>46</v>
      </c>
      <c r="B73" s="59" t="s">
        <v>198</v>
      </c>
      <c r="C73" s="7"/>
      <c r="D73" s="7"/>
      <c r="E73" s="7"/>
      <c r="F73" s="7"/>
      <c r="G73" s="7">
        <v>2600</v>
      </c>
      <c r="H73" s="8">
        <f t="shared" si="6"/>
        <v>2600</v>
      </c>
      <c r="I73" s="9">
        <v>0.8</v>
      </c>
      <c r="J73" s="8">
        <f t="shared" si="0"/>
        <v>3250</v>
      </c>
      <c r="K73" s="9">
        <f>J73</f>
        <v>3250</v>
      </c>
      <c r="L73" s="10"/>
      <c r="M73" s="16"/>
      <c r="N73" s="11">
        <f t="shared" si="1"/>
        <v>14.772727272727273</v>
      </c>
      <c r="O73" s="12">
        <v>0.96</v>
      </c>
      <c r="P73" s="12">
        <v>0.85</v>
      </c>
      <c r="Q73" s="12">
        <f t="shared" si="2"/>
        <v>18.103832442067738</v>
      </c>
      <c r="R73" s="12">
        <v>2.5</v>
      </c>
      <c r="S73" s="13">
        <v>20</v>
      </c>
      <c r="T73" s="13"/>
    </row>
    <row r="74" spans="1:20" x14ac:dyDescent="0.35">
      <c r="A74" s="70" t="s">
        <v>51</v>
      </c>
      <c r="B74" s="70"/>
      <c r="C74" s="18">
        <f>SUM(C5:C73)</f>
        <v>93</v>
      </c>
      <c r="D74" s="18">
        <f>SUM(D5:D73)</f>
        <v>118</v>
      </c>
      <c r="E74" s="18">
        <f>SUM(E5:E73)</f>
        <v>0</v>
      </c>
      <c r="F74" s="18">
        <f>SUM(F5:F73)</f>
        <v>0</v>
      </c>
      <c r="G74" s="18">
        <f>SUM(G5:G73)</f>
        <v>82000</v>
      </c>
      <c r="H74" s="8">
        <f>SUMPRODUCT($C$3:$F$3,C74:F74)+G74</f>
        <v>99380</v>
      </c>
      <c r="I74" s="19">
        <f>H74/J74</f>
        <v>0.84339203187985989</v>
      </c>
      <c r="J74" s="19">
        <f>SUM(J5:J73)</f>
        <v>117833.69565217395</v>
      </c>
      <c r="K74" s="20">
        <f>SUM(K5:K73)</f>
        <v>8446.7391304347821</v>
      </c>
      <c r="L74" s="20">
        <f>SUM(L5:L73)</f>
        <v>36211.956521739128</v>
      </c>
      <c r="M74" s="20">
        <f>SUM(M5:M73)</f>
        <v>3641.3043478260865</v>
      </c>
      <c r="N74" s="11">
        <f>LARGE(K74:M74,1)/220</f>
        <v>164.5998023715415</v>
      </c>
      <c r="O74" s="12"/>
      <c r="P74" s="12"/>
      <c r="Q74" s="12">
        <f>J74/(380*1.73)</f>
        <v>179.2420073808548</v>
      </c>
      <c r="R74" s="12">
        <v>50</v>
      </c>
      <c r="S74" s="13">
        <v>150</v>
      </c>
      <c r="T74" s="13"/>
    </row>
    <row r="75" spans="1:20" x14ac:dyDescent="0.35">
      <c r="A75" s="14"/>
      <c r="B75" s="17"/>
      <c r="C75" s="14"/>
      <c r="D75" s="14"/>
      <c r="E75" s="14"/>
      <c r="F75" s="14"/>
      <c r="G75" s="14"/>
      <c r="H75" s="21"/>
      <c r="I75" s="17"/>
      <c r="J75" s="17"/>
      <c r="K75" s="22"/>
      <c r="L75" s="22"/>
      <c r="M75" s="22"/>
      <c r="N75" s="17"/>
      <c r="O75" s="14"/>
      <c r="P75" s="23"/>
      <c r="Q75" s="24"/>
      <c r="R75" s="24"/>
      <c r="S75" s="25"/>
      <c r="T75" s="25"/>
    </row>
    <row r="76" spans="1:20" x14ac:dyDescent="0.35">
      <c r="A76" s="14"/>
      <c r="B76" s="17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7"/>
      <c r="O76" s="14"/>
      <c r="P76" s="23"/>
      <c r="Q76" s="26"/>
      <c r="R76" s="26"/>
      <c r="S76" s="27"/>
      <c r="T76" s="28"/>
    </row>
    <row r="77" spans="1:20" x14ac:dyDescent="0.35">
      <c r="A77" s="3"/>
      <c r="B77" s="3"/>
      <c r="C77" s="3"/>
      <c r="D77" s="3"/>
      <c r="E77" s="3"/>
      <c r="F77" s="3"/>
      <c r="G77" s="3"/>
      <c r="H77" s="3"/>
      <c r="I77" s="3"/>
      <c r="J77" s="65"/>
      <c r="K77" s="3"/>
      <c r="L77" s="3"/>
      <c r="M77" s="3"/>
      <c r="N77" s="3"/>
      <c r="O77" s="3"/>
      <c r="P77" s="3"/>
      <c r="Q77" s="3"/>
      <c r="R77" s="3"/>
      <c r="S77" s="3"/>
      <c r="T77" s="3"/>
    </row>
  </sheetData>
  <mergeCells count="13">
    <mergeCell ref="S2:S3"/>
    <mergeCell ref="T2:T3"/>
    <mergeCell ref="A74:B74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37" sqref="G37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7" width="4.54296875" style="2" bestFit="1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customWidth="1"/>
    <col min="14" max="14" width="8" style="2" bestFit="1" customWidth="1"/>
    <col min="15" max="15" width="4.54296875" style="2" bestFit="1" customWidth="1"/>
    <col min="16" max="16" width="6.1796875" style="2" bestFit="1" customWidth="1"/>
    <col min="17" max="17" width="8" style="2" bestFit="1" customWidth="1"/>
    <col min="18" max="18" width="9.1796875" style="2"/>
    <col min="19" max="19" width="7.26953125" style="2" bestFit="1" customWidth="1"/>
    <col min="20" max="16384" width="9.1796875" style="2"/>
  </cols>
  <sheetData>
    <row r="1" spans="1:20" x14ac:dyDescent="0.35">
      <c r="A1" s="71" t="s">
        <v>33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4"/>
      <c r="C4" s="7"/>
      <c r="D4" s="7"/>
      <c r="E4" s="7"/>
      <c r="F4" s="7"/>
      <c r="G4" s="7"/>
      <c r="H4" s="8">
        <f t="shared" ref="H4:H37" si="0">SUMPRODUCT($C$3:$F$3,C4:F4)+G4</f>
        <v>0</v>
      </c>
      <c r="I4" s="9">
        <v>0.92</v>
      </c>
      <c r="J4" s="8">
        <f t="shared" ref="J4:J36" si="1">H4/I4</f>
        <v>0</v>
      </c>
      <c r="K4" s="9">
        <f>J4</f>
        <v>0</v>
      </c>
      <c r="L4" s="10"/>
      <c r="M4" s="10"/>
      <c r="N4" s="11">
        <f t="shared" ref="N4:N36" si="2">J4/220</f>
        <v>0</v>
      </c>
      <c r="O4" s="12">
        <v>0.96</v>
      </c>
      <c r="P4" s="12">
        <v>0.85</v>
      </c>
      <c r="Q4" s="12">
        <f t="shared" ref="Q4:Q36" si="3">N4/(O4*P4)</f>
        <v>0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4"/>
      <c r="C5" s="7"/>
      <c r="D5" s="7"/>
      <c r="E5" s="7"/>
      <c r="F5" s="7"/>
      <c r="G5" s="7"/>
      <c r="H5" s="8">
        <f t="shared" si="0"/>
        <v>0</v>
      </c>
      <c r="I5" s="9">
        <v>0.92</v>
      </c>
      <c r="J5" s="8">
        <f t="shared" si="1"/>
        <v>0</v>
      </c>
      <c r="K5" s="10"/>
      <c r="L5" s="9">
        <f>J5</f>
        <v>0</v>
      </c>
      <c r="M5" s="10"/>
      <c r="N5" s="11">
        <f t="shared" si="2"/>
        <v>0</v>
      </c>
      <c r="O5" s="12">
        <v>0.96</v>
      </c>
      <c r="P5" s="12">
        <v>0.85</v>
      </c>
      <c r="Q5" s="12">
        <f t="shared" si="3"/>
        <v>0</v>
      </c>
      <c r="R5" s="12">
        <v>4</v>
      </c>
      <c r="S5" s="13">
        <v>25</v>
      </c>
      <c r="T5" s="13"/>
    </row>
    <row r="6" spans="1:20" x14ac:dyDescent="0.35">
      <c r="A6" s="6">
        <v>3</v>
      </c>
      <c r="B6" s="4"/>
      <c r="C6" s="7"/>
      <c r="D6" s="7"/>
      <c r="E6" s="7"/>
      <c r="F6" s="7"/>
      <c r="G6" s="7"/>
      <c r="H6" s="8">
        <f t="shared" si="0"/>
        <v>0</v>
      </c>
      <c r="I6" s="9">
        <v>0.92</v>
      </c>
      <c r="J6" s="8">
        <f t="shared" si="1"/>
        <v>0</v>
      </c>
      <c r="K6" s="10"/>
      <c r="L6" s="10"/>
      <c r="M6" s="9">
        <f>J6</f>
        <v>0</v>
      </c>
      <c r="N6" s="11">
        <f t="shared" si="2"/>
        <v>0</v>
      </c>
      <c r="O6" s="12">
        <v>0.96</v>
      </c>
      <c r="P6" s="12">
        <v>0.85</v>
      </c>
      <c r="Q6" s="12">
        <f t="shared" si="3"/>
        <v>0</v>
      </c>
      <c r="R6" s="12">
        <v>2.5</v>
      </c>
      <c r="S6" s="13">
        <v>20</v>
      </c>
      <c r="T6" s="13"/>
    </row>
    <row r="7" spans="1:20" x14ac:dyDescent="0.35">
      <c r="A7" s="6">
        <v>4</v>
      </c>
      <c r="B7" s="4"/>
      <c r="C7" s="7"/>
      <c r="D7" s="7"/>
      <c r="E7" s="7"/>
      <c r="F7" s="7"/>
      <c r="G7" s="7"/>
      <c r="H7" s="8">
        <f t="shared" si="0"/>
        <v>0</v>
      </c>
      <c r="I7" s="9">
        <v>0.92</v>
      </c>
      <c r="J7" s="8">
        <f t="shared" si="1"/>
        <v>0</v>
      </c>
      <c r="K7" s="9">
        <f>J7</f>
        <v>0</v>
      </c>
      <c r="L7" s="10"/>
      <c r="M7"/>
      <c r="N7" s="11">
        <f t="shared" si="2"/>
        <v>0</v>
      </c>
      <c r="O7" s="12">
        <v>0.96</v>
      </c>
      <c r="P7" s="12">
        <v>0.85</v>
      </c>
      <c r="Q7" s="12">
        <f t="shared" si="3"/>
        <v>0</v>
      </c>
      <c r="R7" s="12">
        <v>2.5</v>
      </c>
      <c r="S7" s="13">
        <v>20</v>
      </c>
      <c r="T7" s="13"/>
    </row>
    <row r="8" spans="1:20" x14ac:dyDescent="0.35">
      <c r="A8" s="6">
        <v>5</v>
      </c>
      <c r="B8" s="4"/>
      <c r="C8" s="7"/>
      <c r="D8" s="7"/>
      <c r="E8" s="7"/>
      <c r="F8" s="7"/>
      <c r="G8" s="7"/>
      <c r="H8" s="8">
        <f t="shared" si="0"/>
        <v>0</v>
      </c>
      <c r="I8" s="9">
        <v>0.92</v>
      </c>
      <c r="J8" s="8">
        <f t="shared" si="1"/>
        <v>0</v>
      </c>
      <c r="K8" s="10"/>
      <c r="L8" s="9">
        <f>J8</f>
        <v>0</v>
      </c>
      <c r="M8" s="10"/>
      <c r="N8" s="11">
        <f t="shared" si="2"/>
        <v>0</v>
      </c>
      <c r="O8" s="12">
        <v>0.96</v>
      </c>
      <c r="P8" s="12">
        <v>0.85</v>
      </c>
      <c r="Q8" s="12">
        <f t="shared" si="3"/>
        <v>0</v>
      </c>
      <c r="R8" s="12">
        <v>2.5</v>
      </c>
      <c r="S8" s="13">
        <v>20</v>
      </c>
      <c r="T8" s="13"/>
    </row>
    <row r="9" spans="1:20" x14ac:dyDescent="0.35">
      <c r="A9" s="6">
        <v>6</v>
      </c>
      <c r="B9" s="4"/>
      <c r="C9" s="7"/>
      <c r="D9" s="7"/>
      <c r="E9" s="7"/>
      <c r="F9" s="7"/>
      <c r="G9" s="7"/>
      <c r="H9" s="8">
        <f t="shared" si="0"/>
        <v>0</v>
      </c>
      <c r="I9" s="9">
        <v>0.92</v>
      </c>
      <c r="J9" s="8">
        <f t="shared" si="1"/>
        <v>0</v>
      </c>
      <c r="K9" s="10"/>
      <c r="L9" s="10"/>
      <c r="M9" s="9">
        <f>J9</f>
        <v>0</v>
      </c>
      <c r="N9" s="11">
        <f t="shared" si="2"/>
        <v>0</v>
      </c>
      <c r="O9" s="12">
        <v>0.96</v>
      </c>
      <c r="P9" s="12">
        <v>0.85</v>
      </c>
      <c r="Q9" s="12">
        <f t="shared" si="3"/>
        <v>0</v>
      </c>
      <c r="R9" s="12">
        <v>2.5</v>
      </c>
      <c r="S9" s="13">
        <v>20</v>
      </c>
      <c r="T9" s="13"/>
    </row>
    <row r="10" spans="1:20" x14ac:dyDescent="0.35">
      <c r="A10" s="6">
        <v>7</v>
      </c>
      <c r="B10" s="4"/>
      <c r="C10" s="7"/>
      <c r="D10" s="7"/>
      <c r="E10" s="14"/>
      <c r="F10" s="7"/>
      <c r="G10" s="7"/>
      <c r="H10" s="8">
        <f t="shared" si="0"/>
        <v>0</v>
      </c>
      <c r="I10" s="9">
        <v>0.92</v>
      </c>
      <c r="J10" s="8">
        <f t="shared" si="1"/>
        <v>0</v>
      </c>
      <c r="K10" s="9">
        <f>J10</f>
        <v>0</v>
      </c>
      <c r="L10"/>
      <c r="M10" s="10"/>
      <c r="N10" s="11">
        <f t="shared" si="2"/>
        <v>0</v>
      </c>
      <c r="O10" s="12">
        <v>0.96</v>
      </c>
      <c r="P10" s="12">
        <v>0.85</v>
      </c>
      <c r="Q10" s="12">
        <f t="shared" si="3"/>
        <v>0</v>
      </c>
      <c r="R10" s="12">
        <v>2.5</v>
      </c>
      <c r="S10" s="13">
        <v>20</v>
      </c>
      <c r="T10" s="13"/>
    </row>
    <row r="11" spans="1:20" x14ac:dyDescent="0.25">
      <c r="A11" s="6">
        <v>8</v>
      </c>
      <c r="B11" s="4"/>
      <c r="C11" s="7"/>
      <c r="D11" s="7"/>
      <c r="E11" s="7"/>
      <c r="F11" s="7"/>
      <c r="G11" s="7"/>
      <c r="H11" s="8">
        <f t="shared" si="0"/>
        <v>0</v>
      </c>
      <c r="I11" s="9">
        <v>0.92</v>
      </c>
      <c r="J11" s="8">
        <f t="shared" si="1"/>
        <v>0</v>
      </c>
      <c r="K11" s="10"/>
      <c r="L11" s="9">
        <f>J11</f>
        <v>0</v>
      </c>
      <c r="M11" s="15"/>
      <c r="N11" s="11">
        <f t="shared" si="2"/>
        <v>0</v>
      </c>
      <c r="O11" s="12">
        <v>0.96</v>
      </c>
      <c r="P11" s="12">
        <v>0.85</v>
      </c>
      <c r="Q11" s="12">
        <f t="shared" si="3"/>
        <v>0</v>
      </c>
      <c r="R11" s="12">
        <v>2.5</v>
      </c>
      <c r="S11" s="13">
        <v>20</v>
      </c>
      <c r="T11" s="13"/>
    </row>
    <row r="12" spans="1:20" x14ac:dyDescent="0.25">
      <c r="A12" s="6">
        <v>9</v>
      </c>
      <c r="B12" s="4"/>
      <c r="C12" s="7"/>
      <c r="D12" s="7"/>
      <c r="E12" s="7"/>
      <c r="F12" s="7"/>
      <c r="G12" s="7"/>
      <c r="H12" s="8">
        <f t="shared" si="0"/>
        <v>0</v>
      </c>
      <c r="I12" s="9">
        <v>0.92</v>
      </c>
      <c r="J12" s="8">
        <f t="shared" si="1"/>
        <v>0</v>
      </c>
      <c r="K12" s="15"/>
      <c r="L12" s="10"/>
      <c r="M12" s="9">
        <f>J12</f>
        <v>0</v>
      </c>
      <c r="N12" s="11">
        <f t="shared" si="2"/>
        <v>0</v>
      </c>
      <c r="O12" s="12">
        <v>0.96</v>
      </c>
      <c r="P12" s="12">
        <v>0.85</v>
      </c>
      <c r="Q12" s="12">
        <f t="shared" si="3"/>
        <v>0</v>
      </c>
      <c r="R12" s="12">
        <v>2.5</v>
      </c>
      <c r="S12" s="13">
        <v>20</v>
      </c>
      <c r="T12" s="13"/>
    </row>
    <row r="13" spans="1:20" x14ac:dyDescent="0.25">
      <c r="A13" s="6">
        <v>10</v>
      </c>
      <c r="B13" s="4"/>
      <c r="C13" s="7"/>
      <c r="D13" s="7"/>
      <c r="E13" s="7"/>
      <c r="F13" s="7"/>
      <c r="G13" s="7"/>
      <c r="H13" s="8">
        <f t="shared" si="0"/>
        <v>0</v>
      </c>
      <c r="I13" s="9">
        <v>0.92</v>
      </c>
      <c r="J13" s="8">
        <f t="shared" si="1"/>
        <v>0</v>
      </c>
      <c r="K13" s="9">
        <f>J13</f>
        <v>0</v>
      </c>
      <c r="L13" s="15"/>
      <c r="M13" s="10"/>
      <c r="N13" s="11">
        <f t="shared" si="2"/>
        <v>0</v>
      </c>
      <c r="O13" s="12">
        <v>0.96</v>
      </c>
      <c r="P13" s="12">
        <v>0.85</v>
      </c>
      <c r="Q13" s="12">
        <f t="shared" si="3"/>
        <v>0</v>
      </c>
      <c r="R13" s="12">
        <v>2.5</v>
      </c>
      <c r="S13" s="13">
        <v>20</v>
      </c>
      <c r="T13" s="13"/>
    </row>
    <row r="14" spans="1:20" x14ac:dyDescent="0.35">
      <c r="A14" s="6">
        <v>11</v>
      </c>
      <c r="B14" s="4"/>
      <c r="C14" s="7"/>
      <c r="D14" s="7"/>
      <c r="E14" s="7"/>
      <c r="F14" s="7"/>
      <c r="G14" s="7"/>
      <c r="H14" s="8">
        <f t="shared" si="0"/>
        <v>0</v>
      </c>
      <c r="I14" s="9">
        <v>0.92</v>
      </c>
      <c r="J14" s="8">
        <f t="shared" si="1"/>
        <v>0</v>
      </c>
      <c r="K14" s="10"/>
      <c r="L14" s="9">
        <f>J14</f>
        <v>0</v>
      </c>
      <c r="M14" s="10"/>
      <c r="N14" s="11">
        <f t="shared" si="2"/>
        <v>0</v>
      </c>
      <c r="O14" s="12">
        <v>0.96</v>
      </c>
      <c r="P14" s="12">
        <v>0.85</v>
      </c>
      <c r="Q14" s="12">
        <f t="shared" si="3"/>
        <v>0</v>
      </c>
      <c r="R14" s="12">
        <v>2.5</v>
      </c>
      <c r="S14" s="13">
        <v>20</v>
      </c>
      <c r="T14" s="13"/>
    </row>
    <row r="15" spans="1:20" x14ac:dyDescent="0.35">
      <c r="A15" s="6">
        <v>12</v>
      </c>
      <c r="B15" s="4"/>
      <c r="C15" s="7"/>
      <c r="D15" s="7"/>
      <c r="E15" s="7"/>
      <c r="F15" s="7"/>
      <c r="G15" s="7"/>
      <c r="H15" s="8">
        <f t="shared" si="0"/>
        <v>0</v>
      </c>
      <c r="I15" s="9">
        <v>0.92</v>
      </c>
      <c r="J15" s="8">
        <f t="shared" si="1"/>
        <v>0</v>
      </c>
      <c r="K15" s="10"/>
      <c r="L15" s="10"/>
      <c r="M15" s="9">
        <f t="shared" ref="M15:M31" si="4">J15</f>
        <v>0</v>
      </c>
      <c r="N15" s="11">
        <f t="shared" si="2"/>
        <v>0</v>
      </c>
      <c r="O15" s="12">
        <v>0.96</v>
      </c>
      <c r="P15" s="12">
        <v>0.85</v>
      </c>
      <c r="Q15" s="12">
        <f t="shared" si="3"/>
        <v>0</v>
      </c>
      <c r="R15" s="12">
        <v>2.5</v>
      </c>
      <c r="S15" s="13">
        <v>20</v>
      </c>
      <c r="T15" s="13"/>
    </row>
    <row r="16" spans="1:20" x14ac:dyDescent="0.35">
      <c r="A16" s="6">
        <v>13</v>
      </c>
      <c r="B16" s="4"/>
      <c r="C16" s="7"/>
      <c r="D16" s="7"/>
      <c r="E16" s="7"/>
      <c r="F16" s="7"/>
      <c r="G16" s="7"/>
      <c r="H16" s="8">
        <f t="shared" si="0"/>
        <v>0</v>
      </c>
      <c r="I16" s="9">
        <v>0.92</v>
      </c>
      <c r="J16" s="8">
        <f t="shared" si="1"/>
        <v>0</v>
      </c>
      <c r="K16" s="9">
        <f>J16</f>
        <v>0</v>
      </c>
      <c r="L16" s="10"/>
      <c r="M16" s="16"/>
      <c r="N16" s="11">
        <f t="shared" si="2"/>
        <v>0</v>
      </c>
      <c r="O16" s="12">
        <v>0.96</v>
      </c>
      <c r="P16" s="12">
        <v>0.85</v>
      </c>
      <c r="Q16" s="12">
        <f t="shared" si="3"/>
        <v>0</v>
      </c>
      <c r="R16" s="12">
        <v>2.5</v>
      </c>
      <c r="S16" s="13">
        <v>20</v>
      </c>
      <c r="T16" s="13"/>
    </row>
    <row r="17" spans="1:20" x14ac:dyDescent="0.35">
      <c r="A17" s="6">
        <v>14</v>
      </c>
      <c r="B17" s="4"/>
      <c r="C17" s="7"/>
      <c r="D17" s="7"/>
      <c r="E17" s="7"/>
      <c r="F17" s="7"/>
      <c r="G17" s="7"/>
      <c r="H17" s="8">
        <f t="shared" si="0"/>
        <v>0</v>
      </c>
      <c r="I17" s="9">
        <v>0.92</v>
      </c>
      <c r="J17" s="8">
        <f t="shared" si="1"/>
        <v>0</v>
      </c>
      <c r="K17" s="10"/>
      <c r="L17" s="9">
        <f>J17</f>
        <v>0</v>
      </c>
      <c r="M17" s="16"/>
      <c r="N17" s="11">
        <f t="shared" si="2"/>
        <v>0</v>
      </c>
      <c r="O17" s="12">
        <v>0.96</v>
      </c>
      <c r="P17" s="12">
        <v>0.85</v>
      </c>
      <c r="Q17" s="12">
        <f t="shared" si="3"/>
        <v>0</v>
      </c>
      <c r="R17" s="12">
        <v>2.5</v>
      </c>
      <c r="S17" s="13">
        <v>20</v>
      </c>
      <c r="T17" s="13"/>
    </row>
    <row r="18" spans="1:20" x14ac:dyDescent="0.35">
      <c r="A18" s="6">
        <v>15</v>
      </c>
      <c r="B18" s="4"/>
      <c r="C18" s="7"/>
      <c r="D18" s="7"/>
      <c r="E18" s="7"/>
      <c r="F18" s="7"/>
      <c r="G18" s="7"/>
      <c r="H18" s="8">
        <f t="shared" si="0"/>
        <v>0</v>
      </c>
      <c r="I18" s="9">
        <v>0.92</v>
      </c>
      <c r="J18" s="8">
        <f t="shared" si="1"/>
        <v>0</v>
      </c>
      <c r="K18" s="9">
        <f>J18</f>
        <v>0</v>
      </c>
      <c r="L18" s="10"/>
      <c r="M18" s="16"/>
      <c r="N18" s="11">
        <f t="shared" si="2"/>
        <v>0</v>
      </c>
      <c r="O18" s="12">
        <v>0.96</v>
      </c>
      <c r="P18" s="12">
        <v>0.85</v>
      </c>
      <c r="Q18" s="12">
        <f t="shared" si="3"/>
        <v>0</v>
      </c>
      <c r="R18" s="12">
        <v>2.5</v>
      </c>
      <c r="S18" s="13">
        <v>20</v>
      </c>
      <c r="T18" s="13"/>
    </row>
    <row r="19" spans="1:20" x14ac:dyDescent="0.35">
      <c r="A19" s="6">
        <v>16</v>
      </c>
      <c r="B19" s="4"/>
      <c r="C19" s="7"/>
      <c r="D19" s="7"/>
      <c r="E19" s="7"/>
      <c r="F19" s="7"/>
      <c r="G19" s="7"/>
      <c r="H19" s="8">
        <f t="shared" si="0"/>
        <v>0</v>
      </c>
      <c r="I19" s="9">
        <v>0.92</v>
      </c>
      <c r="J19" s="8">
        <f t="shared" si="1"/>
        <v>0</v>
      </c>
      <c r="K19" s="10"/>
      <c r="L19" s="9">
        <f>J19</f>
        <v>0</v>
      </c>
      <c r="M19" s="16"/>
      <c r="N19" s="11">
        <f t="shared" si="2"/>
        <v>0</v>
      </c>
      <c r="O19" s="12">
        <v>0.96</v>
      </c>
      <c r="P19" s="12">
        <v>0.85</v>
      </c>
      <c r="Q19" s="12">
        <f t="shared" si="3"/>
        <v>0</v>
      </c>
      <c r="R19" s="12">
        <v>2.5</v>
      </c>
      <c r="S19" s="13">
        <v>20</v>
      </c>
      <c r="T19" s="13"/>
    </row>
    <row r="20" spans="1:20" x14ac:dyDescent="0.35">
      <c r="A20" s="6">
        <v>17</v>
      </c>
      <c r="B20" s="17"/>
      <c r="C20" s="7"/>
      <c r="D20" s="7"/>
      <c r="E20" s="7"/>
      <c r="F20" s="7"/>
      <c r="G20" s="7"/>
      <c r="H20" s="8">
        <f t="shared" si="0"/>
        <v>0</v>
      </c>
      <c r="I20" s="9">
        <v>0.92</v>
      </c>
      <c r="J20" s="8">
        <f t="shared" si="1"/>
        <v>0</v>
      </c>
      <c r="K20" s="10"/>
      <c r="L20" s="10"/>
      <c r="M20" s="9">
        <f t="shared" ref="M20" si="5">J20</f>
        <v>0</v>
      </c>
      <c r="N20" s="11">
        <f t="shared" si="2"/>
        <v>0</v>
      </c>
      <c r="O20" s="12">
        <v>0.96</v>
      </c>
      <c r="P20" s="12">
        <v>0.85</v>
      </c>
      <c r="Q20" s="12">
        <f t="shared" si="3"/>
        <v>0</v>
      </c>
      <c r="R20" s="12">
        <v>2.5</v>
      </c>
      <c r="S20" s="13">
        <v>20</v>
      </c>
      <c r="T20" s="13"/>
    </row>
    <row r="21" spans="1:20" x14ac:dyDescent="0.35">
      <c r="A21" s="6">
        <v>18</v>
      </c>
      <c r="B21" s="4"/>
      <c r="C21" s="7"/>
      <c r="D21" s="7"/>
      <c r="E21" s="7"/>
      <c r="F21" s="7"/>
      <c r="G21" s="7"/>
      <c r="H21" s="8">
        <f t="shared" si="0"/>
        <v>0</v>
      </c>
      <c r="I21" s="9">
        <v>0.92</v>
      </c>
      <c r="J21" s="8">
        <f t="shared" si="1"/>
        <v>0</v>
      </c>
      <c r="K21" s="9">
        <f>J21</f>
        <v>0</v>
      </c>
      <c r="L21" s="10"/>
      <c r="M21" s="16"/>
      <c r="N21" s="11">
        <f t="shared" si="2"/>
        <v>0</v>
      </c>
      <c r="O21" s="12">
        <v>0.96</v>
      </c>
      <c r="P21" s="12">
        <v>0.85</v>
      </c>
      <c r="Q21" s="12">
        <f t="shared" si="3"/>
        <v>0</v>
      </c>
      <c r="R21" s="12">
        <v>2.5</v>
      </c>
      <c r="S21" s="13">
        <v>20</v>
      </c>
      <c r="T21" s="13"/>
    </row>
    <row r="22" spans="1:20" x14ac:dyDescent="0.35">
      <c r="A22" s="6">
        <v>19</v>
      </c>
      <c r="B22" s="4"/>
      <c r="C22" s="7"/>
      <c r="D22" s="7"/>
      <c r="E22" s="7"/>
      <c r="F22" s="7"/>
      <c r="G22" s="7"/>
      <c r="H22" s="8">
        <f t="shared" si="0"/>
        <v>0</v>
      </c>
      <c r="I22" s="9">
        <v>0.92</v>
      </c>
      <c r="J22" s="8">
        <f t="shared" si="1"/>
        <v>0</v>
      </c>
      <c r="K22" s="10"/>
      <c r="L22" s="9">
        <f>J22</f>
        <v>0</v>
      </c>
      <c r="M22" s="16"/>
      <c r="N22" s="11">
        <f t="shared" si="2"/>
        <v>0</v>
      </c>
      <c r="O22" s="12">
        <v>0.96</v>
      </c>
      <c r="P22" s="12">
        <v>0.85</v>
      </c>
      <c r="Q22" s="12">
        <f t="shared" si="3"/>
        <v>0</v>
      </c>
      <c r="R22" s="12">
        <v>2.5</v>
      </c>
      <c r="S22" s="13">
        <v>20</v>
      </c>
      <c r="T22" s="13"/>
    </row>
    <row r="23" spans="1:20" x14ac:dyDescent="0.35">
      <c r="A23" s="6">
        <v>20</v>
      </c>
      <c r="B23" s="4"/>
      <c r="C23" s="7"/>
      <c r="D23" s="7"/>
      <c r="E23" s="7"/>
      <c r="F23" s="7"/>
      <c r="G23" s="7"/>
      <c r="H23" s="8">
        <f t="shared" si="0"/>
        <v>0</v>
      </c>
      <c r="I23" s="9">
        <v>0.92</v>
      </c>
      <c r="J23" s="8">
        <f t="shared" si="1"/>
        <v>0</v>
      </c>
      <c r="K23"/>
      <c r="L23" s="15"/>
      <c r="M23" s="9">
        <f>J23</f>
        <v>0</v>
      </c>
      <c r="N23" s="11">
        <f t="shared" si="2"/>
        <v>0</v>
      </c>
      <c r="O23" s="12">
        <v>0.96</v>
      </c>
      <c r="P23" s="12">
        <v>0.85</v>
      </c>
      <c r="Q23" s="12">
        <f t="shared" si="3"/>
        <v>0</v>
      </c>
      <c r="R23" s="12">
        <v>2.5</v>
      </c>
      <c r="S23" s="13">
        <v>20</v>
      </c>
      <c r="T23" s="13"/>
    </row>
    <row r="24" spans="1:20" x14ac:dyDescent="0.35">
      <c r="A24" s="6">
        <v>21</v>
      </c>
      <c r="B24" s="4"/>
      <c r="C24" s="7"/>
      <c r="D24" s="7"/>
      <c r="E24" s="7"/>
      <c r="F24" s="7"/>
      <c r="G24" s="7"/>
      <c r="H24" s="8">
        <f t="shared" si="0"/>
        <v>0</v>
      </c>
      <c r="I24" s="9">
        <v>0.92</v>
      </c>
      <c r="J24" s="8">
        <f t="shared" si="1"/>
        <v>0</v>
      </c>
      <c r="K24" s="9">
        <f>J24</f>
        <v>0</v>
      </c>
      <c r="L24"/>
      <c r="M24" s="10"/>
      <c r="N24" s="11">
        <f t="shared" si="2"/>
        <v>0</v>
      </c>
      <c r="O24" s="12">
        <v>0.96</v>
      </c>
      <c r="P24" s="12">
        <v>0.85</v>
      </c>
      <c r="Q24" s="12">
        <f t="shared" si="3"/>
        <v>0</v>
      </c>
      <c r="R24" s="12">
        <v>2.5</v>
      </c>
      <c r="S24" s="13">
        <v>20</v>
      </c>
      <c r="T24" s="13"/>
    </row>
    <row r="25" spans="1:20" x14ac:dyDescent="0.35">
      <c r="A25" s="6">
        <v>22</v>
      </c>
      <c r="B25" s="4"/>
      <c r="C25" s="7"/>
      <c r="D25" s="7"/>
      <c r="E25" s="7"/>
      <c r="F25" s="7"/>
      <c r="G25" s="7"/>
      <c r="H25" s="8">
        <f t="shared" si="0"/>
        <v>0</v>
      </c>
      <c r="I25" s="9">
        <v>0.92</v>
      </c>
      <c r="J25" s="8">
        <f t="shared" si="1"/>
        <v>0</v>
      </c>
      <c r="K25" s="10"/>
      <c r="L25" s="9">
        <f>J25</f>
        <v>0</v>
      </c>
      <c r="M25" s="16"/>
      <c r="N25" s="11">
        <f t="shared" si="2"/>
        <v>0</v>
      </c>
      <c r="O25" s="12">
        <v>0.96</v>
      </c>
      <c r="P25" s="12">
        <v>0.85</v>
      </c>
      <c r="Q25" s="12">
        <f t="shared" si="3"/>
        <v>0</v>
      </c>
      <c r="R25" s="12">
        <v>2.5</v>
      </c>
      <c r="S25" s="13">
        <v>20</v>
      </c>
      <c r="T25" s="13"/>
    </row>
    <row r="26" spans="1:20" x14ac:dyDescent="0.35">
      <c r="A26" s="6">
        <v>23</v>
      </c>
      <c r="B26" s="4"/>
      <c r="C26" s="7"/>
      <c r="D26" s="7"/>
      <c r="E26" s="7"/>
      <c r="F26" s="7"/>
      <c r="G26" s="7"/>
      <c r="H26" s="8">
        <f t="shared" si="0"/>
        <v>0</v>
      </c>
      <c r="I26" s="9">
        <v>0.92</v>
      </c>
      <c r="J26" s="8">
        <f t="shared" si="1"/>
        <v>0</v>
      </c>
      <c r="K26"/>
      <c r="L26" s="15"/>
      <c r="M26" s="9">
        <f>J26</f>
        <v>0</v>
      </c>
      <c r="N26" s="11">
        <f t="shared" si="2"/>
        <v>0</v>
      </c>
      <c r="O26" s="12">
        <v>0.96</v>
      </c>
      <c r="P26" s="12">
        <v>0.85</v>
      </c>
      <c r="Q26" s="12">
        <f t="shared" si="3"/>
        <v>0</v>
      </c>
      <c r="R26" s="12">
        <v>2.5</v>
      </c>
      <c r="S26" s="13">
        <v>20</v>
      </c>
      <c r="T26" s="13"/>
    </row>
    <row r="27" spans="1:20" x14ac:dyDescent="0.35">
      <c r="A27" s="6">
        <v>24</v>
      </c>
      <c r="B27" s="4"/>
      <c r="C27" s="7"/>
      <c r="D27" s="7"/>
      <c r="E27" s="7"/>
      <c r="F27" s="7"/>
      <c r="G27" s="7"/>
      <c r="H27" s="8">
        <f t="shared" si="0"/>
        <v>0</v>
      </c>
      <c r="I27" s="9">
        <v>0.92</v>
      </c>
      <c r="J27" s="8">
        <f t="shared" si="1"/>
        <v>0</v>
      </c>
      <c r="K27" s="9">
        <f>J27</f>
        <v>0</v>
      </c>
      <c r="L27"/>
      <c r="M27" s="10"/>
      <c r="N27" s="11">
        <f t="shared" si="2"/>
        <v>0</v>
      </c>
      <c r="O27" s="12">
        <v>0.96</v>
      </c>
      <c r="P27" s="12">
        <v>0.85</v>
      </c>
      <c r="Q27" s="12">
        <f t="shared" si="3"/>
        <v>0</v>
      </c>
      <c r="R27" s="12">
        <v>2.5</v>
      </c>
      <c r="S27" s="13">
        <v>20</v>
      </c>
      <c r="T27" s="13"/>
    </row>
    <row r="28" spans="1:20" x14ac:dyDescent="0.35">
      <c r="A28" s="6">
        <v>25</v>
      </c>
      <c r="B28" s="4"/>
      <c r="C28" s="7"/>
      <c r="D28" s="7"/>
      <c r="E28" s="7"/>
      <c r="F28" s="7"/>
      <c r="G28" s="7"/>
      <c r="H28" s="8">
        <f t="shared" si="0"/>
        <v>0</v>
      </c>
      <c r="I28" s="9">
        <v>0.92</v>
      </c>
      <c r="J28" s="8">
        <f t="shared" si="1"/>
        <v>0</v>
      </c>
      <c r="K28" s="10"/>
      <c r="L28" s="9">
        <f>J28</f>
        <v>0</v>
      </c>
      <c r="M28" s="16"/>
      <c r="N28" s="11">
        <f t="shared" si="2"/>
        <v>0</v>
      </c>
      <c r="O28" s="12">
        <v>0.96</v>
      </c>
      <c r="P28" s="12">
        <v>0.85</v>
      </c>
      <c r="Q28" s="12">
        <f t="shared" si="3"/>
        <v>0</v>
      </c>
      <c r="R28" s="12">
        <v>2.5</v>
      </c>
      <c r="S28" s="13">
        <v>20</v>
      </c>
      <c r="T28" s="13"/>
    </row>
    <row r="29" spans="1:20" x14ac:dyDescent="0.35">
      <c r="A29" s="6">
        <v>26</v>
      </c>
      <c r="B29" s="4"/>
      <c r="C29" s="7"/>
      <c r="D29" s="7"/>
      <c r="E29" s="7"/>
      <c r="F29" s="7"/>
      <c r="G29" s="7"/>
      <c r="H29" s="8">
        <f t="shared" si="0"/>
        <v>0</v>
      </c>
      <c r="I29" s="9">
        <v>0.92</v>
      </c>
      <c r="J29" s="8">
        <f t="shared" si="1"/>
        <v>0</v>
      </c>
      <c r="K29" s="9">
        <f>J29</f>
        <v>0</v>
      </c>
      <c r="L29" s="10"/>
      <c r="M29" s="16"/>
      <c r="N29" s="11">
        <f t="shared" si="2"/>
        <v>0</v>
      </c>
      <c r="O29" s="12">
        <v>0.96</v>
      </c>
      <c r="P29" s="12">
        <v>0.85</v>
      </c>
      <c r="Q29" s="12">
        <f t="shared" si="3"/>
        <v>0</v>
      </c>
      <c r="R29" s="12">
        <v>2.5</v>
      </c>
      <c r="S29" s="13">
        <v>20</v>
      </c>
      <c r="T29" s="13"/>
    </row>
    <row r="30" spans="1:20" x14ac:dyDescent="0.35">
      <c r="A30" s="6">
        <v>27</v>
      </c>
      <c r="B30" s="4"/>
      <c r="C30" s="7"/>
      <c r="D30" s="7"/>
      <c r="E30" s="7"/>
      <c r="F30" s="7"/>
      <c r="G30" s="7"/>
      <c r="H30" s="8">
        <f t="shared" si="0"/>
        <v>0</v>
      </c>
      <c r="I30" s="9">
        <v>0.92</v>
      </c>
      <c r="J30" s="8">
        <f t="shared" si="1"/>
        <v>0</v>
      </c>
      <c r="K30" s="10"/>
      <c r="L30" s="9">
        <f>J30</f>
        <v>0</v>
      </c>
      <c r="M30" s="16"/>
      <c r="N30" s="11">
        <f t="shared" si="2"/>
        <v>0</v>
      </c>
      <c r="O30" s="12">
        <v>0.96</v>
      </c>
      <c r="P30" s="12">
        <v>0.85</v>
      </c>
      <c r="Q30" s="12">
        <f t="shared" si="3"/>
        <v>0</v>
      </c>
      <c r="R30" s="12">
        <v>2.5</v>
      </c>
      <c r="S30" s="13">
        <v>20</v>
      </c>
      <c r="T30" s="13"/>
    </row>
    <row r="31" spans="1:20" x14ac:dyDescent="0.35">
      <c r="A31" s="6">
        <v>28</v>
      </c>
      <c r="B31" s="4"/>
      <c r="C31" s="7"/>
      <c r="D31" s="7"/>
      <c r="E31" s="7"/>
      <c r="F31" s="7"/>
      <c r="G31" s="7"/>
      <c r="H31" s="8">
        <f t="shared" si="0"/>
        <v>0</v>
      </c>
      <c r="I31" s="9">
        <v>0.92</v>
      </c>
      <c r="J31" s="8">
        <f t="shared" si="1"/>
        <v>0</v>
      </c>
      <c r="K31" s="10"/>
      <c r="L31" s="10"/>
      <c r="M31" s="9">
        <f t="shared" si="4"/>
        <v>0</v>
      </c>
      <c r="N31" s="11">
        <f t="shared" si="2"/>
        <v>0</v>
      </c>
      <c r="O31" s="12">
        <v>0.96</v>
      </c>
      <c r="P31" s="12">
        <v>0.85</v>
      </c>
      <c r="Q31" s="12">
        <f t="shared" si="3"/>
        <v>0</v>
      </c>
      <c r="R31" s="12">
        <v>2.5</v>
      </c>
      <c r="S31" s="13">
        <v>20</v>
      </c>
      <c r="T31" s="13"/>
    </row>
    <row r="32" spans="1:20" x14ac:dyDescent="0.35">
      <c r="A32" s="6">
        <v>29</v>
      </c>
      <c r="B32" s="4"/>
      <c r="C32" s="7"/>
      <c r="D32" s="7"/>
      <c r="E32" s="7"/>
      <c r="F32" s="7"/>
      <c r="G32" s="7"/>
      <c r="H32" s="8">
        <f t="shared" si="0"/>
        <v>0</v>
      </c>
      <c r="I32" s="9">
        <v>0.92</v>
      </c>
      <c r="J32" s="8">
        <f t="shared" si="1"/>
        <v>0</v>
      </c>
      <c r="K32" s="9">
        <f>J32</f>
        <v>0</v>
      </c>
      <c r="L32" s="10"/>
      <c r="M32" s="16"/>
      <c r="N32" s="11">
        <f t="shared" si="2"/>
        <v>0</v>
      </c>
      <c r="O32" s="12">
        <v>0.96</v>
      </c>
      <c r="P32" s="12">
        <v>0.85</v>
      </c>
      <c r="Q32" s="12">
        <f t="shared" si="3"/>
        <v>0</v>
      </c>
      <c r="R32" s="12">
        <v>2.5</v>
      </c>
      <c r="S32" s="13">
        <v>20</v>
      </c>
      <c r="T32" s="13"/>
    </row>
    <row r="33" spans="1:20" x14ac:dyDescent="0.35">
      <c r="A33" s="6">
        <v>30</v>
      </c>
      <c r="B33" s="4"/>
      <c r="C33" s="7"/>
      <c r="D33" s="7"/>
      <c r="E33" s="7"/>
      <c r="F33" s="7"/>
      <c r="G33" s="7"/>
      <c r="H33" s="8">
        <f t="shared" si="0"/>
        <v>0</v>
      </c>
      <c r="I33" s="9">
        <v>0.92</v>
      </c>
      <c r="J33" s="8">
        <f t="shared" si="1"/>
        <v>0</v>
      </c>
      <c r="K33" s="10"/>
      <c r="L33" s="9">
        <f>J33</f>
        <v>0</v>
      </c>
      <c r="M33" s="16"/>
      <c r="N33" s="11">
        <f t="shared" si="2"/>
        <v>0</v>
      </c>
      <c r="O33" s="12">
        <v>0.96</v>
      </c>
      <c r="P33" s="12">
        <v>0.85</v>
      </c>
      <c r="Q33" s="12">
        <f t="shared" si="3"/>
        <v>0</v>
      </c>
      <c r="R33" s="12">
        <v>2.5</v>
      </c>
      <c r="S33" s="13">
        <v>20</v>
      </c>
      <c r="T33" s="13"/>
    </row>
    <row r="34" spans="1:20" x14ac:dyDescent="0.35">
      <c r="A34" s="6">
        <v>31</v>
      </c>
      <c r="B34" s="4"/>
      <c r="C34" s="7"/>
      <c r="D34" s="7"/>
      <c r="E34" s="7"/>
      <c r="F34" s="7"/>
      <c r="G34" s="7"/>
      <c r="H34" s="8">
        <f t="shared" si="0"/>
        <v>0</v>
      </c>
      <c r="I34" s="9">
        <v>0.92</v>
      </c>
      <c r="J34" s="8">
        <f t="shared" si="1"/>
        <v>0</v>
      </c>
      <c r="K34" s="10"/>
      <c r="L34" s="10"/>
      <c r="M34" s="9">
        <f t="shared" ref="M34" si="6">J34</f>
        <v>0</v>
      </c>
      <c r="N34" s="11">
        <f t="shared" si="2"/>
        <v>0</v>
      </c>
      <c r="O34" s="12">
        <v>0.96</v>
      </c>
      <c r="P34" s="12">
        <v>0.85</v>
      </c>
      <c r="Q34" s="12">
        <f t="shared" si="3"/>
        <v>0</v>
      </c>
      <c r="R34" s="12">
        <v>2.5</v>
      </c>
      <c r="S34" s="13">
        <v>20</v>
      </c>
      <c r="T34" s="13"/>
    </row>
    <row r="35" spans="1:20" x14ac:dyDescent="0.35">
      <c r="A35" s="6">
        <v>32</v>
      </c>
      <c r="B35" s="4"/>
      <c r="C35" s="7"/>
      <c r="D35" s="7"/>
      <c r="E35" s="7"/>
      <c r="F35" s="7"/>
      <c r="G35" s="7"/>
      <c r="H35" s="8">
        <f t="shared" si="0"/>
        <v>0</v>
      </c>
      <c r="I35" s="9">
        <v>0.92</v>
      </c>
      <c r="J35" s="8">
        <f t="shared" si="1"/>
        <v>0</v>
      </c>
      <c r="K35" s="9">
        <f>J35</f>
        <v>0</v>
      </c>
      <c r="L35" s="10"/>
      <c r="M35" s="16"/>
      <c r="N35" s="11">
        <f t="shared" si="2"/>
        <v>0</v>
      </c>
      <c r="O35" s="12">
        <v>0.96</v>
      </c>
      <c r="P35" s="12">
        <v>0.85</v>
      </c>
      <c r="Q35" s="12">
        <f t="shared" si="3"/>
        <v>0</v>
      </c>
      <c r="R35" s="12">
        <v>2.5</v>
      </c>
      <c r="S35" s="13">
        <v>20</v>
      </c>
      <c r="T35" s="13"/>
    </row>
    <row r="36" spans="1:20" x14ac:dyDescent="0.35">
      <c r="A36" s="6">
        <v>33</v>
      </c>
      <c r="B36" s="4"/>
      <c r="C36" s="7"/>
      <c r="D36" s="7"/>
      <c r="E36" s="7"/>
      <c r="F36" s="7"/>
      <c r="G36" s="7"/>
      <c r="H36" s="8">
        <f t="shared" si="0"/>
        <v>0</v>
      </c>
      <c r="I36" s="9">
        <v>0.92</v>
      </c>
      <c r="J36" s="8">
        <f t="shared" si="1"/>
        <v>0</v>
      </c>
      <c r="K36" s="10"/>
      <c r="L36" s="9">
        <f>J36</f>
        <v>0</v>
      </c>
      <c r="M36" s="16"/>
      <c r="N36" s="11">
        <f t="shared" si="2"/>
        <v>0</v>
      </c>
      <c r="O36" s="12">
        <v>0.96</v>
      </c>
      <c r="P36" s="12">
        <v>0.85</v>
      </c>
      <c r="Q36" s="12">
        <f t="shared" si="3"/>
        <v>0</v>
      </c>
      <c r="R36" s="12">
        <v>2.5</v>
      </c>
      <c r="S36" s="13">
        <v>20</v>
      </c>
      <c r="T36" s="13"/>
    </row>
    <row r="37" spans="1:20" x14ac:dyDescent="0.35">
      <c r="A37" s="70" t="s">
        <v>51</v>
      </c>
      <c r="B37" s="70"/>
      <c r="C37" s="18">
        <f>SUM(C4:C36)</f>
        <v>0</v>
      </c>
      <c r="D37" s="18">
        <f>SUM(D4:D36)</f>
        <v>0</v>
      </c>
      <c r="E37" s="18">
        <f>SUM(E4:E36)</f>
        <v>0</v>
      </c>
      <c r="F37" s="18">
        <f>SUM(F4:F36)</f>
        <v>0</v>
      </c>
      <c r="G37" s="18">
        <f>SUM(G4:G36)</f>
        <v>0</v>
      </c>
      <c r="H37" s="8">
        <f t="shared" si="0"/>
        <v>0</v>
      </c>
      <c r="I37" s="19" t="e">
        <f>H37/J37</f>
        <v>#DIV/0!</v>
      </c>
      <c r="J37" s="19">
        <f>SUM(J4:J36)</f>
        <v>0</v>
      </c>
      <c r="K37" s="20">
        <f>SUM(K4:K36)</f>
        <v>0</v>
      </c>
      <c r="L37" s="20">
        <f>SUM(L4:L36)</f>
        <v>0</v>
      </c>
      <c r="M37" s="20">
        <f>SUM(M4:M36)</f>
        <v>0</v>
      </c>
      <c r="N37" s="11">
        <f>LARGE(K37:M37,1)/220</f>
        <v>0</v>
      </c>
      <c r="O37" s="12"/>
      <c r="P37" s="12"/>
      <c r="Q37" s="12">
        <f>J37/(380*1.73)</f>
        <v>0</v>
      </c>
      <c r="R37" s="12">
        <v>50</v>
      </c>
      <c r="S37" s="13">
        <v>150</v>
      </c>
      <c r="T37" s="13"/>
    </row>
    <row r="38" spans="1:20" x14ac:dyDescent="0.35">
      <c r="A38" s="14"/>
      <c r="B38" s="17"/>
      <c r="C38" s="14"/>
      <c r="D38" s="14"/>
      <c r="E38" s="14"/>
      <c r="F38" s="14"/>
      <c r="G38" s="14"/>
      <c r="H38" s="21"/>
      <c r="I38" s="17"/>
      <c r="J38" s="17"/>
      <c r="K38" s="22"/>
      <c r="L38" s="22"/>
      <c r="M38" s="22"/>
      <c r="N38" s="17"/>
      <c r="O38" s="14"/>
      <c r="P38" s="23"/>
      <c r="Q38" s="24"/>
      <c r="R38" s="24"/>
      <c r="S38" s="25"/>
      <c r="T38" s="25"/>
    </row>
    <row r="39" spans="1:20" x14ac:dyDescent="0.35">
      <c r="A39" s="14"/>
      <c r="B39" s="17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7"/>
      <c r="O39" s="14"/>
      <c r="P39" s="23"/>
      <c r="Q39" s="26"/>
      <c r="R39" s="26"/>
      <c r="S39" s="27"/>
      <c r="T39" s="28"/>
    </row>
    <row r="40" spans="1:20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13">
    <mergeCell ref="S2:S3"/>
    <mergeCell ref="T2:T3"/>
    <mergeCell ref="A37:B37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tabSelected="1" workbookViewId="0">
      <selection sqref="A1:T1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7" width="4.54296875" style="2" bestFit="1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1" x14ac:dyDescent="0.35">
      <c r="A1" s="71" t="s">
        <v>199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7"/>
    </row>
    <row r="2" spans="1:21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1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67" t="s">
        <v>44</v>
      </c>
      <c r="H3" s="67" t="s">
        <v>45</v>
      </c>
      <c r="I3" s="67" t="s">
        <v>46</v>
      </c>
      <c r="J3" s="67" t="s">
        <v>47</v>
      </c>
      <c r="K3" s="67" t="s">
        <v>48</v>
      </c>
      <c r="L3" s="67" t="s">
        <v>49</v>
      </c>
      <c r="M3" s="67" t="s">
        <v>50</v>
      </c>
      <c r="N3" s="72"/>
      <c r="O3" s="72"/>
      <c r="P3" s="72"/>
      <c r="Q3" s="72"/>
      <c r="R3" s="72"/>
      <c r="S3" s="69"/>
      <c r="T3" s="69"/>
    </row>
    <row r="4" spans="1:21" x14ac:dyDescent="0.35">
      <c r="A4" s="6">
        <v>1</v>
      </c>
      <c r="B4" s="67" t="s">
        <v>202</v>
      </c>
      <c r="C4" s="7"/>
      <c r="D4" s="7">
        <v>20</v>
      </c>
      <c r="E4" s="7">
        <v>100</v>
      </c>
      <c r="F4" s="7"/>
      <c r="G4" s="7"/>
      <c r="H4" s="8">
        <f>SUMPRODUCT($C$3:$F$3,C4:F4)+G4</f>
        <v>42000</v>
      </c>
      <c r="I4" s="9">
        <v>0.92</v>
      </c>
      <c r="J4" s="8">
        <f t="shared" ref="J4:J6" si="0">H4/I4</f>
        <v>45652.17391304348</v>
      </c>
      <c r="K4" s="9">
        <f>J4</f>
        <v>45652.17391304348</v>
      </c>
      <c r="L4" s="10"/>
      <c r="M4" s="10"/>
      <c r="N4" s="11">
        <f t="shared" ref="N4:N6" si="1">J4/220</f>
        <v>207.50988142292491</v>
      </c>
      <c r="O4" s="12">
        <v>0.96</v>
      </c>
      <c r="P4" s="12">
        <v>0.85</v>
      </c>
      <c r="Q4" s="12">
        <f t="shared" ref="Q4:Q6" si="2">N4/(O4*P4)</f>
        <v>254.3013252731923</v>
      </c>
      <c r="R4" s="12">
        <v>2.5</v>
      </c>
      <c r="S4" s="13">
        <v>20</v>
      </c>
      <c r="T4" s="13"/>
    </row>
    <row r="5" spans="1:21" x14ac:dyDescent="0.35">
      <c r="A5" s="6">
        <v>2</v>
      </c>
      <c r="B5" s="67" t="s">
        <v>201</v>
      </c>
      <c r="C5" s="7">
        <v>68</v>
      </c>
      <c r="D5" s="7">
        <v>19</v>
      </c>
      <c r="E5" s="7"/>
      <c r="F5" s="7"/>
      <c r="G5" s="7"/>
      <c r="H5" s="8">
        <f>SUMPRODUCT($C$3:$F$3,C5:F5)+G5</f>
        <v>5980</v>
      </c>
      <c r="I5" s="9">
        <v>0.8</v>
      </c>
      <c r="J5" s="8">
        <f t="shared" ref="J5" si="3">H5/I5</f>
        <v>7475</v>
      </c>
      <c r="K5" s="10"/>
      <c r="L5" s="9">
        <f>J5</f>
        <v>7475</v>
      </c>
      <c r="M5" s="10"/>
      <c r="N5" s="11">
        <f t="shared" ref="N5" si="4">J5/220</f>
        <v>33.977272727272727</v>
      </c>
      <c r="O5" s="12"/>
      <c r="P5" s="12"/>
      <c r="Q5" s="12"/>
      <c r="R5" s="12"/>
      <c r="S5" s="13"/>
      <c r="T5" s="13"/>
    </row>
    <row r="6" spans="1:21" x14ac:dyDescent="0.35">
      <c r="A6" s="6">
        <v>3</v>
      </c>
      <c r="B6" s="67" t="s">
        <v>200</v>
      </c>
      <c r="C6" s="7"/>
      <c r="D6" s="7"/>
      <c r="E6" s="7"/>
      <c r="F6" s="7"/>
      <c r="G6" s="7">
        <v>20000</v>
      </c>
      <c r="H6" s="8">
        <f>SUMPRODUCT($C$3:$F$3,C6:F6)+G6</f>
        <v>20000</v>
      </c>
      <c r="I6" s="9">
        <v>0.92</v>
      </c>
      <c r="J6" s="8">
        <f t="shared" si="0"/>
        <v>21739.130434782608</v>
      </c>
      <c r="K6" s="10"/>
      <c r="L6" s="9">
        <f>J6</f>
        <v>21739.130434782608</v>
      </c>
      <c r="M6" s="10"/>
      <c r="N6" s="11">
        <f t="shared" si="1"/>
        <v>98.814229249011859</v>
      </c>
      <c r="O6" s="12">
        <v>0.96</v>
      </c>
      <c r="P6" s="12">
        <v>0.85</v>
      </c>
      <c r="Q6" s="12">
        <f t="shared" si="2"/>
        <v>121.09586917771063</v>
      </c>
      <c r="R6" s="12">
        <v>4</v>
      </c>
      <c r="S6" s="13">
        <v>25</v>
      </c>
      <c r="T6" s="13"/>
    </row>
    <row r="7" spans="1:21" x14ac:dyDescent="0.35">
      <c r="A7" s="70" t="s">
        <v>51</v>
      </c>
      <c r="B7" s="70"/>
      <c r="C7" s="18">
        <f>SUM(C4:C6)</f>
        <v>68</v>
      </c>
      <c r="D7" s="18">
        <f>SUM(D4:D6)</f>
        <v>39</v>
      </c>
      <c r="E7" s="18">
        <f>SUM(E4:E6)</f>
        <v>100</v>
      </c>
      <c r="F7" s="18">
        <f>SUM(F4:F6)</f>
        <v>0</v>
      </c>
      <c r="G7" s="18">
        <f>SUM(G4:G6)</f>
        <v>20000</v>
      </c>
      <c r="H7" s="8">
        <f>SUMPRODUCT($C$3:$F$3,C7:F7)+G7</f>
        <v>67980</v>
      </c>
      <c r="I7" s="19">
        <f>H7/J7</f>
        <v>0.90801864192691328</v>
      </c>
      <c r="J7" s="19">
        <f>SUM(J4:J6)</f>
        <v>74866.304347826081</v>
      </c>
      <c r="K7" s="20">
        <f>SUM(K4:K6)</f>
        <v>45652.17391304348</v>
      </c>
      <c r="L7" s="20">
        <f>SUM(L4:L6)</f>
        <v>29214.130434782608</v>
      </c>
      <c r="M7" s="20">
        <f>SUM(M4:M6)</f>
        <v>0</v>
      </c>
      <c r="N7" s="11">
        <f>LARGE(K7:M7,1)/220</f>
        <v>207.50988142292491</v>
      </c>
      <c r="O7" s="12"/>
      <c r="P7" s="12"/>
      <c r="Q7" s="12">
        <f>J7/(380*1.73)</f>
        <v>113.88242219018267</v>
      </c>
      <c r="R7" s="12">
        <v>50</v>
      </c>
      <c r="S7" s="13">
        <v>150</v>
      </c>
      <c r="T7" s="13"/>
    </row>
    <row r="8" spans="1:21" x14ac:dyDescent="0.35">
      <c r="A8" s="14"/>
      <c r="B8" s="17"/>
      <c r="C8" s="14"/>
      <c r="D8" s="14"/>
      <c r="E8" s="14"/>
      <c r="F8" s="14"/>
      <c r="G8" s="14"/>
      <c r="H8" s="21"/>
      <c r="I8" s="17"/>
      <c r="J8" s="17"/>
      <c r="K8" s="22"/>
      <c r="L8" s="22"/>
      <c r="M8" s="22"/>
      <c r="N8" s="17"/>
      <c r="O8" s="14"/>
      <c r="P8" s="23"/>
      <c r="Q8" s="24"/>
      <c r="R8" s="24"/>
      <c r="S8" s="25"/>
      <c r="T8" s="25"/>
    </row>
    <row r="9" spans="1:21" x14ac:dyDescent="0.35">
      <c r="A9" s="14"/>
      <c r="B9" s="17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4"/>
      <c r="P9" s="23"/>
      <c r="Q9" s="26"/>
      <c r="R9" s="26"/>
      <c r="S9" s="27"/>
      <c r="T9" s="28"/>
    </row>
    <row r="10" spans="1:2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22" spans="2:4" x14ac:dyDescent="0.35">
      <c r="B22" s="66"/>
      <c r="C22" s="66"/>
      <c r="D22" s="66"/>
    </row>
  </sheetData>
  <mergeCells count="13">
    <mergeCell ref="S2:S3"/>
    <mergeCell ref="T2:T3"/>
    <mergeCell ref="A7:B7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25" right="0.25" top="0.75" bottom="0.75" header="0.3" footer="0.3"/>
  <pageSetup paperSize="9" scale="84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34" workbookViewId="0">
      <selection activeCell="E27" sqref="E27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7" width="4.54296875" style="2" bestFit="1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4" t="s">
        <v>52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x14ac:dyDescent="0.35">
      <c r="A2" s="75"/>
      <c r="B2" s="75" t="s">
        <v>34</v>
      </c>
      <c r="C2" s="75" t="s">
        <v>35</v>
      </c>
      <c r="D2" s="75"/>
      <c r="E2" s="75"/>
      <c r="F2" s="75"/>
      <c r="G2" s="75"/>
      <c r="H2" s="75" t="s">
        <v>36</v>
      </c>
      <c r="I2" s="75"/>
      <c r="J2" s="75"/>
      <c r="K2" s="75"/>
      <c r="L2" s="75"/>
      <c r="M2" s="75"/>
      <c r="N2" s="76" t="s">
        <v>37</v>
      </c>
      <c r="O2" s="76" t="s">
        <v>38</v>
      </c>
      <c r="P2" s="76" t="s">
        <v>39</v>
      </c>
      <c r="Q2" s="76" t="s">
        <v>40</v>
      </c>
      <c r="R2" s="76" t="s">
        <v>41</v>
      </c>
      <c r="S2" s="73" t="s">
        <v>42</v>
      </c>
      <c r="T2" s="73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60" t="s">
        <v>53</v>
      </c>
      <c r="C4" s="7"/>
      <c r="D4" s="7">
        <v>4</v>
      </c>
      <c r="E4" s="7">
        <v>1</v>
      </c>
      <c r="F4" s="7"/>
      <c r="G4" s="7">
        <f>250+200</f>
        <v>450</v>
      </c>
      <c r="H4" s="8">
        <f>SUMPRODUCT($C$3:$F$3,C4:F4)+G4</f>
        <v>1250</v>
      </c>
      <c r="I4" s="9">
        <v>0.92</v>
      </c>
      <c r="J4" s="8">
        <f t="shared" ref="J4:J35" si="0">H4/I4</f>
        <v>1358.695652173913</v>
      </c>
      <c r="K4" s="9">
        <f>J4</f>
        <v>1358.695652173913</v>
      </c>
      <c r="L4" s="10"/>
      <c r="M4" s="10"/>
      <c r="N4" s="11">
        <f t="shared" ref="N4:N35" si="1">J4/220</f>
        <v>6.1758893280632412</v>
      </c>
      <c r="O4" s="12">
        <v>0.96</v>
      </c>
      <c r="P4" s="12">
        <v>0.85</v>
      </c>
      <c r="Q4" s="12">
        <f t="shared" ref="Q4:Q20" si="2">N4/(O4*P4)</f>
        <v>7.5684918236069141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60" t="s">
        <v>54</v>
      </c>
      <c r="C5" s="7">
        <v>2</v>
      </c>
      <c r="D5" s="7">
        <v>1</v>
      </c>
      <c r="E5" s="7"/>
      <c r="F5" s="7"/>
      <c r="G5" s="7"/>
      <c r="H5" s="8">
        <f t="shared" ref="H5:H35" si="3">SUMPRODUCT($C$3:$F$3,C5:F5)+G5</f>
        <v>220</v>
      </c>
      <c r="I5" s="9">
        <v>0.8</v>
      </c>
      <c r="J5" s="8">
        <f t="shared" si="0"/>
        <v>275</v>
      </c>
      <c r="K5" s="10"/>
      <c r="L5" s="9">
        <f>J5</f>
        <v>275</v>
      </c>
      <c r="M5" s="10"/>
      <c r="N5" s="11">
        <f t="shared" si="1"/>
        <v>1.25</v>
      </c>
      <c r="O5" s="12">
        <v>0.96</v>
      </c>
      <c r="P5" s="12">
        <v>0.85</v>
      </c>
      <c r="Q5" s="12">
        <f t="shared" si="2"/>
        <v>1.5318627450980393</v>
      </c>
      <c r="R5" s="12">
        <v>4</v>
      </c>
      <c r="S5" s="13">
        <v>25</v>
      </c>
      <c r="T5" s="13"/>
    </row>
    <row r="6" spans="1:20" x14ac:dyDescent="0.35">
      <c r="A6" s="6">
        <v>3</v>
      </c>
      <c r="B6" s="60" t="s">
        <v>55</v>
      </c>
      <c r="C6" s="7"/>
      <c r="D6" s="7"/>
      <c r="E6" s="7"/>
      <c r="F6" s="7"/>
      <c r="G6" s="7">
        <v>2600</v>
      </c>
      <c r="H6" s="8">
        <f t="shared" si="3"/>
        <v>2600</v>
      </c>
      <c r="I6" s="9">
        <v>0.8</v>
      </c>
      <c r="J6" s="8">
        <f t="shared" si="0"/>
        <v>3250</v>
      </c>
      <c r="K6" s="10"/>
      <c r="L6" s="10"/>
      <c r="M6" s="9">
        <f>J6</f>
        <v>3250</v>
      </c>
      <c r="N6" s="11">
        <f t="shared" si="1"/>
        <v>14.772727272727273</v>
      </c>
      <c r="O6" s="12">
        <v>0.96</v>
      </c>
      <c r="P6" s="12">
        <v>0.85</v>
      </c>
      <c r="Q6" s="12">
        <f t="shared" si="2"/>
        <v>18.103832442067738</v>
      </c>
      <c r="R6" s="12">
        <v>2.5</v>
      </c>
      <c r="S6" s="13">
        <v>20</v>
      </c>
      <c r="T6" s="13"/>
    </row>
    <row r="7" spans="1:20" x14ac:dyDescent="0.35">
      <c r="A7" s="6">
        <v>4</v>
      </c>
      <c r="B7" s="60" t="s">
        <v>56</v>
      </c>
      <c r="C7" s="7"/>
      <c r="D7" s="7">
        <v>5</v>
      </c>
      <c r="E7" s="7"/>
      <c r="F7" s="7"/>
      <c r="G7" s="7"/>
      <c r="H7" s="8">
        <f t="shared" si="3"/>
        <v>500</v>
      </c>
      <c r="I7" s="9">
        <v>0.92</v>
      </c>
      <c r="J7" s="8">
        <f t="shared" si="0"/>
        <v>543.47826086956525</v>
      </c>
      <c r="K7" s="9">
        <f>J7</f>
        <v>543.47826086956525</v>
      </c>
      <c r="L7" s="10"/>
      <c r="M7"/>
      <c r="N7" s="11">
        <f t="shared" si="1"/>
        <v>2.4703557312252964</v>
      </c>
      <c r="O7" s="12">
        <v>0.96</v>
      </c>
      <c r="P7" s="12">
        <v>0.85</v>
      </c>
      <c r="Q7" s="12">
        <f t="shared" si="2"/>
        <v>3.0273967294427653</v>
      </c>
      <c r="R7" s="12">
        <v>2.5</v>
      </c>
      <c r="S7" s="13">
        <v>20</v>
      </c>
      <c r="T7" s="13"/>
    </row>
    <row r="8" spans="1:20" x14ac:dyDescent="0.35">
      <c r="A8" s="6">
        <v>5</v>
      </c>
      <c r="B8" s="60" t="s">
        <v>57</v>
      </c>
      <c r="C8" s="7">
        <v>4</v>
      </c>
      <c r="D8" s="7">
        <v>1</v>
      </c>
      <c r="E8" s="7"/>
      <c r="F8" s="7"/>
      <c r="G8" s="7"/>
      <c r="H8" s="8">
        <f t="shared" si="3"/>
        <v>340</v>
      </c>
      <c r="I8" s="9">
        <v>0.8</v>
      </c>
      <c r="J8" s="8">
        <f t="shared" si="0"/>
        <v>425</v>
      </c>
      <c r="K8" s="10"/>
      <c r="L8" s="9">
        <f>J8</f>
        <v>425</v>
      </c>
      <c r="M8" s="10"/>
      <c r="N8" s="11">
        <f t="shared" si="1"/>
        <v>1.9318181818181819</v>
      </c>
      <c r="O8" s="12">
        <v>0.96</v>
      </c>
      <c r="P8" s="12">
        <v>0.85</v>
      </c>
      <c r="Q8" s="12">
        <f t="shared" si="2"/>
        <v>2.3674242424242427</v>
      </c>
      <c r="R8" s="12">
        <v>2.5</v>
      </c>
      <c r="S8" s="13">
        <v>20</v>
      </c>
      <c r="T8" s="13"/>
    </row>
    <row r="9" spans="1:20" x14ac:dyDescent="0.35">
      <c r="A9" s="6">
        <v>6</v>
      </c>
      <c r="B9" s="60" t="s">
        <v>59</v>
      </c>
      <c r="C9" s="7"/>
      <c r="D9" s="7">
        <v>3</v>
      </c>
      <c r="E9" s="7"/>
      <c r="F9" s="7"/>
      <c r="G9" s="7"/>
      <c r="H9" s="8">
        <f t="shared" si="3"/>
        <v>300</v>
      </c>
      <c r="I9" s="9">
        <v>0.92</v>
      </c>
      <c r="J9" s="8">
        <f t="shared" si="0"/>
        <v>326.08695652173913</v>
      </c>
      <c r="K9" s="10"/>
      <c r="L9" s="47"/>
      <c r="M9" s="10"/>
      <c r="N9" s="11">
        <f t="shared" si="1"/>
        <v>1.4822134387351777</v>
      </c>
      <c r="O9" s="12"/>
      <c r="P9" s="12"/>
      <c r="Q9" s="12"/>
      <c r="R9" s="12"/>
      <c r="S9" s="13"/>
      <c r="T9" s="13"/>
    </row>
    <row r="10" spans="1:20" x14ac:dyDescent="0.35">
      <c r="A10" s="6">
        <v>7</v>
      </c>
      <c r="B10" s="60" t="s">
        <v>60</v>
      </c>
      <c r="C10" s="7"/>
      <c r="D10" s="7">
        <v>1</v>
      </c>
      <c r="E10" s="38"/>
      <c r="F10" s="7"/>
      <c r="G10" s="7">
        <f>1050+180+100</f>
        <v>1330</v>
      </c>
      <c r="H10" s="8">
        <f t="shared" si="3"/>
        <v>1430</v>
      </c>
      <c r="I10" s="9">
        <v>0.8</v>
      </c>
      <c r="J10" s="8">
        <f t="shared" si="0"/>
        <v>1787.5</v>
      </c>
      <c r="K10" s="43"/>
      <c r="L10" s="41"/>
      <c r="M10" s="45">
        <f>J10</f>
        <v>1787.5</v>
      </c>
      <c r="N10" s="11">
        <f t="shared" si="1"/>
        <v>8.125</v>
      </c>
      <c r="O10" s="12">
        <v>0.96</v>
      </c>
      <c r="P10" s="12">
        <v>0.85</v>
      </c>
      <c r="Q10" s="12">
        <f t="shared" si="2"/>
        <v>9.9571078431372548</v>
      </c>
      <c r="R10" s="12">
        <v>2.5</v>
      </c>
      <c r="S10" s="13">
        <v>20</v>
      </c>
      <c r="T10" s="13"/>
    </row>
    <row r="11" spans="1:20" x14ac:dyDescent="0.35">
      <c r="A11" s="6">
        <v>8</v>
      </c>
      <c r="B11" s="60" t="s">
        <v>61</v>
      </c>
      <c r="C11" s="7"/>
      <c r="D11" s="36">
        <v>6</v>
      </c>
      <c r="E11" s="34"/>
      <c r="F11" s="37"/>
      <c r="G11" s="7"/>
      <c r="H11" s="8">
        <f t="shared" si="3"/>
        <v>600</v>
      </c>
      <c r="I11" s="9">
        <v>0.92</v>
      </c>
      <c r="J11" s="8">
        <f t="shared" si="0"/>
        <v>652.17391304347825</v>
      </c>
      <c r="K11" s="43"/>
      <c r="L11" s="41"/>
      <c r="M11" s="45"/>
      <c r="N11" s="11">
        <f t="shared" si="1"/>
        <v>2.9644268774703555</v>
      </c>
      <c r="O11" s="12"/>
      <c r="P11" s="12"/>
      <c r="Q11" s="12"/>
      <c r="R11" s="12"/>
      <c r="S11" s="13"/>
      <c r="T11" s="13"/>
    </row>
    <row r="12" spans="1:20" x14ac:dyDescent="0.35">
      <c r="A12" s="6">
        <v>9</v>
      </c>
      <c r="B12" s="60" t="s">
        <v>62</v>
      </c>
      <c r="C12" s="7">
        <v>8</v>
      </c>
      <c r="D12" s="36">
        <v>1</v>
      </c>
      <c r="E12" s="40"/>
      <c r="F12" s="37"/>
      <c r="G12" s="7"/>
      <c r="H12" s="8">
        <f t="shared" si="3"/>
        <v>580</v>
      </c>
      <c r="I12" s="9">
        <v>0.8</v>
      </c>
      <c r="J12" s="8">
        <f t="shared" si="0"/>
        <v>725</v>
      </c>
      <c r="K12" s="44">
        <f>J12</f>
        <v>725</v>
      </c>
      <c r="L12" s="42"/>
      <c r="M12" s="46"/>
      <c r="N12" s="11">
        <f t="shared" si="1"/>
        <v>3.2954545454545454</v>
      </c>
      <c r="O12" s="12">
        <v>0.96</v>
      </c>
      <c r="P12" s="12">
        <v>0.85</v>
      </c>
      <c r="Q12" s="12">
        <f t="shared" si="2"/>
        <v>4.0385472370766493</v>
      </c>
      <c r="R12" s="12">
        <v>2.5</v>
      </c>
      <c r="S12" s="13">
        <v>20</v>
      </c>
      <c r="T12" s="13"/>
    </row>
    <row r="13" spans="1:20" x14ac:dyDescent="0.35">
      <c r="A13" s="6">
        <v>10</v>
      </c>
      <c r="B13" s="60" t="s">
        <v>63</v>
      </c>
      <c r="C13" s="7"/>
      <c r="D13" s="36">
        <v>4</v>
      </c>
      <c r="E13" s="35">
        <v>9</v>
      </c>
      <c r="F13" s="37"/>
      <c r="G13" s="7"/>
      <c r="H13" s="8">
        <f t="shared" si="3"/>
        <v>4000</v>
      </c>
      <c r="I13" s="9">
        <v>0.91</v>
      </c>
      <c r="J13" s="8">
        <f t="shared" si="0"/>
        <v>4395.6043956043959</v>
      </c>
      <c r="K13" s="44"/>
      <c r="L13" s="42"/>
      <c r="M13" s="46"/>
      <c r="N13" s="11">
        <f t="shared" si="1"/>
        <v>19.980019980019982</v>
      </c>
      <c r="O13" s="12"/>
      <c r="P13" s="12"/>
      <c r="Q13" s="12"/>
      <c r="R13" s="12"/>
      <c r="S13" s="13"/>
      <c r="T13" s="13"/>
    </row>
    <row r="14" spans="1:20" x14ac:dyDescent="0.25">
      <c r="A14" s="6">
        <v>11</v>
      </c>
      <c r="B14" s="60" t="s">
        <v>64</v>
      </c>
      <c r="C14" s="7">
        <v>3</v>
      </c>
      <c r="D14" s="36">
        <v>1</v>
      </c>
      <c r="E14" s="34"/>
      <c r="F14" s="37"/>
      <c r="G14" s="7"/>
      <c r="H14" s="8">
        <f t="shared" si="3"/>
        <v>280</v>
      </c>
      <c r="I14" s="9">
        <v>0.8</v>
      </c>
      <c r="J14" s="8">
        <f t="shared" si="0"/>
        <v>350</v>
      </c>
      <c r="K14" s="10"/>
      <c r="L14" s="48">
        <f>J14</f>
        <v>350</v>
      </c>
      <c r="M14" s="15"/>
      <c r="N14" s="11">
        <f t="shared" si="1"/>
        <v>1.5909090909090908</v>
      </c>
      <c r="O14" s="12">
        <v>0.96</v>
      </c>
      <c r="P14" s="12">
        <v>0.85</v>
      </c>
      <c r="Q14" s="12">
        <f t="shared" si="2"/>
        <v>1.9496434937611409</v>
      </c>
      <c r="R14" s="12">
        <v>2.5</v>
      </c>
      <c r="S14" s="13">
        <v>20</v>
      </c>
      <c r="T14" s="13"/>
    </row>
    <row r="15" spans="1:20" x14ac:dyDescent="0.25">
      <c r="A15" s="6">
        <v>12</v>
      </c>
      <c r="B15" s="60" t="s">
        <v>65</v>
      </c>
      <c r="C15" s="7"/>
      <c r="D15" s="36">
        <v>5</v>
      </c>
      <c r="E15" s="34"/>
      <c r="F15" s="37"/>
      <c r="G15" s="7"/>
      <c r="H15" s="8">
        <f t="shared" si="3"/>
        <v>500</v>
      </c>
      <c r="I15" s="9">
        <v>0.92</v>
      </c>
      <c r="J15" s="8">
        <f t="shared" si="0"/>
        <v>543.47826086956525</v>
      </c>
      <c r="K15" s="10"/>
      <c r="L15" s="9"/>
      <c r="M15" s="15"/>
      <c r="N15" s="11">
        <f t="shared" si="1"/>
        <v>2.4703557312252964</v>
      </c>
      <c r="O15" s="12"/>
      <c r="P15" s="12"/>
      <c r="Q15" s="12"/>
      <c r="R15" s="12"/>
      <c r="S15" s="13"/>
      <c r="T15" s="13"/>
    </row>
    <row r="16" spans="1:20" x14ac:dyDescent="0.25">
      <c r="A16" s="6">
        <v>13</v>
      </c>
      <c r="B16" s="60" t="s">
        <v>66</v>
      </c>
      <c r="C16" s="7">
        <v>7</v>
      </c>
      <c r="D16" s="36">
        <v>1</v>
      </c>
      <c r="E16" s="49">
        <v>1</v>
      </c>
      <c r="F16" s="37"/>
      <c r="G16" s="7"/>
      <c r="H16" s="8">
        <f t="shared" si="3"/>
        <v>920</v>
      </c>
      <c r="I16" s="9">
        <v>0.8</v>
      </c>
      <c r="J16" s="8">
        <f t="shared" si="0"/>
        <v>1150</v>
      </c>
      <c r="K16" s="15"/>
      <c r="L16" s="10"/>
      <c r="M16" s="9">
        <f>J16</f>
        <v>1150</v>
      </c>
      <c r="N16" s="11">
        <f t="shared" si="1"/>
        <v>5.2272727272727275</v>
      </c>
      <c r="O16" s="12">
        <v>0.96</v>
      </c>
      <c r="P16" s="12">
        <v>0.85</v>
      </c>
      <c r="Q16" s="12">
        <f t="shared" si="2"/>
        <v>6.4059714795008924</v>
      </c>
      <c r="R16" s="12">
        <v>2.5</v>
      </c>
      <c r="S16" s="13">
        <v>20</v>
      </c>
      <c r="T16" s="13"/>
    </row>
    <row r="17" spans="1:20" x14ac:dyDescent="0.25">
      <c r="A17" s="6">
        <v>14</v>
      </c>
      <c r="B17" s="60" t="s">
        <v>67</v>
      </c>
      <c r="C17" s="7"/>
      <c r="D17" s="36">
        <v>6</v>
      </c>
      <c r="E17" s="34"/>
      <c r="F17" s="37"/>
      <c r="G17" s="7"/>
      <c r="H17" s="8">
        <f t="shared" si="3"/>
        <v>600</v>
      </c>
      <c r="I17" s="9">
        <v>0.92</v>
      </c>
      <c r="J17" s="8">
        <f t="shared" si="0"/>
        <v>652.17391304347825</v>
      </c>
      <c r="K17" s="15"/>
      <c r="L17" s="10"/>
      <c r="M17" s="9"/>
      <c r="N17" s="11">
        <f t="shared" si="1"/>
        <v>2.9644268774703555</v>
      </c>
      <c r="O17" s="12"/>
      <c r="P17" s="12"/>
      <c r="Q17" s="12"/>
      <c r="R17" s="12"/>
      <c r="S17" s="13"/>
      <c r="T17" s="13"/>
    </row>
    <row r="18" spans="1:20" x14ac:dyDescent="0.25">
      <c r="A18" s="6">
        <v>15</v>
      </c>
      <c r="B18" s="60" t="s">
        <v>68</v>
      </c>
      <c r="C18" s="7">
        <v>10</v>
      </c>
      <c r="D18" s="7">
        <v>1</v>
      </c>
      <c r="E18" s="39"/>
      <c r="F18" s="7"/>
      <c r="G18" s="7"/>
      <c r="H18" s="8">
        <f t="shared" si="3"/>
        <v>700</v>
      </c>
      <c r="I18" s="9">
        <v>0.8</v>
      </c>
      <c r="J18" s="8">
        <f t="shared" si="0"/>
        <v>875</v>
      </c>
      <c r="K18" s="9">
        <f>J18</f>
        <v>875</v>
      </c>
      <c r="L18" s="15"/>
      <c r="M18" s="10"/>
      <c r="N18" s="11">
        <f t="shared" si="1"/>
        <v>3.9772727272727271</v>
      </c>
      <c r="O18" s="12">
        <v>0.96</v>
      </c>
      <c r="P18" s="12">
        <v>0.85</v>
      </c>
      <c r="Q18" s="12">
        <f t="shared" si="2"/>
        <v>4.874108734402852</v>
      </c>
      <c r="R18" s="12">
        <v>2.5</v>
      </c>
      <c r="S18" s="13">
        <v>20</v>
      </c>
      <c r="T18" s="13"/>
    </row>
    <row r="19" spans="1:20" x14ac:dyDescent="0.25">
      <c r="A19" s="6">
        <v>16</v>
      </c>
      <c r="B19" s="60" t="s">
        <v>69</v>
      </c>
      <c r="C19" s="7"/>
      <c r="D19" s="7">
        <v>2</v>
      </c>
      <c r="E19" s="39"/>
      <c r="F19" s="7"/>
      <c r="G19" s="7"/>
      <c r="H19" s="8">
        <f t="shared" si="3"/>
        <v>200</v>
      </c>
      <c r="I19" s="9">
        <v>0.92</v>
      </c>
      <c r="J19" s="8">
        <f t="shared" si="0"/>
        <v>217.39130434782606</v>
      </c>
      <c r="K19" s="9"/>
      <c r="L19" s="15"/>
      <c r="M19" s="10"/>
      <c r="N19" s="11">
        <f t="shared" si="1"/>
        <v>0.98814229249011842</v>
      </c>
      <c r="O19" s="12"/>
      <c r="P19" s="12"/>
      <c r="Q19" s="12"/>
      <c r="R19" s="12"/>
      <c r="S19" s="13"/>
      <c r="T19" s="13"/>
    </row>
    <row r="20" spans="1:20" x14ac:dyDescent="0.35">
      <c r="A20" s="6">
        <v>17</v>
      </c>
      <c r="B20" s="60" t="s">
        <v>70</v>
      </c>
      <c r="C20" s="7"/>
      <c r="D20" s="7">
        <v>1</v>
      </c>
      <c r="E20" s="7"/>
      <c r="F20" s="7"/>
      <c r="G20" s="7"/>
      <c r="H20" s="8">
        <f t="shared" si="3"/>
        <v>100</v>
      </c>
      <c r="I20" s="9">
        <v>0.8</v>
      </c>
      <c r="J20" s="8">
        <f t="shared" si="0"/>
        <v>125</v>
      </c>
      <c r="K20" s="10"/>
      <c r="L20" s="9">
        <f>J20</f>
        <v>125</v>
      </c>
      <c r="M20" s="10"/>
      <c r="N20" s="11">
        <f t="shared" si="1"/>
        <v>0.56818181818181823</v>
      </c>
      <c r="O20" s="12">
        <v>0.96</v>
      </c>
      <c r="P20" s="12">
        <v>0.85</v>
      </c>
      <c r="Q20" s="12">
        <f t="shared" si="2"/>
        <v>0.69630124777183611</v>
      </c>
      <c r="R20" s="12">
        <v>2.5</v>
      </c>
      <c r="S20" s="13">
        <v>20</v>
      </c>
      <c r="T20" s="13"/>
    </row>
    <row r="21" spans="1:20" x14ac:dyDescent="0.35">
      <c r="A21" s="6">
        <v>18</v>
      </c>
      <c r="B21" s="60" t="s">
        <v>71</v>
      </c>
      <c r="C21" s="7"/>
      <c r="D21" s="7">
        <v>1</v>
      </c>
      <c r="E21" s="7"/>
      <c r="F21" s="7"/>
      <c r="G21" s="7"/>
      <c r="H21" s="8">
        <f t="shared" si="3"/>
        <v>100</v>
      </c>
      <c r="I21" s="9">
        <v>0.92</v>
      </c>
      <c r="J21" s="8">
        <f t="shared" si="0"/>
        <v>108.69565217391303</v>
      </c>
      <c r="K21" s="10"/>
      <c r="L21" s="9"/>
      <c r="M21" s="10"/>
      <c r="N21" s="11">
        <f t="shared" si="1"/>
        <v>0.49407114624505921</v>
      </c>
      <c r="O21" s="12"/>
      <c r="P21" s="12"/>
      <c r="Q21" s="12"/>
      <c r="R21" s="12"/>
      <c r="S21" s="13"/>
      <c r="T21" s="13"/>
    </row>
    <row r="22" spans="1:20" x14ac:dyDescent="0.35">
      <c r="A22" s="6">
        <v>19</v>
      </c>
      <c r="B22" s="60" t="s">
        <v>72</v>
      </c>
      <c r="C22" s="7"/>
      <c r="D22" s="7">
        <v>1</v>
      </c>
      <c r="E22" s="7"/>
      <c r="F22" s="7"/>
      <c r="G22" s="7"/>
      <c r="H22" s="8">
        <f t="shared" si="3"/>
        <v>100</v>
      </c>
      <c r="I22" s="9">
        <v>0.8</v>
      </c>
      <c r="J22" s="8">
        <f t="shared" si="0"/>
        <v>125</v>
      </c>
      <c r="K22" s="10"/>
      <c r="L22" s="9"/>
      <c r="M22" s="10"/>
      <c r="N22" s="11">
        <f t="shared" si="1"/>
        <v>0.56818181818181823</v>
      </c>
      <c r="O22" s="12"/>
      <c r="P22" s="12"/>
      <c r="Q22" s="12"/>
      <c r="R22" s="12"/>
      <c r="S22" s="13"/>
      <c r="T22" s="13"/>
    </row>
    <row r="23" spans="1:20" x14ac:dyDescent="0.35">
      <c r="A23" s="6">
        <v>20</v>
      </c>
      <c r="B23" s="60" t="s">
        <v>73</v>
      </c>
      <c r="C23" s="32"/>
      <c r="D23" s="32">
        <v>1</v>
      </c>
      <c r="E23" s="32"/>
      <c r="F23" s="32"/>
      <c r="G23" s="32"/>
      <c r="H23" s="8">
        <f t="shared" si="3"/>
        <v>100</v>
      </c>
      <c r="I23" s="31">
        <v>0.92</v>
      </c>
      <c r="J23" s="8">
        <f t="shared" si="0"/>
        <v>108.69565217391303</v>
      </c>
      <c r="K23" s="10"/>
      <c r="L23" s="10"/>
      <c r="M23" s="31">
        <f>J23</f>
        <v>108.69565217391303</v>
      </c>
      <c r="N23" s="11">
        <f t="shared" si="1"/>
        <v>0.49407114624505921</v>
      </c>
      <c r="O23" s="30">
        <v>0.96</v>
      </c>
      <c r="P23" s="30">
        <v>0.85</v>
      </c>
      <c r="Q23" s="30">
        <f>N23/(O23*P23)</f>
        <v>0.60547934588855301</v>
      </c>
      <c r="R23" s="30">
        <v>2.5</v>
      </c>
      <c r="S23" s="29">
        <v>20</v>
      </c>
      <c r="T23" s="29"/>
    </row>
    <row r="24" spans="1:20" x14ac:dyDescent="0.35">
      <c r="A24" s="6">
        <v>21</v>
      </c>
      <c r="B24" s="60" t="s">
        <v>74</v>
      </c>
      <c r="C24" s="32"/>
      <c r="D24" s="32">
        <v>1</v>
      </c>
      <c r="E24" s="32"/>
      <c r="F24" s="32"/>
      <c r="G24" s="32"/>
      <c r="H24" s="8">
        <f t="shared" si="3"/>
        <v>100</v>
      </c>
      <c r="I24" s="31">
        <v>0.8</v>
      </c>
      <c r="J24" s="8">
        <f t="shared" si="0"/>
        <v>125</v>
      </c>
      <c r="K24" s="31">
        <f>J24</f>
        <v>125</v>
      </c>
      <c r="L24" s="10"/>
      <c r="M24" s="16"/>
      <c r="N24" s="11">
        <f t="shared" si="1"/>
        <v>0.56818181818181823</v>
      </c>
      <c r="O24" s="30">
        <v>0.96</v>
      </c>
      <c r="P24" s="30">
        <v>0.85</v>
      </c>
      <c r="Q24" s="30">
        <f>N24/(O24*P24)</f>
        <v>0.69630124777183611</v>
      </c>
      <c r="R24" s="30">
        <v>2.5</v>
      </c>
      <c r="S24" s="29">
        <v>20</v>
      </c>
      <c r="T24" s="29"/>
    </row>
    <row r="25" spans="1:20" x14ac:dyDescent="0.35">
      <c r="A25" s="6">
        <v>22</v>
      </c>
      <c r="B25" s="60" t="s">
        <v>58</v>
      </c>
      <c r="C25" s="32"/>
      <c r="D25" s="32">
        <v>5</v>
      </c>
      <c r="E25" s="7">
        <v>1</v>
      </c>
      <c r="F25" s="32"/>
      <c r="G25" s="7">
        <f>250+200</f>
        <v>450</v>
      </c>
      <c r="H25" s="8">
        <f t="shared" si="3"/>
        <v>1350</v>
      </c>
      <c r="I25" s="31">
        <v>0.92</v>
      </c>
      <c r="J25" s="8">
        <f t="shared" si="0"/>
        <v>1467.391304347826</v>
      </c>
      <c r="K25" s="31"/>
      <c r="L25" s="10"/>
      <c r="M25" s="16"/>
      <c r="N25" s="11">
        <f t="shared" si="1"/>
        <v>6.6699604743082999</v>
      </c>
      <c r="O25" s="30"/>
      <c r="P25" s="30"/>
      <c r="Q25" s="30"/>
      <c r="R25" s="30"/>
      <c r="S25" s="29"/>
      <c r="T25" s="29"/>
    </row>
    <row r="26" spans="1:20" x14ac:dyDescent="0.35">
      <c r="A26" s="6">
        <v>23</v>
      </c>
      <c r="B26" s="60" t="s">
        <v>75</v>
      </c>
      <c r="C26" s="32">
        <v>4</v>
      </c>
      <c r="D26" s="32">
        <v>1</v>
      </c>
      <c r="E26" s="32"/>
      <c r="F26" s="32"/>
      <c r="G26" s="32"/>
      <c r="H26" s="8">
        <f t="shared" si="3"/>
        <v>340</v>
      </c>
      <c r="I26" s="31">
        <v>0.8</v>
      </c>
      <c r="J26" s="8">
        <f t="shared" si="0"/>
        <v>425</v>
      </c>
      <c r="K26" s="10"/>
      <c r="L26" s="31">
        <f>J26</f>
        <v>425</v>
      </c>
      <c r="M26" s="16"/>
      <c r="N26" s="11">
        <f t="shared" si="1"/>
        <v>1.9318181818181819</v>
      </c>
      <c r="O26" s="30">
        <v>0.96</v>
      </c>
      <c r="P26" s="30">
        <v>0.85</v>
      </c>
      <c r="Q26" s="30">
        <f>N26/(O26*P26)</f>
        <v>2.3674242424242427</v>
      </c>
      <c r="R26" s="30">
        <v>2.5</v>
      </c>
      <c r="S26" s="29">
        <v>20</v>
      </c>
      <c r="T26" s="29"/>
    </row>
    <row r="27" spans="1:20" x14ac:dyDescent="0.35">
      <c r="A27" s="6">
        <v>24</v>
      </c>
      <c r="B27" s="60" t="s">
        <v>76</v>
      </c>
      <c r="C27" s="32"/>
      <c r="D27" s="32">
        <v>4</v>
      </c>
      <c r="E27" s="32"/>
      <c r="F27" s="32"/>
      <c r="G27" s="32"/>
      <c r="H27" s="8">
        <f t="shared" si="3"/>
        <v>400</v>
      </c>
      <c r="I27" s="31">
        <v>0.92</v>
      </c>
      <c r="J27" s="8">
        <f t="shared" si="0"/>
        <v>434.78260869565213</v>
      </c>
      <c r="K27" s="10"/>
      <c r="L27" s="31"/>
      <c r="M27" s="16"/>
      <c r="N27" s="11">
        <f t="shared" si="1"/>
        <v>1.9762845849802368</v>
      </c>
      <c r="O27" s="30"/>
      <c r="P27" s="30"/>
      <c r="Q27" s="30"/>
      <c r="R27" s="30"/>
      <c r="S27" s="29"/>
      <c r="T27" s="29"/>
    </row>
    <row r="28" spans="1:20" x14ac:dyDescent="0.35">
      <c r="A28" s="6">
        <v>25</v>
      </c>
      <c r="B28" s="60" t="s">
        <v>77</v>
      </c>
      <c r="C28" s="32">
        <v>2</v>
      </c>
      <c r="D28" s="32">
        <v>1</v>
      </c>
      <c r="E28" s="32"/>
      <c r="F28" s="32"/>
      <c r="G28" s="32"/>
      <c r="H28" s="8">
        <f t="shared" si="3"/>
        <v>220</v>
      </c>
      <c r="I28" s="31">
        <v>0.8</v>
      </c>
      <c r="J28" s="8">
        <f t="shared" si="0"/>
        <v>275</v>
      </c>
      <c r="K28" s="31">
        <f>J28</f>
        <v>275</v>
      </c>
      <c r="L28" s="10"/>
      <c r="M28" s="16"/>
      <c r="N28" s="11">
        <f t="shared" si="1"/>
        <v>1.25</v>
      </c>
      <c r="O28" s="30">
        <v>0.96</v>
      </c>
      <c r="P28" s="30">
        <v>0.85</v>
      </c>
      <c r="Q28" s="30">
        <f>N28/(O28*P28)</f>
        <v>1.5318627450980393</v>
      </c>
      <c r="R28" s="30">
        <v>2.5</v>
      </c>
      <c r="S28" s="29">
        <v>20</v>
      </c>
      <c r="T28" s="29"/>
    </row>
    <row r="29" spans="1:20" x14ac:dyDescent="0.35">
      <c r="A29" s="6">
        <v>26</v>
      </c>
      <c r="B29" s="60" t="s">
        <v>78</v>
      </c>
      <c r="C29" s="32"/>
      <c r="D29" s="32">
        <v>3</v>
      </c>
      <c r="E29" s="32"/>
      <c r="F29" s="32"/>
      <c r="G29" s="32"/>
      <c r="H29" s="8">
        <f t="shared" si="3"/>
        <v>300</v>
      </c>
      <c r="I29" s="31">
        <v>0.92</v>
      </c>
      <c r="J29" s="8">
        <f t="shared" si="0"/>
        <v>326.08695652173913</v>
      </c>
      <c r="K29" s="31"/>
      <c r="L29" s="10"/>
      <c r="M29" s="16"/>
      <c r="N29" s="11">
        <f t="shared" si="1"/>
        <v>1.4822134387351777</v>
      </c>
      <c r="O29" s="30"/>
      <c r="P29" s="30"/>
      <c r="Q29" s="30"/>
      <c r="R29" s="30"/>
      <c r="S29" s="29"/>
      <c r="T29" s="29"/>
    </row>
    <row r="30" spans="1:20" x14ac:dyDescent="0.35">
      <c r="A30" s="6">
        <v>27</v>
      </c>
      <c r="B30" s="60" t="s">
        <v>79</v>
      </c>
      <c r="C30" s="32"/>
      <c r="D30" s="32">
        <v>1</v>
      </c>
      <c r="E30" s="32"/>
      <c r="F30" s="32"/>
      <c r="G30" s="32"/>
      <c r="H30" s="8">
        <f t="shared" si="3"/>
        <v>100</v>
      </c>
      <c r="I30" s="31">
        <v>0.8</v>
      </c>
      <c r="J30" s="8">
        <f t="shared" si="0"/>
        <v>125</v>
      </c>
      <c r="K30" s="10"/>
      <c r="L30" s="31">
        <f>J30</f>
        <v>125</v>
      </c>
      <c r="M30" s="16"/>
      <c r="N30" s="11">
        <f t="shared" si="1"/>
        <v>0.56818181818181823</v>
      </c>
      <c r="O30" s="30">
        <v>0.96</v>
      </c>
      <c r="P30" s="30">
        <v>0.85</v>
      </c>
      <c r="Q30" s="30">
        <f>N30/(O30*P30)</f>
        <v>0.69630124777183611</v>
      </c>
      <c r="R30" s="30">
        <v>2.5</v>
      </c>
      <c r="S30" s="29">
        <v>20</v>
      </c>
      <c r="T30" s="29"/>
    </row>
    <row r="31" spans="1:20" x14ac:dyDescent="0.35">
      <c r="A31" s="6">
        <v>28</v>
      </c>
      <c r="B31" s="61" t="s">
        <v>80</v>
      </c>
      <c r="C31" s="32"/>
      <c r="D31" s="32">
        <v>3</v>
      </c>
      <c r="E31" s="32"/>
      <c r="F31" s="32"/>
      <c r="G31" s="32"/>
      <c r="H31" s="8">
        <f t="shared" si="3"/>
        <v>300</v>
      </c>
      <c r="I31" s="31">
        <v>0.92</v>
      </c>
      <c r="J31" s="8">
        <f t="shared" si="0"/>
        <v>326.08695652173913</v>
      </c>
      <c r="K31" s="10"/>
      <c r="L31" s="31"/>
      <c r="M31" s="16"/>
      <c r="N31" s="11">
        <f t="shared" si="1"/>
        <v>1.4822134387351777</v>
      </c>
      <c r="O31" s="30"/>
      <c r="P31" s="30"/>
      <c r="Q31" s="30"/>
      <c r="R31" s="30"/>
      <c r="S31" s="29"/>
      <c r="T31" s="29"/>
    </row>
    <row r="32" spans="1:20" x14ac:dyDescent="0.35">
      <c r="A32" s="6">
        <v>29</v>
      </c>
      <c r="B32" s="62" t="s">
        <v>81</v>
      </c>
      <c r="C32" s="50"/>
      <c r="D32" s="32">
        <v>1</v>
      </c>
      <c r="E32" s="32"/>
      <c r="F32" s="32"/>
      <c r="G32" s="32"/>
      <c r="H32" s="8">
        <f t="shared" si="3"/>
        <v>100</v>
      </c>
      <c r="I32" s="31">
        <v>0.8</v>
      </c>
      <c r="J32" s="8">
        <f t="shared" si="0"/>
        <v>125</v>
      </c>
      <c r="K32" s="10"/>
      <c r="L32" s="10"/>
      <c r="M32" s="31">
        <f>J32</f>
        <v>125</v>
      </c>
      <c r="N32" s="11">
        <f t="shared" si="1"/>
        <v>0.56818181818181823</v>
      </c>
      <c r="O32" s="30">
        <v>0.96</v>
      </c>
      <c r="P32" s="30">
        <v>0.85</v>
      </c>
      <c r="Q32" s="30">
        <f>N32/(O32*P32)</f>
        <v>0.69630124777183611</v>
      </c>
      <c r="R32" s="30">
        <v>2.5</v>
      </c>
      <c r="S32" s="29">
        <v>20</v>
      </c>
      <c r="T32" s="29"/>
    </row>
    <row r="33" spans="1:20" x14ac:dyDescent="0.35">
      <c r="A33" s="6">
        <v>30</v>
      </c>
      <c r="B33" s="62" t="s">
        <v>82</v>
      </c>
      <c r="C33" s="50"/>
      <c r="D33" s="32"/>
      <c r="E33" s="32"/>
      <c r="F33" s="32"/>
      <c r="G33" s="32">
        <v>1600</v>
      </c>
      <c r="H33" s="8">
        <f t="shared" si="3"/>
        <v>1600</v>
      </c>
      <c r="I33" s="31">
        <v>0.8</v>
      </c>
      <c r="J33" s="8">
        <f t="shared" si="0"/>
        <v>2000</v>
      </c>
      <c r="K33" s="10"/>
      <c r="L33" s="10"/>
      <c r="M33" s="31"/>
      <c r="N33" s="11">
        <f t="shared" si="1"/>
        <v>9.0909090909090917</v>
      </c>
      <c r="O33" s="30"/>
      <c r="P33" s="30"/>
      <c r="Q33" s="30"/>
      <c r="R33" s="30"/>
      <c r="S33" s="29"/>
      <c r="T33" s="29"/>
    </row>
    <row r="34" spans="1:20" x14ac:dyDescent="0.35">
      <c r="A34" s="6">
        <v>31</v>
      </c>
      <c r="B34" s="63" t="s">
        <v>83</v>
      </c>
      <c r="C34" s="50"/>
      <c r="D34" s="32">
        <v>1</v>
      </c>
      <c r="E34" s="32"/>
      <c r="F34" s="32"/>
      <c r="G34" s="32"/>
      <c r="H34" s="8">
        <f t="shared" si="3"/>
        <v>100</v>
      </c>
      <c r="I34" s="31">
        <v>0.92</v>
      </c>
      <c r="J34" s="8">
        <f t="shared" si="0"/>
        <v>108.69565217391303</v>
      </c>
      <c r="K34" s="10"/>
      <c r="L34" s="10"/>
      <c r="M34" s="31"/>
      <c r="N34" s="11">
        <f t="shared" si="1"/>
        <v>0.49407114624505921</v>
      </c>
      <c r="O34" s="30"/>
      <c r="P34" s="30"/>
      <c r="Q34" s="30"/>
      <c r="R34" s="30"/>
      <c r="S34" s="29"/>
      <c r="T34" s="29"/>
    </row>
    <row r="35" spans="1:20" x14ac:dyDescent="0.35">
      <c r="A35" s="6">
        <v>32</v>
      </c>
      <c r="B35" s="63" t="s">
        <v>84</v>
      </c>
      <c r="C35" s="32">
        <v>14</v>
      </c>
      <c r="D35" s="32">
        <v>1</v>
      </c>
      <c r="E35" s="32"/>
      <c r="F35" s="32"/>
      <c r="G35" s="32"/>
      <c r="H35" s="8">
        <f t="shared" si="3"/>
        <v>940</v>
      </c>
      <c r="I35" s="31">
        <v>0.8</v>
      </c>
      <c r="J35" s="8">
        <f t="shared" si="0"/>
        <v>1175</v>
      </c>
      <c r="K35" s="31">
        <f>J35</f>
        <v>1175</v>
      </c>
      <c r="L35" s="10"/>
      <c r="M35" s="16"/>
      <c r="N35" s="11">
        <f t="shared" si="1"/>
        <v>5.3409090909090908</v>
      </c>
      <c r="O35" s="30">
        <v>0.96</v>
      </c>
      <c r="P35" s="30">
        <v>0.85</v>
      </c>
      <c r="Q35" s="30">
        <f>N35/(O35*P35)</f>
        <v>6.5452317290552591</v>
      </c>
      <c r="R35" s="30">
        <v>2.5</v>
      </c>
      <c r="S35" s="29">
        <v>20</v>
      </c>
      <c r="T35" s="29"/>
    </row>
    <row r="36" spans="1:20" x14ac:dyDescent="0.25">
      <c r="A36" s="70" t="s">
        <v>51</v>
      </c>
      <c r="B36" s="70"/>
      <c r="C36" s="18">
        <f>SUM(C4:C35)</f>
        <v>54</v>
      </c>
      <c r="D36" s="18">
        <f>SUM(D4:D35)</f>
        <v>68</v>
      </c>
      <c r="E36" s="18">
        <f>SUM(E4:E35)</f>
        <v>12</v>
      </c>
      <c r="F36" s="52">
        <f>SUM(F4:F35)</f>
        <v>0</v>
      </c>
      <c r="G36" s="51">
        <f>SUM(G4:G35)</f>
        <v>6430</v>
      </c>
      <c r="H36" s="53">
        <f>SUMPRODUCT($C$3:$F$3,C36:F36)+G36</f>
        <v>21270</v>
      </c>
      <c r="I36" s="19">
        <f>H36/J36</f>
        <v>0.85397619574571537</v>
      </c>
      <c r="J36" s="19">
        <f>SUM(J4:J35)</f>
        <v>24907.017439082661</v>
      </c>
      <c r="K36" s="20">
        <f>SUM(K4:K35)</f>
        <v>5077.173913043478</v>
      </c>
      <c r="L36" s="20">
        <f>SUM(L4:L35)</f>
        <v>1725</v>
      </c>
      <c r="M36" s="20">
        <f>SUM(M4:M35)</f>
        <v>6421.195652173913</v>
      </c>
      <c r="N36" s="11">
        <f>LARGE(K36:M36,1)/220</f>
        <v>29.187252964426879</v>
      </c>
      <c r="O36" s="12"/>
      <c r="P36" s="12"/>
      <c r="Q36" s="12">
        <f>J36/(380*1.73)</f>
        <v>37.887157649958418</v>
      </c>
      <c r="R36" s="12">
        <v>50</v>
      </c>
      <c r="S36" s="13">
        <v>150</v>
      </c>
      <c r="T36" s="13"/>
    </row>
    <row r="37" spans="1:20" x14ac:dyDescent="0.35">
      <c r="A37" s="14"/>
      <c r="B37" s="17"/>
      <c r="C37" s="14"/>
      <c r="D37" s="14"/>
      <c r="E37" s="14"/>
      <c r="F37" s="14"/>
      <c r="G37" s="14"/>
      <c r="H37" s="21"/>
      <c r="I37" s="17"/>
      <c r="J37" s="17"/>
      <c r="K37" s="22"/>
      <c r="L37" s="22"/>
      <c r="M37" s="22"/>
      <c r="N37" s="17"/>
      <c r="O37" s="14"/>
      <c r="P37" s="23"/>
      <c r="Q37" s="24"/>
      <c r="R37" s="24"/>
      <c r="S37" s="25"/>
      <c r="T37" s="25"/>
    </row>
    <row r="38" spans="1:20" x14ac:dyDescent="0.35">
      <c r="A38" s="14"/>
      <c r="B38" s="17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"/>
      <c r="O38" s="14"/>
      <c r="P38" s="23"/>
      <c r="Q38" s="26"/>
      <c r="R38" s="26"/>
      <c r="S38" s="27"/>
      <c r="T38" s="28"/>
    </row>
    <row r="39" spans="1:20" ht="1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1" spans="1:20" x14ac:dyDescent="0.35">
      <c r="B41" s="33"/>
    </row>
  </sheetData>
  <mergeCells count="13">
    <mergeCell ref="S2:S3"/>
    <mergeCell ref="T2:T3"/>
    <mergeCell ref="A36:B36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sqref="A1:T14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7" width="4.54296875" style="2" bestFit="1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1" t="s">
        <v>85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4" t="s">
        <v>86</v>
      </c>
      <c r="C4" s="7"/>
      <c r="D4" s="7">
        <v>1</v>
      </c>
      <c r="E4" s="7"/>
      <c r="F4" s="7"/>
      <c r="G4" s="7">
        <v>100</v>
      </c>
      <c r="H4" s="8">
        <f>SUMPRODUCT($C$3:$F$3,C4:F4)+G4</f>
        <v>200</v>
      </c>
      <c r="I4" s="9">
        <v>0.92</v>
      </c>
      <c r="J4" s="8">
        <f t="shared" ref="J4:J13" si="0">H4/I4</f>
        <v>217.39130434782606</v>
      </c>
      <c r="K4" s="9">
        <f>J4</f>
        <v>217.39130434782606</v>
      </c>
      <c r="L4" s="10"/>
      <c r="M4" s="10"/>
      <c r="N4" s="11">
        <f t="shared" ref="N4:N13" si="1">J4/220</f>
        <v>0.98814229249011842</v>
      </c>
      <c r="O4" s="12">
        <v>0.96</v>
      </c>
      <c r="P4" s="12">
        <v>0.85</v>
      </c>
      <c r="Q4" s="12">
        <f t="shared" ref="Q4:Q13" si="2">N4/(O4*P4)</f>
        <v>1.210958691777106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4" t="s">
        <v>87</v>
      </c>
      <c r="C5" s="7">
        <v>47</v>
      </c>
      <c r="D5" s="7">
        <v>1</v>
      </c>
      <c r="E5" s="7"/>
      <c r="F5" s="7"/>
      <c r="G5" s="7"/>
      <c r="H5" s="8">
        <f t="shared" ref="H5:H13" si="3">SUMPRODUCT($C$3:$F$3,C5:F5)+G5</f>
        <v>2920</v>
      </c>
      <c r="I5" s="9">
        <v>0.8</v>
      </c>
      <c r="J5" s="8">
        <f t="shared" si="0"/>
        <v>3650</v>
      </c>
      <c r="K5" s="9"/>
      <c r="L5" s="10"/>
      <c r="M5" s="10"/>
      <c r="N5" s="11">
        <f t="shared" si="1"/>
        <v>16.59090909090909</v>
      </c>
      <c r="O5" s="12"/>
      <c r="P5" s="12"/>
      <c r="Q5" s="12"/>
      <c r="R5" s="12"/>
      <c r="S5" s="13"/>
      <c r="T5" s="13"/>
    </row>
    <row r="6" spans="1:20" x14ac:dyDescent="0.35">
      <c r="A6" s="6">
        <v>3</v>
      </c>
      <c r="B6" s="4" t="s">
        <v>88</v>
      </c>
      <c r="C6" s="7"/>
      <c r="D6" s="7">
        <v>1</v>
      </c>
      <c r="E6" s="7"/>
      <c r="F6" s="7"/>
      <c r="G6" s="7"/>
      <c r="H6" s="8">
        <f t="shared" si="3"/>
        <v>100</v>
      </c>
      <c r="I6" s="9">
        <v>0.92</v>
      </c>
      <c r="J6" s="8">
        <f t="shared" si="0"/>
        <v>108.69565217391303</v>
      </c>
      <c r="K6" s="10"/>
      <c r="L6" s="9">
        <f>J6</f>
        <v>108.69565217391303</v>
      </c>
      <c r="M6" s="10"/>
      <c r="N6" s="11">
        <f t="shared" si="1"/>
        <v>0.49407114624505921</v>
      </c>
      <c r="O6" s="12">
        <v>0.96</v>
      </c>
      <c r="P6" s="12">
        <v>0.85</v>
      </c>
      <c r="Q6" s="12">
        <f t="shared" si="2"/>
        <v>0.60547934588855301</v>
      </c>
      <c r="R6" s="12">
        <v>4</v>
      </c>
      <c r="S6" s="13">
        <v>25</v>
      </c>
      <c r="T6" s="13"/>
    </row>
    <row r="7" spans="1:20" x14ac:dyDescent="0.35">
      <c r="A7" s="6">
        <v>4</v>
      </c>
      <c r="B7" s="4" t="s">
        <v>89</v>
      </c>
      <c r="C7" s="7">
        <v>12</v>
      </c>
      <c r="D7" s="7">
        <v>1</v>
      </c>
      <c r="E7" s="7"/>
      <c r="F7" s="7"/>
      <c r="G7" s="7"/>
      <c r="H7" s="8">
        <f t="shared" si="3"/>
        <v>820</v>
      </c>
      <c r="I7" s="9">
        <v>0.8</v>
      </c>
      <c r="J7" s="8">
        <f t="shared" si="0"/>
        <v>1025</v>
      </c>
      <c r="K7" s="10"/>
      <c r="L7" s="9"/>
      <c r="M7" s="10"/>
      <c r="N7" s="11">
        <f t="shared" si="1"/>
        <v>4.6590909090909092</v>
      </c>
      <c r="O7" s="12"/>
      <c r="P7" s="12"/>
      <c r="Q7" s="12"/>
      <c r="R7" s="12"/>
      <c r="S7" s="13"/>
      <c r="T7" s="13"/>
    </row>
    <row r="8" spans="1:20" x14ac:dyDescent="0.35">
      <c r="A8" s="6">
        <v>5</v>
      </c>
      <c r="B8" s="4" t="s">
        <v>90</v>
      </c>
      <c r="C8" s="7"/>
      <c r="D8" s="7">
        <v>1</v>
      </c>
      <c r="E8" s="7"/>
      <c r="F8" s="7"/>
      <c r="G8" s="7"/>
      <c r="H8" s="8">
        <f t="shared" si="3"/>
        <v>100</v>
      </c>
      <c r="I8" s="9">
        <v>0.92</v>
      </c>
      <c r="J8" s="8">
        <f t="shared" si="0"/>
        <v>108.69565217391303</v>
      </c>
      <c r="K8" s="10"/>
      <c r="L8" s="10"/>
      <c r="M8" s="9">
        <f>J8</f>
        <v>108.69565217391303</v>
      </c>
      <c r="N8" s="11">
        <f t="shared" si="1"/>
        <v>0.49407114624505921</v>
      </c>
      <c r="O8" s="12">
        <v>0.96</v>
      </c>
      <c r="P8" s="12">
        <v>0.85</v>
      </c>
      <c r="Q8" s="12">
        <f t="shared" si="2"/>
        <v>0.60547934588855301</v>
      </c>
      <c r="R8" s="12">
        <v>2.5</v>
      </c>
      <c r="S8" s="13">
        <v>20</v>
      </c>
      <c r="T8" s="13"/>
    </row>
    <row r="9" spans="1:20" x14ac:dyDescent="0.35">
      <c r="A9" s="6">
        <v>6</v>
      </c>
      <c r="B9" s="4" t="s">
        <v>91</v>
      </c>
      <c r="C9" s="7">
        <v>37</v>
      </c>
      <c r="D9" s="7">
        <v>1</v>
      </c>
      <c r="E9" s="7"/>
      <c r="F9" s="7"/>
      <c r="G9" s="7"/>
      <c r="H9" s="8">
        <f t="shared" si="3"/>
        <v>2320</v>
      </c>
      <c r="I9" s="9">
        <v>0.8</v>
      </c>
      <c r="J9" s="8">
        <f t="shared" si="0"/>
        <v>2900</v>
      </c>
      <c r="K9" s="10"/>
      <c r="L9" s="10"/>
      <c r="M9" s="54"/>
      <c r="N9" s="11">
        <f t="shared" si="1"/>
        <v>13.181818181818182</v>
      </c>
      <c r="O9" s="12"/>
      <c r="P9" s="12"/>
      <c r="Q9" s="12"/>
      <c r="R9" s="12"/>
      <c r="S9" s="13"/>
      <c r="T9" s="13"/>
    </row>
    <row r="10" spans="1:20" x14ac:dyDescent="0.35">
      <c r="A10" s="6">
        <v>7</v>
      </c>
      <c r="B10" s="4" t="s">
        <v>92</v>
      </c>
      <c r="C10" s="7"/>
      <c r="D10" s="7">
        <v>1</v>
      </c>
      <c r="E10" s="7"/>
      <c r="F10" s="7"/>
      <c r="G10" s="7"/>
      <c r="H10" s="8">
        <f t="shared" si="3"/>
        <v>100</v>
      </c>
      <c r="I10" s="9">
        <v>0.92</v>
      </c>
      <c r="J10" s="8">
        <f t="shared" si="0"/>
        <v>108.69565217391303</v>
      </c>
      <c r="K10" s="10"/>
      <c r="L10" s="10"/>
      <c r="M10" s="54"/>
      <c r="N10" s="11">
        <f t="shared" si="1"/>
        <v>0.49407114624505921</v>
      </c>
      <c r="O10" s="12"/>
      <c r="P10" s="12"/>
      <c r="Q10" s="12"/>
      <c r="R10" s="12"/>
      <c r="S10" s="13"/>
      <c r="T10" s="13"/>
    </row>
    <row r="11" spans="1:20" x14ac:dyDescent="0.35">
      <c r="A11" s="6">
        <v>8</v>
      </c>
      <c r="B11" s="4" t="s">
        <v>93</v>
      </c>
      <c r="C11" s="7">
        <v>48</v>
      </c>
      <c r="D11" s="7">
        <v>1</v>
      </c>
      <c r="E11" s="7"/>
      <c r="F11" s="7"/>
      <c r="G11" s="7"/>
      <c r="H11" s="8">
        <f t="shared" si="3"/>
        <v>2980</v>
      </c>
      <c r="I11" s="9">
        <v>0.8</v>
      </c>
      <c r="J11" s="8">
        <f t="shared" si="0"/>
        <v>3725</v>
      </c>
      <c r="K11" s="9">
        <f>J11</f>
        <v>3725</v>
      </c>
      <c r="L11" s="10"/>
      <c r="M11"/>
      <c r="N11" s="11">
        <f t="shared" si="1"/>
        <v>16.931818181818183</v>
      </c>
      <c r="O11" s="12">
        <v>0.96</v>
      </c>
      <c r="P11" s="12">
        <v>0.85</v>
      </c>
      <c r="Q11" s="12">
        <f t="shared" si="2"/>
        <v>20.749777183600717</v>
      </c>
      <c r="R11" s="12">
        <v>2.5</v>
      </c>
      <c r="S11" s="13">
        <v>20</v>
      </c>
      <c r="T11" s="13"/>
    </row>
    <row r="12" spans="1:20" x14ac:dyDescent="0.35">
      <c r="A12" s="6">
        <v>9</v>
      </c>
      <c r="B12" s="4" t="s">
        <v>94</v>
      </c>
      <c r="C12" s="7"/>
      <c r="D12" s="7">
        <v>1</v>
      </c>
      <c r="E12" s="7"/>
      <c r="F12" s="7"/>
      <c r="G12" s="7"/>
      <c r="H12" s="8">
        <f t="shared" si="3"/>
        <v>100</v>
      </c>
      <c r="I12" s="9">
        <v>0.92</v>
      </c>
      <c r="J12" s="8">
        <f t="shared" si="0"/>
        <v>108.69565217391303</v>
      </c>
      <c r="K12" s="9"/>
      <c r="L12" s="10"/>
      <c r="M12"/>
      <c r="N12" s="11">
        <f t="shared" si="1"/>
        <v>0.49407114624505921</v>
      </c>
      <c r="O12" s="12"/>
      <c r="P12" s="12"/>
      <c r="Q12" s="12"/>
      <c r="R12" s="12"/>
      <c r="S12" s="13"/>
      <c r="T12" s="13"/>
    </row>
    <row r="13" spans="1:20" x14ac:dyDescent="0.35">
      <c r="A13" s="6">
        <v>10</v>
      </c>
      <c r="B13" s="4" t="s">
        <v>95</v>
      </c>
      <c r="C13" s="7">
        <v>41</v>
      </c>
      <c r="D13" s="7">
        <v>1</v>
      </c>
      <c r="E13" s="7"/>
      <c r="F13" s="7"/>
      <c r="G13" s="7"/>
      <c r="H13" s="8">
        <f t="shared" si="3"/>
        <v>2560</v>
      </c>
      <c r="I13" s="9">
        <v>0.8</v>
      </c>
      <c r="J13" s="8">
        <f t="shared" si="0"/>
        <v>3200</v>
      </c>
      <c r="K13" s="10"/>
      <c r="L13" s="9">
        <f>J13</f>
        <v>3200</v>
      </c>
      <c r="M13" s="10"/>
      <c r="N13" s="11">
        <f t="shared" si="1"/>
        <v>14.545454545454545</v>
      </c>
      <c r="O13" s="12">
        <v>0.96</v>
      </c>
      <c r="P13" s="12">
        <v>0.85</v>
      </c>
      <c r="Q13" s="12">
        <f t="shared" si="2"/>
        <v>17.825311942959001</v>
      </c>
      <c r="R13" s="12">
        <v>2.5</v>
      </c>
      <c r="S13" s="13">
        <v>20</v>
      </c>
      <c r="T13" s="13"/>
    </row>
    <row r="14" spans="1:20" x14ac:dyDescent="0.35">
      <c r="A14" s="70" t="s">
        <v>51</v>
      </c>
      <c r="B14" s="70"/>
      <c r="C14" s="18">
        <f>SUM(C4:C13)</f>
        <v>185</v>
      </c>
      <c r="D14" s="18">
        <f>SUM(D4:D13)</f>
        <v>10</v>
      </c>
      <c r="E14" s="18">
        <f>SUM(E4:E13)</f>
        <v>0</v>
      </c>
      <c r="F14" s="18">
        <f>SUM(F4:F13)</f>
        <v>0</v>
      </c>
      <c r="G14" s="18">
        <f>SUM(G4:G13)</f>
        <v>100</v>
      </c>
      <c r="H14" s="8">
        <f>SUMPRODUCT($C$3:$F$3,C14:F14)+G14</f>
        <v>12200</v>
      </c>
      <c r="I14" s="19">
        <f>H14/J14</f>
        <v>0.80516499282639886</v>
      </c>
      <c r="J14" s="19">
        <f>SUM(J4:J13)</f>
        <v>15152.173913043478</v>
      </c>
      <c r="K14" s="20">
        <f>SUM(K4:K13)</f>
        <v>3942.391304347826</v>
      </c>
      <c r="L14" s="20">
        <f>SUM(L4:L13)</f>
        <v>3308.695652173913</v>
      </c>
      <c r="M14" s="20">
        <f>SUM(M4:M13)</f>
        <v>108.69565217391303</v>
      </c>
      <c r="N14" s="11">
        <f>LARGE(K14:M14,1)/220</f>
        <v>17.919960474308301</v>
      </c>
      <c r="O14" s="12"/>
      <c r="P14" s="12"/>
      <c r="Q14" s="12">
        <f>J14/(380*1.73)</f>
        <v>23.048636922792028</v>
      </c>
      <c r="R14" s="12">
        <v>50</v>
      </c>
      <c r="S14" s="13">
        <v>150</v>
      </c>
      <c r="T14" s="13"/>
    </row>
    <row r="15" spans="1:20" x14ac:dyDescent="0.35">
      <c r="A15" s="14"/>
      <c r="B15" s="17"/>
      <c r="C15" s="14"/>
      <c r="D15" s="14"/>
      <c r="E15" s="14"/>
      <c r="F15" s="14"/>
      <c r="G15" s="14"/>
      <c r="H15" s="21"/>
      <c r="I15" s="17"/>
      <c r="J15" s="17"/>
      <c r="K15" s="22"/>
      <c r="L15" s="22"/>
      <c r="M15" s="22"/>
      <c r="N15" s="17"/>
      <c r="O15" s="14"/>
      <c r="P15" s="23"/>
      <c r="Q15" s="24"/>
      <c r="R15" s="24"/>
      <c r="S15" s="25"/>
      <c r="T15" s="25"/>
    </row>
    <row r="16" spans="1:20" x14ac:dyDescent="0.35">
      <c r="A16" s="14"/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4"/>
      <c r="P16" s="23"/>
      <c r="Q16" s="26"/>
      <c r="R16" s="26"/>
      <c r="S16" s="27"/>
      <c r="T16" s="28"/>
    </row>
    <row r="17" spans="1:20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</sheetData>
  <mergeCells count="13">
    <mergeCell ref="S2:S3"/>
    <mergeCell ref="T2:T3"/>
    <mergeCell ref="A14:B14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A2" sqref="A2:N17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6" width="4.54296875" style="2" bestFit="1" customWidth="1"/>
    <col min="7" max="7" width="6.54296875" style="2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1" t="s">
        <v>96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4" t="s">
        <v>97</v>
      </c>
      <c r="C4" s="7"/>
      <c r="D4" s="7">
        <v>7</v>
      </c>
      <c r="E4" s="7"/>
      <c r="F4" s="7"/>
      <c r="G4" s="7"/>
      <c r="H4" s="8">
        <f>SUMPRODUCT($C$3:$F$3,C4:F4)+G4</f>
        <v>700</v>
      </c>
      <c r="I4" s="9">
        <v>0.92</v>
      </c>
      <c r="J4" s="8">
        <f t="shared" ref="J4:J14" si="0">H4/I4</f>
        <v>760.86956521739125</v>
      </c>
      <c r="K4" s="9">
        <f>J4</f>
        <v>760.86956521739125</v>
      </c>
      <c r="L4" s="10"/>
      <c r="M4" s="10"/>
      <c r="N4" s="11">
        <f t="shared" ref="N4:N14" si="1">J4/220</f>
        <v>3.4584980237154146</v>
      </c>
      <c r="O4" s="12">
        <v>0.96</v>
      </c>
      <c r="P4" s="12">
        <v>0.85</v>
      </c>
      <c r="Q4" s="12">
        <f t="shared" ref="Q4:Q14" si="2">N4/(O4*P4)</f>
        <v>4.2383554212198709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4" t="s">
        <v>98</v>
      </c>
      <c r="C5" s="7">
        <v>13</v>
      </c>
      <c r="D5" s="7">
        <v>1</v>
      </c>
      <c r="E5" s="7"/>
      <c r="F5" s="7"/>
      <c r="G5" s="7"/>
      <c r="H5" s="8">
        <f t="shared" ref="H5:H14" si="3">SUMPRODUCT($C$3:$F$3,C5:F5)+G5</f>
        <v>880</v>
      </c>
      <c r="I5" s="9">
        <v>0.8</v>
      </c>
      <c r="J5" s="8">
        <f t="shared" si="0"/>
        <v>1100</v>
      </c>
      <c r="K5" s="9"/>
      <c r="L5" s="10"/>
      <c r="M5" s="10"/>
      <c r="N5" s="11">
        <f t="shared" si="1"/>
        <v>5</v>
      </c>
      <c r="O5" s="12"/>
      <c r="P5" s="12"/>
      <c r="Q5" s="12"/>
      <c r="R5" s="12"/>
      <c r="S5" s="13"/>
      <c r="T5" s="13"/>
    </row>
    <row r="6" spans="1:20" x14ac:dyDescent="0.35">
      <c r="A6" s="6">
        <v>3</v>
      </c>
      <c r="B6" s="4" t="s">
        <v>99</v>
      </c>
      <c r="C6" s="7"/>
      <c r="D6" s="7"/>
      <c r="E6" s="7"/>
      <c r="F6" s="7"/>
      <c r="G6" s="7">
        <v>1600</v>
      </c>
      <c r="H6" s="8">
        <f t="shared" si="3"/>
        <v>1600</v>
      </c>
      <c r="I6" s="9">
        <v>0.8</v>
      </c>
      <c r="J6" s="8">
        <f t="shared" si="0"/>
        <v>2000</v>
      </c>
      <c r="K6" s="9"/>
      <c r="L6" s="10"/>
      <c r="M6" s="10"/>
      <c r="N6" s="11">
        <f t="shared" si="1"/>
        <v>9.0909090909090917</v>
      </c>
      <c r="O6" s="12"/>
      <c r="P6" s="12"/>
      <c r="Q6" s="12"/>
      <c r="R6" s="12"/>
      <c r="S6" s="13"/>
      <c r="T6" s="13"/>
    </row>
    <row r="7" spans="1:20" x14ac:dyDescent="0.35">
      <c r="A7" s="6">
        <v>4</v>
      </c>
      <c r="B7" s="4" t="s">
        <v>100</v>
      </c>
      <c r="C7" s="7"/>
      <c r="D7" s="7">
        <f>10*4</f>
        <v>40</v>
      </c>
      <c r="E7" s="7"/>
      <c r="F7" s="7"/>
      <c r="G7" s="7"/>
      <c r="H7" s="8">
        <f t="shared" si="3"/>
        <v>4000</v>
      </c>
      <c r="I7" s="9">
        <v>0.92</v>
      </c>
      <c r="J7" s="8">
        <f t="shared" si="0"/>
        <v>4347.826086956522</v>
      </c>
      <c r="K7" s="10"/>
      <c r="L7" s="9">
        <f>J7</f>
        <v>4347.826086956522</v>
      </c>
      <c r="M7" s="10"/>
      <c r="N7" s="11">
        <f t="shared" si="1"/>
        <v>19.762845849802371</v>
      </c>
      <c r="O7" s="12">
        <v>0.96</v>
      </c>
      <c r="P7" s="12">
        <v>0.85</v>
      </c>
      <c r="Q7" s="12">
        <f t="shared" si="2"/>
        <v>24.219173835542122</v>
      </c>
      <c r="R7" s="12">
        <v>4</v>
      </c>
      <c r="S7" s="13">
        <v>25</v>
      </c>
      <c r="T7" s="13"/>
    </row>
    <row r="8" spans="1:20" x14ac:dyDescent="0.35">
      <c r="A8" s="6">
        <v>5</v>
      </c>
      <c r="B8" s="4" t="s">
        <v>101</v>
      </c>
      <c r="C8" s="7">
        <f>10*2</f>
        <v>20</v>
      </c>
      <c r="D8" s="7">
        <f>10*1</f>
        <v>10</v>
      </c>
      <c r="E8" s="7"/>
      <c r="F8" s="7"/>
      <c r="G8" s="7"/>
      <c r="H8" s="8">
        <f t="shared" si="3"/>
        <v>2200</v>
      </c>
      <c r="I8" s="9">
        <v>0.8</v>
      </c>
      <c r="J8" s="8">
        <f t="shared" si="0"/>
        <v>2750</v>
      </c>
      <c r="K8" s="10"/>
      <c r="L8" s="9"/>
      <c r="M8" s="10"/>
      <c r="N8" s="11">
        <f t="shared" si="1"/>
        <v>12.5</v>
      </c>
      <c r="O8" s="12"/>
      <c r="P8" s="12"/>
      <c r="Q8" s="12"/>
      <c r="R8" s="12"/>
      <c r="S8" s="13"/>
      <c r="T8" s="13"/>
    </row>
    <row r="9" spans="1:20" x14ac:dyDescent="0.35">
      <c r="A9" s="6">
        <v>6</v>
      </c>
      <c r="B9" s="4" t="s">
        <v>102</v>
      </c>
      <c r="C9" s="7"/>
      <c r="D9" s="7"/>
      <c r="E9" s="7"/>
      <c r="F9" s="7"/>
      <c r="G9" s="7">
        <f>10*1600</f>
        <v>16000</v>
      </c>
      <c r="H9" s="8">
        <f t="shared" si="3"/>
        <v>16000</v>
      </c>
      <c r="I9" s="9">
        <v>0.8</v>
      </c>
      <c r="J9" s="8">
        <f t="shared" si="0"/>
        <v>20000</v>
      </c>
      <c r="K9" s="10"/>
      <c r="L9" s="9"/>
      <c r="M9" s="10"/>
      <c r="N9" s="11">
        <f t="shared" si="1"/>
        <v>90.909090909090907</v>
      </c>
      <c r="O9" s="12"/>
      <c r="P9" s="12"/>
      <c r="Q9" s="12"/>
      <c r="R9" s="12"/>
      <c r="S9" s="13"/>
      <c r="T9" s="13"/>
    </row>
    <row r="10" spans="1:20" x14ac:dyDescent="0.35">
      <c r="A10" s="6">
        <v>7</v>
      </c>
      <c r="B10" s="4" t="s">
        <v>103</v>
      </c>
      <c r="C10" s="7"/>
      <c r="D10" s="7">
        <v>13</v>
      </c>
      <c r="E10" s="7"/>
      <c r="F10" s="7"/>
      <c r="G10" s="7"/>
      <c r="H10" s="8">
        <f t="shared" si="3"/>
        <v>1300</v>
      </c>
      <c r="I10" s="9">
        <v>0.92</v>
      </c>
      <c r="J10" s="8">
        <f t="shared" si="0"/>
        <v>1413.0434782608695</v>
      </c>
      <c r="K10" s="10"/>
      <c r="L10" s="10"/>
      <c r="M10" s="9">
        <f>J10</f>
        <v>1413.0434782608695</v>
      </c>
      <c r="N10" s="11">
        <f t="shared" si="1"/>
        <v>6.4229249011857705</v>
      </c>
      <c r="O10" s="12">
        <v>0.96</v>
      </c>
      <c r="P10" s="12">
        <v>0.85</v>
      </c>
      <c r="Q10" s="12">
        <f t="shared" si="2"/>
        <v>7.8712314965511903</v>
      </c>
      <c r="R10" s="12">
        <v>2.5</v>
      </c>
      <c r="S10" s="13">
        <v>20</v>
      </c>
      <c r="T10" s="13"/>
    </row>
    <row r="11" spans="1:20" x14ac:dyDescent="0.35">
      <c r="A11" s="6">
        <v>8</v>
      </c>
      <c r="B11" s="4" t="s">
        <v>104</v>
      </c>
      <c r="C11" s="7">
        <v>11</v>
      </c>
      <c r="D11" s="7">
        <v>1</v>
      </c>
      <c r="E11" s="7"/>
      <c r="F11" s="7"/>
      <c r="G11" s="7"/>
      <c r="H11" s="8">
        <f t="shared" si="3"/>
        <v>760</v>
      </c>
      <c r="I11" s="9">
        <v>0.8</v>
      </c>
      <c r="J11" s="8">
        <f t="shared" si="0"/>
        <v>950</v>
      </c>
      <c r="K11" s="10"/>
      <c r="L11" s="10"/>
      <c r="M11" s="9"/>
      <c r="N11" s="11">
        <f t="shared" si="1"/>
        <v>4.3181818181818183</v>
      </c>
      <c r="O11" s="12"/>
      <c r="P11" s="12"/>
      <c r="Q11" s="12"/>
      <c r="R11" s="12"/>
      <c r="S11" s="13"/>
      <c r="T11" s="13"/>
    </row>
    <row r="12" spans="1:20" x14ac:dyDescent="0.35">
      <c r="A12" s="6">
        <v>9</v>
      </c>
      <c r="B12" s="4" t="s">
        <v>105</v>
      </c>
      <c r="C12" s="7"/>
      <c r="D12" s="7">
        <f>2*6</f>
        <v>12</v>
      </c>
      <c r="E12" s="7"/>
      <c r="F12" s="7"/>
      <c r="G12" s="7"/>
      <c r="H12" s="8">
        <f t="shared" si="3"/>
        <v>1200</v>
      </c>
      <c r="I12" s="9">
        <v>0.92</v>
      </c>
      <c r="J12" s="8">
        <f t="shared" si="0"/>
        <v>1304.3478260869565</v>
      </c>
      <c r="K12" s="10"/>
      <c r="L12" s="10"/>
      <c r="M12" s="9"/>
      <c r="N12" s="11">
        <f t="shared" si="1"/>
        <v>5.928853754940711</v>
      </c>
      <c r="O12" s="12"/>
      <c r="P12" s="12"/>
      <c r="Q12" s="12"/>
      <c r="R12" s="12"/>
      <c r="S12" s="13"/>
      <c r="T12" s="13"/>
    </row>
    <row r="13" spans="1:20" x14ac:dyDescent="0.35">
      <c r="A13" s="6">
        <v>10</v>
      </c>
      <c r="B13" s="4" t="s">
        <v>106</v>
      </c>
      <c r="C13" s="7">
        <f>2*11</f>
        <v>22</v>
      </c>
      <c r="D13" s="7">
        <f>2*1</f>
        <v>2</v>
      </c>
      <c r="E13" s="7"/>
      <c r="F13" s="7"/>
      <c r="G13" s="7"/>
      <c r="H13" s="8">
        <f t="shared" si="3"/>
        <v>1520</v>
      </c>
      <c r="I13" s="9">
        <v>0.8</v>
      </c>
      <c r="J13" s="8">
        <f t="shared" si="0"/>
        <v>1900</v>
      </c>
      <c r="K13" s="10"/>
      <c r="L13" s="9">
        <f>J13</f>
        <v>1900</v>
      </c>
      <c r="M13" s="16"/>
      <c r="N13" s="11">
        <f t="shared" si="1"/>
        <v>8.6363636363636367</v>
      </c>
      <c r="O13" s="12">
        <v>0.96</v>
      </c>
      <c r="P13" s="12">
        <v>0.85</v>
      </c>
      <c r="Q13" s="12">
        <f t="shared" si="2"/>
        <v>10.583778966131909</v>
      </c>
      <c r="R13" s="12">
        <v>2.5</v>
      </c>
      <c r="S13" s="13">
        <v>20</v>
      </c>
      <c r="T13" s="13"/>
    </row>
    <row r="14" spans="1:20" x14ac:dyDescent="0.35">
      <c r="A14" s="6">
        <v>11</v>
      </c>
      <c r="B14" s="4" t="s">
        <v>107</v>
      </c>
      <c r="C14" s="7"/>
      <c r="D14" s="7"/>
      <c r="E14" s="7"/>
      <c r="F14" s="7"/>
      <c r="G14" s="7">
        <f>2*1600</f>
        <v>3200</v>
      </c>
      <c r="H14" s="8">
        <f t="shared" si="3"/>
        <v>3200</v>
      </c>
      <c r="I14" s="9">
        <v>0.8</v>
      </c>
      <c r="J14" s="8">
        <f t="shared" si="0"/>
        <v>4000</v>
      </c>
      <c r="K14" s="9">
        <f>J14</f>
        <v>4000</v>
      </c>
      <c r="L14" s="10"/>
      <c r="M14" s="16"/>
      <c r="N14" s="11">
        <f t="shared" si="1"/>
        <v>18.181818181818183</v>
      </c>
      <c r="O14" s="12">
        <v>0.96</v>
      </c>
      <c r="P14" s="12">
        <v>0.85</v>
      </c>
      <c r="Q14" s="12">
        <f t="shared" si="2"/>
        <v>22.281639928698755</v>
      </c>
      <c r="R14" s="12">
        <v>2.5</v>
      </c>
      <c r="S14" s="13">
        <v>20</v>
      </c>
      <c r="T14" s="13"/>
    </row>
    <row r="15" spans="1:20" x14ac:dyDescent="0.35">
      <c r="A15" s="70" t="s">
        <v>51</v>
      </c>
      <c r="B15" s="70"/>
      <c r="C15" s="18">
        <f>SUM(C4:C14)</f>
        <v>66</v>
      </c>
      <c r="D15" s="18">
        <f>SUM(D4:D14)</f>
        <v>86</v>
      </c>
      <c r="E15" s="18">
        <f>SUM(E4:E14)</f>
        <v>0</v>
      </c>
      <c r="F15" s="18">
        <f>SUM(F4:F14)</f>
        <v>0</v>
      </c>
      <c r="G15" s="18">
        <f>SUM(G4:G14)</f>
        <v>20800</v>
      </c>
      <c r="H15" s="8">
        <f>SUMPRODUCT($C$3:$F$3,C15:F15)+G15</f>
        <v>33360</v>
      </c>
      <c r="I15" s="19">
        <f>H15/J15</f>
        <v>0.82317347924042472</v>
      </c>
      <c r="J15" s="19">
        <f>SUM(J4:J14)</f>
        <v>40526.086956521744</v>
      </c>
      <c r="K15" s="20">
        <f>SUM(K4:K14)</f>
        <v>4760.869565217391</v>
      </c>
      <c r="L15" s="20">
        <f>SUM(L4:L14)</f>
        <v>6247.826086956522</v>
      </c>
      <c r="M15" s="20">
        <f>SUM(M4:M14)</f>
        <v>1413.0434782608695</v>
      </c>
      <c r="N15" s="11">
        <f>LARGE(K15:M15,1)/220</f>
        <v>28.399209486166008</v>
      </c>
      <c r="O15" s="12"/>
      <c r="P15" s="12"/>
      <c r="Q15" s="12">
        <f>J15/(380*1.73)</f>
        <v>61.646009973413058</v>
      </c>
      <c r="R15" s="12">
        <v>50</v>
      </c>
      <c r="S15" s="13">
        <v>150</v>
      </c>
      <c r="T15" s="13"/>
    </row>
    <row r="16" spans="1:20" x14ac:dyDescent="0.35">
      <c r="A16" s="14"/>
      <c r="B16" s="17"/>
      <c r="C16" s="14"/>
      <c r="D16" s="14"/>
      <c r="E16" s="14"/>
      <c r="F16" s="14"/>
      <c r="G16" s="14"/>
      <c r="H16" s="21"/>
      <c r="I16" s="17"/>
      <c r="J16" s="17"/>
      <c r="K16" s="22"/>
      <c r="L16" s="22"/>
      <c r="M16" s="22"/>
      <c r="N16" s="17"/>
      <c r="O16" s="14"/>
      <c r="P16" s="23"/>
      <c r="Q16" s="24"/>
      <c r="R16" s="24"/>
      <c r="S16" s="25"/>
      <c r="T16" s="25"/>
    </row>
    <row r="17" spans="1:20" x14ac:dyDescent="0.35">
      <c r="A17" s="14"/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4"/>
      <c r="P17" s="23"/>
      <c r="Q17" s="26"/>
      <c r="R17" s="26"/>
      <c r="S17" s="27"/>
      <c r="T17" s="28"/>
    </row>
    <row r="18" spans="1:20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</sheetData>
  <mergeCells count="13">
    <mergeCell ref="S2:S3"/>
    <mergeCell ref="T2:T3"/>
    <mergeCell ref="A15:B15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N11" sqref="A1:T11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7" width="4.54296875" style="2" bestFit="1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1" t="s">
        <v>108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4" t="s">
        <v>109</v>
      </c>
      <c r="C4" s="7"/>
      <c r="D4" s="7">
        <v>6</v>
      </c>
      <c r="E4" s="7"/>
      <c r="F4" s="7"/>
      <c r="G4" s="7"/>
      <c r="H4" s="8">
        <f>SUMPRODUCT($C$3:$F$3,C4:F4)+G4</f>
        <v>600</v>
      </c>
      <c r="I4" s="9">
        <v>0.92</v>
      </c>
      <c r="J4" s="8">
        <f t="shared" ref="J4:J5" si="0">H4/I4</f>
        <v>652.17391304347825</v>
      </c>
      <c r="K4" s="9">
        <f>J4</f>
        <v>652.17391304347825</v>
      </c>
      <c r="L4" s="10"/>
      <c r="M4" s="10"/>
      <c r="N4" s="11">
        <f t="shared" ref="N4:N5" si="1">J4/220</f>
        <v>2.9644268774703555</v>
      </c>
      <c r="O4" s="12">
        <v>0.96</v>
      </c>
      <c r="P4" s="12">
        <v>0.85</v>
      </c>
      <c r="Q4" s="12">
        <f t="shared" ref="Q4" si="2">N4/(O4*P4)</f>
        <v>3.6328760753313181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4" t="s">
        <v>110</v>
      </c>
      <c r="C5" s="7">
        <v>12</v>
      </c>
      <c r="D5" s="7">
        <v>6</v>
      </c>
      <c r="E5" s="7"/>
      <c r="F5" s="7"/>
      <c r="G5" s="7"/>
      <c r="H5" s="8">
        <f t="shared" ref="H5" si="3">SUMPRODUCT($C$3:$F$3,C5:F5)+G5</f>
        <v>1320</v>
      </c>
      <c r="I5" s="9">
        <v>0.8</v>
      </c>
      <c r="J5" s="8">
        <f t="shared" si="0"/>
        <v>1650</v>
      </c>
      <c r="K5" s="9"/>
      <c r="L5" s="10"/>
      <c r="M5" s="10"/>
      <c r="N5" s="11">
        <f t="shared" si="1"/>
        <v>7.5</v>
      </c>
      <c r="O5" s="12"/>
      <c r="P5" s="12"/>
      <c r="Q5" s="12"/>
      <c r="R5" s="12"/>
      <c r="S5" s="13"/>
      <c r="T5" s="13"/>
    </row>
    <row r="6" spans="1:20" x14ac:dyDescent="0.35">
      <c r="A6" s="70" t="s">
        <v>51</v>
      </c>
      <c r="B6" s="70"/>
      <c r="C6" s="18">
        <f>SUM(C4:C5)</f>
        <v>12</v>
      </c>
      <c r="D6" s="18">
        <f>SUM(D4:D5)</f>
        <v>12</v>
      </c>
      <c r="E6" s="18">
        <f>SUM(E4:E5)</f>
        <v>0</v>
      </c>
      <c r="F6" s="18">
        <f>SUM(F4:F5)</f>
        <v>0</v>
      </c>
      <c r="G6" s="18">
        <f>SUM(G4:G5)</f>
        <v>0</v>
      </c>
      <c r="H6" s="8">
        <f>SUMPRODUCT($C$3:$F$3,C6:F6)+G6</f>
        <v>1920</v>
      </c>
      <c r="I6" s="19">
        <f>H6/J6</f>
        <v>0.83399433427762049</v>
      </c>
      <c r="J6" s="19">
        <f>SUM(J4:J5)</f>
        <v>2302.173913043478</v>
      </c>
      <c r="K6" s="20">
        <f>SUM(K4:K5)</f>
        <v>652.17391304347825</v>
      </c>
      <c r="L6" s="20">
        <f>SUM(L4:L5)</f>
        <v>0</v>
      </c>
      <c r="M6" s="20">
        <f>SUM(M4:M5)</f>
        <v>0</v>
      </c>
      <c r="N6" s="11">
        <f>LARGE(K6:M6,1)/220</f>
        <v>2.9644268774703555</v>
      </c>
      <c r="O6" s="12"/>
      <c r="P6" s="12"/>
      <c r="Q6" s="12">
        <f>J6/(380*1.73)</f>
        <v>3.5019378050554884</v>
      </c>
      <c r="R6" s="12">
        <v>50</v>
      </c>
      <c r="S6" s="13">
        <v>150</v>
      </c>
      <c r="T6" s="13"/>
    </row>
    <row r="7" spans="1:20" x14ac:dyDescent="0.35">
      <c r="A7" s="14"/>
      <c r="B7" s="17"/>
      <c r="C7" s="14"/>
      <c r="D7" s="14"/>
      <c r="E7" s="14"/>
      <c r="F7" s="14"/>
      <c r="G7" s="14"/>
      <c r="H7" s="21"/>
      <c r="I7" s="17"/>
      <c r="J7" s="17"/>
      <c r="K7" s="22"/>
      <c r="L7" s="22"/>
      <c r="M7" s="22"/>
      <c r="N7" s="17"/>
      <c r="O7" s="14"/>
      <c r="P7" s="23"/>
      <c r="Q7" s="24"/>
      <c r="R7" s="24"/>
      <c r="S7" s="25"/>
      <c r="T7" s="25"/>
    </row>
    <row r="8" spans="1:20" x14ac:dyDescent="0.35">
      <c r="A8" s="14"/>
      <c r="B8" s="1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7"/>
      <c r="O8" s="14"/>
      <c r="P8" s="23"/>
      <c r="Q8" s="26"/>
      <c r="R8" s="26"/>
      <c r="S8" s="27"/>
      <c r="T8" s="28"/>
    </row>
    <row r="9" spans="1:20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</sheetData>
  <mergeCells count="13">
    <mergeCell ref="S2:S3"/>
    <mergeCell ref="T2:T3"/>
    <mergeCell ref="A6:B6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N17" sqref="A1:T17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6" width="4.54296875" style="2" bestFit="1" customWidth="1"/>
    <col min="7" max="7" width="8.54296875" style="2" customWidth="1"/>
    <col min="8" max="8" width="11.1796875" style="2" customWidth="1"/>
    <col min="9" max="9" width="6.26953125" style="2" bestFit="1" customWidth="1"/>
    <col min="10" max="10" width="11" style="2" customWidth="1"/>
    <col min="11" max="12" width="7.26953125" style="2" hidden="1" customWidth="1"/>
    <col min="13" max="13" width="11.54296875" style="2" hidden="1" customWidth="1"/>
    <col min="14" max="14" width="10.81640625" style="2" customWidth="1"/>
    <col min="15" max="15" width="4.54296875" style="2" hidden="1" customWidth="1"/>
    <col min="16" max="16" width="6.1796875" style="2" hidden="1" customWidth="1"/>
    <col min="17" max="17" width="9.54296875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1" t="s">
        <v>111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4" t="s">
        <v>112</v>
      </c>
      <c r="C4" s="7"/>
      <c r="D4" s="7">
        <v>200</v>
      </c>
      <c r="E4" s="7"/>
      <c r="F4" s="7"/>
      <c r="G4" s="7">
        <f>400+300+250+70</f>
        <v>1020</v>
      </c>
      <c r="H4" s="8">
        <f>SUMPRODUCT($C$3:$F$3,C4:F4)+G4</f>
        <v>21020</v>
      </c>
      <c r="I4" s="9">
        <v>0.92</v>
      </c>
      <c r="J4" s="8">
        <f t="shared" ref="J4:J8" si="0">H4/I4</f>
        <v>22847.82608695652</v>
      </c>
      <c r="K4" s="9">
        <f>J4</f>
        <v>22847.82608695652</v>
      </c>
      <c r="L4" s="10"/>
      <c r="M4" s="10"/>
      <c r="N4" s="11">
        <f t="shared" ref="N4:N8" si="1">J4/220</f>
        <v>103.85375494071145</v>
      </c>
      <c r="O4" s="12">
        <v>0.96</v>
      </c>
      <c r="P4" s="12">
        <v>0.85</v>
      </c>
      <c r="Q4" s="12">
        <f t="shared" ref="Q4:Q8" si="2">N4/(O4*P4)</f>
        <v>127.27175850577385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4" t="s">
        <v>113</v>
      </c>
      <c r="C5" s="7">
        <v>74</v>
      </c>
      <c r="D5" s="7">
        <v>1</v>
      </c>
      <c r="E5" s="7"/>
      <c r="F5" s="7"/>
      <c r="G5" s="7"/>
      <c r="H5" s="8">
        <f t="shared" ref="H5:H9" si="3">SUMPRODUCT($C$3:$F$3,C5:F5)+G5</f>
        <v>4540</v>
      </c>
      <c r="I5" s="9">
        <v>0.8</v>
      </c>
      <c r="J5" s="8">
        <f t="shared" si="0"/>
        <v>5675</v>
      </c>
      <c r="K5" s="10"/>
      <c r="L5" s="9">
        <f>J5</f>
        <v>5675</v>
      </c>
      <c r="M5" s="10"/>
      <c r="N5" s="11">
        <f t="shared" si="1"/>
        <v>25.795454545454547</v>
      </c>
      <c r="O5" s="12">
        <v>0.96</v>
      </c>
      <c r="P5" s="12">
        <v>0.85</v>
      </c>
      <c r="Q5" s="12">
        <f t="shared" si="2"/>
        <v>31.612076648841359</v>
      </c>
      <c r="R5" s="12">
        <v>4</v>
      </c>
      <c r="S5" s="13">
        <v>25</v>
      </c>
      <c r="T5" s="13"/>
    </row>
    <row r="6" spans="1:20" x14ac:dyDescent="0.35">
      <c r="A6" s="6">
        <v>3</v>
      </c>
      <c r="B6" s="4" t="s">
        <v>114</v>
      </c>
      <c r="C6" s="7"/>
      <c r="D6" s="7"/>
      <c r="E6" s="7"/>
      <c r="F6" s="7"/>
      <c r="G6" s="7">
        <v>5280</v>
      </c>
      <c r="H6" s="8">
        <f t="shared" si="3"/>
        <v>5280</v>
      </c>
      <c r="I6" s="9">
        <v>0.8</v>
      </c>
      <c r="J6" s="8">
        <f t="shared" si="0"/>
        <v>6600</v>
      </c>
      <c r="K6" s="10"/>
      <c r="L6" s="10"/>
      <c r="M6" s="9">
        <f>J6</f>
        <v>6600</v>
      </c>
      <c r="N6" s="11">
        <f t="shared" si="1"/>
        <v>30</v>
      </c>
      <c r="O6" s="12">
        <v>0.96</v>
      </c>
      <c r="P6" s="12">
        <v>0.85</v>
      </c>
      <c r="Q6" s="12">
        <f t="shared" si="2"/>
        <v>36.764705882352942</v>
      </c>
      <c r="R6" s="12">
        <v>2.5</v>
      </c>
      <c r="S6" s="13">
        <v>20</v>
      </c>
      <c r="T6" s="13"/>
    </row>
    <row r="7" spans="1:20" x14ac:dyDescent="0.35">
      <c r="A7" s="6">
        <v>4</v>
      </c>
      <c r="B7" s="4" t="s">
        <v>115</v>
      </c>
      <c r="C7" s="7"/>
      <c r="D7" s="7"/>
      <c r="E7" s="7"/>
      <c r="F7" s="7">
        <v>6</v>
      </c>
      <c r="G7" s="7"/>
      <c r="H7" s="8">
        <f t="shared" si="3"/>
        <v>3600</v>
      </c>
      <c r="I7" s="9">
        <v>0.92</v>
      </c>
      <c r="J7" s="8">
        <f t="shared" si="0"/>
        <v>3913.0434782608695</v>
      </c>
      <c r="K7" s="10"/>
      <c r="L7" s="9">
        <f>J7</f>
        <v>3913.0434782608695</v>
      </c>
      <c r="M7" s="16"/>
      <c r="N7" s="11">
        <f t="shared" si="1"/>
        <v>17.786561264822133</v>
      </c>
      <c r="O7" s="12">
        <v>0.96</v>
      </c>
      <c r="P7" s="12">
        <v>0.85</v>
      </c>
      <c r="Q7" s="12">
        <f t="shared" si="2"/>
        <v>21.797256451987909</v>
      </c>
      <c r="R7" s="12">
        <v>2.5</v>
      </c>
      <c r="S7" s="13">
        <v>20</v>
      </c>
      <c r="T7" s="13"/>
    </row>
    <row r="8" spans="1:20" x14ac:dyDescent="0.35">
      <c r="A8" s="6">
        <v>5</v>
      </c>
      <c r="B8" s="4" t="s">
        <v>116</v>
      </c>
      <c r="C8" s="7"/>
      <c r="D8" s="7"/>
      <c r="E8" s="7"/>
      <c r="F8" s="7"/>
      <c r="G8" s="7">
        <v>3200</v>
      </c>
      <c r="H8" s="8">
        <f t="shared" si="3"/>
        <v>3200</v>
      </c>
      <c r="I8" s="9">
        <v>0.92</v>
      </c>
      <c r="J8" s="8">
        <f t="shared" si="0"/>
        <v>3478.260869565217</v>
      </c>
      <c r="K8" s="9">
        <f>J8</f>
        <v>3478.260869565217</v>
      </c>
      <c r="L8" s="10"/>
      <c r="M8" s="16"/>
      <c r="N8" s="11">
        <f t="shared" si="1"/>
        <v>15.810276679841895</v>
      </c>
      <c r="O8" s="12">
        <v>0.96</v>
      </c>
      <c r="P8" s="12">
        <v>0.85</v>
      </c>
      <c r="Q8" s="12">
        <f t="shared" si="2"/>
        <v>19.375339068433696</v>
      </c>
      <c r="R8" s="12">
        <v>2.5</v>
      </c>
      <c r="S8" s="13">
        <v>20</v>
      </c>
      <c r="T8" s="13"/>
    </row>
    <row r="9" spans="1:20" x14ac:dyDescent="0.35">
      <c r="A9" s="70" t="s">
        <v>51</v>
      </c>
      <c r="B9" s="70"/>
      <c r="C9" s="18">
        <f>SUM(C4:C8)</f>
        <v>74</v>
      </c>
      <c r="D9" s="18">
        <f>SUM(D4:D8)</f>
        <v>201</v>
      </c>
      <c r="E9" s="18">
        <f>SUM(E4:E8)</f>
        <v>0</v>
      </c>
      <c r="F9" s="18">
        <f>SUM(F4:F8)</f>
        <v>6</v>
      </c>
      <c r="G9" s="18">
        <f>SUM(G4:G8)</f>
        <v>9500</v>
      </c>
      <c r="H9" s="8">
        <f t="shared" si="3"/>
        <v>37640</v>
      </c>
      <c r="I9" s="19">
        <f>H9/J9</f>
        <v>0.88535269603456657</v>
      </c>
      <c r="J9" s="19">
        <f>SUM(J4:J8)</f>
        <v>42514.130434782608</v>
      </c>
      <c r="K9" s="20">
        <f>SUM(K4:K8)</f>
        <v>26326.086956521736</v>
      </c>
      <c r="L9" s="20">
        <f>SUM(L4:L8)</f>
        <v>9588.04347826087</v>
      </c>
      <c r="M9" s="20">
        <f>SUM(M4:M8)</f>
        <v>6600</v>
      </c>
      <c r="N9" s="11">
        <f>LARGE(K9:M9,1)/220</f>
        <v>119.66403162055335</v>
      </c>
      <c r="O9" s="12"/>
      <c r="P9" s="12"/>
      <c r="Q9" s="12">
        <f>J9/(380*1.73)</f>
        <v>64.670110183727729</v>
      </c>
      <c r="R9" s="12">
        <v>50</v>
      </c>
      <c r="S9" s="13">
        <v>150</v>
      </c>
      <c r="T9" s="13"/>
    </row>
    <row r="10" spans="1:20" x14ac:dyDescent="0.35">
      <c r="A10" s="14"/>
      <c r="B10" s="17"/>
      <c r="C10" s="14"/>
      <c r="D10" s="14"/>
      <c r="E10" s="14"/>
      <c r="F10" s="14"/>
      <c r="G10" s="14"/>
      <c r="H10" s="21"/>
      <c r="I10" s="17"/>
      <c r="J10" s="17"/>
      <c r="K10" s="22"/>
      <c r="L10" s="22"/>
      <c r="M10" s="22"/>
      <c r="N10" s="17"/>
      <c r="O10" s="14"/>
      <c r="P10" s="23"/>
      <c r="Q10" s="24"/>
      <c r="R10" s="24"/>
      <c r="S10" s="25"/>
      <c r="T10" s="25"/>
    </row>
    <row r="11" spans="1:20" x14ac:dyDescent="0.35">
      <c r="A11" s="14"/>
      <c r="B11" s="17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4"/>
      <c r="P11" s="23"/>
      <c r="Q11" s="26"/>
      <c r="R11" s="26"/>
      <c r="S11" s="27"/>
      <c r="T11" s="28"/>
    </row>
    <row r="12" spans="1:20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</sheetData>
  <mergeCells count="13">
    <mergeCell ref="S2:S3"/>
    <mergeCell ref="T2:T3"/>
    <mergeCell ref="A9:B9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U17" sqref="A1:U17"/>
    </sheetView>
  </sheetViews>
  <sheetFormatPr defaultColWidth="9.1796875" defaultRowHeight="14.5" x14ac:dyDescent="0.35"/>
  <cols>
    <col min="1" max="1" width="9.1796875" style="2"/>
    <col min="2" max="2" width="39.7265625" style="2" customWidth="1"/>
    <col min="3" max="5" width="3.7265625" style="2" bestFit="1" customWidth="1"/>
    <col min="6" max="6" width="4.54296875" style="2" bestFit="1" customWidth="1"/>
    <col min="7" max="7" width="5.1796875" style="2" bestFit="1" customWidth="1"/>
    <col min="8" max="8" width="11.1796875" style="2" customWidth="1"/>
    <col min="9" max="9" width="6.26953125" style="2" bestFit="1" customWidth="1"/>
    <col min="10" max="10" width="11" style="2" customWidth="1"/>
    <col min="11" max="13" width="7.26953125" style="2" hidden="1" customWidth="1"/>
    <col min="14" max="14" width="8" style="2" bestFit="1" customWidth="1"/>
    <col min="15" max="15" width="4.54296875" style="2" hidden="1" customWidth="1"/>
    <col min="16" max="16" width="6.1796875" style="2" hidden="1" customWidth="1"/>
    <col min="17" max="17" width="8" style="2" hidden="1" customWidth="1"/>
    <col min="18" max="18" width="0" style="2" hidden="1" customWidth="1"/>
    <col min="19" max="19" width="7.26953125" style="2" hidden="1" customWidth="1"/>
    <col min="20" max="20" width="0" style="2" hidden="1" customWidth="1"/>
    <col min="21" max="16384" width="9.1796875" style="2"/>
  </cols>
  <sheetData>
    <row r="1" spans="1:20" x14ac:dyDescent="0.35">
      <c r="A1" s="71" t="s">
        <v>117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" customHeight="1" x14ac:dyDescent="0.35">
      <c r="A2" s="70"/>
      <c r="B2" s="70" t="s">
        <v>34</v>
      </c>
      <c r="C2" s="70" t="s">
        <v>35</v>
      </c>
      <c r="D2" s="70"/>
      <c r="E2" s="70"/>
      <c r="F2" s="70"/>
      <c r="G2" s="70"/>
      <c r="H2" s="70" t="s">
        <v>36</v>
      </c>
      <c r="I2" s="70"/>
      <c r="J2" s="70"/>
      <c r="K2" s="70"/>
      <c r="L2" s="70"/>
      <c r="M2" s="70"/>
      <c r="N2" s="72" t="s">
        <v>37</v>
      </c>
      <c r="O2" s="72" t="s">
        <v>38</v>
      </c>
      <c r="P2" s="72" t="s">
        <v>39</v>
      </c>
      <c r="Q2" s="72" t="s">
        <v>40</v>
      </c>
      <c r="R2" s="72" t="s">
        <v>41</v>
      </c>
      <c r="S2" s="69" t="s">
        <v>42</v>
      </c>
      <c r="T2" s="69" t="s">
        <v>43</v>
      </c>
    </row>
    <row r="3" spans="1:20" x14ac:dyDescent="0.35">
      <c r="A3" s="70"/>
      <c r="B3" s="70"/>
      <c r="C3" s="5">
        <v>60</v>
      </c>
      <c r="D3" s="5">
        <v>100</v>
      </c>
      <c r="E3" s="5">
        <v>400</v>
      </c>
      <c r="F3" s="5">
        <v>600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4" t="s">
        <v>50</v>
      </c>
      <c r="N3" s="72"/>
      <c r="O3" s="72"/>
      <c r="P3" s="72"/>
      <c r="Q3" s="72"/>
      <c r="R3" s="72"/>
      <c r="S3" s="69"/>
      <c r="T3" s="69"/>
    </row>
    <row r="4" spans="1:20" x14ac:dyDescent="0.35">
      <c r="A4" s="6">
        <v>1</v>
      </c>
      <c r="B4" s="4" t="s">
        <v>118</v>
      </c>
      <c r="C4" s="7"/>
      <c r="D4" s="7">
        <v>4</v>
      </c>
      <c r="E4" s="7"/>
      <c r="F4" s="7"/>
      <c r="G4" s="7">
        <v>20000</v>
      </c>
      <c r="H4" s="8">
        <f>SUMPRODUCT($C$3:$F$3,C4:F4)+G4</f>
        <v>20400</v>
      </c>
      <c r="I4" s="9">
        <v>0.92</v>
      </c>
      <c r="J4" s="8">
        <f t="shared" ref="J4:J7" si="0">H4/I4</f>
        <v>22173.91304347826</v>
      </c>
      <c r="K4" s="9">
        <f>J4</f>
        <v>22173.91304347826</v>
      </c>
      <c r="L4" s="10"/>
      <c r="M4" s="10"/>
      <c r="N4" s="11">
        <f t="shared" ref="N4:N7" si="1">J4/220</f>
        <v>100.79051383399209</v>
      </c>
      <c r="O4" s="12">
        <v>0.96</v>
      </c>
      <c r="P4" s="12">
        <v>0.85</v>
      </c>
      <c r="Q4" s="12">
        <f t="shared" ref="Q4:Q7" si="2">N4/(O4*P4)</f>
        <v>123.51778656126483</v>
      </c>
      <c r="R4" s="12">
        <v>2.5</v>
      </c>
      <c r="S4" s="13">
        <v>20</v>
      </c>
      <c r="T4" s="13"/>
    </row>
    <row r="5" spans="1:20" x14ac:dyDescent="0.35">
      <c r="A5" s="6">
        <v>2</v>
      </c>
      <c r="B5" s="4" t="s">
        <v>119</v>
      </c>
      <c r="C5" s="7">
        <v>3</v>
      </c>
      <c r="D5" s="7">
        <v>1</v>
      </c>
      <c r="E5" s="7"/>
      <c r="F5" s="7"/>
      <c r="G5" s="7"/>
      <c r="H5" s="8">
        <f>SUMPRODUCT($C$3:$F$3,C5:F5)+G5</f>
        <v>280</v>
      </c>
      <c r="I5" s="9">
        <v>0.8</v>
      </c>
      <c r="J5" s="8">
        <f t="shared" si="0"/>
        <v>350</v>
      </c>
      <c r="K5" s="10"/>
      <c r="L5" s="9">
        <f>J5</f>
        <v>350</v>
      </c>
      <c r="M5" s="10"/>
      <c r="N5" s="11">
        <f t="shared" si="1"/>
        <v>1.5909090909090908</v>
      </c>
      <c r="O5" s="12">
        <v>0.96</v>
      </c>
      <c r="P5" s="12">
        <v>0.85</v>
      </c>
      <c r="Q5" s="12">
        <f t="shared" si="2"/>
        <v>1.9496434937611409</v>
      </c>
      <c r="R5" s="12">
        <v>4</v>
      </c>
      <c r="S5" s="13">
        <v>25</v>
      </c>
      <c r="T5" s="13"/>
    </row>
    <row r="6" spans="1:20" x14ac:dyDescent="0.35">
      <c r="A6" s="6">
        <v>3</v>
      </c>
      <c r="B6" s="4" t="s">
        <v>120</v>
      </c>
      <c r="C6" s="7"/>
      <c r="D6" s="7"/>
      <c r="E6" s="7"/>
      <c r="F6" s="7"/>
      <c r="G6" s="7">
        <v>2600</v>
      </c>
      <c r="H6" s="8">
        <f>SUMPRODUCT($C$3:$F$3,C6:F6)+G6</f>
        <v>2600</v>
      </c>
      <c r="I6" s="9">
        <v>0.8</v>
      </c>
      <c r="J6" s="8">
        <f t="shared" si="0"/>
        <v>3250</v>
      </c>
      <c r="K6" s="10"/>
      <c r="L6" s="10"/>
      <c r="M6" s="9">
        <f>J6</f>
        <v>3250</v>
      </c>
      <c r="N6" s="11">
        <f t="shared" si="1"/>
        <v>14.772727272727273</v>
      </c>
      <c r="O6" s="12">
        <v>0.96</v>
      </c>
      <c r="P6" s="12">
        <v>0.85</v>
      </c>
      <c r="Q6" s="12">
        <f t="shared" si="2"/>
        <v>18.103832442067738</v>
      </c>
      <c r="R6" s="12">
        <v>2.5</v>
      </c>
      <c r="S6" s="13">
        <v>20</v>
      </c>
      <c r="T6" s="13"/>
    </row>
    <row r="7" spans="1:20" x14ac:dyDescent="0.35">
      <c r="A7" s="6">
        <v>4</v>
      </c>
      <c r="B7" s="4" t="s">
        <v>121</v>
      </c>
      <c r="C7" s="7"/>
      <c r="D7" s="7"/>
      <c r="E7" s="7"/>
      <c r="F7" s="7"/>
      <c r="G7" s="7">
        <v>3600</v>
      </c>
      <c r="H7" s="8">
        <f>SUMPRODUCT($C$3:$F$3,C7:F7)+G7</f>
        <v>3600</v>
      </c>
      <c r="I7" s="9">
        <v>0.8</v>
      </c>
      <c r="J7" s="8">
        <f t="shared" si="0"/>
        <v>4500</v>
      </c>
      <c r="K7" s="10"/>
      <c r="L7" s="9">
        <f>J7</f>
        <v>4500</v>
      </c>
      <c r="M7" s="16"/>
      <c r="N7" s="11">
        <f t="shared" si="1"/>
        <v>20.454545454545453</v>
      </c>
      <c r="O7" s="12">
        <v>0.96</v>
      </c>
      <c r="P7" s="12">
        <v>0.85</v>
      </c>
      <c r="Q7" s="12">
        <f t="shared" si="2"/>
        <v>25.066844919786096</v>
      </c>
      <c r="R7" s="12">
        <v>2.5</v>
      </c>
      <c r="S7" s="13">
        <v>20</v>
      </c>
      <c r="T7" s="13"/>
    </row>
    <row r="8" spans="1:20" x14ac:dyDescent="0.35">
      <c r="A8" s="70" t="s">
        <v>51</v>
      </c>
      <c r="B8" s="70"/>
      <c r="C8" s="18">
        <f>SUM(C4:C7)</f>
        <v>3</v>
      </c>
      <c r="D8" s="18">
        <f>SUM(D4:D7)</f>
        <v>5</v>
      </c>
      <c r="E8" s="18">
        <f>SUM(E4:E7)</f>
        <v>0</v>
      </c>
      <c r="F8" s="18">
        <f>SUM(F4:F7)</f>
        <v>0</v>
      </c>
      <c r="G8" s="18">
        <f>SUM(G4:G7)</f>
        <v>26200</v>
      </c>
      <c r="H8" s="8">
        <f>SUMPRODUCT($C$3:$F$3,C8:F8)+G8</f>
        <v>26880</v>
      </c>
      <c r="I8" s="19">
        <f>H8/J8</f>
        <v>0.88789314950452392</v>
      </c>
      <c r="J8" s="19">
        <f>SUM(J4:J7)</f>
        <v>30273.91304347826</v>
      </c>
      <c r="K8" s="20">
        <f>SUM(K4:K7)</f>
        <v>22173.91304347826</v>
      </c>
      <c r="L8" s="20">
        <f>SUM(L4:L7)</f>
        <v>4850</v>
      </c>
      <c r="M8" s="20">
        <f>SUM(M4:M7)</f>
        <v>3250</v>
      </c>
      <c r="N8" s="11">
        <f>LARGE(K8:M8,1)/220</f>
        <v>100.79051383399209</v>
      </c>
      <c r="O8" s="12"/>
      <c r="P8" s="12"/>
      <c r="Q8" s="12">
        <f>J8/(380*1.73)</f>
        <v>46.050978161664531</v>
      </c>
      <c r="R8" s="12">
        <v>50</v>
      </c>
      <c r="S8" s="13">
        <v>150</v>
      </c>
      <c r="T8" s="13"/>
    </row>
    <row r="9" spans="1:20" x14ac:dyDescent="0.35">
      <c r="A9" s="14"/>
      <c r="B9" s="17"/>
      <c r="C9" s="14"/>
      <c r="D9" s="14"/>
      <c r="E9" s="14"/>
      <c r="F9" s="14"/>
      <c r="G9" s="14"/>
      <c r="H9" s="21"/>
      <c r="I9" s="17"/>
      <c r="J9" s="17"/>
      <c r="K9" s="22"/>
      <c r="L9" s="22"/>
      <c r="M9" s="22"/>
      <c r="N9" s="17"/>
      <c r="O9" s="14"/>
      <c r="P9" s="23"/>
      <c r="Q9" s="24"/>
      <c r="R9" s="24"/>
      <c r="S9" s="25"/>
      <c r="T9" s="25"/>
    </row>
    <row r="10" spans="1:20" x14ac:dyDescent="0.35">
      <c r="A10" s="14"/>
      <c r="B10" s="17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4"/>
      <c r="P10" s="23"/>
      <c r="Q10" s="26"/>
      <c r="R10" s="26"/>
      <c r="S10" s="27"/>
      <c r="T10" s="28"/>
    </row>
    <row r="11" spans="1:20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</sheetData>
  <mergeCells count="13">
    <mergeCell ref="S2:S3"/>
    <mergeCell ref="T2:T3"/>
    <mergeCell ref="A8:B8"/>
    <mergeCell ref="A1:T1"/>
    <mergeCell ref="A2:A3"/>
    <mergeCell ref="B2:B3"/>
    <mergeCell ref="C2:G2"/>
    <mergeCell ref="H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Planilha1</vt:lpstr>
      <vt:lpstr>QUADRO DE CARGAS REF</vt:lpstr>
      <vt:lpstr>LCCC</vt:lpstr>
      <vt:lpstr>SECRETARIA ENE</vt:lpstr>
      <vt:lpstr>CIRCULAÇÃO</vt:lpstr>
      <vt:lpstr>DEPARTAMENTO ENE</vt:lpstr>
      <vt:lpstr>WC  ENE</vt:lpstr>
      <vt:lpstr>AUDITÓRIO</vt:lpstr>
      <vt:lpstr>RACK CORREDOR ENE</vt:lpstr>
      <vt:lpstr>SALA DE PROFESSOR </vt:lpstr>
      <vt:lpstr>CARGAS SALA DE AULA</vt:lpstr>
      <vt:lpstr>CENTRO ACADÊMICO</vt:lpstr>
      <vt:lpstr>LAB REDES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Railson Ramos de Matos</dc:creator>
  <cp:keywords/>
  <dc:description/>
  <cp:lastModifiedBy>rails</cp:lastModifiedBy>
  <cp:revision/>
  <cp:lastPrinted>2022-09-02T17:50:38Z</cp:lastPrinted>
  <dcterms:created xsi:type="dcterms:W3CDTF">2022-07-24T13:20:29Z</dcterms:created>
  <dcterms:modified xsi:type="dcterms:W3CDTF">2022-09-02T17:53:01Z</dcterms:modified>
  <cp:category/>
  <cp:contentStatus/>
</cp:coreProperties>
</file>