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A797F0C8-9045-424C-8F93-5D28FA74913E}" xr6:coauthVersionLast="36" xr6:coauthVersionMax="36" xr10:uidLastSave="{00000000-0000-0000-0000-000000000000}"/>
  <bookViews>
    <workbookView xWindow="0" yWindow="0" windowWidth="19200" windowHeight="8055" tabRatio="695" activeTab="3" xr2:uid="{00000000-000D-0000-FFFF-FFFF00000000}"/>
  </bookViews>
  <sheets>
    <sheet name="microprogram" sheetId="1" r:id="rId1"/>
    <sheet name="指令列表" sheetId="11" r:id="rId2"/>
    <sheet name="所有程序" sheetId="10" r:id="rId3"/>
    <sheet name="组合打印1" sheetId="12" r:id="rId4"/>
    <sheet name="组合打印2" sheetId="13" r:id="rId5"/>
    <sheet name="ALU寄存器选择" sheetId="8" r:id="rId6"/>
    <sheet name="运算选择" sheetId="7" r:id="rId7"/>
    <sheet name="CP选择" sheetId="2" r:id="rId8"/>
    <sheet name="后继微地址形成" sheetId="4" r:id="rId9"/>
    <sheet name="A寄存器选择" sheetId="5" r:id="rId10"/>
    <sheet name="B寄存器选择" sheetId="6" r:id="rId11"/>
    <sheet name="单列下拉值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0" l="1"/>
  <c r="D39" i="10"/>
  <c r="D34" i="10"/>
  <c r="S29" i="10"/>
  <c r="S27" i="10"/>
  <c r="S24" i="10"/>
  <c r="D42" i="10"/>
  <c r="D37" i="10"/>
  <c r="D13" i="10"/>
  <c r="W7" i="10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3" i="1"/>
  <c r="AB204" i="1" l="1"/>
  <c r="AB196" i="1"/>
  <c r="AB188" i="1"/>
  <c r="AB180" i="1"/>
  <c r="AB172" i="1"/>
  <c r="AB164" i="1"/>
  <c r="AB148" i="1"/>
  <c r="AB140" i="1"/>
  <c r="AB132" i="1"/>
  <c r="AB116" i="1"/>
  <c r="AB100" i="1"/>
  <c r="AB92" i="1"/>
  <c r="AB84" i="1"/>
  <c r="AB68" i="1"/>
  <c r="AB52" i="1"/>
  <c r="AB44" i="1"/>
  <c r="AB36" i="1"/>
  <c r="AB28" i="1"/>
  <c r="AB20" i="1"/>
  <c r="AB12" i="1"/>
  <c r="AB4" i="1"/>
  <c r="V7" i="10" l="1"/>
  <c r="D10" i="10"/>
  <c r="D17" i="10"/>
  <c r="D8" i="11"/>
  <c r="D18" i="10"/>
  <c r="D11" i="10"/>
  <c r="V8" i="10"/>
  <c r="P2" i="10"/>
  <c r="E4" i="1" l="1"/>
  <c r="E5" i="1"/>
  <c r="E7" i="1"/>
  <c r="E8" i="1"/>
  <c r="E9" i="1"/>
  <c r="E10" i="1"/>
  <c r="E11" i="1"/>
  <c r="E12" i="1"/>
  <c r="E13" i="1"/>
  <c r="E19" i="1"/>
  <c r="E20" i="1"/>
  <c r="E21" i="1"/>
  <c r="E24" i="1"/>
  <c r="E25" i="1"/>
  <c r="E26" i="1"/>
  <c r="E27" i="1"/>
  <c r="E28" i="1"/>
  <c r="E29" i="1"/>
  <c r="E30" i="1"/>
  <c r="E31" i="1"/>
  <c r="E32" i="1"/>
  <c r="E35" i="1"/>
  <c r="E36" i="1"/>
  <c r="E37" i="1"/>
  <c r="E39" i="1"/>
  <c r="E40" i="1"/>
  <c r="E41" i="1"/>
  <c r="E42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67" i="1"/>
  <c r="E68" i="1"/>
  <c r="E83" i="1"/>
  <c r="E84" i="1"/>
  <c r="E85" i="1"/>
  <c r="E86" i="1"/>
  <c r="E87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15" i="1"/>
  <c r="E116" i="1"/>
  <c r="E117" i="1"/>
  <c r="E118" i="1"/>
  <c r="E119" i="1"/>
  <c r="E120" i="1"/>
  <c r="E131" i="1"/>
  <c r="E132" i="1"/>
  <c r="E133" i="1"/>
  <c r="E135" i="1"/>
  <c r="E136" i="1"/>
  <c r="E137" i="1"/>
  <c r="E138" i="1"/>
  <c r="E139" i="1"/>
  <c r="E140" i="1"/>
  <c r="E141" i="1"/>
  <c r="E163" i="1"/>
  <c r="E164" i="1"/>
  <c r="E165" i="1"/>
  <c r="E167" i="1"/>
  <c r="E168" i="1"/>
  <c r="E169" i="1"/>
  <c r="E170" i="1"/>
  <c r="E171" i="1"/>
  <c r="E172" i="1"/>
  <c r="E173" i="1"/>
  <c r="E179" i="1"/>
  <c r="E180" i="1"/>
  <c r="E181" i="1"/>
  <c r="E183" i="1"/>
  <c r="E184" i="1"/>
  <c r="E185" i="1"/>
  <c r="E186" i="1"/>
  <c r="E187" i="1"/>
  <c r="E188" i="1"/>
  <c r="E189" i="1"/>
  <c r="E195" i="1"/>
  <c r="E196" i="1"/>
  <c r="E197" i="1"/>
  <c r="E199" i="1"/>
  <c r="E200" i="1"/>
  <c r="E201" i="1"/>
  <c r="E202" i="1"/>
  <c r="E203" i="1"/>
  <c r="E204" i="1"/>
  <c r="E205" i="1"/>
  <c r="E206" i="1"/>
  <c r="E3" i="1"/>
  <c r="AB94" i="1" l="1"/>
  <c r="C23" i="10"/>
  <c r="D24" i="10" s="1"/>
  <c r="E25" i="10"/>
  <c r="E23" i="10"/>
  <c r="E24" i="10"/>
  <c r="D23" i="10"/>
  <c r="D21" i="10"/>
  <c r="C21" i="10"/>
  <c r="D22" i="10" s="1"/>
  <c r="D20" i="10"/>
  <c r="D16" i="10"/>
  <c r="D15" i="10"/>
  <c r="D14" i="10"/>
  <c r="D12" i="10"/>
  <c r="D9" i="10"/>
  <c r="D8" i="10"/>
  <c r="D7" i="10"/>
  <c r="D6" i="10"/>
  <c r="W8" i="10"/>
  <c r="W9" i="10"/>
  <c r="W10" i="10"/>
  <c r="W11" i="10"/>
  <c r="W12" i="10"/>
  <c r="W13" i="10"/>
  <c r="W14" i="10"/>
  <c r="W15" i="10"/>
  <c r="W16" i="10"/>
  <c r="V14" i="10"/>
  <c r="V15" i="10"/>
  <c r="V13" i="10"/>
  <c r="V12" i="10"/>
  <c r="D19" i="11"/>
  <c r="D17" i="11"/>
  <c r="V9" i="10"/>
  <c r="U9" i="10"/>
  <c r="V10" i="10" s="1"/>
  <c r="W6" i="10"/>
  <c r="V6" i="10"/>
  <c r="W5" i="10"/>
  <c r="W4" i="10"/>
  <c r="V4" i="10"/>
  <c r="U4" i="10"/>
  <c r="V5" i="10" s="1"/>
  <c r="W3" i="10"/>
  <c r="W2" i="10"/>
  <c r="S22" i="10" s="1"/>
  <c r="V2" i="10"/>
  <c r="U2" i="10"/>
  <c r="V3" i="10" s="1"/>
  <c r="P7" i="10"/>
  <c r="O7" i="10"/>
  <c r="P8" i="10" s="1"/>
  <c r="P6" i="10"/>
  <c r="Q6" i="10"/>
  <c r="Q7" i="10"/>
  <c r="Q8" i="10"/>
  <c r="Q9" i="10"/>
  <c r="Q5" i="10"/>
  <c r="Q4" i="10"/>
  <c r="P4" i="10"/>
  <c r="O4" i="10"/>
  <c r="P5" i="10" s="1"/>
  <c r="Q3" i="10"/>
  <c r="Q2" i="10"/>
  <c r="P16" i="10" s="1"/>
  <c r="O2" i="10"/>
  <c r="P3" i="10" s="1"/>
  <c r="P18" i="10" s="1"/>
  <c r="D20" i="11"/>
  <c r="D18" i="11"/>
  <c r="D203" i="1"/>
  <c r="V203" i="1"/>
  <c r="W203" i="1"/>
  <c r="X203" i="1"/>
  <c r="Y203" i="1"/>
  <c r="Z203" i="1"/>
  <c r="D204" i="1"/>
  <c r="V204" i="1"/>
  <c r="W204" i="1"/>
  <c r="X204" i="1"/>
  <c r="Y204" i="1"/>
  <c r="Z204" i="1"/>
  <c r="D205" i="1"/>
  <c r="V205" i="1"/>
  <c r="W205" i="1"/>
  <c r="X205" i="1"/>
  <c r="Y205" i="1"/>
  <c r="Z205" i="1"/>
  <c r="D206" i="1"/>
  <c r="V206" i="1"/>
  <c r="W206" i="1"/>
  <c r="X206" i="1"/>
  <c r="Y206" i="1"/>
  <c r="Z206" i="1"/>
  <c r="D207" i="1"/>
  <c r="V207" i="1"/>
  <c r="E207" i="1" s="1"/>
  <c r="W207" i="1"/>
  <c r="X207" i="1"/>
  <c r="Y207" i="1"/>
  <c r="Z207" i="1"/>
  <c r="D208" i="1"/>
  <c r="V208" i="1"/>
  <c r="W208" i="1"/>
  <c r="X208" i="1"/>
  <c r="Y208" i="1"/>
  <c r="Z208" i="1"/>
  <c r="D209" i="1"/>
  <c r="V209" i="1"/>
  <c r="E209" i="1" s="1"/>
  <c r="W209" i="1"/>
  <c r="X209" i="1"/>
  <c r="Y209" i="1"/>
  <c r="Z209" i="1"/>
  <c r="D210" i="1"/>
  <c r="V210" i="1"/>
  <c r="E210" i="1" s="1"/>
  <c r="W210" i="1"/>
  <c r="X210" i="1"/>
  <c r="Y210" i="1"/>
  <c r="Z210" i="1"/>
  <c r="D179" i="1"/>
  <c r="V179" i="1"/>
  <c r="W179" i="1"/>
  <c r="X179" i="1"/>
  <c r="Y179" i="1"/>
  <c r="Z179" i="1"/>
  <c r="D180" i="1"/>
  <c r="V180" i="1"/>
  <c r="W180" i="1"/>
  <c r="X180" i="1"/>
  <c r="Y180" i="1"/>
  <c r="Z180" i="1"/>
  <c r="D181" i="1"/>
  <c r="V181" i="1"/>
  <c r="W181" i="1"/>
  <c r="X181" i="1"/>
  <c r="Y181" i="1"/>
  <c r="Z181" i="1"/>
  <c r="D182" i="1"/>
  <c r="V182" i="1"/>
  <c r="W182" i="1"/>
  <c r="X182" i="1"/>
  <c r="Y182" i="1"/>
  <c r="E182" i="1" s="1"/>
  <c r="AB182" i="1" s="1"/>
  <c r="Z182" i="1"/>
  <c r="D183" i="1"/>
  <c r="V183" i="1"/>
  <c r="W183" i="1"/>
  <c r="X183" i="1"/>
  <c r="Y183" i="1"/>
  <c r="Z183" i="1"/>
  <c r="D184" i="1"/>
  <c r="V184" i="1"/>
  <c r="W184" i="1"/>
  <c r="X184" i="1"/>
  <c r="Y184" i="1"/>
  <c r="Z184" i="1"/>
  <c r="D185" i="1"/>
  <c r="V185" i="1"/>
  <c r="W185" i="1"/>
  <c r="X185" i="1"/>
  <c r="Y185" i="1"/>
  <c r="Z185" i="1"/>
  <c r="D186" i="1"/>
  <c r="V186" i="1"/>
  <c r="W186" i="1"/>
  <c r="X186" i="1"/>
  <c r="Y186" i="1"/>
  <c r="Z186" i="1"/>
  <c r="D187" i="1"/>
  <c r="V187" i="1"/>
  <c r="W187" i="1"/>
  <c r="X187" i="1"/>
  <c r="Y187" i="1"/>
  <c r="Z187" i="1"/>
  <c r="D188" i="1"/>
  <c r="V188" i="1"/>
  <c r="W188" i="1"/>
  <c r="X188" i="1"/>
  <c r="Y188" i="1"/>
  <c r="Z188" i="1"/>
  <c r="D189" i="1"/>
  <c r="V189" i="1"/>
  <c r="W189" i="1"/>
  <c r="X189" i="1"/>
  <c r="Y189" i="1"/>
  <c r="Z189" i="1"/>
  <c r="D190" i="1"/>
  <c r="V190" i="1"/>
  <c r="W190" i="1"/>
  <c r="X190" i="1"/>
  <c r="Y190" i="1"/>
  <c r="Z190" i="1"/>
  <c r="D191" i="1"/>
  <c r="V191" i="1"/>
  <c r="E191" i="1" s="1"/>
  <c r="W191" i="1"/>
  <c r="X191" i="1"/>
  <c r="Y191" i="1"/>
  <c r="Z191" i="1"/>
  <c r="D192" i="1"/>
  <c r="V192" i="1"/>
  <c r="W192" i="1"/>
  <c r="X192" i="1"/>
  <c r="Y192" i="1"/>
  <c r="Z192" i="1"/>
  <c r="D193" i="1"/>
  <c r="V193" i="1"/>
  <c r="E193" i="1" s="1"/>
  <c r="W193" i="1"/>
  <c r="X193" i="1"/>
  <c r="Y193" i="1"/>
  <c r="Z193" i="1"/>
  <c r="D194" i="1"/>
  <c r="V194" i="1"/>
  <c r="W194" i="1"/>
  <c r="X194" i="1"/>
  <c r="Y194" i="1"/>
  <c r="Z194" i="1"/>
  <c r="D195" i="1"/>
  <c r="V195" i="1"/>
  <c r="W195" i="1"/>
  <c r="X195" i="1"/>
  <c r="Y195" i="1"/>
  <c r="Z195" i="1"/>
  <c r="D196" i="1"/>
  <c r="V196" i="1"/>
  <c r="W196" i="1"/>
  <c r="X196" i="1"/>
  <c r="Y196" i="1"/>
  <c r="Z196" i="1"/>
  <c r="D197" i="1"/>
  <c r="V197" i="1"/>
  <c r="W197" i="1"/>
  <c r="X197" i="1"/>
  <c r="Y197" i="1"/>
  <c r="Z197" i="1"/>
  <c r="D198" i="1"/>
  <c r="V198" i="1"/>
  <c r="W198" i="1"/>
  <c r="X198" i="1"/>
  <c r="Y198" i="1"/>
  <c r="E198" i="1" s="1"/>
  <c r="AB198" i="1" s="1"/>
  <c r="Z198" i="1"/>
  <c r="D199" i="1"/>
  <c r="V199" i="1"/>
  <c r="W199" i="1"/>
  <c r="X199" i="1"/>
  <c r="Y199" i="1"/>
  <c r="Z199" i="1"/>
  <c r="D200" i="1"/>
  <c r="V200" i="1"/>
  <c r="W200" i="1"/>
  <c r="X200" i="1"/>
  <c r="Y200" i="1"/>
  <c r="Z200" i="1"/>
  <c r="D201" i="1"/>
  <c r="V201" i="1"/>
  <c r="W201" i="1"/>
  <c r="X201" i="1"/>
  <c r="Y201" i="1"/>
  <c r="Z201" i="1"/>
  <c r="D202" i="1"/>
  <c r="V202" i="1"/>
  <c r="W202" i="1"/>
  <c r="X202" i="1"/>
  <c r="Y202" i="1"/>
  <c r="Z202" i="1"/>
  <c r="E208" i="1" l="1"/>
  <c r="AB206" i="1" s="1"/>
  <c r="E194" i="1"/>
  <c r="E190" i="1"/>
  <c r="AB190" i="1" s="1"/>
  <c r="E192" i="1"/>
  <c r="E22" i="10"/>
  <c r="E15" i="10"/>
  <c r="E16" i="10"/>
  <c r="E17" i="10"/>
  <c r="E18" i="10"/>
  <c r="E19" i="10"/>
  <c r="E20" i="10"/>
  <c r="E21" i="10"/>
  <c r="C4" i="10"/>
  <c r="D5" i="10" s="1"/>
  <c r="C2" i="10"/>
  <c r="D3" i="10" s="1"/>
  <c r="D4" i="10"/>
  <c r="D2" i="10"/>
  <c r="D16" i="11"/>
  <c r="D15" i="11"/>
  <c r="D13" i="11"/>
  <c r="D9" i="11"/>
  <c r="D2" i="11"/>
  <c r="D4" i="11"/>
  <c r="D5" i="11"/>
  <c r="D3" i="11"/>
  <c r="E14" i="10"/>
  <c r="E13" i="10"/>
  <c r="E11" i="10"/>
  <c r="E12" i="10"/>
  <c r="E3" i="10"/>
  <c r="E4" i="10"/>
  <c r="E5" i="10"/>
  <c r="E6" i="10"/>
  <c r="E7" i="10"/>
  <c r="E8" i="10"/>
  <c r="E9" i="10"/>
  <c r="E10" i="10"/>
  <c r="E2" i="10"/>
  <c r="D32" i="10" s="1"/>
  <c r="V163" i="1"/>
  <c r="W163" i="1"/>
  <c r="X163" i="1"/>
  <c r="Y163" i="1"/>
  <c r="Z163" i="1"/>
  <c r="V164" i="1"/>
  <c r="W164" i="1"/>
  <c r="X164" i="1"/>
  <c r="Y164" i="1"/>
  <c r="Z164" i="1"/>
  <c r="V165" i="1"/>
  <c r="W165" i="1"/>
  <c r="X165" i="1"/>
  <c r="Y165" i="1"/>
  <c r="Z165" i="1"/>
  <c r="V166" i="1"/>
  <c r="W166" i="1"/>
  <c r="X166" i="1"/>
  <c r="Y166" i="1"/>
  <c r="E166" i="1" s="1"/>
  <c r="AB166" i="1" s="1"/>
  <c r="Z166" i="1"/>
  <c r="V167" i="1"/>
  <c r="W167" i="1"/>
  <c r="X167" i="1"/>
  <c r="Y167" i="1"/>
  <c r="Z167" i="1"/>
  <c r="V168" i="1"/>
  <c r="W168" i="1"/>
  <c r="X168" i="1"/>
  <c r="Y168" i="1"/>
  <c r="Z168" i="1"/>
  <c r="V169" i="1"/>
  <c r="W169" i="1"/>
  <c r="X169" i="1"/>
  <c r="Y169" i="1"/>
  <c r="Z169" i="1"/>
  <c r="V170" i="1"/>
  <c r="W170" i="1"/>
  <c r="X170" i="1"/>
  <c r="Y170" i="1"/>
  <c r="Z170" i="1"/>
  <c r="V171" i="1"/>
  <c r="W171" i="1"/>
  <c r="X171" i="1"/>
  <c r="Y171" i="1"/>
  <c r="Z171" i="1"/>
  <c r="V172" i="1"/>
  <c r="W172" i="1"/>
  <c r="X172" i="1"/>
  <c r="Y172" i="1"/>
  <c r="Z172" i="1"/>
  <c r="V173" i="1"/>
  <c r="W173" i="1"/>
  <c r="X173" i="1"/>
  <c r="Y173" i="1"/>
  <c r="Z173" i="1"/>
  <c r="V174" i="1"/>
  <c r="W174" i="1"/>
  <c r="X174" i="1"/>
  <c r="Y174" i="1"/>
  <c r="Z174" i="1"/>
  <c r="V175" i="1"/>
  <c r="W175" i="1"/>
  <c r="X175" i="1"/>
  <c r="Y175" i="1"/>
  <c r="Z175" i="1"/>
  <c r="V176" i="1"/>
  <c r="W176" i="1"/>
  <c r="X176" i="1"/>
  <c r="Y176" i="1"/>
  <c r="Z176" i="1"/>
  <c r="V177" i="1"/>
  <c r="W177" i="1"/>
  <c r="X177" i="1"/>
  <c r="Y177" i="1"/>
  <c r="Z177" i="1"/>
  <c r="V178" i="1"/>
  <c r="W178" i="1"/>
  <c r="X178" i="1"/>
  <c r="Y178" i="1"/>
  <c r="Z178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0" i="11"/>
  <c r="D11" i="11"/>
  <c r="D6" i="11"/>
  <c r="V147" i="1"/>
  <c r="W147" i="1"/>
  <c r="X147" i="1"/>
  <c r="Y147" i="1"/>
  <c r="Z147" i="1"/>
  <c r="V148" i="1"/>
  <c r="W148" i="1"/>
  <c r="X148" i="1"/>
  <c r="Y148" i="1"/>
  <c r="Z148" i="1"/>
  <c r="V149" i="1"/>
  <c r="W149" i="1"/>
  <c r="X149" i="1"/>
  <c r="Y149" i="1"/>
  <c r="Z149" i="1"/>
  <c r="V150" i="1"/>
  <c r="W150" i="1"/>
  <c r="X150" i="1"/>
  <c r="Y150" i="1"/>
  <c r="Z150" i="1"/>
  <c r="V151" i="1"/>
  <c r="W151" i="1"/>
  <c r="X151" i="1"/>
  <c r="Y151" i="1"/>
  <c r="Z151" i="1"/>
  <c r="V152" i="1"/>
  <c r="E152" i="1" s="1"/>
  <c r="W152" i="1"/>
  <c r="X152" i="1"/>
  <c r="Y152" i="1"/>
  <c r="Z152" i="1"/>
  <c r="V153" i="1"/>
  <c r="W153" i="1"/>
  <c r="X153" i="1"/>
  <c r="Y153" i="1"/>
  <c r="Z153" i="1"/>
  <c r="V154" i="1"/>
  <c r="E154" i="1" s="1"/>
  <c r="W154" i="1"/>
  <c r="X154" i="1"/>
  <c r="Y154" i="1"/>
  <c r="Z154" i="1"/>
  <c r="V155" i="1"/>
  <c r="W155" i="1"/>
  <c r="X155" i="1"/>
  <c r="Y155" i="1"/>
  <c r="Z155" i="1"/>
  <c r="V156" i="1"/>
  <c r="W156" i="1"/>
  <c r="X156" i="1"/>
  <c r="Y156" i="1"/>
  <c r="Z156" i="1"/>
  <c r="V157" i="1"/>
  <c r="W157" i="1"/>
  <c r="X157" i="1"/>
  <c r="Y157" i="1"/>
  <c r="Z157" i="1"/>
  <c r="V158" i="1"/>
  <c r="W158" i="1"/>
  <c r="X158" i="1"/>
  <c r="Y158" i="1"/>
  <c r="Z158" i="1"/>
  <c r="V159" i="1"/>
  <c r="W159" i="1"/>
  <c r="X159" i="1"/>
  <c r="Y159" i="1"/>
  <c r="Z159" i="1"/>
  <c r="V160" i="1"/>
  <c r="W160" i="1"/>
  <c r="X160" i="1"/>
  <c r="Y160" i="1"/>
  <c r="Z160" i="1"/>
  <c r="V161" i="1"/>
  <c r="W161" i="1"/>
  <c r="X161" i="1"/>
  <c r="Y161" i="1"/>
  <c r="Z161" i="1"/>
  <c r="V162" i="1"/>
  <c r="W162" i="1"/>
  <c r="X162" i="1"/>
  <c r="Y162" i="1"/>
  <c r="Z162" i="1"/>
  <c r="D147" i="1"/>
  <c r="D148" i="1"/>
  <c r="D149" i="1"/>
  <c r="D150" i="1"/>
  <c r="D151" i="1"/>
  <c r="D152" i="1"/>
  <c r="D153" i="1"/>
  <c r="D154" i="1"/>
  <c r="D155" i="1"/>
  <c r="AB156" i="1" s="1"/>
  <c r="D156" i="1"/>
  <c r="D157" i="1"/>
  <c r="D158" i="1"/>
  <c r="D159" i="1"/>
  <c r="D160" i="1"/>
  <c r="D161" i="1"/>
  <c r="D162" i="1"/>
  <c r="E175" i="1" l="1"/>
  <c r="E177" i="1"/>
  <c r="E174" i="1"/>
  <c r="E176" i="1"/>
  <c r="E178" i="1"/>
  <c r="E156" i="1"/>
  <c r="E158" i="1"/>
  <c r="E153" i="1"/>
  <c r="E161" i="1"/>
  <c r="E160" i="1"/>
  <c r="E155" i="1"/>
  <c r="E162" i="1"/>
  <c r="E157" i="1"/>
  <c r="E159" i="1"/>
  <c r="E148" i="1"/>
  <c r="E149" i="1"/>
  <c r="E147" i="1"/>
  <c r="E150" i="1"/>
  <c r="E151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E6" i="1" s="1"/>
  <c r="AB6" i="1" s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E14" i="1" s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E17" i="1" s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E22" i="1" s="1"/>
  <c r="Z22" i="1"/>
  <c r="V23" i="1"/>
  <c r="W23" i="1"/>
  <c r="X23" i="1"/>
  <c r="Y23" i="1"/>
  <c r="E23" i="1" s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E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E38" i="1" s="1"/>
  <c r="AB38" i="1" s="1"/>
  <c r="Z38" i="1"/>
  <c r="V39" i="1"/>
  <c r="W39" i="1"/>
  <c r="X39" i="1"/>
  <c r="Y39" i="1"/>
  <c r="Z39" i="1"/>
  <c r="V40" i="1"/>
  <c r="W40" i="1"/>
  <c r="X40" i="1"/>
  <c r="Y40" i="1"/>
  <c r="Z40" i="1"/>
  <c r="V41" i="1"/>
  <c r="W41" i="1"/>
  <c r="X41" i="1"/>
  <c r="Y41" i="1"/>
  <c r="Z41" i="1"/>
  <c r="V42" i="1"/>
  <c r="W42" i="1"/>
  <c r="X42" i="1"/>
  <c r="Y42" i="1"/>
  <c r="Z42" i="1"/>
  <c r="V43" i="1"/>
  <c r="W43" i="1"/>
  <c r="X43" i="1"/>
  <c r="Y43" i="1"/>
  <c r="E43" i="1" s="1"/>
  <c r="AB46" i="1" s="1"/>
  <c r="Z43" i="1"/>
  <c r="V44" i="1"/>
  <c r="W44" i="1"/>
  <c r="X44" i="1"/>
  <c r="Y44" i="1"/>
  <c r="Z44" i="1"/>
  <c r="V45" i="1"/>
  <c r="W45" i="1"/>
  <c r="X45" i="1"/>
  <c r="Y45" i="1"/>
  <c r="Z45" i="1"/>
  <c r="V46" i="1"/>
  <c r="W46" i="1"/>
  <c r="X46" i="1"/>
  <c r="Y46" i="1"/>
  <c r="Z46" i="1"/>
  <c r="V47" i="1"/>
  <c r="W47" i="1"/>
  <c r="X47" i="1"/>
  <c r="Y47" i="1"/>
  <c r="Z47" i="1"/>
  <c r="V48" i="1"/>
  <c r="W48" i="1"/>
  <c r="X48" i="1"/>
  <c r="Y48" i="1"/>
  <c r="Z48" i="1"/>
  <c r="V49" i="1"/>
  <c r="W49" i="1"/>
  <c r="X49" i="1"/>
  <c r="Y49" i="1"/>
  <c r="Z49" i="1"/>
  <c r="V50" i="1"/>
  <c r="W50" i="1"/>
  <c r="X50" i="1"/>
  <c r="Y50" i="1"/>
  <c r="Z50" i="1"/>
  <c r="V51" i="1"/>
  <c r="W51" i="1"/>
  <c r="X51" i="1"/>
  <c r="E51" i="1" s="1"/>
  <c r="Y51" i="1"/>
  <c r="Z51" i="1"/>
  <c r="V52" i="1"/>
  <c r="W52" i="1"/>
  <c r="X52" i="1"/>
  <c r="Y52" i="1"/>
  <c r="Z52" i="1"/>
  <c r="V53" i="1"/>
  <c r="W53" i="1"/>
  <c r="X53" i="1"/>
  <c r="Y53" i="1"/>
  <c r="Z53" i="1"/>
  <c r="V54" i="1"/>
  <c r="W54" i="1"/>
  <c r="X54" i="1"/>
  <c r="Y54" i="1"/>
  <c r="Z54" i="1"/>
  <c r="V55" i="1"/>
  <c r="W55" i="1"/>
  <c r="X55" i="1"/>
  <c r="Y55" i="1"/>
  <c r="Z55" i="1"/>
  <c r="V56" i="1"/>
  <c r="W56" i="1"/>
  <c r="X56" i="1"/>
  <c r="Y56" i="1"/>
  <c r="Z56" i="1"/>
  <c r="V57" i="1"/>
  <c r="W57" i="1"/>
  <c r="X57" i="1"/>
  <c r="Y57" i="1"/>
  <c r="Z57" i="1"/>
  <c r="V58" i="1"/>
  <c r="W58" i="1"/>
  <c r="X58" i="1"/>
  <c r="Y58" i="1"/>
  <c r="Z58" i="1"/>
  <c r="V59" i="1"/>
  <c r="W59" i="1"/>
  <c r="X59" i="1"/>
  <c r="Y59" i="1"/>
  <c r="Z59" i="1"/>
  <c r="V60" i="1"/>
  <c r="W60" i="1"/>
  <c r="X60" i="1"/>
  <c r="Y60" i="1"/>
  <c r="Z60" i="1"/>
  <c r="V61" i="1"/>
  <c r="E61" i="1" s="1"/>
  <c r="W61" i="1"/>
  <c r="X61" i="1"/>
  <c r="Y61" i="1"/>
  <c r="Z61" i="1"/>
  <c r="V62" i="1"/>
  <c r="W62" i="1"/>
  <c r="X62" i="1"/>
  <c r="Y62" i="1"/>
  <c r="Z62" i="1"/>
  <c r="V63" i="1"/>
  <c r="W63" i="1"/>
  <c r="X63" i="1"/>
  <c r="Y63" i="1"/>
  <c r="Z63" i="1"/>
  <c r="V64" i="1"/>
  <c r="W64" i="1"/>
  <c r="X64" i="1"/>
  <c r="Y64" i="1"/>
  <c r="Z64" i="1"/>
  <c r="V65" i="1"/>
  <c r="E65" i="1" s="1"/>
  <c r="W65" i="1"/>
  <c r="X65" i="1"/>
  <c r="Y65" i="1"/>
  <c r="Z65" i="1"/>
  <c r="V66" i="1"/>
  <c r="W66" i="1"/>
  <c r="X66" i="1"/>
  <c r="Y66" i="1"/>
  <c r="Z66" i="1"/>
  <c r="V67" i="1"/>
  <c r="W67" i="1"/>
  <c r="X67" i="1"/>
  <c r="Y67" i="1"/>
  <c r="Z67" i="1"/>
  <c r="V68" i="1"/>
  <c r="W68" i="1"/>
  <c r="X68" i="1"/>
  <c r="Y68" i="1"/>
  <c r="Z68" i="1"/>
  <c r="V69" i="1"/>
  <c r="W69" i="1"/>
  <c r="X69" i="1"/>
  <c r="Y69" i="1"/>
  <c r="Z69" i="1"/>
  <c r="V70" i="1"/>
  <c r="E70" i="1" s="1"/>
  <c r="W70" i="1"/>
  <c r="X70" i="1"/>
  <c r="Y70" i="1"/>
  <c r="Z70" i="1"/>
  <c r="V71" i="1"/>
  <c r="W71" i="1"/>
  <c r="X71" i="1"/>
  <c r="Y71" i="1"/>
  <c r="Z71" i="1"/>
  <c r="V72" i="1"/>
  <c r="W72" i="1"/>
  <c r="X72" i="1"/>
  <c r="Y72" i="1"/>
  <c r="Z72" i="1"/>
  <c r="V73" i="1"/>
  <c r="E73" i="1" s="1"/>
  <c r="W73" i="1"/>
  <c r="X73" i="1"/>
  <c r="Y73" i="1"/>
  <c r="Z73" i="1"/>
  <c r="V74" i="1"/>
  <c r="W74" i="1"/>
  <c r="X74" i="1"/>
  <c r="Y74" i="1"/>
  <c r="Z74" i="1"/>
  <c r="V75" i="1"/>
  <c r="W75" i="1"/>
  <c r="X75" i="1"/>
  <c r="Y75" i="1"/>
  <c r="Z75" i="1"/>
  <c r="V76" i="1"/>
  <c r="W76" i="1"/>
  <c r="X76" i="1"/>
  <c r="Y76" i="1"/>
  <c r="Z76" i="1"/>
  <c r="V77" i="1"/>
  <c r="E77" i="1" s="1"/>
  <c r="W77" i="1"/>
  <c r="X77" i="1"/>
  <c r="Y77" i="1"/>
  <c r="Z77" i="1"/>
  <c r="V78" i="1"/>
  <c r="W78" i="1"/>
  <c r="X78" i="1"/>
  <c r="Y78" i="1"/>
  <c r="Z78" i="1"/>
  <c r="V79" i="1"/>
  <c r="W79" i="1"/>
  <c r="X79" i="1"/>
  <c r="Y79" i="1"/>
  <c r="Z79" i="1"/>
  <c r="V80" i="1"/>
  <c r="W80" i="1"/>
  <c r="X80" i="1"/>
  <c r="Y80" i="1"/>
  <c r="Z80" i="1"/>
  <c r="V81" i="1"/>
  <c r="W81" i="1"/>
  <c r="X81" i="1"/>
  <c r="Y81" i="1"/>
  <c r="Z81" i="1"/>
  <c r="V82" i="1"/>
  <c r="W82" i="1"/>
  <c r="X82" i="1"/>
  <c r="Y82" i="1"/>
  <c r="Z82" i="1"/>
  <c r="V83" i="1"/>
  <c r="W83" i="1"/>
  <c r="X83" i="1"/>
  <c r="Y83" i="1"/>
  <c r="Z83" i="1"/>
  <c r="V84" i="1"/>
  <c r="W84" i="1"/>
  <c r="X84" i="1"/>
  <c r="Y84" i="1"/>
  <c r="Z84" i="1"/>
  <c r="V85" i="1"/>
  <c r="W85" i="1"/>
  <c r="X85" i="1"/>
  <c r="Y85" i="1"/>
  <c r="Z85" i="1"/>
  <c r="V86" i="1"/>
  <c r="W86" i="1"/>
  <c r="X86" i="1"/>
  <c r="Y86" i="1"/>
  <c r="Z86" i="1"/>
  <c r="V87" i="1"/>
  <c r="W87" i="1"/>
  <c r="X87" i="1"/>
  <c r="Y87" i="1"/>
  <c r="Z87" i="1"/>
  <c r="V88" i="1"/>
  <c r="W88" i="1"/>
  <c r="X88" i="1"/>
  <c r="Y88" i="1"/>
  <c r="E88" i="1" s="1"/>
  <c r="Z88" i="1"/>
  <c r="V89" i="1"/>
  <c r="W89" i="1"/>
  <c r="X89" i="1"/>
  <c r="Y89" i="1"/>
  <c r="Z89" i="1"/>
  <c r="E89" i="1" s="1"/>
  <c r="V90" i="1"/>
  <c r="W90" i="1"/>
  <c r="X90" i="1"/>
  <c r="Y90" i="1"/>
  <c r="Z90" i="1"/>
  <c r="V91" i="1"/>
  <c r="W91" i="1"/>
  <c r="X91" i="1"/>
  <c r="Y91" i="1"/>
  <c r="Z91" i="1"/>
  <c r="V92" i="1"/>
  <c r="W92" i="1"/>
  <c r="X92" i="1"/>
  <c r="Y92" i="1"/>
  <c r="Z92" i="1"/>
  <c r="V93" i="1"/>
  <c r="W93" i="1"/>
  <c r="X93" i="1"/>
  <c r="Y93" i="1"/>
  <c r="Z93" i="1"/>
  <c r="V94" i="1"/>
  <c r="W94" i="1"/>
  <c r="X94" i="1"/>
  <c r="Y94" i="1"/>
  <c r="Z94" i="1"/>
  <c r="V95" i="1"/>
  <c r="W95" i="1"/>
  <c r="X95" i="1"/>
  <c r="Y95" i="1"/>
  <c r="Z95" i="1"/>
  <c r="V96" i="1"/>
  <c r="W96" i="1"/>
  <c r="X96" i="1"/>
  <c r="Y96" i="1"/>
  <c r="Z96" i="1"/>
  <c r="V97" i="1"/>
  <c r="W97" i="1"/>
  <c r="X97" i="1"/>
  <c r="Y97" i="1"/>
  <c r="Z97" i="1"/>
  <c r="V98" i="1"/>
  <c r="W98" i="1"/>
  <c r="X98" i="1"/>
  <c r="Y98" i="1"/>
  <c r="Z98" i="1"/>
  <c r="V99" i="1"/>
  <c r="W99" i="1"/>
  <c r="X99" i="1"/>
  <c r="Y99" i="1"/>
  <c r="Z99" i="1"/>
  <c r="V100" i="1"/>
  <c r="W100" i="1"/>
  <c r="X100" i="1"/>
  <c r="Y100" i="1"/>
  <c r="Z100" i="1"/>
  <c r="V101" i="1"/>
  <c r="W101" i="1"/>
  <c r="X101" i="1"/>
  <c r="Y101" i="1"/>
  <c r="Z101" i="1"/>
  <c r="V102" i="1"/>
  <c r="W102" i="1"/>
  <c r="X102" i="1"/>
  <c r="Y102" i="1"/>
  <c r="Z102" i="1"/>
  <c r="V103" i="1"/>
  <c r="W103" i="1"/>
  <c r="X103" i="1"/>
  <c r="Y103" i="1"/>
  <c r="Z103" i="1"/>
  <c r="V104" i="1"/>
  <c r="W104" i="1"/>
  <c r="X104" i="1"/>
  <c r="Y104" i="1"/>
  <c r="Z104" i="1"/>
  <c r="V105" i="1"/>
  <c r="W105" i="1"/>
  <c r="X105" i="1"/>
  <c r="Y105" i="1"/>
  <c r="Z105" i="1"/>
  <c r="V106" i="1"/>
  <c r="E106" i="1" s="1"/>
  <c r="AB102" i="1" s="1"/>
  <c r="W106" i="1"/>
  <c r="X106" i="1"/>
  <c r="Y106" i="1"/>
  <c r="Z106" i="1"/>
  <c r="V107" i="1"/>
  <c r="W107" i="1"/>
  <c r="X107" i="1"/>
  <c r="Y107" i="1"/>
  <c r="Z107" i="1"/>
  <c r="V108" i="1"/>
  <c r="W108" i="1"/>
  <c r="X108" i="1"/>
  <c r="Y108" i="1"/>
  <c r="Z108" i="1"/>
  <c r="V109" i="1"/>
  <c r="W109" i="1"/>
  <c r="X109" i="1"/>
  <c r="Y109" i="1"/>
  <c r="Z109" i="1"/>
  <c r="V110" i="1"/>
  <c r="W110" i="1"/>
  <c r="X110" i="1"/>
  <c r="Y110" i="1"/>
  <c r="Z110" i="1"/>
  <c r="V111" i="1"/>
  <c r="W111" i="1"/>
  <c r="X111" i="1"/>
  <c r="Y111" i="1"/>
  <c r="Z111" i="1"/>
  <c r="V112" i="1"/>
  <c r="W112" i="1"/>
  <c r="X112" i="1"/>
  <c r="Y112" i="1"/>
  <c r="Z112" i="1"/>
  <c r="V113" i="1"/>
  <c r="E113" i="1" s="1"/>
  <c r="W113" i="1"/>
  <c r="X113" i="1"/>
  <c r="Y113" i="1"/>
  <c r="Z113" i="1"/>
  <c r="V114" i="1"/>
  <c r="W114" i="1"/>
  <c r="X114" i="1"/>
  <c r="Y114" i="1"/>
  <c r="Z114" i="1"/>
  <c r="V115" i="1"/>
  <c r="W115" i="1"/>
  <c r="X115" i="1"/>
  <c r="Y115" i="1"/>
  <c r="Z115" i="1"/>
  <c r="V116" i="1"/>
  <c r="W116" i="1"/>
  <c r="X116" i="1"/>
  <c r="Y116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V120" i="1"/>
  <c r="W120" i="1"/>
  <c r="X120" i="1"/>
  <c r="Y120" i="1"/>
  <c r="Z120" i="1"/>
  <c r="V121" i="1"/>
  <c r="W121" i="1"/>
  <c r="X121" i="1"/>
  <c r="Y121" i="1"/>
  <c r="Z121" i="1"/>
  <c r="V122" i="1"/>
  <c r="W122" i="1"/>
  <c r="X122" i="1"/>
  <c r="Y122" i="1"/>
  <c r="Z122" i="1"/>
  <c r="V123" i="1"/>
  <c r="W123" i="1"/>
  <c r="X123" i="1"/>
  <c r="Y123" i="1"/>
  <c r="Z123" i="1"/>
  <c r="V124" i="1"/>
  <c r="E124" i="1" s="1"/>
  <c r="W124" i="1"/>
  <c r="X124" i="1"/>
  <c r="Y124" i="1"/>
  <c r="Z124" i="1"/>
  <c r="V125" i="1"/>
  <c r="E125" i="1" s="1"/>
  <c r="W125" i="1"/>
  <c r="X125" i="1"/>
  <c r="Y125" i="1"/>
  <c r="Z125" i="1"/>
  <c r="V126" i="1"/>
  <c r="W126" i="1"/>
  <c r="X126" i="1"/>
  <c r="Y126" i="1"/>
  <c r="Z126" i="1"/>
  <c r="V127" i="1"/>
  <c r="W127" i="1"/>
  <c r="X127" i="1"/>
  <c r="Y127" i="1"/>
  <c r="Z127" i="1"/>
  <c r="V128" i="1"/>
  <c r="W128" i="1"/>
  <c r="X128" i="1"/>
  <c r="Y128" i="1"/>
  <c r="Z128" i="1"/>
  <c r="V129" i="1"/>
  <c r="W129" i="1"/>
  <c r="X129" i="1"/>
  <c r="Y129" i="1"/>
  <c r="Z129" i="1"/>
  <c r="V130" i="1"/>
  <c r="W130" i="1"/>
  <c r="X130" i="1"/>
  <c r="Y130" i="1"/>
  <c r="Z130" i="1"/>
  <c r="V131" i="1"/>
  <c r="W131" i="1"/>
  <c r="X131" i="1"/>
  <c r="Y131" i="1"/>
  <c r="Z131" i="1"/>
  <c r="V132" i="1"/>
  <c r="W132" i="1"/>
  <c r="X132" i="1"/>
  <c r="Y132" i="1"/>
  <c r="Z132" i="1"/>
  <c r="V133" i="1"/>
  <c r="W133" i="1"/>
  <c r="X133" i="1"/>
  <c r="Y133" i="1"/>
  <c r="Z133" i="1"/>
  <c r="V134" i="1"/>
  <c r="W134" i="1"/>
  <c r="X134" i="1"/>
  <c r="Y134" i="1"/>
  <c r="E134" i="1" s="1"/>
  <c r="AB134" i="1" s="1"/>
  <c r="Z134" i="1"/>
  <c r="V135" i="1"/>
  <c r="W135" i="1"/>
  <c r="X135" i="1"/>
  <c r="Y135" i="1"/>
  <c r="Z135" i="1"/>
  <c r="V136" i="1"/>
  <c r="W136" i="1"/>
  <c r="X136" i="1"/>
  <c r="Y136" i="1"/>
  <c r="Z136" i="1"/>
  <c r="V137" i="1"/>
  <c r="W137" i="1"/>
  <c r="X137" i="1"/>
  <c r="Y137" i="1"/>
  <c r="Z137" i="1"/>
  <c r="V138" i="1"/>
  <c r="W138" i="1"/>
  <c r="X138" i="1"/>
  <c r="Y138" i="1"/>
  <c r="Z138" i="1"/>
  <c r="V139" i="1"/>
  <c r="W139" i="1"/>
  <c r="X139" i="1"/>
  <c r="Y139" i="1"/>
  <c r="Z139" i="1"/>
  <c r="V140" i="1"/>
  <c r="W140" i="1"/>
  <c r="X140" i="1"/>
  <c r="Y140" i="1"/>
  <c r="Z140" i="1"/>
  <c r="V141" i="1"/>
  <c r="W141" i="1"/>
  <c r="X141" i="1"/>
  <c r="Y141" i="1"/>
  <c r="Z141" i="1"/>
  <c r="V142" i="1"/>
  <c r="E142" i="1" s="1"/>
  <c r="W142" i="1"/>
  <c r="X142" i="1"/>
  <c r="Y142" i="1"/>
  <c r="Z142" i="1"/>
  <c r="V143" i="1"/>
  <c r="E143" i="1" s="1"/>
  <c r="W143" i="1"/>
  <c r="X143" i="1"/>
  <c r="Y143" i="1"/>
  <c r="Z143" i="1"/>
  <c r="V144" i="1"/>
  <c r="W144" i="1"/>
  <c r="X144" i="1"/>
  <c r="Y144" i="1"/>
  <c r="Z144" i="1"/>
  <c r="V145" i="1"/>
  <c r="W145" i="1"/>
  <c r="X145" i="1"/>
  <c r="Y145" i="1"/>
  <c r="Z145" i="1"/>
  <c r="V146" i="1"/>
  <c r="W146" i="1"/>
  <c r="X146" i="1"/>
  <c r="Y146" i="1"/>
  <c r="Z146" i="1"/>
  <c r="Y3" i="1"/>
  <c r="W3" i="1"/>
  <c r="D146" i="1"/>
  <c r="D144" i="1"/>
  <c r="D14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AB124" i="1" s="1"/>
  <c r="D124" i="1"/>
  <c r="D125" i="1"/>
  <c r="D126" i="1"/>
  <c r="D127" i="1"/>
  <c r="D56" i="1"/>
  <c r="D57" i="1"/>
  <c r="D58" i="1"/>
  <c r="D59" i="1"/>
  <c r="AB60" i="1" s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AB76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AB108" i="1" s="1"/>
  <c r="D108" i="1"/>
  <c r="D109" i="1"/>
  <c r="D1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  <c r="AB22" i="1" l="1"/>
  <c r="AB174" i="1"/>
  <c r="AB158" i="1"/>
  <c r="E146" i="1"/>
  <c r="E144" i="1"/>
  <c r="AB142" i="1" s="1"/>
  <c r="E145" i="1"/>
  <c r="E127" i="1"/>
  <c r="E122" i="1"/>
  <c r="E129" i="1"/>
  <c r="E126" i="1"/>
  <c r="E121" i="1"/>
  <c r="AB118" i="1" s="1"/>
  <c r="E128" i="1"/>
  <c r="E123" i="1"/>
  <c r="E130" i="1"/>
  <c r="E108" i="1"/>
  <c r="E110" i="1"/>
  <c r="E112" i="1"/>
  <c r="E107" i="1"/>
  <c r="E114" i="1"/>
  <c r="E109" i="1"/>
  <c r="E111" i="1"/>
  <c r="E16" i="1"/>
  <c r="E18" i="1"/>
  <c r="E15" i="1"/>
  <c r="E60" i="1"/>
  <c r="E62" i="1"/>
  <c r="E64" i="1"/>
  <c r="E59" i="1"/>
  <c r="E66" i="1"/>
  <c r="E63" i="1"/>
  <c r="E58" i="1"/>
  <c r="AB54" i="1" s="1"/>
  <c r="E72" i="1"/>
  <c r="E79" i="1"/>
  <c r="E74" i="1"/>
  <c r="E81" i="1"/>
  <c r="E69" i="1"/>
  <c r="AB70" i="1" s="1"/>
  <c r="E76" i="1"/>
  <c r="E71" i="1"/>
  <c r="E78" i="1"/>
  <c r="E80" i="1"/>
  <c r="E75" i="1"/>
  <c r="E82" i="1"/>
  <c r="AB86" i="1"/>
  <c r="AB150" i="1"/>
  <c r="E33" i="1"/>
  <c r="AB30" i="1" s="1"/>
  <c r="Z3" i="1"/>
  <c r="X3" i="1"/>
  <c r="V3" i="1"/>
  <c r="AB14" i="1" l="1"/>
  <c r="AB126" i="1"/>
  <c r="AB110" i="1"/>
  <c r="AB62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9B5320DC-D1BD-4088-8FD2-D815234247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当CPMDR启用时，总线数据才会流入MDR；
当\WR启用时，MDR数据才会进入内存，注意此时不应启用\RD。</t>
        </r>
      </text>
    </comment>
  </commentList>
</comments>
</file>

<file path=xl/sharedStrings.xml><?xml version="1.0" encoding="utf-8"?>
<sst xmlns="http://schemas.openxmlformats.org/spreadsheetml/2006/main" count="1737" uniqueCount="309">
  <si>
    <t>取指令</t>
    <phoneticPr fontId="1" type="noConversion"/>
  </si>
  <si>
    <t>μIR2</t>
    <phoneticPr fontId="1" type="noConversion"/>
  </si>
  <si>
    <t>μIR1</t>
    <phoneticPr fontId="1" type="noConversion"/>
  </si>
  <si>
    <t>μIR0</t>
    <phoneticPr fontId="1" type="noConversion"/>
  </si>
  <si>
    <t>引脚</t>
    <phoneticPr fontId="1" type="noConversion"/>
  </si>
  <si>
    <t>描述</t>
    <phoneticPr fontId="1" type="noConversion"/>
  </si>
  <si>
    <t>Y0</t>
    <phoneticPr fontId="1" type="noConversion"/>
  </si>
  <si>
    <t>Y1</t>
  </si>
  <si>
    <t>Y2</t>
  </si>
  <si>
    <t>Y3</t>
  </si>
  <si>
    <t>Y4</t>
  </si>
  <si>
    <t>Y5</t>
  </si>
  <si>
    <t>Y6</t>
  </si>
  <si>
    <t>Y7</t>
  </si>
  <si>
    <t>备用</t>
    <phoneticPr fontId="1" type="noConversion"/>
  </si>
  <si>
    <t>μIR4</t>
    <phoneticPr fontId="1" type="noConversion"/>
  </si>
  <si>
    <t>μIR5</t>
    <phoneticPr fontId="1" type="noConversion"/>
  </si>
  <si>
    <t>μIR6</t>
    <phoneticPr fontId="1" type="noConversion"/>
  </si>
  <si>
    <t>CPPC</t>
    <phoneticPr fontId="1" type="noConversion"/>
  </si>
  <si>
    <t>CPIR</t>
    <phoneticPr fontId="1" type="noConversion"/>
  </si>
  <si>
    <t>CPMAR</t>
    <phoneticPr fontId="1" type="noConversion"/>
  </si>
  <si>
    <t>CPMDR</t>
    <phoneticPr fontId="1" type="noConversion"/>
  </si>
  <si>
    <t>后继微地址形成</t>
    <phoneticPr fontId="1" type="noConversion"/>
  </si>
  <si>
    <t>μIR8</t>
    <phoneticPr fontId="1" type="noConversion"/>
  </si>
  <si>
    <t>μIR9</t>
    <phoneticPr fontId="1" type="noConversion"/>
  </si>
  <si>
    <t>\RD</t>
    <phoneticPr fontId="1" type="noConversion"/>
  </si>
  <si>
    <t>\WR</t>
    <phoneticPr fontId="1" type="noConversion"/>
  </si>
  <si>
    <t>A寄存器选择</t>
    <phoneticPr fontId="1" type="noConversion"/>
  </si>
  <si>
    <t>B寄存器选择</t>
    <phoneticPr fontId="1" type="noConversion"/>
  </si>
  <si>
    <t>μIR15</t>
    <phoneticPr fontId="1" type="noConversion"/>
  </si>
  <si>
    <t>μIR14</t>
    <phoneticPr fontId="1" type="noConversion"/>
  </si>
  <si>
    <t>μIR13</t>
    <phoneticPr fontId="1" type="noConversion"/>
  </si>
  <si>
    <t>μIR12</t>
    <phoneticPr fontId="1" type="noConversion"/>
  </si>
  <si>
    <t>返回主表</t>
    <phoneticPr fontId="1" type="noConversion"/>
  </si>
  <si>
    <t>PC+1</t>
    <phoneticPr fontId="1" type="noConversion"/>
  </si>
  <si>
    <t>CP选择</t>
    <phoneticPr fontId="1" type="noConversion"/>
  </si>
  <si>
    <t>运算选择</t>
    <phoneticPr fontId="1" type="noConversion"/>
  </si>
  <si>
    <t>加法</t>
    <phoneticPr fontId="1" type="noConversion"/>
  </si>
  <si>
    <t>左移一位</t>
    <phoneticPr fontId="1" type="noConversion"/>
  </si>
  <si>
    <t>右移一位</t>
    <phoneticPr fontId="1" type="noConversion"/>
  </si>
  <si>
    <t>μPC加一</t>
    <phoneticPr fontId="1" type="noConversion"/>
  </si>
  <si>
    <t>什么都不做</t>
    <phoneticPr fontId="1" type="noConversion"/>
  </si>
  <si>
    <t>(≧▽≦*)</t>
    <phoneticPr fontId="1" type="noConversion"/>
  </si>
  <si>
    <t>程序状态字条件跳转</t>
    <phoneticPr fontId="1" type="noConversion"/>
  </si>
  <si>
    <t>地址</t>
    <phoneticPr fontId="1" type="noConversion"/>
  </si>
  <si>
    <t>微指令文字描述</t>
    <phoneticPr fontId="1" type="noConversion"/>
  </si>
  <si>
    <t>控存内容</t>
    <phoneticPr fontId="1" type="noConversion"/>
  </si>
  <si>
    <t>μIR17</t>
    <phoneticPr fontId="1" type="noConversion"/>
  </si>
  <si>
    <t>μIR18</t>
    <phoneticPr fontId="1" type="noConversion"/>
  </si>
  <si>
    <t>什么都不存</t>
    <phoneticPr fontId="1" type="noConversion"/>
  </si>
  <si>
    <t>存入A寄存器</t>
    <phoneticPr fontId="1" type="noConversion"/>
  </si>
  <si>
    <t>存入B寄存器</t>
    <phoneticPr fontId="1" type="noConversion"/>
  </si>
  <si>
    <r>
      <t>MDR_</t>
    </r>
    <r>
      <rPr>
        <sz val="11"/>
        <color theme="1"/>
        <rFont val="等线"/>
        <family val="3"/>
        <charset val="134"/>
        <scheme val="minor"/>
      </rPr>
      <t>MEM</t>
    </r>
    <r>
      <rPr>
        <sz val="11"/>
        <color theme="1"/>
        <rFont val="等线"/>
        <family val="2"/>
        <scheme val="minor"/>
      </rPr>
      <t>/</t>
    </r>
    <r>
      <rPr>
        <b/>
        <sz val="11"/>
        <color theme="1"/>
        <rFont val="等线"/>
        <family val="3"/>
        <charset val="134"/>
        <scheme val="minor"/>
      </rPr>
      <t>BUS</t>
    </r>
    <phoneticPr fontId="1" type="noConversion"/>
  </si>
  <si>
    <t>15 | 14</t>
    <phoneticPr fontId="1" type="noConversion"/>
  </si>
  <si>
    <t>13 | 12</t>
    <phoneticPr fontId="1" type="noConversion"/>
  </si>
  <si>
    <t>9 | 8</t>
    <phoneticPr fontId="1" type="noConversion"/>
  </si>
  <si>
    <t>6 | 5 | 4</t>
    <phoneticPr fontId="1" type="noConversion"/>
  </si>
  <si>
    <t>2 | 1 | 0</t>
    <phoneticPr fontId="1" type="noConversion"/>
  </si>
  <si>
    <t>读</t>
  </si>
  <si>
    <t>读</t>
    <phoneticPr fontId="1" type="noConversion"/>
  </si>
  <si>
    <t>不写</t>
    <phoneticPr fontId="1" type="noConversion"/>
  </si>
  <si>
    <t>写</t>
    <phoneticPr fontId="1" type="noConversion"/>
  </si>
  <si>
    <t>不读</t>
    <phoneticPr fontId="1" type="noConversion"/>
  </si>
  <si>
    <t>加一</t>
    <phoneticPr fontId="1" type="noConversion"/>
  </si>
  <si>
    <t>存入Z和PSW</t>
    <phoneticPr fontId="1" type="noConversion"/>
  </si>
  <si>
    <t>A置0</t>
    <phoneticPr fontId="1" type="noConversion"/>
  </si>
  <si>
    <t>无效</t>
    <phoneticPr fontId="1" type="noConversion"/>
  </si>
  <si>
    <t>B置0</t>
    <phoneticPr fontId="1" type="noConversion"/>
  </si>
  <si>
    <t>备注</t>
    <phoneticPr fontId="1" type="noConversion"/>
  </si>
  <si>
    <t>无CP</t>
    <phoneticPr fontId="1" type="noConversion"/>
  </si>
  <si>
    <t>CP4Reg</t>
    <phoneticPr fontId="1" type="noConversion"/>
  </si>
  <si>
    <t>无条件跳转至00H</t>
    <phoneticPr fontId="1" type="noConversion"/>
  </si>
  <si>
    <t>高四位IR7-IR4，低四位为0</t>
    <phoneticPr fontId="1" type="noConversion"/>
  </si>
  <si>
    <t>无条件跳转至IR7-4</t>
    <phoneticPr fontId="1" type="noConversion"/>
  </si>
  <si>
    <t>23 | 22 | 21 | 30</t>
    <phoneticPr fontId="1" type="noConversion"/>
  </si>
  <si>
    <t>19 | 18 | 17 | 16</t>
    <phoneticPr fontId="1" type="noConversion"/>
  </si>
  <si>
    <t>15 | 14 | 13  | 12</t>
    <phoneticPr fontId="1" type="noConversion"/>
  </si>
  <si>
    <t>11 | 10 | 9 | 8</t>
    <phoneticPr fontId="1" type="noConversion"/>
  </si>
  <si>
    <t>7 | 6 | 5 | 4</t>
    <phoneticPr fontId="1" type="noConversion"/>
  </si>
  <si>
    <t>3 | 2 | 1 | 0</t>
    <phoneticPr fontId="1" type="noConversion"/>
  </si>
  <si>
    <t>是公式！不要改！O(&gt;﹏&lt;)o</t>
    <phoneticPr fontId="1" type="noConversion"/>
  </si>
  <si>
    <t>19 | 18 | 17</t>
    <phoneticPr fontId="1" type="noConversion"/>
  </si>
  <si>
    <t>μIR19</t>
    <phoneticPr fontId="1" type="noConversion"/>
  </si>
  <si>
    <t>μPC加一</t>
  </si>
  <si>
    <t>加一</t>
  </si>
  <si>
    <t>B置0</t>
  </si>
  <si>
    <t>A置0</t>
  </si>
  <si>
    <t>PC-&gt;B</t>
    <phoneticPr fontId="1" type="noConversion"/>
  </si>
  <si>
    <t>存入B寄存器</t>
  </si>
  <si>
    <t>A选通用寄存器</t>
    <phoneticPr fontId="1" type="noConversion"/>
  </si>
  <si>
    <t>A选MDR</t>
  </si>
  <si>
    <t>A选MDR</t>
    <phoneticPr fontId="1" type="noConversion"/>
  </si>
  <si>
    <t>B选通用寄存器</t>
  </si>
  <si>
    <t>B选通用寄存器</t>
    <phoneticPr fontId="1" type="noConversion"/>
  </si>
  <si>
    <t>B选PC</t>
  </si>
  <si>
    <t>B选PC</t>
    <phoneticPr fontId="1" type="noConversion"/>
  </si>
  <si>
    <t>存入A寄存器</t>
  </si>
  <si>
    <t>存入Z和PSW</t>
  </si>
  <si>
    <t>CPMAR</t>
  </si>
  <si>
    <t>CPMDR</t>
  </si>
  <si>
    <t>MDR-&gt;A</t>
    <phoneticPr fontId="1" type="noConversion"/>
  </si>
  <si>
    <t>CPIR</t>
  </si>
  <si>
    <t>无条件跳转至IR7-4</t>
  </si>
  <si>
    <t>CP4Reg</t>
  </si>
  <si>
    <t>无条件跳转至00H</t>
  </si>
  <si>
    <t>1-&gt;R, MEM-&gt;MDR</t>
    <phoneticPr fontId="1" type="noConversion"/>
  </si>
  <si>
    <t>HALT</t>
    <phoneticPr fontId="1" type="noConversion"/>
  </si>
  <si>
    <t>JX PSW, AD</t>
    <phoneticPr fontId="1" type="noConversion"/>
  </si>
  <si>
    <t>JP AD</t>
    <phoneticPr fontId="1" type="noConversion"/>
  </si>
  <si>
    <t>内存→MDR</t>
    <phoneticPr fontId="1" type="noConversion"/>
  </si>
  <si>
    <t>总线(Z)→MDR&amp;MDR→内存</t>
  </si>
  <si>
    <t>总线(Z)→MDR&amp;MDR→内存</t>
    <phoneticPr fontId="1" type="noConversion"/>
  </si>
  <si>
    <t>逻辑与</t>
    <phoneticPr fontId="1" type="noConversion"/>
  </si>
  <si>
    <t>左移带进位</t>
    <phoneticPr fontId="1" type="noConversion"/>
  </si>
  <si>
    <t>右移带进位</t>
    <phoneticPr fontId="1" type="noConversion"/>
  </si>
  <si>
    <t>写</t>
  </si>
  <si>
    <t>Z-&gt;MAR</t>
    <phoneticPr fontId="1" type="noConversion"/>
  </si>
  <si>
    <t>Z-&gt;MDR</t>
    <phoneticPr fontId="1" type="noConversion"/>
  </si>
  <si>
    <t>内存→MDR</t>
  </si>
  <si>
    <t>Z-&gt;IR</t>
    <phoneticPr fontId="1" type="noConversion"/>
  </si>
  <si>
    <t>0-&gt;B</t>
    <phoneticPr fontId="1" type="noConversion"/>
  </si>
  <si>
    <t>0-&gt;A</t>
    <phoneticPr fontId="1" type="noConversion"/>
  </si>
  <si>
    <t>存入Z和PSW</t>
    <phoneticPr fontId="1" type="noConversion"/>
  </si>
  <si>
    <t>无符号加</t>
  </si>
  <si>
    <t>无符号加</t>
    <phoneticPr fontId="1" type="noConversion"/>
  </si>
  <si>
    <t>0-&gt;A</t>
    <phoneticPr fontId="1" type="noConversion"/>
  </si>
  <si>
    <t>0-&gt;B</t>
    <phoneticPr fontId="1" type="noConversion"/>
  </si>
  <si>
    <t>ADD Ri, Rj(Ri + Rj → Rj)</t>
    <phoneticPr fontId="1" type="noConversion"/>
  </si>
  <si>
    <t>Rj-&gt;B</t>
    <phoneticPr fontId="1" type="noConversion"/>
  </si>
  <si>
    <t>Ri-&gt;A</t>
    <phoneticPr fontId="1" type="noConversion"/>
  </si>
  <si>
    <t>STRICT PLUS</t>
    <phoneticPr fontId="1" type="noConversion"/>
  </si>
  <si>
    <t>Z-&gt;Rj</t>
    <phoneticPr fontId="1" type="noConversion"/>
  </si>
  <si>
    <t>A选通用寄存器</t>
  </si>
  <si>
    <t>加法</t>
  </si>
  <si>
    <t>END</t>
    <phoneticPr fontId="1" type="noConversion"/>
  </si>
  <si>
    <t>停机</t>
  </si>
  <si>
    <t>停机</t>
    <phoneticPr fontId="1" type="noConversion"/>
  </si>
  <si>
    <t>0-&gt;B</t>
    <phoneticPr fontId="1" type="noConversion"/>
  </si>
  <si>
    <t>Z-&gt;PC</t>
    <phoneticPr fontId="1" type="noConversion"/>
  </si>
  <si>
    <t>CPPC</t>
  </si>
  <si>
    <t>总线(Z)-&gt;PC</t>
  </si>
  <si>
    <t>总线(Z)-&gt;PC</t>
    <phoneticPr fontId="1" type="noConversion"/>
  </si>
  <si>
    <t>HALT</t>
    <phoneticPr fontId="1" type="noConversion"/>
  </si>
  <si>
    <t>程序状态字条件跳转</t>
  </si>
  <si>
    <t>0-&gt;A, PC+1-&gt;PC</t>
    <phoneticPr fontId="1" type="noConversion"/>
  </si>
  <si>
    <t>0+B-&gt;Z</t>
    <phoneticPr fontId="1" type="noConversion"/>
  </si>
  <si>
    <t>1-&gt;R, M(MAR)-&gt;MDR</t>
    <phoneticPr fontId="1" type="noConversion"/>
  </si>
  <si>
    <t>A+0-&gt;Z</t>
    <phoneticPr fontId="1" type="noConversion"/>
  </si>
  <si>
    <t>END(QJP)</t>
    <phoneticPr fontId="1" type="noConversion"/>
  </si>
  <si>
    <t>B+0-&gt;Z</t>
    <phoneticPr fontId="1" type="noConversion"/>
  </si>
  <si>
    <t>1-&gt;W, MDR-&gt;M(MAR)</t>
    <phoneticPr fontId="1" type="noConversion"/>
  </si>
  <si>
    <t>合并的微指令</t>
    <phoneticPr fontId="1" type="noConversion"/>
  </si>
  <si>
    <t>MDR-&gt;IR</t>
    <phoneticPr fontId="1" type="noConversion"/>
  </si>
  <si>
    <t>MDR-&gt;MAR</t>
    <phoneticPr fontId="1" type="noConversion"/>
  </si>
  <si>
    <t>END(JP)</t>
    <phoneticPr fontId="1" type="noConversion"/>
  </si>
  <si>
    <t>0-&gt;A, PC+1 -&gt; PC</t>
    <phoneticPr fontId="1" type="noConversion"/>
  </si>
  <si>
    <t>PC-&gt;B</t>
    <phoneticPr fontId="1" type="noConversion"/>
  </si>
  <si>
    <t>1-&gt;R, MDR-&gt;M(MAR)</t>
    <phoneticPr fontId="1" type="noConversion"/>
  </si>
  <si>
    <t>A+B-&gt;Z</t>
    <phoneticPr fontId="1" type="noConversion"/>
  </si>
  <si>
    <t>MDR+PC-&gt;PC</t>
    <phoneticPr fontId="1" type="noConversion"/>
  </si>
  <si>
    <t>END(JP)</t>
    <phoneticPr fontId="1" type="noConversion"/>
  </si>
  <si>
    <t>PC+1-&gt;PC</t>
    <phoneticPr fontId="1" type="noConversion"/>
  </si>
  <si>
    <t>PC-&gt;MAR, PC+1-&gt;PC</t>
    <phoneticPr fontId="1" type="noConversion"/>
  </si>
  <si>
    <t>JX(1: 52H, 0: 5DH)</t>
    <phoneticPr fontId="1" type="noConversion"/>
  </si>
  <si>
    <t>0-&gt;A</t>
    <phoneticPr fontId="1" type="noConversion"/>
  </si>
  <si>
    <t>右移一位</t>
  </si>
  <si>
    <t>指令</t>
    <phoneticPr fontId="1" type="noConversion"/>
  </si>
  <si>
    <t>指令码</t>
    <phoneticPr fontId="1" type="noConversion"/>
  </si>
  <si>
    <t>ADD Ri, Rj</t>
    <phoneticPr fontId="1" type="noConversion"/>
  </si>
  <si>
    <t>R0</t>
  </si>
  <si>
    <t>R0</t>
    <phoneticPr fontId="1" type="noConversion"/>
  </si>
  <si>
    <t>R1</t>
  </si>
  <si>
    <t>R2</t>
  </si>
  <si>
    <t>R3</t>
  </si>
  <si>
    <t>无</t>
    <phoneticPr fontId="1" type="noConversion"/>
  </si>
  <si>
    <t>C进位</t>
  </si>
  <si>
    <t>C进位</t>
    <phoneticPr fontId="1" type="noConversion"/>
  </si>
  <si>
    <t>V溢出</t>
  </si>
  <si>
    <t>V溢出</t>
    <phoneticPr fontId="1" type="noConversion"/>
  </si>
  <si>
    <t>N负数</t>
    <phoneticPr fontId="1" type="noConversion"/>
  </si>
  <si>
    <t>Z零值</t>
  </si>
  <si>
    <t>Z零值</t>
    <phoneticPr fontId="1" type="noConversion"/>
  </si>
  <si>
    <t>1E</t>
    <phoneticPr fontId="1" type="noConversion"/>
  </si>
  <si>
    <t>参数1</t>
    <phoneticPr fontId="1" type="noConversion"/>
  </si>
  <si>
    <t>参数2</t>
    <phoneticPr fontId="1" type="noConversion"/>
  </si>
  <si>
    <t>01</t>
    <phoneticPr fontId="1" type="noConversion"/>
  </si>
  <si>
    <t>A3</t>
    <phoneticPr fontId="1" type="noConversion"/>
  </si>
  <si>
    <t>结果地址</t>
    <phoneticPr fontId="1" type="noConversion"/>
  </si>
  <si>
    <t>A&amp;B-&gt;Z</t>
    <phoneticPr fontId="1" type="noConversion"/>
  </si>
  <si>
    <t>MDR-&gt;PC</t>
    <phoneticPr fontId="1" type="noConversion"/>
  </si>
  <si>
    <t>逻辑与</t>
  </si>
  <si>
    <t>PC-&gt;MAR</t>
    <phoneticPr fontId="1" type="noConversion"/>
  </si>
  <si>
    <t>内存地址</t>
    <phoneticPr fontId="1" type="noConversion"/>
  </si>
  <si>
    <t>02</t>
    <phoneticPr fontId="1" type="noConversion"/>
  </si>
  <si>
    <t>数1地址</t>
    <phoneticPr fontId="1" type="noConversion"/>
  </si>
  <si>
    <t>数2地址</t>
    <phoneticPr fontId="1" type="noConversion"/>
  </si>
  <si>
    <t>A4</t>
    <phoneticPr fontId="1" type="noConversion"/>
  </si>
  <si>
    <t>FF</t>
    <phoneticPr fontId="1" type="noConversion"/>
  </si>
  <si>
    <t>1D</t>
    <phoneticPr fontId="1" type="noConversion"/>
  </si>
  <si>
    <t>20</t>
    <phoneticPr fontId="1" type="noConversion"/>
  </si>
  <si>
    <t>shifter</t>
    <phoneticPr fontId="1" type="noConversion"/>
  </si>
  <si>
    <t>直传</t>
    <phoneticPr fontId="1" type="noConversion"/>
  </si>
  <si>
    <t>左移</t>
    <phoneticPr fontId="1" type="noConversion"/>
  </si>
  <si>
    <t>右移</t>
    <phoneticPr fontId="1" type="noConversion"/>
  </si>
  <si>
    <t>((0+B)&gt;&gt;1)-&gt;Z</t>
    <phoneticPr fontId="1" type="noConversion"/>
  </si>
  <si>
    <t>03</t>
    <phoneticPr fontId="1" type="noConversion"/>
  </si>
  <si>
    <t>STA * Rj, AD</t>
    <phoneticPr fontId="1" type="noConversion"/>
  </si>
  <si>
    <t>Rj-&gt;MDR</t>
    <phoneticPr fontId="1" type="noConversion"/>
  </si>
  <si>
    <t>LD * Rj, AD</t>
    <phoneticPr fontId="1" type="noConversion"/>
  </si>
  <si>
    <t>MDR-&gt;Rj</t>
    <phoneticPr fontId="1" type="noConversion"/>
  </si>
  <si>
    <t>SHR * Rj</t>
    <phoneticPr fontId="1" type="noConversion"/>
  </si>
  <si>
    <t>AND * Rj, #Num</t>
    <phoneticPr fontId="1" type="noConversion"/>
  </si>
  <si>
    <t>LD * Rj, #Num</t>
    <phoneticPr fontId="1" type="noConversion"/>
  </si>
  <si>
    <t>MDR+Rj-&gt;Rj</t>
    <phoneticPr fontId="1" type="noConversion"/>
  </si>
  <si>
    <t>ADD * Rj, #Num</t>
    <phoneticPr fontId="1" type="noConversion"/>
  </si>
  <si>
    <t>MDR&amp;Rj</t>
    <phoneticPr fontId="1" type="noConversion"/>
  </si>
  <si>
    <t>LD * Rj, #Num</t>
    <phoneticPr fontId="1" type="noConversion"/>
  </si>
  <si>
    <t>ADD * Rj, #Num</t>
    <phoneticPr fontId="1" type="noConversion"/>
  </si>
  <si>
    <t>将内存中AD位置的数存至寄存器Rj</t>
    <phoneticPr fontId="1" type="noConversion"/>
  </si>
  <si>
    <t>将寄存器Rj的数存至内存AD位置</t>
    <phoneticPr fontId="1" type="noConversion"/>
  </si>
  <si>
    <t>将Ri、Rj做有符号加法，结果存入Rj</t>
    <phoneticPr fontId="1" type="noConversion"/>
  </si>
  <si>
    <t>停机</t>
    <phoneticPr fontId="1" type="noConversion"/>
  </si>
  <si>
    <t>当选定PSW值为1时，跳转至PC+AD，否则维持PC</t>
    <phoneticPr fontId="1" type="noConversion"/>
  </si>
  <si>
    <t>右移Rj，将进位作为左串入</t>
    <phoneticPr fontId="1" type="noConversion"/>
  </si>
  <si>
    <t>右移Rj，左串入为0</t>
    <phoneticPr fontId="1" type="noConversion"/>
  </si>
  <si>
    <t>SHRC * Rj</t>
    <phoneticPr fontId="1" type="noConversion"/>
  </si>
  <si>
    <t>无条件转移至AD</t>
    <phoneticPr fontId="1" type="noConversion"/>
  </si>
  <si>
    <t>将Rj的值与Num做与运算，存PSW但不存数，</t>
    <phoneticPr fontId="1" type="noConversion"/>
  </si>
  <si>
    <t>将Num写入寄存器Rj</t>
    <phoneticPr fontId="1" type="noConversion"/>
  </si>
  <si>
    <t>将Rj、Num做有符号加法，结果存入Rj</t>
    <phoneticPr fontId="1" type="noConversion"/>
  </si>
  <si>
    <t>08</t>
    <phoneticPr fontId="1" type="noConversion"/>
  </si>
  <si>
    <t>SHRC * Rj（将进位作为左串入，并右移一位）</t>
    <phoneticPr fontId="1" type="noConversion"/>
  </si>
  <si>
    <t>((0+B)&gt;&gt;1(CY&gt;))-&gt;Z</t>
    <phoneticPr fontId="1" type="noConversion"/>
  </si>
  <si>
    <t>右移带进位</t>
  </si>
  <si>
    <t>06</t>
    <phoneticPr fontId="1" type="noConversion"/>
  </si>
  <si>
    <t>21</t>
    <phoneticPr fontId="1" type="noConversion"/>
  </si>
  <si>
    <t>Z-&gt;MAR, 1-&gt;R</t>
    <phoneticPr fontId="1" type="noConversion"/>
  </si>
  <si>
    <t>地址:</t>
    <phoneticPr fontId="1" type="noConversion"/>
  </si>
  <si>
    <t>数据:</t>
    <phoneticPr fontId="1" type="noConversion"/>
  </si>
  <si>
    <t>CP_PSW</t>
    <phoneticPr fontId="1" type="noConversion"/>
  </si>
  <si>
    <t>不打入</t>
    <phoneticPr fontId="1" type="noConversion"/>
  </si>
  <si>
    <t>打入</t>
  </si>
  <si>
    <t>打入</t>
    <phoneticPr fontId="1" type="noConversion"/>
  </si>
  <si>
    <t>PSW_IN</t>
    <phoneticPr fontId="1" type="noConversion"/>
  </si>
  <si>
    <t>R2</t>
    <phoneticPr fontId="1" type="noConversion"/>
  </si>
  <si>
    <t>CPPSW</t>
    <phoneticPr fontId="1" type="noConversion"/>
  </si>
  <si>
    <t>SHR * Rj（弃用）</t>
    <phoneticPr fontId="1" type="noConversion"/>
  </si>
  <si>
    <t>ALU寄存器选择(CP)</t>
    <phoneticPr fontId="1" type="noConversion"/>
  </si>
  <si>
    <t>指令</t>
  </si>
  <si>
    <t>无效（弃用）</t>
    <phoneticPr fontId="1" type="noConversion"/>
  </si>
  <si>
    <t>AND * Rj, #Num（本指令不存数）</t>
    <phoneticPr fontId="1" type="noConversion"/>
  </si>
  <si>
    <t>参数1</t>
  </si>
  <si>
    <t>参数2</t>
  </si>
  <si>
    <t>指令码</t>
  </si>
  <si>
    <t>内存地址</t>
  </si>
  <si>
    <t>LD * Rj, AD</t>
  </si>
  <si>
    <t>LD * Rj, #Num</t>
  </si>
  <si>
    <t>08</t>
  </si>
  <si>
    <t>AND * Rj, #Num</t>
  </si>
  <si>
    <t>01</t>
  </si>
  <si>
    <t>JX PSW, AD</t>
  </si>
  <si>
    <t>ADD Ri, Rj</t>
  </si>
  <si>
    <t>SHRC * Rj</t>
  </si>
  <si>
    <t>无</t>
  </si>
  <si>
    <t>ADD * Rj, #Num</t>
  </si>
  <si>
    <t>FF</t>
  </si>
  <si>
    <t>02</t>
  </si>
  <si>
    <t>JP AD</t>
  </si>
  <si>
    <t>06</t>
  </si>
  <si>
    <t>STA * Rj, AD</t>
  </si>
  <si>
    <t>HALT</t>
  </si>
  <si>
    <t>1D</t>
  </si>
  <si>
    <t>20</t>
  </si>
  <si>
    <t>00</t>
  </si>
  <si>
    <t>1E</t>
  </si>
  <si>
    <t>21</t>
  </si>
  <si>
    <t>03</t>
  </si>
  <si>
    <t>B3</t>
  </si>
  <si>
    <t>04</t>
  </si>
  <si>
    <t>05</t>
  </si>
  <si>
    <t>A1</t>
  </si>
  <si>
    <t>07</t>
  </si>
  <si>
    <t>5C</t>
  </si>
  <si>
    <t>09</t>
  </si>
  <si>
    <t>32</t>
  </si>
  <si>
    <t>0A</t>
  </si>
  <si>
    <t>62</t>
  </si>
  <si>
    <t>0B</t>
  </si>
  <si>
    <t>61</t>
  </si>
  <si>
    <t>0C</t>
  </si>
  <si>
    <t>C3</t>
  </si>
  <si>
    <t>0D</t>
  </si>
  <si>
    <t>0E</t>
  </si>
  <si>
    <t>0F</t>
  </si>
  <si>
    <t>10</t>
  </si>
  <si>
    <t>11</t>
  </si>
  <si>
    <t>12</t>
  </si>
  <si>
    <t>13</t>
  </si>
  <si>
    <t>14</t>
  </si>
  <si>
    <t>15</t>
  </si>
  <si>
    <t>16</t>
  </si>
  <si>
    <t>17</t>
  </si>
  <si>
    <t>31</t>
  </si>
  <si>
    <t>54</t>
  </si>
  <si>
    <t>B2</t>
  </si>
  <si>
    <t>A4</t>
  </si>
  <si>
    <t>基本要求</t>
    <phoneticPr fontId="1" type="noConversion"/>
  </si>
  <si>
    <t>基本扩展</t>
    <phoneticPr fontId="1" type="noConversion"/>
  </si>
  <si>
    <t>进一步扩展（第三种）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</si>
</sst>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0070C0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3" xfId="0" applyBorder="1"/>
    <xf numFmtId="0" fontId="0" fillId="0" borderId="1" xfId="0" applyBorder="1" applyAlignment="1">
      <alignment horizontal="center"/>
    </xf>
    <xf numFmtId="0" fontId="2" fillId="0" borderId="0" xfId="1"/>
    <xf numFmtId="0" fontId="0" fillId="2" borderId="0" xfId="0" applyFill="1"/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3" xfId="0" applyNumberFormat="1" applyBorder="1"/>
    <xf numFmtId="49" fontId="0" fillId="3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4" borderId="0" xfId="2" applyAlignment="1"/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/>
    <xf numFmtId="0" fontId="9" fillId="3" borderId="0" xfId="0" applyFont="1" applyFill="1"/>
    <xf numFmtId="0" fontId="10" fillId="3" borderId="0" xfId="0" applyFont="1" applyFill="1"/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11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Border="1"/>
    <xf numFmtId="0" fontId="6" fillId="4" borderId="0" xfId="2" applyBorder="1" applyAlignment="1"/>
    <xf numFmtId="49" fontId="0" fillId="0" borderId="12" xfId="0" applyNumberFormat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Border="1"/>
    <xf numFmtId="0" fontId="6" fillId="4" borderId="14" xfId="2" applyBorder="1" applyAlignment="1"/>
    <xf numFmtId="0" fontId="0" fillId="0" borderId="15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4" xfId="0" applyFill="1" applyBorder="1"/>
    <xf numFmtId="0" fontId="0" fillId="0" borderId="11" xfId="0" applyFill="1" applyBorder="1"/>
    <xf numFmtId="0" fontId="0" fillId="0" borderId="20" xfId="0" applyBorder="1"/>
    <xf numFmtId="0" fontId="0" fillId="3" borderId="24" xfId="0" applyFill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0" fillId="0" borderId="24" xfId="0" applyBorder="1"/>
    <xf numFmtId="0" fontId="0" fillId="0" borderId="24" xfId="0" applyFill="1" applyBorder="1"/>
    <xf numFmtId="49" fontId="0" fillId="0" borderId="6" xfId="0" applyNumberFormat="1" applyBorder="1"/>
    <xf numFmtId="49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29" xfId="0" applyBorder="1"/>
    <xf numFmtId="49" fontId="0" fillId="0" borderId="7" xfId="0" applyNumberFormat="1" applyBorder="1"/>
    <xf numFmtId="49" fontId="0" fillId="0" borderId="29" xfId="0" applyNumberFormat="1" applyBorder="1"/>
    <xf numFmtId="0" fontId="0" fillId="0" borderId="4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49" fontId="0" fillId="0" borderId="37" xfId="0" applyNumberFormat="1" applyBorder="1"/>
    <xf numFmtId="49" fontId="0" fillId="0" borderId="36" xfId="0" applyNumberFormat="1" applyBorder="1"/>
    <xf numFmtId="49" fontId="0" fillId="0" borderId="38" xfId="0" applyNumberFormat="1" applyBorder="1"/>
    <xf numFmtId="0" fontId="0" fillId="0" borderId="39" xfId="0" applyBorder="1"/>
    <xf numFmtId="49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0" fillId="0" borderId="9" xfId="0" applyBorder="1"/>
    <xf numFmtId="49" fontId="0" fillId="0" borderId="9" xfId="0" applyNumberFormat="1" applyBorder="1"/>
    <xf numFmtId="49" fontId="0" fillId="0" borderId="0" xfId="0" applyNumberFormat="1" applyBorder="1"/>
    <xf numFmtId="0" fontId="12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4</xdr:row>
      <xdr:rowOff>85724</xdr:rowOff>
    </xdr:from>
    <xdr:to>
      <xdr:col>10</xdr:col>
      <xdr:colOff>457200</xdr:colOff>
      <xdr:row>26</xdr:row>
      <xdr:rowOff>171450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4D4D3CE-C5FE-44D9-8F22-C48F82EE27E1}"/>
            </a:ext>
          </a:extLst>
        </xdr:cNvPr>
        <xdr:cNvSpPr txBox="1"/>
      </xdr:nvSpPr>
      <xdr:spPr>
        <a:xfrm>
          <a:off x="4000501" y="809624"/>
          <a:ext cx="3752849" cy="4067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latin typeface="Consolas" panose="020B0609020204030204" pitchFamily="49" charset="0"/>
            </a:rPr>
            <a:t>汇编代码（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zh-CN" altLang="en-US" sz="1200">
              <a:latin typeface="Consolas" panose="020B0609020204030204" pitchFamily="49" charset="0"/>
            </a:rPr>
            <a:t>乘数</a:t>
          </a:r>
          <a:r>
            <a:rPr lang="en-US" altLang="zh-CN" sz="1200">
              <a:latin typeface="Consolas" panose="020B0609020204030204" pitchFamily="49" charset="0"/>
            </a:rPr>
            <a:t>R0</a:t>
          </a:r>
          <a:r>
            <a:rPr lang="zh-CN" altLang="en-US" sz="1200">
              <a:latin typeface="Consolas" panose="020B0609020204030204" pitchFamily="49" charset="0"/>
            </a:rPr>
            <a:t>固定，按条件加进</a:t>
          </a:r>
          <a:r>
            <a:rPr lang="en-US" altLang="zh-CN" sz="1200">
              <a:latin typeface="Consolas" panose="020B0609020204030204" pitchFamily="49" charset="0"/>
            </a:rPr>
            <a:t>R2</a:t>
          </a:r>
          <a:r>
            <a:rPr lang="zh-CN" altLang="en-US" sz="1200">
              <a:latin typeface="Consolas" panose="020B0609020204030204" pitchFamily="49" charset="0"/>
            </a:rPr>
            <a:t>；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zh-CN" altLang="en-US" sz="1200">
              <a:latin typeface="Consolas" panose="020B0609020204030204" pitchFamily="49" charset="0"/>
            </a:rPr>
            <a:t>乘数</a:t>
          </a:r>
          <a:r>
            <a:rPr lang="en-US" altLang="zh-CN" sz="1200">
              <a:latin typeface="Consolas" panose="020B0609020204030204" pitchFamily="49" charset="0"/>
            </a:rPr>
            <a:t>R1</a:t>
          </a:r>
          <a:r>
            <a:rPr lang="zh-CN" altLang="en-US" sz="1200">
              <a:latin typeface="Consolas" panose="020B0609020204030204" pitchFamily="49" charset="0"/>
            </a:rPr>
            <a:t>右移，左串入</a:t>
          </a:r>
          <a:r>
            <a:rPr lang="en-US" altLang="zh-CN" sz="1200">
              <a:latin typeface="Consolas" panose="020B0609020204030204" pitchFamily="49" charset="0"/>
            </a:rPr>
            <a:t>R2</a:t>
          </a:r>
          <a:r>
            <a:rPr lang="zh-CN" altLang="en-US" sz="1200">
              <a:latin typeface="Consolas" panose="020B0609020204030204" pitchFamily="49" charset="0"/>
            </a:rPr>
            <a:t>进位，最终成为结果低八位；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en-US" altLang="zh-CN" sz="1200">
              <a:latin typeface="Consolas" panose="020B0609020204030204" pitchFamily="49" charset="0"/>
            </a:rPr>
            <a:t>R2</a:t>
          </a:r>
          <a:r>
            <a:rPr lang="zh-CN" altLang="en-US" sz="1200">
              <a:latin typeface="Consolas" panose="020B0609020204030204" pitchFamily="49" charset="0"/>
            </a:rPr>
            <a:t>是结果高八位，右移进</a:t>
          </a:r>
          <a:r>
            <a:rPr lang="en-US" altLang="zh-CN" sz="1200">
              <a:latin typeface="Consolas" panose="020B0609020204030204" pitchFamily="49" charset="0"/>
            </a:rPr>
            <a:t>R1</a:t>
          </a:r>
          <a:r>
            <a:rPr lang="zh-CN" altLang="en-US" sz="1200">
              <a:latin typeface="Consolas" panose="020B0609020204030204" pitchFamily="49" charset="0"/>
            </a:rPr>
            <a:t>；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en-US" altLang="zh-CN" sz="1200">
              <a:latin typeface="Consolas" panose="020B0609020204030204" pitchFamily="49" charset="0"/>
            </a:rPr>
            <a:t>R3</a:t>
          </a:r>
          <a:r>
            <a:rPr lang="zh-CN" altLang="en-US" sz="1200">
              <a:latin typeface="Consolas" panose="020B0609020204030204" pitchFamily="49" charset="0"/>
            </a:rPr>
            <a:t>是自减循环变量，保证右移</a:t>
          </a:r>
          <a:r>
            <a:rPr lang="en-US" altLang="zh-CN" sz="1200">
              <a:latin typeface="Consolas" panose="020B0609020204030204" pitchFamily="49" charset="0"/>
            </a:rPr>
            <a:t>8</a:t>
          </a:r>
          <a:r>
            <a:rPr lang="zh-CN" altLang="en-US" sz="1200">
              <a:latin typeface="Consolas" panose="020B0609020204030204" pitchFamily="49" charset="0"/>
            </a:rPr>
            <a:t>次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zh-CN" altLang="en-US" sz="1200">
              <a:latin typeface="Consolas" panose="020B0609020204030204" pitchFamily="49" charset="0"/>
            </a:rPr>
            <a:t>）：</a:t>
          </a:r>
          <a:endParaRPr lang="en-US" altLang="zh-CN" sz="1200">
            <a:latin typeface="Consolas" panose="020B0609020204030204" pitchFamily="49" charset="0"/>
          </a:endParaRPr>
        </a:p>
        <a:p>
          <a:r>
            <a:rPr lang="en-US" altLang="zh-CN" sz="1200" baseline="0">
              <a:latin typeface="Consolas" panose="020B0609020204030204" pitchFamily="49" charset="0"/>
            </a:rPr>
            <a:t>    LD * R0, ...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LD * R1, ...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LD * R3, 08H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P0: AND * R1, #01H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JX Z, </a:t>
          </a:r>
          <a:r>
            <a:rPr lang="en-US" altLang="zh-CN" sz="1200" baseline="0">
              <a:solidFill>
                <a:srgbClr val="FF0000"/>
              </a:solidFill>
              <a:latin typeface="Consolas" panose="020B0609020204030204" pitchFamily="49" charset="0"/>
            </a:rPr>
            <a:t>P1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ADD R0, R2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P1: SHR * R2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SHRC * R1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ADD * R3, #FFH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JX Z, </a:t>
          </a:r>
          <a:r>
            <a:rPr lang="en-US" altLang="zh-CN" sz="1200" baseline="0">
              <a:solidFill>
                <a:srgbClr val="FF0000"/>
              </a:solidFill>
              <a:latin typeface="Consolas" panose="020B0609020204030204" pitchFamily="49" charset="0"/>
            </a:rPr>
            <a:t>P2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JP </a:t>
          </a:r>
          <a:r>
            <a:rPr lang="en-US" altLang="zh-CN" sz="1200" baseline="0">
              <a:solidFill>
                <a:srgbClr val="FF0000"/>
              </a:solidFill>
              <a:latin typeface="Consolas" panose="020B0609020204030204" pitchFamily="49" charset="0"/>
            </a:rPr>
            <a:t>P0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P2: STA R2, ...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STA R1, ...</a:t>
          </a:r>
        </a:p>
        <a:p>
          <a:r>
            <a:rPr lang="en-US" altLang="zh-CN" sz="1200" baseline="0">
              <a:latin typeface="Consolas" panose="020B0609020204030204" pitchFamily="49" charset="0"/>
            </a:rPr>
            <a:t>    HALT</a:t>
          </a:r>
          <a:endParaRPr lang="en-US" altLang="zh-CN" sz="1200">
            <a:latin typeface="Consolas" panose="020B060902020403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18</xdr:row>
      <xdr:rowOff>76200</xdr:rowOff>
    </xdr:from>
    <xdr:to>
      <xdr:col>0</xdr:col>
      <xdr:colOff>990600</xdr:colOff>
      <xdr:row>23</xdr:row>
      <xdr:rowOff>114300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EB8D6601-C76C-4E53-866A-2637D45DAE4C}"/>
            </a:ext>
          </a:extLst>
        </xdr:cNvPr>
        <xdr:cNvCxnSpPr/>
      </xdr:nvCxnSpPr>
      <xdr:spPr>
        <a:xfrm>
          <a:off x="990600" y="3486150"/>
          <a:ext cx="0" cy="942975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1000125</xdr:colOff>
      <xdr:row>39</xdr:row>
      <xdr:rowOff>85725</xdr:rowOff>
    </xdr:from>
    <xdr:to>
      <xdr:col>0</xdr:col>
      <xdr:colOff>1000125</xdr:colOff>
      <xdr:row>42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F3FE15FC-DEC1-425E-864D-BD8A56DECA4B}"/>
            </a:ext>
          </a:extLst>
        </xdr:cNvPr>
        <xdr:cNvCxnSpPr/>
      </xdr:nvCxnSpPr>
      <xdr:spPr>
        <a:xfrm>
          <a:off x="1000125" y="7372350"/>
          <a:ext cx="0" cy="571500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990600</xdr:colOff>
      <xdr:row>46</xdr:row>
      <xdr:rowOff>85725</xdr:rowOff>
    </xdr:from>
    <xdr:to>
      <xdr:col>0</xdr:col>
      <xdr:colOff>990600</xdr:colOff>
      <xdr:row>50</xdr:row>
      <xdr:rowOff>114300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626F8B31-02F6-4627-85B4-FEF8CB90E436}"/>
            </a:ext>
          </a:extLst>
        </xdr:cNvPr>
        <xdr:cNvCxnSpPr/>
      </xdr:nvCxnSpPr>
      <xdr:spPr>
        <a:xfrm>
          <a:off x="990600" y="8639175"/>
          <a:ext cx="0" cy="752475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904875</xdr:colOff>
      <xdr:row>37</xdr:row>
      <xdr:rowOff>114300</xdr:rowOff>
    </xdr:from>
    <xdr:to>
      <xdr:col>0</xdr:col>
      <xdr:colOff>904875</xdr:colOff>
      <xdr:row>48</xdr:row>
      <xdr:rowOff>95250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5F8A396F-ED93-4E9C-AB64-BD9E5D53711A}"/>
            </a:ext>
          </a:extLst>
        </xdr:cNvPr>
        <xdr:cNvCxnSpPr/>
      </xdr:nvCxnSpPr>
      <xdr:spPr>
        <a:xfrm flipV="1">
          <a:off x="904875" y="7038975"/>
          <a:ext cx="0" cy="1971675"/>
        </a:xfrm>
        <a:prstGeom prst="straightConnector1">
          <a:avLst/>
        </a:prstGeom>
        <a:ln w="1270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11"/>
  <sheetViews>
    <sheetView zoomScale="85" zoomScaleNormal="85" workbookViewId="0">
      <selection activeCell="O11" sqref="O11"/>
    </sheetView>
  </sheetViews>
  <sheetFormatPr defaultRowHeight="14.25" x14ac:dyDescent="0.2"/>
  <cols>
    <col min="1" max="1" width="8.625" customWidth="1"/>
    <col min="2" max="2" width="12.125" hidden="1" customWidth="1"/>
    <col min="3" max="3" width="18.125" customWidth="1"/>
    <col min="4" max="4" width="4.625" customWidth="1"/>
    <col min="5" max="5" width="6.875" customWidth="1"/>
    <col min="6" max="6" width="2.625" style="16" hidden="1" customWidth="1"/>
    <col min="7" max="7" width="2.625" style="20" hidden="1" customWidth="1"/>
    <col min="8" max="8" width="2.625" style="7" hidden="1" customWidth="1"/>
    <col min="9" max="9" width="2.625" style="25" hidden="1" customWidth="1"/>
    <col min="10" max="10" width="9.75" style="26" customWidth="1"/>
    <col min="11" max="11" width="23.875" style="20" customWidth="1"/>
    <col min="12" max="12" width="13.5" style="26" customWidth="1"/>
    <col min="13" max="13" width="12.5" style="7" customWidth="1"/>
    <col min="14" max="14" width="3.75" style="26" customWidth="1"/>
    <col min="15" max="15" width="3.375" style="20" customWidth="1"/>
    <col min="16" max="16" width="15.5" style="20" customWidth="1"/>
    <col min="17" max="17" width="11.125" style="16" customWidth="1"/>
    <col min="18" max="18" width="6.625" style="20" customWidth="1"/>
    <col min="19" max="19" width="7" style="16" customWidth="1"/>
    <col min="20" max="20" width="17.625" style="25" customWidth="1"/>
    <col min="21" max="21" width="0" style="1" hidden="1" customWidth="1"/>
    <col min="22" max="23" width="14.375" hidden="1" customWidth="1"/>
    <col min="24" max="24" width="14.875" hidden="1" customWidth="1"/>
    <col min="25" max="25" width="12.25" hidden="1" customWidth="1"/>
    <col min="26" max="27" width="10" hidden="1" customWidth="1"/>
    <col min="28" max="28" width="9.125" hidden="1" customWidth="1"/>
  </cols>
  <sheetData>
    <row r="1" spans="1:41" ht="16.5" x14ac:dyDescent="0.3">
      <c r="D1" s="116"/>
      <c r="E1" s="128"/>
      <c r="F1" s="125" t="s">
        <v>42</v>
      </c>
      <c r="G1" s="126"/>
      <c r="H1" s="126"/>
      <c r="I1" s="127"/>
      <c r="J1" s="6" t="s">
        <v>36</v>
      </c>
      <c r="K1" s="9" t="s">
        <v>52</v>
      </c>
      <c r="L1" s="6" t="s">
        <v>27</v>
      </c>
      <c r="M1" s="6" t="s">
        <v>28</v>
      </c>
      <c r="N1" s="22" t="s">
        <v>26</v>
      </c>
      <c r="O1" s="22" t="s">
        <v>25</v>
      </c>
      <c r="P1" s="6" t="s">
        <v>247</v>
      </c>
      <c r="Q1" s="2" t="s">
        <v>34</v>
      </c>
      <c r="R1" s="5" t="s">
        <v>35</v>
      </c>
      <c r="S1" s="2" t="s">
        <v>239</v>
      </c>
      <c r="T1" s="27" t="s">
        <v>22</v>
      </c>
      <c r="V1" s="116" t="s">
        <v>80</v>
      </c>
      <c r="W1" s="116"/>
      <c r="X1" s="116"/>
      <c r="Y1" s="116"/>
      <c r="Z1" s="116"/>
      <c r="AA1" s="116"/>
    </row>
    <row r="2" spans="1:41" s="11" customFormat="1" x14ac:dyDescent="0.2">
      <c r="A2" s="78" t="s">
        <v>166</v>
      </c>
      <c r="B2" s="78" t="s">
        <v>151</v>
      </c>
      <c r="C2" s="78" t="s">
        <v>45</v>
      </c>
      <c r="D2" s="78" t="s">
        <v>44</v>
      </c>
      <c r="E2" s="78" t="s">
        <v>46</v>
      </c>
      <c r="F2" s="49">
        <v>23</v>
      </c>
      <c r="G2" s="46">
        <v>22</v>
      </c>
      <c r="H2" s="45">
        <v>21</v>
      </c>
      <c r="I2" s="47">
        <v>20</v>
      </c>
      <c r="J2" s="48" t="s">
        <v>81</v>
      </c>
      <c r="K2" s="46">
        <v>16</v>
      </c>
      <c r="L2" s="48" t="s">
        <v>53</v>
      </c>
      <c r="M2" s="49" t="s">
        <v>54</v>
      </c>
      <c r="N2" s="48">
        <v>11</v>
      </c>
      <c r="O2" s="46">
        <v>10</v>
      </c>
      <c r="P2" s="46" t="s">
        <v>55</v>
      </c>
      <c r="Q2" s="45">
        <v>7</v>
      </c>
      <c r="R2" s="46" t="s">
        <v>56</v>
      </c>
      <c r="S2" s="45">
        <v>3</v>
      </c>
      <c r="T2" s="47" t="s">
        <v>57</v>
      </c>
      <c r="U2" s="12"/>
      <c r="V2" s="13" t="s">
        <v>74</v>
      </c>
      <c r="W2" s="14" t="s">
        <v>75</v>
      </c>
      <c r="X2" s="13" t="s">
        <v>76</v>
      </c>
      <c r="Y2" s="15" t="s">
        <v>77</v>
      </c>
      <c r="Z2" s="13" t="s">
        <v>78</v>
      </c>
      <c r="AA2" s="14" t="s">
        <v>79</v>
      </c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">
      <c r="A3" s="117" t="s">
        <v>0</v>
      </c>
      <c r="B3" s="111" t="s">
        <v>162</v>
      </c>
      <c r="C3" s="43" t="s">
        <v>87</v>
      </c>
      <c r="D3" s="44" t="str">
        <f>DEC2HEX(ROW(D3)-3, 2)</f>
        <v>00</v>
      </c>
      <c r="E3" s="43" t="str">
        <f>_xlfn.CONCAT(BIN2HEX(V3), BIN2HEX(W3), BIN2HEX(X3), BIN2HEX(Y3), BIN2HEX(Z3), BIN2HEX(AA3))</f>
        <v>001201</v>
      </c>
      <c r="G3" s="19"/>
      <c r="H3" s="8"/>
      <c r="K3" s="19"/>
      <c r="M3" s="8" t="s">
        <v>94</v>
      </c>
      <c r="O3" s="19"/>
      <c r="P3" s="19" t="s">
        <v>88</v>
      </c>
      <c r="R3" s="19"/>
      <c r="T3" s="25" t="s">
        <v>83</v>
      </c>
      <c r="V3" t="str">
        <f>_xlfn.CONCAT(DEC2BIN(F3), DEC2BIN(G3), DEC2BIN(H3), DEC2BIN(I3))</f>
        <v>0000</v>
      </c>
      <c r="W3" t="str">
        <f>_xlfn.CONCAT(DEC2BIN(IF(ISBLANK(J3), 0, MATCH(J3, 运算选择!$E$2:$E$9, 0) - 1), 3), DEC2BIN(IF(ISBLANK(K3), 0, MATCH(K3, 单列下拉值!$A$2:$A$3, 0) - 1), 1))</f>
        <v>0000</v>
      </c>
      <c r="X3" t="str">
        <f>_xlfn.CONCAT(DEC2BIN(IF(ISBLANK(L3), 0, MATCH(L3, A寄存器选择!$D$2:$D$5, 0) - 1), 2), DEC2BIN(IF(ISBLANK(M3), 0, MATCH(M3, B寄存器选择!$D$2:$D$5, 0) - 1), 2))</f>
        <v>0001</v>
      </c>
      <c r="Y3" t="str">
        <f>_xlfn.CONCAT(DEC2BIN(IF(ISBLANK(N3), 0, MATCH(N3, 单列下拉值!$B$2:$B$3, 0) - 1)), DEC2BIN(IF(ISBLANK(O3), 0, MATCH(O3, 单列下拉值!$C$2:$C$3, 0) - 1)), DEC2BIN(IF(ISBLANK(P3), 0, MATCH(P3, ALU寄存器选择!$D$2:$D$5, 0) - 1), 2))</f>
        <v>0010</v>
      </c>
      <c r="Z3" t="str">
        <f>_xlfn.CONCAT(DEC2BIN(IF(ISBLANK(Q3),0,MATCH(Q3,单列下拉值!$D$2:$D$3,0)-1)), DEC2BIN(IF(ISBLANK(R3), 0, MATCH(R3, CP选择!$E$2:$E$9, 0) - 1), 3))</f>
        <v>0000</v>
      </c>
      <c r="AA3" t="str">
        <f>_xlfn.CONCAT(IF(ISBLANK(S3), 0, MATCH(S3, 单列下拉值!$E$2:$E$3, 0) - 1), DEC2BIN(IF(ISBLANK(T3), 0, MATCH(T3, 后继微地址形成!$E$2:$E$9, 0) - 1), 3))</f>
        <v>0001</v>
      </c>
      <c r="AB3" t="s">
        <v>237</v>
      </c>
    </row>
    <row r="4" spans="1:41" s="28" customFormat="1" x14ac:dyDescent="0.2">
      <c r="A4" s="117"/>
      <c r="B4" s="111"/>
      <c r="C4" s="28" t="s">
        <v>144</v>
      </c>
      <c r="D4" s="28" t="str">
        <f t="shared" ref="D4:D67" si="0">DEC2HEX(ROW(D4)-3, 2)</f>
        <v>01</v>
      </c>
      <c r="E4" t="str">
        <f t="shared" ref="E4:E67" si="1">_xlfn.CONCAT(BIN2HEX(V4), BIN2HEX(W4), BIN2HEX(X4), BIN2HEX(Y4), BIN2HEX(Z4), BIN2HEX(AA4))</f>
        <v>0001A1</v>
      </c>
      <c r="F4" s="21"/>
      <c r="G4" s="17"/>
      <c r="H4" s="17"/>
      <c r="I4" s="23"/>
      <c r="J4" s="21"/>
      <c r="K4" s="18"/>
      <c r="L4" s="21" t="s">
        <v>86</v>
      </c>
      <c r="M4" s="18"/>
      <c r="N4" s="21"/>
      <c r="O4" s="18"/>
      <c r="P4" s="18" t="s">
        <v>96</v>
      </c>
      <c r="Q4" s="21" t="s">
        <v>84</v>
      </c>
      <c r="R4" s="18" t="s">
        <v>139</v>
      </c>
      <c r="S4" s="21"/>
      <c r="T4" s="23" t="s">
        <v>83</v>
      </c>
      <c r="U4" s="29"/>
      <c r="V4" s="28" t="str">
        <f t="shared" ref="V4:V67" si="2">_xlfn.CONCAT(DEC2BIN(F4), DEC2BIN(G4), DEC2BIN(H4), DEC2BIN(I4))</f>
        <v>0000</v>
      </c>
      <c r="W4" s="28" t="str">
        <f>_xlfn.CONCAT(DEC2BIN(IF(ISBLANK(J4), 0, MATCH(J4, 运算选择!$E$2:$E$9, 0) - 1), 3), DEC2BIN(IF(ISBLANK(K4), 0, MATCH(K4, 单列下拉值!$A$2:$A$3, 0) - 1), 1))</f>
        <v>0000</v>
      </c>
      <c r="X4" s="28" t="str">
        <f>_xlfn.CONCAT(DEC2BIN(IF(ISBLANK(L4), 0, MATCH(L4, A寄存器选择!$D$2:$D$5, 0) - 1), 2), DEC2BIN(IF(ISBLANK(M4), 0, MATCH(M4, B寄存器选择!$D$2:$D$5, 0) - 1), 2))</f>
        <v>0000</v>
      </c>
      <c r="Y4" s="28" t="str">
        <f>_xlfn.CONCAT(DEC2BIN(IF(ISBLANK(N4), 0, MATCH(N4, 单列下拉值!$B$2:$B$3, 0) - 1)), DEC2BIN(IF(ISBLANK(O4), 0, MATCH(O4, 单列下拉值!$C$2:$C$3, 0) - 1)), DEC2BIN(IF(ISBLANK(P4), 0, MATCH(P4, ALU寄存器选择!$D$2:$D$5, 0) - 1), 2))</f>
        <v>0001</v>
      </c>
      <c r="Z4" s="28" t="str">
        <f>_xlfn.CONCAT(DEC2BIN(IF(ISBLANK(Q4),0,MATCH(Q4,单列下拉值!$D$2:$D$3,0)-1)), DEC2BIN(IF(ISBLANK(R4), 0, MATCH(R4, CP选择!$E$2:$E$9, 0) - 1), 3))</f>
        <v>1010</v>
      </c>
      <c r="AA4" t="str">
        <f>_xlfn.CONCAT(IF(ISBLANK(S4), 0, MATCH(S4, 单列下拉值!$E$2:$E$3, 0) - 1), DEC2BIN(IF(ISBLANK(T4), 0, MATCH(T4, 后继微地址形成!$E$2:$E$9, 0) - 1), 3))</f>
        <v>0001</v>
      </c>
      <c r="AB4" s="28" t="str">
        <f>D3</f>
        <v>00</v>
      </c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">
      <c r="A5" s="117"/>
      <c r="B5" s="111"/>
      <c r="C5" t="s">
        <v>145</v>
      </c>
      <c r="D5" t="str">
        <f t="shared" si="0"/>
        <v>02</v>
      </c>
      <c r="E5" t="str">
        <f t="shared" si="1"/>
        <v>040301</v>
      </c>
      <c r="J5" s="26" t="s">
        <v>123</v>
      </c>
      <c r="K5" s="19"/>
      <c r="M5" s="8"/>
      <c r="O5" s="19"/>
      <c r="P5" s="19" t="s">
        <v>97</v>
      </c>
      <c r="R5" s="19"/>
      <c r="T5" s="25" t="s">
        <v>83</v>
      </c>
      <c r="V5" t="str">
        <f t="shared" si="2"/>
        <v>0000</v>
      </c>
      <c r="W5" t="str">
        <f>_xlfn.CONCAT(DEC2BIN(IF(ISBLANK(J5), 0, MATCH(J5, 运算选择!$E$2:$E$9, 0) - 1), 3), DEC2BIN(IF(ISBLANK(K5), 0, MATCH(K5, 单列下拉值!$A$2:$A$3, 0) - 1), 1))</f>
        <v>0100</v>
      </c>
      <c r="X5" t="str">
        <f>_xlfn.CONCAT(DEC2BIN(IF(ISBLANK(L5), 0, MATCH(L5, A寄存器选择!$D$2:$D$5, 0) - 1), 2), DEC2BIN(IF(ISBLANK(M5), 0, MATCH(M5, B寄存器选择!$D$2:$D$5, 0) - 1), 2))</f>
        <v>0000</v>
      </c>
      <c r="Y5" t="str">
        <f>_xlfn.CONCAT(DEC2BIN(IF(ISBLANK(N5), 0, MATCH(N5, 单列下拉值!$B$2:$B$3, 0) - 1)), DEC2BIN(IF(ISBLANK(O5), 0, MATCH(O5, 单列下拉值!$C$2:$C$3, 0) - 1)), DEC2BIN(IF(ISBLANK(P5), 0, MATCH(P5, ALU寄存器选择!$D$2:$D$5, 0) - 1), 2))</f>
        <v>0011</v>
      </c>
      <c r="Z5" t="str">
        <f>_xlfn.CONCAT(DEC2BIN(IF(ISBLANK(Q5),0,MATCH(Q5,单列下拉值!$D$2:$D$3,0)-1)), DEC2BIN(IF(ISBLANK(R5), 0, MATCH(R5, CP选择!$E$2:$E$9, 0) - 1), 3))</f>
        <v>0000</v>
      </c>
      <c r="AA5" t="str">
        <f>_xlfn.CONCAT(IF(ISBLANK(S5), 0, MATCH(S5, 单列下拉值!$E$2:$E$3, 0) - 1), DEC2BIN(IF(ISBLANK(T5), 0, MATCH(T5, 后继微地址形成!$E$2:$E$9, 0) - 1), 3))</f>
        <v>0001</v>
      </c>
      <c r="AB5" t="s">
        <v>238</v>
      </c>
    </row>
    <row r="6" spans="1:41" s="28" customFormat="1" x14ac:dyDescent="0.2">
      <c r="A6" s="117"/>
      <c r="B6" s="111"/>
      <c r="C6" s="28" t="s">
        <v>236</v>
      </c>
      <c r="D6" s="28" t="str">
        <f t="shared" si="0"/>
        <v>03</v>
      </c>
      <c r="E6" t="str">
        <f t="shared" si="1"/>
        <v>000441</v>
      </c>
      <c r="F6" s="21"/>
      <c r="G6" s="17"/>
      <c r="H6" s="17"/>
      <c r="I6" s="23"/>
      <c r="J6" s="21"/>
      <c r="K6" s="18"/>
      <c r="L6" s="21"/>
      <c r="M6" s="18"/>
      <c r="N6" s="21"/>
      <c r="O6" s="18" t="s">
        <v>58</v>
      </c>
      <c r="P6" s="18"/>
      <c r="Q6" s="21"/>
      <c r="R6" s="18" t="s">
        <v>98</v>
      </c>
      <c r="S6" s="21"/>
      <c r="T6" s="23" t="s">
        <v>83</v>
      </c>
      <c r="U6" s="29"/>
      <c r="V6" s="28" t="str">
        <f t="shared" si="2"/>
        <v>0000</v>
      </c>
      <c r="W6" s="28" t="str">
        <f>_xlfn.CONCAT(DEC2BIN(IF(ISBLANK(J6), 0, MATCH(J6, 运算选择!$E$2:$E$9, 0) - 1), 3), DEC2BIN(IF(ISBLANK(K6), 0, MATCH(K6, 单列下拉值!$A$2:$A$3, 0) - 1), 1))</f>
        <v>0000</v>
      </c>
      <c r="X6" s="28" t="str">
        <f>_xlfn.CONCAT(DEC2BIN(IF(ISBLANK(L6), 0, MATCH(L6, A寄存器选择!$D$2:$D$5, 0) - 1), 2), DEC2BIN(IF(ISBLANK(M6), 0, MATCH(M6, B寄存器选择!$D$2:$D$5, 0) - 1), 2))</f>
        <v>0000</v>
      </c>
      <c r="Y6" s="28" t="str">
        <f>_xlfn.CONCAT(DEC2BIN(IF(ISBLANK(N6), 0, MATCH(N6, 单列下拉值!$B$2:$B$3, 0) - 1)), DEC2BIN(IF(ISBLANK(O6), 0, MATCH(O6, 单列下拉值!$C$2:$C$3, 0) - 1)), DEC2BIN(IF(ISBLANK(P6), 0, MATCH(P6, ALU寄存器选择!$D$2:$D$5, 0) - 1), 2))</f>
        <v>0100</v>
      </c>
      <c r="Z6" s="28" t="str">
        <f>_xlfn.CONCAT(DEC2BIN(IF(ISBLANK(Q6),0,MATCH(Q6,单列下拉值!$D$2:$D$3,0)-1)), DEC2BIN(IF(ISBLANK(R6), 0, MATCH(R6, CP选择!$E$2:$E$9, 0) - 1), 3))</f>
        <v>0100</v>
      </c>
      <c r="AA6" t="str">
        <f>_xlfn.CONCAT(IF(ISBLANK(S6), 0, MATCH(S6, 单列下拉值!$E$2:$E$3, 0) - 1), DEC2BIN(IF(ISBLANK(T6), 0, MATCH(T6, 后继微地址形成!$E$2:$E$9, 0) - 1), 3))</f>
        <v>0001</v>
      </c>
      <c r="AB6" t="str">
        <f>_xlfn.CONCAT(_xlfn.TEXTJOIN(",",FALSE, E3:E10), ";")</f>
        <v>001201,0001A1,040301,000441,000451,004101,000201,040301;</v>
      </c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">
      <c r="A7" s="117"/>
      <c r="B7" s="31"/>
      <c r="C7" t="s">
        <v>146</v>
      </c>
      <c r="D7" t="str">
        <f t="shared" si="0"/>
        <v>04</v>
      </c>
      <c r="E7" t="str">
        <f t="shared" si="1"/>
        <v>000451</v>
      </c>
      <c r="K7" s="19" t="s">
        <v>118</v>
      </c>
      <c r="M7" s="8"/>
      <c r="O7" s="19" t="s">
        <v>58</v>
      </c>
      <c r="P7" s="19"/>
      <c r="R7" s="19" t="s">
        <v>99</v>
      </c>
      <c r="T7" s="25" t="s">
        <v>83</v>
      </c>
      <c r="V7" t="str">
        <f t="shared" si="2"/>
        <v>0000</v>
      </c>
      <c r="W7" t="str">
        <f>_xlfn.CONCAT(DEC2BIN(IF(ISBLANK(J7), 0, MATCH(J7, 运算选择!$E$2:$E$9, 0) - 1), 3), DEC2BIN(IF(ISBLANK(K7), 0, MATCH(K7, 单列下拉值!$A$2:$A$3, 0) - 1), 1))</f>
        <v>0000</v>
      </c>
      <c r="X7" t="str">
        <f>_xlfn.CONCAT(DEC2BIN(IF(ISBLANK(L7), 0, MATCH(L7, A寄存器选择!$D$2:$D$5, 0) - 1), 2), DEC2BIN(IF(ISBLANK(M7), 0, MATCH(M7, B寄存器选择!$D$2:$D$5, 0) - 1), 2))</f>
        <v>0000</v>
      </c>
      <c r="Y7" t="str">
        <f>_xlfn.CONCAT(DEC2BIN(IF(ISBLANK(N7), 0, MATCH(N7, 单列下拉值!$B$2:$B$3, 0) - 1)), DEC2BIN(IF(ISBLANK(O7), 0, MATCH(O7, 单列下拉值!$C$2:$C$3, 0) - 1)), DEC2BIN(IF(ISBLANK(P7), 0, MATCH(P7, ALU寄存器选择!$D$2:$D$5, 0) - 1), 2))</f>
        <v>0100</v>
      </c>
      <c r="Z7" t="str">
        <f>_xlfn.CONCAT(DEC2BIN(IF(ISBLANK(Q7),0,MATCH(Q7,单列下拉值!$D$2:$D$3,0)-1)), DEC2BIN(IF(ISBLANK(R7), 0, MATCH(R7, CP选择!$E$2:$E$9, 0) - 1), 3))</f>
        <v>0101</v>
      </c>
      <c r="AA7" t="str">
        <f>_xlfn.CONCAT(IF(ISBLANK(S7), 0, MATCH(S7, 单列下拉值!$E$2:$E$3, 0) - 1), DEC2BIN(IF(ISBLANK(T7), 0, MATCH(T7, 后继微地址形成!$E$2:$E$9, 0) - 1), 3))</f>
        <v>0001</v>
      </c>
    </row>
    <row r="8" spans="1:41" s="28" customFormat="1" x14ac:dyDescent="0.2">
      <c r="A8" s="117"/>
      <c r="B8" s="113" t="s">
        <v>152</v>
      </c>
      <c r="C8" s="28" t="s">
        <v>100</v>
      </c>
      <c r="D8" s="28" t="str">
        <f t="shared" si="0"/>
        <v>05</v>
      </c>
      <c r="E8" t="str">
        <f t="shared" si="1"/>
        <v>004101</v>
      </c>
      <c r="F8" s="21"/>
      <c r="G8" s="17"/>
      <c r="H8" s="17"/>
      <c r="I8" s="23"/>
      <c r="J8" s="21"/>
      <c r="K8" s="18"/>
      <c r="L8" s="21" t="s">
        <v>90</v>
      </c>
      <c r="M8" s="18"/>
      <c r="N8" s="21"/>
      <c r="O8" s="18"/>
      <c r="P8" s="18" t="s">
        <v>96</v>
      </c>
      <c r="Q8" s="21"/>
      <c r="R8" s="18"/>
      <c r="S8" s="21"/>
      <c r="T8" s="23" t="s">
        <v>83</v>
      </c>
      <c r="U8" s="29"/>
      <c r="V8" s="28" t="str">
        <f t="shared" si="2"/>
        <v>0000</v>
      </c>
      <c r="W8" s="28" t="str">
        <f>_xlfn.CONCAT(DEC2BIN(IF(ISBLANK(J8), 0, MATCH(J8, 运算选择!$E$2:$E$9, 0) - 1), 3), DEC2BIN(IF(ISBLANK(K8), 0, MATCH(K8, 单列下拉值!$A$2:$A$3, 0) - 1), 1))</f>
        <v>0000</v>
      </c>
      <c r="X8" s="28" t="str">
        <f>_xlfn.CONCAT(DEC2BIN(IF(ISBLANK(L8), 0, MATCH(L8, A寄存器选择!$D$2:$D$5, 0) - 1), 2), DEC2BIN(IF(ISBLANK(M8), 0, MATCH(M8, B寄存器选择!$D$2:$D$5, 0) - 1), 2))</f>
        <v>0100</v>
      </c>
      <c r="Y8" s="28" t="str">
        <f>_xlfn.CONCAT(DEC2BIN(IF(ISBLANK(N8), 0, MATCH(N8, 单列下拉值!$B$2:$B$3, 0) - 1)), DEC2BIN(IF(ISBLANK(O8), 0, MATCH(O8, 单列下拉值!$C$2:$C$3, 0) - 1)), DEC2BIN(IF(ISBLANK(P8), 0, MATCH(P8, ALU寄存器选择!$D$2:$D$5, 0) - 1), 2))</f>
        <v>0001</v>
      </c>
      <c r="Z8" s="28" t="str">
        <f>_xlfn.CONCAT(DEC2BIN(IF(ISBLANK(Q8),0,MATCH(Q8,单列下拉值!$D$2:$D$3,0)-1)), DEC2BIN(IF(ISBLANK(R8), 0, MATCH(R8, CP选择!$E$2:$E$9, 0) - 1), 3))</f>
        <v>0000</v>
      </c>
      <c r="AA8" t="str">
        <f>_xlfn.CONCAT(IF(ISBLANK(S8), 0, MATCH(S8, 单列下拉值!$E$2:$E$3, 0) - 1), DEC2BIN(IF(ISBLANK(T8), 0, MATCH(T8, 后继微地址形成!$E$2:$E$9, 0) - 1), 3))</f>
        <v>0001</v>
      </c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">
      <c r="A9" s="117"/>
      <c r="B9" s="113"/>
      <c r="C9" t="s">
        <v>120</v>
      </c>
      <c r="D9" t="str">
        <f t="shared" si="0"/>
        <v>06</v>
      </c>
      <c r="E9" t="str">
        <f t="shared" si="1"/>
        <v>000201</v>
      </c>
      <c r="K9" s="19"/>
      <c r="M9" s="8" t="s">
        <v>85</v>
      </c>
      <c r="O9" s="19"/>
      <c r="P9" s="19" t="s">
        <v>88</v>
      </c>
      <c r="R9" s="19"/>
      <c r="T9" s="25" t="s">
        <v>83</v>
      </c>
      <c r="V9" t="str">
        <f t="shared" si="2"/>
        <v>0000</v>
      </c>
      <c r="W9" t="str">
        <f>_xlfn.CONCAT(DEC2BIN(IF(ISBLANK(J9), 0, MATCH(J9, 运算选择!$E$2:$E$9, 0) - 1), 3), DEC2BIN(IF(ISBLANK(K9), 0, MATCH(K9, 单列下拉值!$A$2:$A$3, 0) - 1), 1))</f>
        <v>0000</v>
      </c>
      <c r="X9" t="str">
        <f>_xlfn.CONCAT(DEC2BIN(IF(ISBLANK(L9), 0, MATCH(L9, A寄存器选择!$D$2:$D$5, 0) - 1), 2), DEC2BIN(IF(ISBLANK(M9), 0, MATCH(M9, B寄存器选择!$D$2:$D$5, 0) - 1), 2))</f>
        <v>0000</v>
      </c>
      <c r="Y9" t="str">
        <f>_xlfn.CONCAT(DEC2BIN(IF(ISBLANK(N9), 0, MATCH(N9, 单列下拉值!$B$2:$B$3, 0) - 1)), DEC2BIN(IF(ISBLANK(O9), 0, MATCH(O9, 单列下拉值!$C$2:$C$3, 0) - 1)), DEC2BIN(IF(ISBLANK(P9), 0, MATCH(P9, ALU寄存器选择!$D$2:$D$5, 0) - 1), 2))</f>
        <v>0010</v>
      </c>
      <c r="Z9" t="str">
        <f>_xlfn.CONCAT(DEC2BIN(IF(ISBLANK(Q9),0,MATCH(Q9,单列下拉值!$D$2:$D$3,0)-1)), DEC2BIN(IF(ISBLANK(R9), 0, MATCH(R9, CP选择!$E$2:$E$9, 0) - 1), 3))</f>
        <v>0000</v>
      </c>
      <c r="AA9" t="str">
        <f>_xlfn.CONCAT(IF(ISBLANK(S9), 0, MATCH(S9, 单列下拉值!$E$2:$E$3, 0) - 1), DEC2BIN(IF(ISBLANK(T9), 0, MATCH(T9, 后继微地址形成!$E$2:$E$9, 0) - 1), 3))</f>
        <v>0001</v>
      </c>
    </row>
    <row r="10" spans="1:41" s="28" customFormat="1" x14ac:dyDescent="0.2">
      <c r="A10" s="117"/>
      <c r="B10" s="113"/>
      <c r="C10" s="28" t="s">
        <v>147</v>
      </c>
      <c r="D10" s="28" t="str">
        <f t="shared" si="0"/>
        <v>07</v>
      </c>
      <c r="E10" t="str">
        <f t="shared" si="1"/>
        <v>040301</v>
      </c>
      <c r="F10" s="21"/>
      <c r="G10" s="17"/>
      <c r="H10" s="17"/>
      <c r="I10" s="23"/>
      <c r="J10" s="21" t="s">
        <v>123</v>
      </c>
      <c r="K10" s="18"/>
      <c r="L10" s="21"/>
      <c r="M10" s="18"/>
      <c r="N10" s="21"/>
      <c r="O10" s="18"/>
      <c r="P10" s="18" t="s">
        <v>122</v>
      </c>
      <c r="Q10" s="21"/>
      <c r="R10" s="18"/>
      <c r="S10" s="21"/>
      <c r="T10" s="23" t="s">
        <v>83</v>
      </c>
      <c r="U10" s="29"/>
      <c r="V10" s="28" t="str">
        <f t="shared" si="2"/>
        <v>0000</v>
      </c>
      <c r="W10" s="28" t="str">
        <f>_xlfn.CONCAT(DEC2BIN(IF(ISBLANK(J10), 0, MATCH(J10, 运算选择!$E$2:$E$9, 0) - 1), 3), DEC2BIN(IF(ISBLANK(K10), 0, MATCH(K10, 单列下拉值!$A$2:$A$3, 0) - 1), 1))</f>
        <v>0100</v>
      </c>
      <c r="X10" s="28" t="str">
        <f>_xlfn.CONCAT(DEC2BIN(IF(ISBLANK(L10), 0, MATCH(L10, A寄存器选择!$D$2:$D$5, 0) - 1), 2), DEC2BIN(IF(ISBLANK(M10), 0, MATCH(M10, B寄存器选择!$D$2:$D$5, 0) - 1), 2))</f>
        <v>0000</v>
      </c>
      <c r="Y10" s="28" t="str">
        <f>_xlfn.CONCAT(DEC2BIN(IF(ISBLANK(N10), 0, MATCH(N10, 单列下拉值!$B$2:$B$3, 0) - 1)), DEC2BIN(IF(ISBLANK(O10), 0, MATCH(O10, 单列下拉值!$C$2:$C$3, 0) - 1)), DEC2BIN(IF(ISBLANK(P10), 0, MATCH(P10, ALU寄存器选择!$D$2:$D$5, 0) - 1), 2))</f>
        <v>0011</v>
      </c>
      <c r="Z10" s="28" t="str">
        <f>_xlfn.CONCAT(DEC2BIN(IF(ISBLANK(Q10),0,MATCH(Q10,单列下拉值!$D$2:$D$3,0)-1)), DEC2BIN(IF(ISBLANK(R10), 0, MATCH(R10, CP选择!$E$2:$E$9, 0) - 1), 3))</f>
        <v>0000</v>
      </c>
      <c r="AA10" t="str">
        <f>_xlfn.CONCAT(IF(ISBLANK(S10), 0, MATCH(S10, 单列下拉值!$E$2:$E$3, 0) - 1), DEC2BIN(IF(ISBLANK(T10), 0, MATCH(T10, 后继微地址形成!$E$2:$E$9, 0) - 1), 3))</f>
        <v>0001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">
      <c r="A11" s="117"/>
      <c r="B11" s="113"/>
      <c r="C11" t="s">
        <v>119</v>
      </c>
      <c r="D11" t="str">
        <f t="shared" si="0"/>
        <v>08</v>
      </c>
      <c r="E11" t="str">
        <f t="shared" si="1"/>
        <v>000031</v>
      </c>
      <c r="K11" s="19"/>
      <c r="M11" s="8"/>
      <c r="O11" s="19"/>
      <c r="P11" s="19"/>
      <c r="R11" s="19" t="s">
        <v>101</v>
      </c>
      <c r="T11" s="25" t="s">
        <v>83</v>
      </c>
      <c r="V11" t="str">
        <f t="shared" si="2"/>
        <v>0000</v>
      </c>
      <c r="W11" t="str">
        <f>_xlfn.CONCAT(DEC2BIN(IF(ISBLANK(J11), 0, MATCH(J11, 运算选择!$E$2:$E$9, 0) - 1), 3), DEC2BIN(IF(ISBLANK(K11), 0, MATCH(K11, 单列下拉值!$A$2:$A$3, 0) - 1), 1))</f>
        <v>0000</v>
      </c>
      <c r="X11" t="str">
        <f>_xlfn.CONCAT(DEC2BIN(IF(ISBLANK(L11), 0, MATCH(L11, A寄存器选择!$D$2:$D$5, 0) - 1), 2), DEC2BIN(IF(ISBLANK(M11), 0, MATCH(M11, B寄存器选择!$D$2:$D$5, 0) - 1), 2))</f>
        <v>0000</v>
      </c>
      <c r="Y11" t="str">
        <f>_xlfn.CONCAT(DEC2BIN(IF(ISBLANK(N11), 0, MATCH(N11, 单列下拉值!$B$2:$B$3, 0) - 1)), DEC2BIN(IF(ISBLANK(O11), 0, MATCH(O11, 单列下拉值!$C$2:$C$3, 0) - 1)), DEC2BIN(IF(ISBLANK(P11), 0, MATCH(P11, ALU寄存器选择!$D$2:$D$5, 0) - 1), 2))</f>
        <v>0000</v>
      </c>
      <c r="Z11" t="str">
        <f>_xlfn.CONCAT(DEC2BIN(IF(ISBLANK(Q11),0,MATCH(Q11,单列下拉值!$D$2:$D$3,0)-1)), DEC2BIN(IF(ISBLANK(R11), 0, MATCH(R11, CP选择!$E$2:$E$9, 0) - 1), 3))</f>
        <v>0011</v>
      </c>
      <c r="AA11" t="str">
        <f>_xlfn.CONCAT(IF(ISBLANK(S11), 0, MATCH(S11, 单列下拉值!$E$2:$E$3, 0) - 1), DEC2BIN(IF(ISBLANK(T11), 0, MATCH(T11, 后继微地址形成!$E$2:$E$9, 0) - 1), 3))</f>
        <v>0001</v>
      </c>
      <c r="AB11" t="s">
        <v>237</v>
      </c>
    </row>
    <row r="12" spans="1:41" s="28" customFormat="1" x14ac:dyDescent="0.2">
      <c r="A12" s="117"/>
      <c r="B12" s="31"/>
      <c r="C12" s="28" t="s">
        <v>148</v>
      </c>
      <c r="D12" s="28" t="str">
        <f t="shared" si="0"/>
        <v>09</v>
      </c>
      <c r="E12" t="str">
        <f t="shared" si="1"/>
        <v>000003</v>
      </c>
      <c r="F12" s="21"/>
      <c r="G12" s="17"/>
      <c r="H12" s="17"/>
      <c r="I12" s="23"/>
      <c r="J12" s="21"/>
      <c r="K12" s="18"/>
      <c r="L12" s="21"/>
      <c r="M12" s="18"/>
      <c r="N12" s="21"/>
      <c r="O12" s="18"/>
      <c r="P12" s="18"/>
      <c r="Q12" s="21"/>
      <c r="R12" s="18"/>
      <c r="S12" s="21"/>
      <c r="T12" s="23" t="s">
        <v>102</v>
      </c>
      <c r="U12" s="29"/>
      <c r="V12" s="28" t="str">
        <f t="shared" si="2"/>
        <v>0000</v>
      </c>
      <c r="W12" s="28" t="str">
        <f>_xlfn.CONCAT(DEC2BIN(IF(ISBLANK(J12), 0, MATCH(J12, 运算选择!$E$2:$E$9, 0) - 1), 3), DEC2BIN(IF(ISBLANK(K12), 0, MATCH(K12, 单列下拉值!$A$2:$A$3, 0) - 1), 1))</f>
        <v>0000</v>
      </c>
      <c r="X12" s="28" t="str">
        <f>_xlfn.CONCAT(DEC2BIN(IF(ISBLANK(L12), 0, MATCH(L12, A寄存器选择!$D$2:$D$5, 0) - 1), 2), DEC2BIN(IF(ISBLANK(M12), 0, MATCH(M12, B寄存器选择!$D$2:$D$5, 0) - 1), 2))</f>
        <v>0000</v>
      </c>
      <c r="Y12" s="28" t="str">
        <f>_xlfn.CONCAT(DEC2BIN(IF(ISBLANK(N12), 0, MATCH(N12, 单列下拉值!$B$2:$B$3, 0) - 1)), DEC2BIN(IF(ISBLANK(O12), 0, MATCH(O12, 单列下拉值!$C$2:$C$3, 0) - 1)), DEC2BIN(IF(ISBLANK(P12), 0, MATCH(P12, ALU寄存器选择!$D$2:$D$5, 0) - 1), 2))</f>
        <v>0000</v>
      </c>
      <c r="Z12" s="28" t="str">
        <f>_xlfn.CONCAT(DEC2BIN(IF(ISBLANK(Q12),0,MATCH(Q12,单列下拉值!$D$2:$D$3,0)-1)), DEC2BIN(IF(ISBLANK(R12), 0, MATCH(R12, CP选择!$E$2:$E$9, 0) - 1), 3))</f>
        <v>0000</v>
      </c>
      <c r="AA12" t="str">
        <f>_xlfn.CONCAT(IF(ISBLANK(S12), 0, MATCH(S12, 单列下拉值!$E$2:$E$3, 0) - 1), DEC2BIN(IF(ISBLANK(T12), 0, MATCH(T12, 后继微地址形成!$E$2:$E$9, 0) - 1), 3))</f>
        <v>0011</v>
      </c>
      <c r="AB12" s="28" t="str">
        <f>D11</f>
        <v>08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">
      <c r="A13" s="117"/>
      <c r="B13" s="31"/>
      <c r="C13" s="50"/>
      <c r="D13" s="50" t="str">
        <f t="shared" si="0"/>
        <v>0A</v>
      </c>
      <c r="E13" s="50" t="str">
        <f t="shared" si="1"/>
        <v>000000</v>
      </c>
      <c r="F13" s="51"/>
      <c r="G13" s="52"/>
      <c r="H13" s="53"/>
      <c r="I13" s="54"/>
      <c r="J13" s="55"/>
      <c r="K13" s="52"/>
      <c r="L13" s="55"/>
      <c r="M13" s="53"/>
      <c r="N13" s="55"/>
      <c r="O13" s="52"/>
      <c r="P13" s="52"/>
      <c r="Q13" s="51"/>
      <c r="R13" s="52"/>
      <c r="S13" s="51"/>
      <c r="T13" s="54"/>
      <c r="V13" t="str">
        <f t="shared" si="2"/>
        <v>0000</v>
      </c>
      <c r="W13" t="str">
        <f>_xlfn.CONCAT(DEC2BIN(IF(ISBLANK(J13), 0, MATCH(J13, 运算选择!$E$2:$E$9, 0) - 1), 3), DEC2BIN(IF(ISBLANK(K13), 0, MATCH(K13, 单列下拉值!$A$2:$A$3, 0) - 1), 1))</f>
        <v>0000</v>
      </c>
      <c r="X13" t="str">
        <f>_xlfn.CONCAT(DEC2BIN(IF(ISBLANK(L13), 0, MATCH(L13, A寄存器选择!$D$2:$D$5, 0) - 1), 2), DEC2BIN(IF(ISBLANK(M13), 0, MATCH(M13, B寄存器选择!$D$2:$D$5, 0) - 1), 2))</f>
        <v>0000</v>
      </c>
      <c r="Y13" t="str">
        <f>_xlfn.CONCAT(DEC2BIN(IF(ISBLANK(N13), 0, MATCH(N13, 单列下拉值!$B$2:$B$3, 0) - 1)), DEC2BIN(IF(ISBLANK(O13), 0, MATCH(O13, 单列下拉值!$C$2:$C$3, 0) - 1)), DEC2BIN(IF(ISBLANK(P13), 0, MATCH(P13, ALU寄存器选择!$D$2:$D$5, 0) - 1), 2))</f>
        <v>0000</v>
      </c>
      <c r="Z13" t="str">
        <f>_xlfn.CONCAT(DEC2BIN(IF(ISBLANK(Q13),0,MATCH(Q13,单列下拉值!$D$2:$D$3,0)-1)), DEC2BIN(IF(ISBLANK(R13), 0, MATCH(R13, CP选择!$E$2:$E$9, 0) - 1), 3))</f>
        <v>0000</v>
      </c>
      <c r="AA13" t="str">
        <f>_xlfn.CONCAT(IF(ISBLANK(S13), 0, MATCH(S13, 单列下拉值!$E$2:$E$3, 0) - 1), DEC2BIN(IF(ISBLANK(T13), 0, MATCH(T13, 后继微地址形成!$E$2:$E$9, 0) - 1), 3))</f>
        <v>0000</v>
      </c>
      <c r="AB13" t="s">
        <v>238</v>
      </c>
    </row>
    <row r="14" spans="1:41" s="28" customFormat="1" hidden="1" x14ac:dyDescent="0.2">
      <c r="A14" s="117"/>
      <c r="B14" s="31"/>
      <c r="D14" s="28" t="str">
        <f t="shared" si="0"/>
        <v>0B</v>
      </c>
      <c r="E14" t="str">
        <f t="shared" si="1"/>
        <v>000000</v>
      </c>
      <c r="F14" s="21"/>
      <c r="G14" s="17"/>
      <c r="H14" s="17"/>
      <c r="I14" s="23"/>
      <c r="J14" s="21"/>
      <c r="K14" s="17"/>
      <c r="L14" s="21"/>
      <c r="M14" s="17"/>
      <c r="N14" s="21"/>
      <c r="O14" s="17"/>
      <c r="P14" s="17"/>
      <c r="Q14" s="21"/>
      <c r="R14" s="17"/>
      <c r="S14" s="21"/>
      <c r="T14" s="23"/>
      <c r="U14" s="29"/>
      <c r="V14" s="28" t="str">
        <f t="shared" si="2"/>
        <v>0000</v>
      </c>
      <c r="W14" s="28" t="str">
        <f>_xlfn.CONCAT(DEC2BIN(IF(ISBLANK(J14), 0, MATCH(J14, 运算选择!$E$2:$E$9, 0) - 1), 3), DEC2BIN(IF(ISBLANK(K14), 0, MATCH(K14, 单列下拉值!$A$2:$A$3, 0) - 1), 1))</f>
        <v>0000</v>
      </c>
      <c r="X14" s="28" t="str">
        <f>_xlfn.CONCAT(DEC2BIN(IF(ISBLANK(L14), 0, MATCH(L14, A寄存器选择!$D$2:$D$5, 0) - 1), 2), DEC2BIN(IF(ISBLANK(M14), 0, MATCH(M14, B寄存器选择!$D$2:$D$5, 0) - 1), 2))</f>
        <v>0000</v>
      </c>
      <c r="Y14" s="28" t="str">
        <f>_xlfn.CONCAT(DEC2BIN(IF(ISBLANK(N14), 0, MATCH(N14, 单列下拉值!$B$2:$B$3, 0) - 1)), DEC2BIN(IF(ISBLANK(O14), 0, MATCH(O14, 单列下拉值!$C$2:$C$3, 0) - 1)), DEC2BIN(IF(ISBLANK(P14), 0, MATCH(P14, ALU寄存器选择!$D$2:$D$5, 0) - 1), 2))</f>
        <v>0000</v>
      </c>
      <c r="Z14" s="28" t="str">
        <f>_xlfn.CONCAT(DEC2BIN(IF(ISBLANK(Q14),0,MATCH(Q14,单列下拉值!$D$2:$D$3,0)-1)), DEC2BIN(IF(ISBLANK(R14), 0, MATCH(R14, CP选择!$E$2:$E$9, 0) - 1), 3))</f>
        <v>0000</v>
      </c>
      <c r="AA14" t="str">
        <f>_xlfn.CONCAT(IF(ISBLANK(S14), 0, MATCH(S14, 单列下拉值!$E$2:$E$3, 0) - 1), DEC2BIN(IF(ISBLANK(T14), 0, MATCH(T14, 后继微地址形成!$E$2:$E$9, 0) - 1), 3))</f>
        <v>0000</v>
      </c>
      <c r="AB14" t="str">
        <f>_xlfn.CONCAT(_xlfn.TEXTJOIN(",",FALSE, E11:E18), ";")</f>
        <v>000031,000003,000000,000000,000000,000000,000000,000000;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hidden="1" x14ac:dyDescent="0.2">
      <c r="A15" s="117"/>
      <c r="B15" s="31"/>
      <c r="D15" t="str">
        <f t="shared" si="0"/>
        <v>0C</v>
      </c>
      <c r="E15" t="str">
        <f t="shared" si="1"/>
        <v>000000</v>
      </c>
      <c r="V15" t="str">
        <f t="shared" si="2"/>
        <v>0000</v>
      </c>
      <c r="W15" t="str">
        <f>_xlfn.CONCAT(DEC2BIN(IF(ISBLANK(J15), 0, MATCH(J15, 运算选择!$E$2:$E$9, 0) - 1), 3), DEC2BIN(IF(ISBLANK(K15), 0, MATCH(K15, 单列下拉值!$A$2:$A$3, 0) - 1), 1))</f>
        <v>0000</v>
      </c>
      <c r="X15" t="str">
        <f>_xlfn.CONCAT(DEC2BIN(IF(ISBLANK(L15), 0, MATCH(L15, A寄存器选择!$D$2:$D$5, 0) - 1), 2), DEC2BIN(IF(ISBLANK(M15), 0, MATCH(M15, B寄存器选择!$D$2:$D$5, 0) - 1), 2))</f>
        <v>0000</v>
      </c>
      <c r="Y15" t="str">
        <f>_xlfn.CONCAT(DEC2BIN(IF(ISBLANK(N15), 0, MATCH(N15, 单列下拉值!$B$2:$B$3, 0) - 1)), DEC2BIN(IF(ISBLANK(O15), 0, MATCH(O15, 单列下拉值!$C$2:$C$3, 0) - 1)), DEC2BIN(IF(ISBLANK(P15), 0, MATCH(P15, ALU寄存器选择!$D$2:$D$5, 0) - 1), 2))</f>
        <v>0000</v>
      </c>
      <c r="Z15" t="str">
        <f>_xlfn.CONCAT(DEC2BIN(IF(ISBLANK(Q15),0,MATCH(Q15,单列下拉值!$D$2:$D$3,0)-1)), DEC2BIN(IF(ISBLANK(R15), 0, MATCH(R15, CP选择!$E$2:$E$9, 0) - 1), 3))</f>
        <v>0000</v>
      </c>
      <c r="AA15" t="str">
        <f>_xlfn.CONCAT(IF(ISBLANK(S15), 0, MATCH(S15, 单列下拉值!$E$2:$E$3, 0) - 1), DEC2BIN(IF(ISBLANK(T15), 0, MATCH(T15, 后继微地址形成!$E$2:$E$9, 0) - 1), 3))</f>
        <v>0000</v>
      </c>
    </row>
    <row r="16" spans="1:41" s="28" customFormat="1" hidden="1" x14ac:dyDescent="0.2">
      <c r="A16" s="117"/>
      <c r="B16" s="31"/>
      <c r="D16" s="28" t="str">
        <f t="shared" si="0"/>
        <v>0D</v>
      </c>
      <c r="E16" t="str">
        <f t="shared" si="1"/>
        <v>000000</v>
      </c>
      <c r="F16" s="21"/>
      <c r="G16" s="17"/>
      <c r="H16" s="17"/>
      <c r="I16" s="23"/>
      <c r="J16" s="21"/>
      <c r="K16" s="17"/>
      <c r="L16" s="21"/>
      <c r="M16" s="17"/>
      <c r="N16" s="21"/>
      <c r="O16" s="17"/>
      <c r="P16" s="17"/>
      <c r="Q16" s="21"/>
      <c r="R16" s="17"/>
      <c r="S16" s="21"/>
      <c r="T16" s="23"/>
      <c r="U16" s="29"/>
      <c r="V16" s="28" t="str">
        <f t="shared" si="2"/>
        <v>0000</v>
      </c>
      <c r="W16" s="28" t="str">
        <f>_xlfn.CONCAT(DEC2BIN(IF(ISBLANK(J16), 0, MATCH(J16, 运算选择!$E$2:$E$9, 0) - 1), 3), DEC2BIN(IF(ISBLANK(K16), 0, MATCH(K16, 单列下拉值!$A$2:$A$3, 0) - 1), 1))</f>
        <v>0000</v>
      </c>
      <c r="X16" s="28" t="str">
        <f>_xlfn.CONCAT(DEC2BIN(IF(ISBLANK(L16), 0, MATCH(L16, A寄存器选择!$D$2:$D$5, 0) - 1), 2), DEC2BIN(IF(ISBLANK(M16), 0, MATCH(M16, B寄存器选择!$D$2:$D$5, 0) - 1), 2))</f>
        <v>0000</v>
      </c>
      <c r="Y16" s="28" t="str">
        <f>_xlfn.CONCAT(DEC2BIN(IF(ISBLANK(N16), 0, MATCH(N16, 单列下拉值!$B$2:$B$3, 0) - 1)), DEC2BIN(IF(ISBLANK(O16), 0, MATCH(O16, 单列下拉值!$C$2:$C$3, 0) - 1)), DEC2BIN(IF(ISBLANK(P16), 0, MATCH(P16, ALU寄存器选择!$D$2:$D$5, 0) - 1), 2))</f>
        <v>0000</v>
      </c>
      <c r="Z16" s="28" t="str">
        <f>_xlfn.CONCAT(DEC2BIN(IF(ISBLANK(Q16),0,MATCH(Q16,单列下拉值!$D$2:$D$3,0)-1)), DEC2BIN(IF(ISBLANK(R16), 0, MATCH(R16, CP选择!$E$2:$E$9, 0) - 1), 3))</f>
        <v>0000</v>
      </c>
      <c r="AA16" t="str">
        <f>_xlfn.CONCAT(IF(ISBLANK(S16), 0, MATCH(S16, 单列下拉值!$E$2:$E$3, 0) - 1), DEC2BIN(IF(ISBLANK(T16), 0, MATCH(T16, 后继微地址形成!$E$2:$E$9, 0) - 1), 3))</f>
        <v>0000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29" hidden="1" x14ac:dyDescent="0.2">
      <c r="A17" s="117"/>
      <c r="B17" s="31"/>
      <c r="D17" t="str">
        <f t="shared" si="0"/>
        <v>0E</v>
      </c>
      <c r="E17" t="str">
        <f t="shared" si="1"/>
        <v>000000</v>
      </c>
      <c r="V17" t="str">
        <f t="shared" si="2"/>
        <v>0000</v>
      </c>
      <c r="W17" t="str">
        <f>_xlfn.CONCAT(DEC2BIN(IF(ISBLANK(J17), 0, MATCH(J17, 运算选择!$E$2:$E$9, 0) - 1), 3), DEC2BIN(IF(ISBLANK(K17), 0, MATCH(K17, 单列下拉值!$A$2:$A$3, 0) - 1), 1))</f>
        <v>0000</v>
      </c>
      <c r="X17" t="str">
        <f>_xlfn.CONCAT(DEC2BIN(IF(ISBLANK(L17), 0, MATCH(L17, A寄存器选择!$D$2:$D$5, 0) - 1), 2), DEC2BIN(IF(ISBLANK(M17), 0, MATCH(M17, B寄存器选择!$D$2:$D$5, 0) - 1), 2))</f>
        <v>0000</v>
      </c>
      <c r="Y17" t="str">
        <f>_xlfn.CONCAT(DEC2BIN(IF(ISBLANK(N17), 0, MATCH(N17, 单列下拉值!$B$2:$B$3, 0) - 1)), DEC2BIN(IF(ISBLANK(O17), 0, MATCH(O17, 单列下拉值!$C$2:$C$3, 0) - 1)), DEC2BIN(IF(ISBLANK(P17), 0, MATCH(P17, ALU寄存器选择!$D$2:$D$5, 0) - 1), 2))</f>
        <v>0000</v>
      </c>
      <c r="Z17" t="str">
        <f>_xlfn.CONCAT(DEC2BIN(IF(ISBLANK(Q17),0,MATCH(Q17,单列下拉值!$D$2:$D$3,0)-1)), DEC2BIN(IF(ISBLANK(R17), 0, MATCH(R17, CP选择!$E$2:$E$9, 0) - 1), 3))</f>
        <v>0000</v>
      </c>
      <c r="AA17" t="str">
        <f>_xlfn.CONCAT(IF(ISBLANK(S17), 0, MATCH(S17, 单列下拉值!$E$2:$E$3, 0) - 1), DEC2BIN(IF(ISBLANK(T17), 0, MATCH(T17, 后继微地址形成!$E$2:$E$9, 0) - 1), 3))</f>
        <v>0000</v>
      </c>
    </row>
    <row r="18" spans="1:29" s="28" customFormat="1" hidden="1" x14ac:dyDescent="0.2">
      <c r="A18" s="118"/>
      <c r="B18" s="31"/>
      <c r="D18" s="28" t="str">
        <f t="shared" si="0"/>
        <v>0F</v>
      </c>
      <c r="E18" t="str">
        <f t="shared" si="1"/>
        <v>000000</v>
      </c>
      <c r="F18" s="21"/>
      <c r="G18" s="17"/>
      <c r="H18" s="17"/>
      <c r="I18" s="23"/>
      <c r="J18" s="21"/>
      <c r="K18" s="17"/>
      <c r="L18" s="21"/>
      <c r="M18" s="17"/>
      <c r="N18" s="21"/>
      <c r="O18" s="17"/>
      <c r="P18" s="17"/>
      <c r="Q18" s="21"/>
      <c r="R18" s="17"/>
      <c r="S18" s="21"/>
      <c r="T18" s="23"/>
      <c r="U18" s="29"/>
      <c r="V18" s="28" t="str">
        <f t="shared" si="2"/>
        <v>0000</v>
      </c>
      <c r="W18" s="28" t="str">
        <f>_xlfn.CONCAT(DEC2BIN(IF(ISBLANK(J18), 0, MATCH(J18, 运算选择!$E$2:$E$9, 0) - 1), 3), DEC2BIN(IF(ISBLANK(K18), 0, MATCH(K18, 单列下拉值!$A$2:$A$3, 0) - 1), 1))</f>
        <v>0000</v>
      </c>
      <c r="X18" s="28" t="str">
        <f>_xlfn.CONCAT(DEC2BIN(IF(ISBLANK(L18), 0, MATCH(L18, A寄存器选择!$D$2:$D$5, 0) - 1), 2), DEC2BIN(IF(ISBLANK(M18), 0, MATCH(M18, B寄存器选择!$D$2:$D$5, 0) - 1), 2))</f>
        <v>0000</v>
      </c>
      <c r="Y18" s="28" t="str">
        <f>_xlfn.CONCAT(DEC2BIN(IF(ISBLANK(N18), 0, MATCH(N18, 单列下拉值!$B$2:$B$3, 0) - 1)), DEC2BIN(IF(ISBLANK(O18), 0, MATCH(O18, 单列下拉值!$C$2:$C$3, 0) - 1)), DEC2BIN(IF(ISBLANK(P18), 0, MATCH(P18, ALU寄存器选择!$D$2:$D$5, 0) - 1), 2))</f>
        <v>0000</v>
      </c>
      <c r="Z18" s="28" t="str">
        <f>_xlfn.CONCAT(DEC2BIN(IF(ISBLANK(Q18),0,MATCH(Q18,单列下拉值!$D$2:$D$3,0)-1)), DEC2BIN(IF(ISBLANK(R18), 0, MATCH(R18, CP选择!$E$2:$E$9, 0) - 1), 3))</f>
        <v>0000</v>
      </c>
      <c r="AA18" t="str">
        <f>_xlfn.CONCAT(IF(ISBLANK(S18), 0, MATCH(S18, 单列下拉值!$E$2:$E$3, 0) - 1), DEC2BIN(IF(ISBLANK(T18), 0, MATCH(T18, 后继微地址形成!$E$2:$E$9, 0) - 1), 3))</f>
        <v>0000</v>
      </c>
      <c r="AC18"/>
    </row>
    <row r="19" spans="1:29" ht="14.25" customHeight="1" x14ac:dyDescent="0.2">
      <c r="A19" s="108" t="s">
        <v>206</v>
      </c>
      <c r="B19" s="111" t="s">
        <v>162</v>
      </c>
      <c r="C19" s="56" t="s">
        <v>87</v>
      </c>
      <c r="D19" s="57" t="str">
        <f t="shared" si="0"/>
        <v>10</v>
      </c>
      <c r="E19" s="56" t="str">
        <f t="shared" si="1"/>
        <v>001201</v>
      </c>
      <c r="F19" s="58"/>
      <c r="G19" s="59"/>
      <c r="H19" s="60"/>
      <c r="I19" s="61"/>
      <c r="J19" s="62"/>
      <c r="K19" s="59"/>
      <c r="L19" s="62"/>
      <c r="M19" s="60" t="s">
        <v>94</v>
      </c>
      <c r="N19" s="62"/>
      <c r="O19" s="59"/>
      <c r="P19" s="59" t="s">
        <v>88</v>
      </c>
      <c r="Q19" s="58"/>
      <c r="R19" s="59"/>
      <c r="S19" s="58"/>
      <c r="T19" s="61" t="s">
        <v>83</v>
      </c>
      <c r="V19" t="str">
        <f t="shared" si="2"/>
        <v>0000</v>
      </c>
      <c r="W19" t="str">
        <f>_xlfn.CONCAT(DEC2BIN(IF(ISBLANK(J19), 0, MATCH(J19, 运算选择!$E$2:$E$9, 0) - 1), 3), DEC2BIN(IF(ISBLANK(K19), 0, MATCH(K19, 单列下拉值!$A$2:$A$3, 0) - 1), 1))</f>
        <v>0000</v>
      </c>
      <c r="X19" t="str">
        <f>_xlfn.CONCAT(DEC2BIN(IF(ISBLANK(L19), 0, MATCH(L19, A寄存器选择!$D$2:$D$5, 0) - 1), 2), DEC2BIN(IF(ISBLANK(M19), 0, MATCH(M19, B寄存器选择!$D$2:$D$5, 0) - 1), 2))</f>
        <v>0001</v>
      </c>
      <c r="Y19" t="str">
        <f>_xlfn.CONCAT(DEC2BIN(IF(ISBLANK(N19), 0, MATCH(N19, 单列下拉值!$B$2:$B$3, 0) - 1)), DEC2BIN(IF(ISBLANK(O19), 0, MATCH(O19, 单列下拉值!$C$2:$C$3, 0) - 1)), DEC2BIN(IF(ISBLANK(P19), 0, MATCH(P19, ALU寄存器选择!$D$2:$D$5, 0) - 1), 2))</f>
        <v>0010</v>
      </c>
      <c r="Z19" t="str">
        <f>_xlfn.CONCAT(DEC2BIN(IF(ISBLANK(Q19),0,MATCH(Q19,单列下拉值!$D$2:$D$3,0)-1)), DEC2BIN(IF(ISBLANK(R19), 0, MATCH(R19, CP选择!$E$2:$E$9, 0) - 1), 3))</f>
        <v>0000</v>
      </c>
      <c r="AA19" t="str">
        <f>_xlfn.CONCAT(IF(ISBLANK(S19), 0, MATCH(S19, 单列下拉值!$E$2:$E$3, 0) - 1), DEC2BIN(IF(ISBLANK(T19), 0, MATCH(T19, 后继微地址形成!$E$2:$E$9, 0) - 1), 3))</f>
        <v>0001</v>
      </c>
      <c r="AB19" t="s">
        <v>237</v>
      </c>
    </row>
    <row r="20" spans="1:29" s="28" customFormat="1" x14ac:dyDescent="0.2">
      <c r="A20" s="109"/>
      <c r="B20" s="111"/>
      <c r="C20" s="28" t="s">
        <v>144</v>
      </c>
      <c r="D20" s="28" t="str">
        <f t="shared" si="0"/>
        <v>11</v>
      </c>
      <c r="E20" t="str">
        <f t="shared" si="1"/>
        <v>0001A1</v>
      </c>
      <c r="F20" s="21"/>
      <c r="G20" s="17"/>
      <c r="H20" s="17"/>
      <c r="I20" s="23"/>
      <c r="J20" s="21"/>
      <c r="K20" s="18"/>
      <c r="L20" s="21" t="s">
        <v>86</v>
      </c>
      <c r="M20" s="18"/>
      <c r="N20" s="21"/>
      <c r="O20" s="18"/>
      <c r="P20" s="18" t="s">
        <v>96</v>
      </c>
      <c r="Q20" s="21" t="s">
        <v>84</v>
      </c>
      <c r="R20" s="18" t="s">
        <v>139</v>
      </c>
      <c r="S20" s="21"/>
      <c r="T20" s="23" t="s">
        <v>83</v>
      </c>
      <c r="U20" s="29"/>
      <c r="V20" s="28" t="str">
        <f t="shared" si="2"/>
        <v>0000</v>
      </c>
      <c r="W20" s="28" t="str">
        <f>_xlfn.CONCAT(DEC2BIN(IF(ISBLANK(J20), 0, MATCH(J20, 运算选择!$E$2:$E$9, 0) - 1), 3), DEC2BIN(IF(ISBLANK(K20), 0, MATCH(K20, 单列下拉值!$A$2:$A$3, 0) - 1), 1))</f>
        <v>0000</v>
      </c>
      <c r="X20" s="28" t="str">
        <f>_xlfn.CONCAT(DEC2BIN(IF(ISBLANK(L20), 0, MATCH(L20, A寄存器选择!$D$2:$D$5, 0) - 1), 2), DEC2BIN(IF(ISBLANK(M20), 0, MATCH(M20, B寄存器选择!$D$2:$D$5, 0) - 1), 2))</f>
        <v>0000</v>
      </c>
      <c r="Y20" s="28" t="str">
        <f>_xlfn.CONCAT(DEC2BIN(IF(ISBLANK(N20), 0, MATCH(N20, 单列下拉值!$B$2:$B$3, 0) - 1)), DEC2BIN(IF(ISBLANK(O20), 0, MATCH(O20, 单列下拉值!$C$2:$C$3, 0) - 1)), DEC2BIN(IF(ISBLANK(P20), 0, MATCH(P20, ALU寄存器选择!$D$2:$D$5, 0) - 1), 2))</f>
        <v>0001</v>
      </c>
      <c r="Z20" s="28" t="str">
        <f>_xlfn.CONCAT(DEC2BIN(IF(ISBLANK(Q20),0,MATCH(Q20,单列下拉值!$D$2:$D$3,0)-1)), DEC2BIN(IF(ISBLANK(R20), 0, MATCH(R20, CP选择!$E$2:$E$9, 0) - 1), 3))</f>
        <v>1010</v>
      </c>
      <c r="AA20" t="str">
        <f>_xlfn.CONCAT(IF(ISBLANK(S20), 0, MATCH(S20, 单列下拉值!$E$2:$E$3, 0) - 1), DEC2BIN(IF(ISBLANK(T20), 0, MATCH(T20, 后继微地址形成!$E$2:$E$9, 0) - 1), 3))</f>
        <v>0001</v>
      </c>
      <c r="AB20" s="28" t="str">
        <f>D19</f>
        <v>10</v>
      </c>
      <c r="AC20"/>
    </row>
    <row r="21" spans="1:29" x14ac:dyDescent="0.2">
      <c r="A21" s="109"/>
      <c r="B21" s="111"/>
      <c r="C21" t="s">
        <v>145</v>
      </c>
      <c r="D21" t="str">
        <f t="shared" si="0"/>
        <v>12</v>
      </c>
      <c r="E21" t="str">
        <f t="shared" si="1"/>
        <v>040301</v>
      </c>
      <c r="J21" s="26" t="s">
        <v>123</v>
      </c>
      <c r="K21" s="19"/>
      <c r="M21" s="8"/>
      <c r="O21" s="19"/>
      <c r="P21" s="19" t="s">
        <v>97</v>
      </c>
      <c r="R21" s="19"/>
      <c r="T21" s="25" t="s">
        <v>83</v>
      </c>
      <c r="V21" t="str">
        <f t="shared" si="2"/>
        <v>0000</v>
      </c>
      <c r="W21" t="str">
        <f>_xlfn.CONCAT(DEC2BIN(IF(ISBLANK(J21), 0, MATCH(J21, 运算选择!$E$2:$E$9, 0) - 1), 3), DEC2BIN(IF(ISBLANK(K21), 0, MATCH(K21, 单列下拉值!$A$2:$A$3, 0) - 1), 1))</f>
        <v>0100</v>
      </c>
      <c r="X21" t="str">
        <f>_xlfn.CONCAT(DEC2BIN(IF(ISBLANK(L21), 0, MATCH(L21, A寄存器选择!$D$2:$D$5, 0) - 1), 2), DEC2BIN(IF(ISBLANK(M21), 0, MATCH(M21, B寄存器选择!$D$2:$D$5, 0) - 1), 2))</f>
        <v>0000</v>
      </c>
      <c r="Y21" t="str">
        <f>_xlfn.CONCAT(DEC2BIN(IF(ISBLANK(N21), 0, MATCH(N21, 单列下拉值!$B$2:$B$3, 0) - 1)), DEC2BIN(IF(ISBLANK(O21), 0, MATCH(O21, 单列下拉值!$C$2:$C$3, 0) - 1)), DEC2BIN(IF(ISBLANK(P21), 0, MATCH(P21, ALU寄存器选择!$D$2:$D$5, 0) - 1), 2))</f>
        <v>0011</v>
      </c>
      <c r="Z21" t="str">
        <f>_xlfn.CONCAT(DEC2BIN(IF(ISBLANK(Q21),0,MATCH(Q21,单列下拉值!$D$2:$D$3,0)-1)), DEC2BIN(IF(ISBLANK(R21), 0, MATCH(R21, CP选择!$E$2:$E$9, 0) - 1), 3))</f>
        <v>0000</v>
      </c>
      <c r="AA21" t="str">
        <f>_xlfn.CONCAT(IF(ISBLANK(S21), 0, MATCH(S21, 单列下拉值!$E$2:$E$3, 0) - 1), DEC2BIN(IF(ISBLANK(T21), 0, MATCH(T21, 后继微地址形成!$E$2:$E$9, 0) - 1), 3))</f>
        <v>0001</v>
      </c>
      <c r="AB21" t="s">
        <v>238</v>
      </c>
    </row>
    <row r="22" spans="1:29" s="28" customFormat="1" x14ac:dyDescent="0.2">
      <c r="A22" s="109"/>
      <c r="B22" s="111"/>
      <c r="C22" s="28" t="s">
        <v>236</v>
      </c>
      <c r="D22" s="28" t="str">
        <f t="shared" si="0"/>
        <v>13</v>
      </c>
      <c r="E22" t="str">
        <f t="shared" si="1"/>
        <v>000441</v>
      </c>
      <c r="F22" s="21"/>
      <c r="G22" s="17"/>
      <c r="H22" s="17"/>
      <c r="I22" s="23"/>
      <c r="J22" s="21"/>
      <c r="K22" s="18"/>
      <c r="L22" s="21"/>
      <c r="M22" s="18"/>
      <c r="N22" s="21"/>
      <c r="O22" s="18" t="s">
        <v>58</v>
      </c>
      <c r="P22" s="18"/>
      <c r="Q22" s="21"/>
      <c r="R22" s="18" t="s">
        <v>98</v>
      </c>
      <c r="S22" s="21"/>
      <c r="T22" s="23" t="s">
        <v>83</v>
      </c>
      <c r="U22" s="29"/>
      <c r="V22" s="28" t="str">
        <f t="shared" si="2"/>
        <v>0000</v>
      </c>
      <c r="W22" s="28" t="str">
        <f>_xlfn.CONCAT(DEC2BIN(IF(ISBLANK(J22), 0, MATCH(J22, 运算选择!$E$2:$E$9, 0) - 1), 3), DEC2BIN(IF(ISBLANK(K22), 0, MATCH(K22, 单列下拉值!$A$2:$A$3, 0) - 1), 1))</f>
        <v>0000</v>
      </c>
      <c r="X22" s="28" t="str">
        <f>_xlfn.CONCAT(DEC2BIN(IF(ISBLANK(L22), 0, MATCH(L22, A寄存器选择!$D$2:$D$5, 0) - 1), 2), DEC2BIN(IF(ISBLANK(M22), 0, MATCH(M22, B寄存器选择!$D$2:$D$5, 0) - 1), 2))</f>
        <v>0000</v>
      </c>
      <c r="Y22" s="28" t="str">
        <f>_xlfn.CONCAT(DEC2BIN(IF(ISBLANK(N22), 0, MATCH(N22, 单列下拉值!$B$2:$B$3, 0) - 1)), DEC2BIN(IF(ISBLANK(O22), 0, MATCH(O22, 单列下拉值!$C$2:$C$3, 0) - 1)), DEC2BIN(IF(ISBLANK(P22), 0, MATCH(P22, ALU寄存器选择!$D$2:$D$5, 0) - 1), 2))</f>
        <v>0100</v>
      </c>
      <c r="Z22" s="28" t="str">
        <f>_xlfn.CONCAT(DEC2BIN(IF(ISBLANK(Q22),0,MATCH(Q22,单列下拉值!$D$2:$D$3,0)-1)), DEC2BIN(IF(ISBLANK(R22), 0, MATCH(R22, CP选择!$E$2:$E$9, 0) - 1), 3))</f>
        <v>0100</v>
      </c>
      <c r="AA22" t="str">
        <f>_xlfn.CONCAT(IF(ISBLANK(S22), 0, MATCH(S22, 单列下拉值!$E$2:$E$3, 0) - 1), DEC2BIN(IF(ISBLANK(T22), 0, MATCH(T22, 后继微地址形成!$E$2:$E$9, 0) - 1), 3))</f>
        <v>0001</v>
      </c>
      <c r="AB22" t="str">
        <f>_xlfn.CONCAT(_xlfn.TEXTJOIN(",",FALSE, E19:E26), ";")</f>
        <v>001201,0001A1,040301,000441,000451,004101,000201,040301;</v>
      </c>
      <c r="AC22"/>
    </row>
    <row r="23" spans="1:29" x14ac:dyDescent="0.2">
      <c r="A23" s="109"/>
      <c r="B23" s="31"/>
      <c r="C23" t="s">
        <v>146</v>
      </c>
      <c r="D23" t="str">
        <f t="shared" si="0"/>
        <v>14</v>
      </c>
      <c r="E23" t="str">
        <f t="shared" si="1"/>
        <v>000451</v>
      </c>
      <c r="K23" s="19" t="s">
        <v>118</v>
      </c>
      <c r="M23" s="8"/>
      <c r="O23" s="19" t="s">
        <v>58</v>
      </c>
      <c r="P23" s="19"/>
      <c r="R23" s="19" t="s">
        <v>99</v>
      </c>
      <c r="T23" s="25" t="s">
        <v>83</v>
      </c>
      <c r="V23" t="str">
        <f t="shared" si="2"/>
        <v>0000</v>
      </c>
      <c r="W23" t="str">
        <f>_xlfn.CONCAT(DEC2BIN(IF(ISBLANK(J23), 0, MATCH(J23, 运算选择!$E$2:$E$9, 0) - 1), 3), DEC2BIN(IF(ISBLANK(K23), 0, MATCH(K23, 单列下拉值!$A$2:$A$3, 0) - 1), 1))</f>
        <v>0000</v>
      </c>
      <c r="X23" t="str">
        <f>_xlfn.CONCAT(DEC2BIN(IF(ISBLANK(L23), 0, MATCH(L23, A寄存器选择!$D$2:$D$5, 0) - 1), 2), DEC2BIN(IF(ISBLANK(M23), 0, MATCH(M23, B寄存器选择!$D$2:$D$5, 0) - 1), 2))</f>
        <v>0000</v>
      </c>
      <c r="Y23" t="str">
        <f>_xlfn.CONCAT(DEC2BIN(IF(ISBLANK(N23), 0, MATCH(N23, 单列下拉值!$B$2:$B$3, 0) - 1)), DEC2BIN(IF(ISBLANK(O23), 0, MATCH(O23, 单列下拉值!$C$2:$C$3, 0) - 1)), DEC2BIN(IF(ISBLANK(P23), 0, MATCH(P23, ALU寄存器选择!$D$2:$D$5, 0) - 1), 2))</f>
        <v>0100</v>
      </c>
      <c r="Z23" t="str">
        <f>_xlfn.CONCAT(DEC2BIN(IF(ISBLANK(Q23),0,MATCH(Q23,单列下拉值!$D$2:$D$3,0)-1)), DEC2BIN(IF(ISBLANK(R23), 0, MATCH(R23, CP选择!$E$2:$E$9, 0) - 1), 3))</f>
        <v>0101</v>
      </c>
      <c r="AA23" t="str">
        <f>_xlfn.CONCAT(IF(ISBLANK(S23), 0, MATCH(S23, 单列下拉值!$E$2:$E$3, 0) - 1), DEC2BIN(IF(ISBLANK(T23), 0, MATCH(T23, 后继微地址形成!$E$2:$E$9, 0) - 1), 3))</f>
        <v>0001</v>
      </c>
    </row>
    <row r="24" spans="1:29" s="28" customFormat="1" x14ac:dyDescent="0.2">
      <c r="A24" s="109"/>
      <c r="B24" s="113" t="s">
        <v>153</v>
      </c>
      <c r="C24" s="28" t="s">
        <v>100</v>
      </c>
      <c r="D24" s="28" t="str">
        <f t="shared" si="0"/>
        <v>15</v>
      </c>
      <c r="E24" t="str">
        <f t="shared" si="1"/>
        <v>004101</v>
      </c>
      <c r="F24" s="21"/>
      <c r="G24" s="17"/>
      <c r="H24" s="17"/>
      <c r="I24" s="23"/>
      <c r="J24" s="21"/>
      <c r="K24" s="18"/>
      <c r="L24" s="21" t="s">
        <v>90</v>
      </c>
      <c r="M24" s="18"/>
      <c r="N24" s="21"/>
      <c r="O24" s="18"/>
      <c r="P24" s="18" t="s">
        <v>96</v>
      </c>
      <c r="Q24" s="21"/>
      <c r="R24" s="18"/>
      <c r="S24" s="21"/>
      <c r="T24" s="23" t="s">
        <v>83</v>
      </c>
      <c r="U24" s="29"/>
      <c r="V24" s="28" t="str">
        <f t="shared" si="2"/>
        <v>0000</v>
      </c>
      <c r="W24" s="28" t="str">
        <f>_xlfn.CONCAT(DEC2BIN(IF(ISBLANK(J24), 0, MATCH(J24, 运算选择!$E$2:$E$9, 0) - 1), 3), DEC2BIN(IF(ISBLANK(K24), 0, MATCH(K24, 单列下拉值!$A$2:$A$3, 0) - 1), 1))</f>
        <v>0000</v>
      </c>
      <c r="X24" s="28" t="str">
        <f>_xlfn.CONCAT(DEC2BIN(IF(ISBLANK(L24), 0, MATCH(L24, A寄存器选择!$D$2:$D$5, 0) - 1), 2), DEC2BIN(IF(ISBLANK(M24), 0, MATCH(M24, B寄存器选择!$D$2:$D$5, 0) - 1), 2))</f>
        <v>0100</v>
      </c>
      <c r="Y24" s="28" t="str">
        <f>_xlfn.CONCAT(DEC2BIN(IF(ISBLANK(N24), 0, MATCH(N24, 单列下拉值!$B$2:$B$3, 0) - 1)), DEC2BIN(IF(ISBLANK(O24), 0, MATCH(O24, 单列下拉值!$C$2:$C$3, 0) - 1)), DEC2BIN(IF(ISBLANK(P24), 0, MATCH(P24, ALU寄存器选择!$D$2:$D$5, 0) - 1), 2))</f>
        <v>0001</v>
      </c>
      <c r="Z24" s="28" t="str">
        <f>_xlfn.CONCAT(DEC2BIN(IF(ISBLANK(Q24),0,MATCH(Q24,单列下拉值!$D$2:$D$3,0)-1)), DEC2BIN(IF(ISBLANK(R24), 0, MATCH(R24, CP选择!$E$2:$E$9, 0) - 1), 3))</f>
        <v>0000</v>
      </c>
      <c r="AA24" t="str">
        <f>_xlfn.CONCAT(IF(ISBLANK(S24), 0, MATCH(S24, 单列下拉值!$E$2:$E$3, 0) - 1), DEC2BIN(IF(ISBLANK(T24), 0, MATCH(T24, 后继微地址形成!$E$2:$E$9, 0) - 1), 3))</f>
        <v>0001</v>
      </c>
      <c r="AC24"/>
    </row>
    <row r="25" spans="1:29" x14ac:dyDescent="0.2">
      <c r="A25" s="109"/>
      <c r="B25" s="113"/>
      <c r="C25" t="s">
        <v>126</v>
      </c>
      <c r="D25" t="str">
        <f t="shared" si="0"/>
        <v>16</v>
      </c>
      <c r="E25" t="str">
        <f t="shared" si="1"/>
        <v>000201</v>
      </c>
      <c r="K25" s="19"/>
      <c r="M25" s="8" t="s">
        <v>85</v>
      </c>
      <c r="O25" s="19"/>
      <c r="P25" s="19" t="s">
        <v>88</v>
      </c>
      <c r="R25" s="19"/>
      <c r="T25" s="25" t="s">
        <v>83</v>
      </c>
      <c r="V25" t="str">
        <f t="shared" si="2"/>
        <v>0000</v>
      </c>
      <c r="W25" t="str">
        <f>_xlfn.CONCAT(DEC2BIN(IF(ISBLANK(J25), 0, MATCH(J25, 运算选择!$E$2:$E$9, 0) - 1), 3), DEC2BIN(IF(ISBLANK(K25), 0, MATCH(K25, 单列下拉值!$A$2:$A$3, 0) - 1), 1))</f>
        <v>0000</v>
      </c>
      <c r="X25" t="str">
        <f>_xlfn.CONCAT(DEC2BIN(IF(ISBLANK(L25), 0, MATCH(L25, A寄存器选择!$D$2:$D$5, 0) - 1), 2), DEC2BIN(IF(ISBLANK(M25), 0, MATCH(M25, B寄存器选择!$D$2:$D$5, 0) - 1), 2))</f>
        <v>0000</v>
      </c>
      <c r="Y25" t="str">
        <f>_xlfn.CONCAT(DEC2BIN(IF(ISBLANK(N25), 0, MATCH(N25, 单列下拉值!$B$2:$B$3, 0) - 1)), DEC2BIN(IF(ISBLANK(O25), 0, MATCH(O25, 单列下拉值!$C$2:$C$3, 0) - 1)), DEC2BIN(IF(ISBLANK(P25), 0, MATCH(P25, ALU寄存器选择!$D$2:$D$5, 0) - 1), 2))</f>
        <v>0010</v>
      </c>
      <c r="Z25" t="str">
        <f>_xlfn.CONCAT(DEC2BIN(IF(ISBLANK(Q25),0,MATCH(Q25,单列下拉值!$D$2:$D$3,0)-1)), DEC2BIN(IF(ISBLANK(R25), 0, MATCH(R25, CP选择!$E$2:$E$9, 0) - 1), 3))</f>
        <v>0000</v>
      </c>
      <c r="AA25" t="str">
        <f>_xlfn.CONCAT(IF(ISBLANK(S25), 0, MATCH(S25, 单列下拉值!$E$2:$E$3, 0) - 1), DEC2BIN(IF(ISBLANK(T25), 0, MATCH(T25, 后继微地址形成!$E$2:$E$9, 0) - 1), 3))</f>
        <v>0001</v>
      </c>
    </row>
    <row r="26" spans="1:29" s="28" customFormat="1" x14ac:dyDescent="0.2">
      <c r="A26" s="109"/>
      <c r="B26" s="113"/>
      <c r="C26" s="28" t="s">
        <v>147</v>
      </c>
      <c r="D26" s="28" t="str">
        <f t="shared" si="0"/>
        <v>17</v>
      </c>
      <c r="E26" t="str">
        <f t="shared" si="1"/>
        <v>040301</v>
      </c>
      <c r="F26" s="21"/>
      <c r="G26" s="17"/>
      <c r="H26" s="17"/>
      <c r="I26" s="23"/>
      <c r="J26" s="21" t="s">
        <v>123</v>
      </c>
      <c r="K26" s="18"/>
      <c r="L26" s="21"/>
      <c r="M26" s="18"/>
      <c r="N26" s="21"/>
      <c r="O26" s="18"/>
      <c r="P26" s="18" t="s">
        <v>97</v>
      </c>
      <c r="Q26" s="21"/>
      <c r="R26" s="18"/>
      <c r="S26" s="21"/>
      <c r="T26" s="23" t="s">
        <v>83</v>
      </c>
      <c r="U26" s="29"/>
      <c r="V26" s="28" t="str">
        <f t="shared" si="2"/>
        <v>0000</v>
      </c>
      <c r="W26" s="28" t="str">
        <f>_xlfn.CONCAT(DEC2BIN(IF(ISBLANK(J26), 0, MATCH(J26, 运算选择!$E$2:$E$9, 0) - 1), 3), DEC2BIN(IF(ISBLANK(K26), 0, MATCH(K26, 单列下拉值!$A$2:$A$3, 0) - 1), 1))</f>
        <v>0100</v>
      </c>
      <c r="X26" s="28" t="str">
        <f>_xlfn.CONCAT(DEC2BIN(IF(ISBLANK(L26), 0, MATCH(L26, A寄存器选择!$D$2:$D$5, 0) - 1), 2), DEC2BIN(IF(ISBLANK(M26), 0, MATCH(M26, B寄存器选择!$D$2:$D$5, 0) - 1), 2))</f>
        <v>0000</v>
      </c>
      <c r="Y26" s="28" t="str">
        <f>_xlfn.CONCAT(DEC2BIN(IF(ISBLANK(N26), 0, MATCH(N26, 单列下拉值!$B$2:$B$3, 0) - 1)), DEC2BIN(IF(ISBLANK(O26), 0, MATCH(O26, 单列下拉值!$C$2:$C$3, 0) - 1)), DEC2BIN(IF(ISBLANK(P26), 0, MATCH(P26, ALU寄存器选择!$D$2:$D$5, 0) - 1), 2))</f>
        <v>0011</v>
      </c>
      <c r="Z26" s="28" t="str">
        <f>_xlfn.CONCAT(DEC2BIN(IF(ISBLANK(Q26),0,MATCH(Q26,单列下拉值!$D$2:$D$3,0)-1)), DEC2BIN(IF(ISBLANK(R26), 0, MATCH(R26, CP选择!$E$2:$E$9, 0) - 1), 3))</f>
        <v>0000</v>
      </c>
      <c r="AA26" t="str">
        <f>_xlfn.CONCAT(IF(ISBLANK(S26), 0, MATCH(S26, 单列下拉值!$E$2:$E$3, 0) - 1), DEC2BIN(IF(ISBLANK(T26), 0, MATCH(T26, 后继微地址形成!$E$2:$E$9, 0) - 1), 3))</f>
        <v>0001</v>
      </c>
      <c r="AC26"/>
    </row>
    <row r="27" spans="1:29" x14ac:dyDescent="0.2">
      <c r="A27" s="109"/>
      <c r="B27" s="113"/>
      <c r="C27" t="s">
        <v>116</v>
      </c>
      <c r="D27" t="str">
        <f t="shared" si="0"/>
        <v>18</v>
      </c>
      <c r="E27" t="str">
        <f t="shared" si="1"/>
        <v>000041</v>
      </c>
      <c r="R27" s="20" t="s">
        <v>98</v>
      </c>
      <c r="T27" s="25" t="s">
        <v>83</v>
      </c>
      <c r="V27" t="str">
        <f t="shared" si="2"/>
        <v>0000</v>
      </c>
      <c r="W27" t="str">
        <f>_xlfn.CONCAT(DEC2BIN(IF(ISBLANK(J27), 0, MATCH(J27, 运算选择!$E$2:$E$9, 0) - 1), 3), DEC2BIN(IF(ISBLANK(K27), 0, MATCH(K27, 单列下拉值!$A$2:$A$3, 0) - 1), 1))</f>
        <v>0000</v>
      </c>
      <c r="X27" t="str">
        <f>_xlfn.CONCAT(DEC2BIN(IF(ISBLANK(L27), 0, MATCH(L27, A寄存器选择!$D$2:$D$5, 0) - 1), 2), DEC2BIN(IF(ISBLANK(M27), 0, MATCH(M27, B寄存器选择!$D$2:$D$5, 0) - 1), 2))</f>
        <v>0000</v>
      </c>
      <c r="Y27" t="str">
        <f>_xlfn.CONCAT(DEC2BIN(IF(ISBLANK(N27), 0, MATCH(N27, 单列下拉值!$B$2:$B$3, 0) - 1)), DEC2BIN(IF(ISBLANK(O27), 0, MATCH(O27, 单列下拉值!$C$2:$C$3, 0) - 1)), DEC2BIN(IF(ISBLANK(P27), 0, MATCH(P27, ALU寄存器选择!$D$2:$D$5, 0) - 1), 2))</f>
        <v>0000</v>
      </c>
      <c r="Z27" t="str">
        <f>_xlfn.CONCAT(DEC2BIN(IF(ISBLANK(Q27),0,MATCH(Q27,单列下拉值!$D$2:$D$3,0)-1)), DEC2BIN(IF(ISBLANK(R27), 0, MATCH(R27, CP选择!$E$2:$E$9, 0) - 1), 3))</f>
        <v>0100</v>
      </c>
      <c r="AA27" t="str">
        <f>_xlfn.CONCAT(IF(ISBLANK(S27), 0, MATCH(S27, 单列下拉值!$E$2:$E$3, 0) - 1), DEC2BIN(IF(ISBLANK(T27), 0, MATCH(T27, 后继微地址形成!$E$2:$E$9, 0) - 1), 3))</f>
        <v>0001</v>
      </c>
      <c r="AB27" t="s">
        <v>237</v>
      </c>
    </row>
    <row r="28" spans="1:29" s="28" customFormat="1" x14ac:dyDescent="0.2">
      <c r="A28" s="109"/>
      <c r="B28" s="113" t="s">
        <v>207</v>
      </c>
      <c r="C28" s="28" t="s">
        <v>128</v>
      </c>
      <c r="D28" s="28" t="str">
        <f t="shared" si="0"/>
        <v>19</v>
      </c>
      <c r="E28" t="str">
        <f t="shared" si="1"/>
        <v>002201</v>
      </c>
      <c r="F28" s="21"/>
      <c r="G28" s="17"/>
      <c r="H28" s="17"/>
      <c r="I28" s="23"/>
      <c r="J28" s="21"/>
      <c r="K28" s="17"/>
      <c r="L28" s="21"/>
      <c r="M28" s="17" t="s">
        <v>92</v>
      </c>
      <c r="N28" s="21"/>
      <c r="O28" s="17"/>
      <c r="P28" s="17" t="s">
        <v>88</v>
      </c>
      <c r="Q28" s="21"/>
      <c r="R28" s="17"/>
      <c r="S28" s="21"/>
      <c r="T28" s="23" t="s">
        <v>83</v>
      </c>
      <c r="U28" s="29"/>
      <c r="V28" s="28" t="str">
        <f t="shared" si="2"/>
        <v>0000</v>
      </c>
      <c r="W28" s="28" t="str">
        <f>_xlfn.CONCAT(DEC2BIN(IF(ISBLANK(J28), 0, MATCH(J28, 运算选择!$E$2:$E$9, 0) - 1), 3), DEC2BIN(IF(ISBLANK(K28), 0, MATCH(K28, 单列下拉值!$A$2:$A$3, 0) - 1), 1))</f>
        <v>0000</v>
      </c>
      <c r="X28" s="28" t="str">
        <f>_xlfn.CONCAT(DEC2BIN(IF(ISBLANK(L28), 0, MATCH(L28, A寄存器选择!$D$2:$D$5, 0) - 1), 2), DEC2BIN(IF(ISBLANK(M28), 0, MATCH(M28, B寄存器选择!$D$2:$D$5, 0) - 1), 2))</f>
        <v>0010</v>
      </c>
      <c r="Y28" s="28" t="str">
        <f>_xlfn.CONCAT(DEC2BIN(IF(ISBLANK(N28), 0, MATCH(N28, 单列下拉值!$B$2:$B$3, 0) - 1)), DEC2BIN(IF(ISBLANK(O28), 0, MATCH(O28, 单列下拉值!$C$2:$C$3, 0) - 1)), DEC2BIN(IF(ISBLANK(P28), 0, MATCH(P28, ALU寄存器选择!$D$2:$D$5, 0) - 1), 2))</f>
        <v>0010</v>
      </c>
      <c r="Z28" s="28" t="str">
        <f>_xlfn.CONCAT(DEC2BIN(IF(ISBLANK(Q28),0,MATCH(Q28,单列下拉值!$D$2:$D$3,0)-1)), DEC2BIN(IF(ISBLANK(R28), 0, MATCH(R28, CP选择!$E$2:$E$9, 0) - 1), 3))</f>
        <v>0000</v>
      </c>
      <c r="AA28" t="str">
        <f>_xlfn.CONCAT(IF(ISBLANK(S28), 0, MATCH(S28, 单列下拉值!$E$2:$E$3, 0) - 1), DEC2BIN(IF(ISBLANK(T28), 0, MATCH(T28, 后继微地址形成!$E$2:$E$9, 0) - 1), 3))</f>
        <v>0001</v>
      </c>
      <c r="AB28" s="28" t="str">
        <f>D27</f>
        <v>18</v>
      </c>
      <c r="AC28"/>
    </row>
    <row r="29" spans="1:29" x14ac:dyDescent="0.2">
      <c r="A29" s="109"/>
      <c r="B29" s="113"/>
      <c r="C29" t="s">
        <v>125</v>
      </c>
      <c r="D29" t="str">
        <f t="shared" si="0"/>
        <v>1A</v>
      </c>
      <c r="E29" t="str">
        <f t="shared" si="1"/>
        <v>000101</v>
      </c>
      <c r="L29" s="26" t="s">
        <v>86</v>
      </c>
      <c r="P29" s="20" t="s">
        <v>96</v>
      </c>
      <c r="T29" s="25" t="s">
        <v>83</v>
      </c>
      <c r="V29" t="str">
        <f t="shared" si="2"/>
        <v>0000</v>
      </c>
      <c r="W29" t="str">
        <f>_xlfn.CONCAT(DEC2BIN(IF(ISBLANK(J29), 0, MATCH(J29, 运算选择!$E$2:$E$9, 0) - 1), 3), DEC2BIN(IF(ISBLANK(K29), 0, MATCH(K29, 单列下拉值!$A$2:$A$3, 0) - 1), 1))</f>
        <v>0000</v>
      </c>
      <c r="X29" t="str">
        <f>_xlfn.CONCAT(DEC2BIN(IF(ISBLANK(L29), 0, MATCH(L29, A寄存器选择!$D$2:$D$5, 0) - 1), 2), DEC2BIN(IF(ISBLANK(M29), 0, MATCH(M29, B寄存器选择!$D$2:$D$5, 0) - 1), 2))</f>
        <v>0000</v>
      </c>
      <c r="Y29" t="str">
        <f>_xlfn.CONCAT(DEC2BIN(IF(ISBLANK(N29), 0, MATCH(N29, 单列下拉值!$B$2:$B$3, 0) - 1)), DEC2BIN(IF(ISBLANK(O29), 0, MATCH(O29, 单列下拉值!$C$2:$C$3, 0) - 1)), DEC2BIN(IF(ISBLANK(P29), 0, MATCH(P29, ALU寄存器选择!$D$2:$D$5, 0) - 1), 2))</f>
        <v>0001</v>
      </c>
      <c r="Z29" t="str">
        <f>_xlfn.CONCAT(DEC2BIN(IF(ISBLANK(Q29),0,MATCH(Q29,单列下拉值!$D$2:$D$3,0)-1)), DEC2BIN(IF(ISBLANK(R29), 0, MATCH(R29, CP选择!$E$2:$E$9, 0) - 1), 3))</f>
        <v>0000</v>
      </c>
      <c r="AA29" t="str">
        <f>_xlfn.CONCAT(IF(ISBLANK(S29), 0, MATCH(S29, 单列下拉值!$E$2:$E$3, 0) - 1), DEC2BIN(IF(ISBLANK(T29), 0, MATCH(T29, 后继微地址形成!$E$2:$E$9, 0) - 1), 3))</f>
        <v>0001</v>
      </c>
      <c r="AB29" t="s">
        <v>238</v>
      </c>
    </row>
    <row r="30" spans="1:29" s="28" customFormat="1" x14ac:dyDescent="0.2">
      <c r="A30" s="109"/>
      <c r="B30" s="113"/>
      <c r="C30" s="28" t="s">
        <v>149</v>
      </c>
      <c r="D30" s="28" t="str">
        <f t="shared" si="0"/>
        <v>1B</v>
      </c>
      <c r="E30" t="str">
        <f t="shared" si="1"/>
        <v>040301</v>
      </c>
      <c r="F30" s="21"/>
      <c r="G30" s="17"/>
      <c r="H30" s="17"/>
      <c r="I30" s="23"/>
      <c r="J30" s="21" t="s">
        <v>123</v>
      </c>
      <c r="K30" s="17"/>
      <c r="L30" s="21"/>
      <c r="M30" s="17"/>
      <c r="N30" s="21"/>
      <c r="O30" s="17"/>
      <c r="P30" s="17" t="s">
        <v>97</v>
      </c>
      <c r="Q30" s="21"/>
      <c r="R30" s="17"/>
      <c r="S30" s="21"/>
      <c r="T30" s="23" t="s">
        <v>83</v>
      </c>
      <c r="U30" s="29"/>
      <c r="V30" s="28" t="str">
        <f t="shared" si="2"/>
        <v>0000</v>
      </c>
      <c r="W30" s="28" t="str">
        <f>_xlfn.CONCAT(DEC2BIN(IF(ISBLANK(J30), 0, MATCH(J30, 运算选择!$E$2:$E$9, 0) - 1), 3), DEC2BIN(IF(ISBLANK(K30), 0, MATCH(K30, 单列下拉值!$A$2:$A$3, 0) - 1), 1))</f>
        <v>0100</v>
      </c>
      <c r="X30" s="28" t="str">
        <f>_xlfn.CONCAT(DEC2BIN(IF(ISBLANK(L30), 0, MATCH(L30, A寄存器选择!$D$2:$D$5, 0) - 1), 2), DEC2BIN(IF(ISBLANK(M30), 0, MATCH(M30, B寄存器选择!$D$2:$D$5, 0) - 1), 2))</f>
        <v>0000</v>
      </c>
      <c r="Y30" s="28" t="str">
        <f>_xlfn.CONCAT(DEC2BIN(IF(ISBLANK(N30), 0, MATCH(N30, 单列下拉值!$B$2:$B$3, 0) - 1)), DEC2BIN(IF(ISBLANK(O30), 0, MATCH(O30, 单列下拉值!$C$2:$C$3, 0) - 1)), DEC2BIN(IF(ISBLANK(P30), 0, MATCH(P30, ALU寄存器选择!$D$2:$D$5, 0) - 1), 2))</f>
        <v>0011</v>
      </c>
      <c r="Z30" s="28" t="str">
        <f>_xlfn.CONCAT(DEC2BIN(IF(ISBLANK(Q30),0,MATCH(Q30,单列下拉值!$D$2:$D$3,0)-1)), DEC2BIN(IF(ISBLANK(R30), 0, MATCH(R30, CP选择!$E$2:$E$9, 0) - 1), 3))</f>
        <v>0000</v>
      </c>
      <c r="AA30" t="str">
        <f>_xlfn.CONCAT(IF(ISBLANK(S30), 0, MATCH(S30, 单列下拉值!$E$2:$E$3, 0) - 1), DEC2BIN(IF(ISBLANK(T30), 0, MATCH(T30, 后继微地址形成!$E$2:$E$9, 0) - 1), 3))</f>
        <v>0001</v>
      </c>
      <c r="AB30" t="str">
        <f>_xlfn.CONCAT(_xlfn.TEXTJOIN(",",FALSE, E27:E34), ";")</f>
        <v>000041,002201,000101,040301,010051,010801,010801,000002;</v>
      </c>
      <c r="AC30"/>
    </row>
    <row r="31" spans="1:29" x14ac:dyDescent="0.2">
      <c r="A31" s="109"/>
      <c r="B31" s="113"/>
      <c r="C31" t="s">
        <v>117</v>
      </c>
      <c r="D31" t="str">
        <f t="shared" si="0"/>
        <v>1C</v>
      </c>
      <c r="E31" t="str">
        <f t="shared" si="1"/>
        <v>010051</v>
      </c>
      <c r="K31" s="19" t="s">
        <v>110</v>
      </c>
      <c r="M31" s="8"/>
      <c r="O31" s="19"/>
      <c r="P31" s="19"/>
      <c r="R31" s="19" t="s">
        <v>99</v>
      </c>
      <c r="T31" s="25" t="s">
        <v>83</v>
      </c>
      <c r="V31" t="str">
        <f t="shared" si="2"/>
        <v>0000</v>
      </c>
      <c r="W31" t="str">
        <f>_xlfn.CONCAT(DEC2BIN(IF(ISBLANK(J31), 0, MATCH(J31, 运算选择!$E$2:$E$9, 0) - 1), 3), DEC2BIN(IF(ISBLANK(K31), 0, MATCH(K31, 单列下拉值!$A$2:$A$3, 0) - 1), 1))</f>
        <v>0001</v>
      </c>
      <c r="X31" t="str">
        <f>_xlfn.CONCAT(DEC2BIN(IF(ISBLANK(L31), 0, MATCH(L31, A寄存器选择!$D$2:$D$5, 0) - 1), 2), DEC2BIN(IF(ISBLANK(M31), 0, MATCH(M31, B寄存器选择!$D$2:$D$5, 0) - 1), 2))</f>
        <v>0000</v>
      </c>
      <c r="Y31" t="str">
        <f>_xlfn.CONCAT(DEC2BIN(IF(ISBLANK(N31), 0, MATCH(N31, 单列下拉值!$B$2:$B$3, 0) - 1)), DEC2BIN(IF(ISBLANK(O31), 0, MATCH(O31, 单列下拉值!$C$2:$C$3, 0) - 1)), DEC2BIN(IF(ISBLANK(P31), 0, MATCH(P31, ALU寄存器选择!$D$2:$D$5, 0) - 1), 2))</f>
        <v>0000</v>
      </c>
      <c r="Z31" t="str">
        <f>_xlfn.CONCAT(DEC2BIN(IF(ISBLANK(Q31),0,MATCH(Q31,单列下拉值!$D$2:$D$3,0)-1)), DEC2BIN(IF(ISBLANK(R31), 0, MATCH(R31, CP选择!$E$2:$E$9, 0) - 1), 3))</f>
        <v>0101</v>
      </c>
      <c r="AA31" t="str">
        <f>_xlfn.CONCAT(IF(ISBLANK(S31), 0, MATCH(S31, 单列下拉值!$E$2:$E$3, 0) - 1), DEC2BIN(IF(ISBLANK(T31), 0, MATCH(T31, 后继微地址形成!$E$2:$E$9, 0) - 1), 3))</f>
        <v>0001</v>
      </c>
    </row>
    <row r="32" spans="1:29" s="28" customFormat="1" x14ac:dyDescent="0.2">
      <c r="A32" s="109"/>
      <c r="B32" s="31"/>
      <c r="C32" s="28" t="s">
        <v>150</v>
      </c>
      <c r="D32" s="28" t="str">
        <f t="shared" si="0"/>
        <v>1D</v>
      </c>
      <c r="E32" t="str">
        <f t="shared" si="1"/>
        <v>010801</v>
      </c>
      <c r="F32" s="21"/>
      <c r="G32" s="17"/>
      <c r="H32" s="17"/>
      <c r="I32" s="23"/>
      <c r="J32" s="21"/>
      <c r="K32" s="18" t="s">
        <v>110</v>
      </c>
      <c r="L32" s="21"/>
      <c r="M32" s="18"/>
      <c r="N32" s="21" t="s">
        <v>115</v>
      </c>
      <c r="O32" s="18"/>
      <c r="P32" s="18"/>
      <c r="Q32" s="21"/>
      <c r="R32" s="18"/>
      <c r="S32" s="21"/>
      <c r="T32" s="23" t="s">
        <v>83</v>
      </c>
      <c r="U32" s="29"/>
      <c r="V32" s="28" t="str">
        <f t="shared" si="2"/>
        <v>0000</v>
      </c>
      <c r="W32" s="28" t="str">
        <f>_xlfn.CONCAT(DEC2BIN(IF(ISBLANK(J32), 0, MATCH(J32, 运算选择!$E$2:$E$9, 0) - 1), 3), DEC2BIN(IF(ISBLANK(K32), 0, MATCH(K32, 单列下拉值!$A$2:$A$3, 0) - 1), 1))</f>
        <v>0001</v>
      </c>
      <c r="X32" s="28" t="str">
        <f>_xlfn.CONCAT(DEC2BIN(IF(ISBLANK(L32), 0, MATCH(L32, A寄存器选择!$D$2:$D$5, 0) - 1), 2), DEC2BIN(IF(ISBLANK(M32), 0, MATCH(M32, B寄存器选择!$D$2:$D$5, 0) - 1), 2))</f>
        <v>0000</v>
      </c>
      <c r="Y32" s="28" t="str">
        <f>_xlfn.CONCAT(DEC2BIN(IF(ISBLANK(N32), 0, MATCH(N32, 单列下拉值!$B$2:$B$3, 0) - 1)), DEC2BIN(IF(ISBLANK(O32), 0, MATCH(O32, 单列下拉值!$C$2:$C$3, 0) - 1)), DEC2BIN(IF(ISBLANK(P32), 0, MATCH(P32, ALU寄存器选择!$D$2:$D$5, 0) - 1), 2))</f>
        <v>1000</v>
      </c>
      <c r="Z32" s="28" t="str">
        <f>_xlfn.CONCAT(DEC2BIN(IF(ISBLANK(Q32),0,MATCH(Q32,单列下拉值!$D$2:$D$3,0)-1)), DEC2BIN(IF(ISBLANK(R32), 0, MATCH(R32, CP选择!$E$2:$E$9, 0) - 1), 3))</f>
        <v>0000</v>
      </c>
      <c r="AA32" t="str">
        <f>_xlfn.CONCAT(IF(ISBLANK(S32), 0, MATCH(S32, 单列下拉值!$E$2:$E$3, 0) - 1), DEC2BIN(IF(ISBLANK(T32), 0, MATCH(T32, 后继微地址形成!$E$2:$E$9, 0) - 1), 3))</f>
        <v>0001</v>
      </c>
      <c r="AC32"/>
    </row>
    <row r="33" spans="1:28" x14ac:dyDescent="0.2">
      <c r="A33" s="109"/>
      <c r="B33" s="31"/>
      <c r="C33" s="28" t="s">
        <v>150</v>
      </c>
      <c r="D33" t="str">
        <f t="shared" si="0"/>
        <v>1E</v>
      </c>
      <c r="E33" t="str">
        <f t="shared" si="1"/>
        <v>010801</v>
      </c>
      <c r="K33" s="19" t="s">
        <v>110</v>
      </c>
      <c r="M33" s="8"/>
      <c r="N33" s="26" t="s">
        <v>115</v>
      </c>
      <c r="O33" s="19"/>
      <c r="P33" s="19"/>
      <c r="R33" s="19"/>
      <c r="T33" s="25" t="s">
        <v>83</v>
      </c>
      <c r="V33" t="str">
        <f t="shared" si="2"/>
        <v>0000</v>
      </c>
      <c r="W33" t="str">
        <f>_xlfn.CONCAT(DEC2BIN(IF(ISBLANK(J33), 0, MATCH(J33, 运算选择!$E$2:$E$9, 0) - 1), 3), DEC2BIN(IF(ISBLANK(K33), 0, MATCH(K33, 单列下拉值!$A$2:$A$3, 0) - 1), 1))</f>
        <v>0001</v>
      </c>
      <c r="X33" t="str">
        <f>_xlfn.CONCAT(DEC2BIN(IF(ISBLANK(L33), 0, MATCH(L33, A寄存器选择!$D$2:$D$5, 0) - 1), 2), DEC2BIN(IF(ISBLANK(M33), 0, MATCH(M33, B寄存器选择!$D$2:$D$5, 0) - 1), 2))</f>
        <v>0000</v>
      </c>
      <c r="Y33" t="str">
        <f>_xlfn.CONCAT(DEC2BIN(IF(ISBLANK(N33), 0, MATCH(N33, 单列下拉值!$B$2:$B$3, 0) - 1)), DEC2BIN(IF(ISBLANK(O33), 0, MATCH(O33, 单列下拉值!$C$2:$C$3, 0) - 1)), DEC2BIN(IF(ISBLANK(P33), 0, MATCH(P33, ALU寄存器选择!$D$2:$D$5, 0) - 1), 2))</f>
        <v>1000</v>
      </c>
      <c r="Z33" t="str">
        <f>_xlfn.CONCAT(DEC2BIN(IF(ISBLANK(Q33),0,MATCH(Q33,单列下拉值!$D$2:$D$3,0)-1)), DEC2BIN(IF(ISBLANK(R33), 0, MATCH(R33, CP选择!$E$2:$E$9, 0) - 1), 3))</f>
        <v>0000</v>
      </c>
      <c r="AA33" t="str">
        <f>_xlfn.CONCAT(IF(ISBLANK(S33), 0, MATCH(S33, 单列下拉值!$E$2:$E$3, 0) - 1), DEC2BIN(IF(ISBLANK(T33), 0, MATCH(T33, 后继微地址形成!$E$2:$E$9, 0) - 1), 3))</f>
        <v>0001</v>
      </c>
    </row>
    <row r="34" spans="1:28" s="28" customFormat="1" x14ac:dyDescent="0.2">
      <c r="A34" s="110"/>
      <c r="B34" s="31"/>
      <c r="C34" s="69" t="s">
        <v>154</v>
      </c>
      <c r="D34" s="63" t="str">
        <f t="shared" si="0"/>
        <v>1F</v>
      </c>
      <c r="E34" s="50" t="str">
        <f t="shared" si="1"/>
        <v>000002</v>
      </c>
      <c r="F34" s="64"/>
      <c r="G34" s="65"/>
      <c r="H34" s="65"/>
      <c r="I34" s="66"/>
      <c r="J34" s="64"/>
      <c r="K34" s="65"/>
      <c r="L34" s="64"/>
      <c r="M34" s="65"/>
      <c r="N34" s="64"/>
      <c r="O34" s="65"/>
      <c r="P34" s="65"/>
      <c r="Q34" s="64"/>
      <c r="R34" s="65"/>
      <c r="S34" s="64"/>
      <c r="T34" s="66" t="s">
        <v>104</v>
      </c>
      <c r="U34" s="29"/>
      <c r="V34" s="28" t="str">
        <f t="shared" si="2"/>
        <v>0000</v>
      </c>
      <c r="W34" s="28" t="str">
        <f>_xlfn.CONCAT(DEC2BIN(IF(ISBLANK(J34), 0, MATCH(J34, 运算选择!$E$2:$E$9, 0) - 1), 3), DEC2BIN(IF(ISBLANK(K34), 0, MATCH(K34, 单列下拉值!$A$2:$A$3, 0) - 1), 1))</f>
        <v>0000</v>
      </c>
      <c r="X34" s="28" t="str">
        <f>_xlfn.CONCAT(DEC2BIN(IF(ISBLANK(L34), 0, MATCH(L34, A寄存器选择!$D$2:$D$5, 0) - 1), 2), DEC2BIN(IF(ISBLANK(M34), 0, MATCH(M34, B寄存器选择!$D$2:$D$5, 0) - 1), 2))</f>
        <v>0000</v>
      </c>
      <c r="Y34" s="28" t="str">
        <f>_xlfn.CONCAT(DEC2BIN(IF(ISBLANK(N34), 0, MATCH(N34, 单列下拉值!$B$2:$B$3, 0) - 1)), DEC2BIN(IF(ISBLANK(O34), 0, MATCH(O34, 单列下拉值!$C$2:$C$3, 0) - 1)), DEC2BIN(IF(ISBLANK(P34), 0, MATCH(P34, ALU寄存器选择!$D$2:$D$5, 0) - 1), 2))</f>
        <v>0000</v>
      </c>
      <c r="Z34" s="28" t="str">
        <f>_xlfn.CONCAT(DEC2BIN(IF(ISBLANK(Q34),0,MATCH(Q34,单列下拉值!$D$2:$D$3,0)-1)), DEC2BIN(IF(ISBLANK(R34), 0, MATCH(R34, CP选择!$E$2:$E$9, 0) - 1), 3))</f>
        <v>0000</v>
      </c>
      <c r="AA34" t="str">
        <f>_xlfn.CONCAT(IF(ISBLANK(S34), 0, MATCH(S34, 单列下拉值!$E$2:$E$3, 0) - 1), DEC2BIN(IF(ISBLANK(T34), 0, MATCH(T34, 后继微地址形成!$E$2:$E$9, 0) - 1), 3))</f>
        <v>0010</v>
      </c>
    </row>
    <row r="35" spans="1:28" ht="14.25" customHeight="1" x14ac:dyDescent="0.2">
      <c r="A35" s="119" t="s">
        <v>208</v>
      </c>
      <c r="B35" s="111" t="s">
        <v>162</v>
      </c>
      <c r="C35" s="43" t="s">
        <v>87</v>
      </c>
      <c r="D35" s="44" t="str">
        <f t="shared" si="0"/>
        <v>20</v>
      </c>
      <c r="E35" s="43" t="str">
        <f t="shared" si="1"/>
        <v>001201</v>
      </c>
      <c r="G35" s="19"/>
      <c r="H35" s="8"/>
      <c r="K35" s="19"/>
      <c r="M35" s="8" t="s">
        <v>94</v>
      </c>
      <c r="O35" s="19"/>
      <c r="P35" s="19" t="s">
        <v>88</v>
      </c>
      <c r="R35" s="19"/>
      <c r="T35" s="25" t="s">
        <v>83</v>
      </c>
      <c r="V35" t="str">
        <f t="shared" si="2"/>
        <v>0000</v>
      </c>
      <c r="W35" t="str">
        <f>_xlfn.CONCAT(DEC2BIN(IF(ISBLANK(J35), 0, MATCH(J35, 运算选择!$E$2:$E$9, 0) - 1), 3), DEC2BIN(IF(ISBLANK(K35), 0, MATCH(K35, 单列下拉值!$A$2:$A$3, 0) - 1), 1))</f>
        <v>0000</v>
      </c>
      <c r="X35" t="str">
        <f>_xlfn.CONCAT(DEC2BIN(IF(ISBLANK(L35), 0, MATCH(L35, A寄存器选择!$D$2:$D$5, 0) - 1), 2), DEC2BIN(IF(ISBLANK(M35), 0, MATCH(M35, B寄存器选择!$D$2:$D$5, 0) - 1), 2))</f>
        <v>0001</v>
      </c>
      <c r="Y35" t="str">
        <f>_xlfn.CONCAT(DEC2BIN(IF(ISBLANK(N35), 0, MATCH(N35, 单列下拉值!$B$2:$B$3, 0) - 1)), DEC2BIN(IF(ISBLANK(O35), 0, MATCH(O35, 单列下拉值!$C$2:$C$3, 0) - 1)), DEC2BIN(IF(ISBLANK(P35), 0, MATCH(P35, ALU寄存器选择!$D$2:$D$5, 0) - 1), 2))</f>
        <v>0010</v>
      </c>
      <c r="Z35" t="str">
        <f>_xlfn.CONCAT(DEC2BIN(IF(ISBLANK(Q35),0,MATCH(Q35,单列下拉值!$D$2:$D$3,0)-1)), DEC2BIN(IF(ISBLANK(R35), 0, MATCH(R35, CP选择!$E$2:$E$9, 0) - 1), 3))</f>
        <v>0000</v>
      </c>
      <c r="AA35" t="str">
        <f>_xlfn.CONCAT(IF(ISBLANK(S35), 0, MATCH(S35, 单列下拉值!$E$2:$E$3, 0) - 1), DEC2BIN(IF(ISBLANK(T35), 0, MATCH(T35, 后继微地址形成!$E$2:$E$9, 0) - 1), 3))</f>
        <v>0001</v>
      </c>
      <c r="AB35" t="s">
        <v>237</v>
      </c>
    </row>
    <row r="36" spans="1:28" s="28" customFormat="1" x14ac:dyDescent="0.2">
      <c r="A36" s="120"/>
      <c r="B36" s="111"/>
      <c r="C36" s="28" t="s">
        <v>144</v>
      </c>
      <c r="D36" s="28" t="str">
        <f t="shared" si="0"/>
        <v>21</v>
      </c>
      <c r="E36" t="str">
        <f t="shared" si="1"/>
        <v>0001A1</v>
      </c>
      <c r="F36" s="21"/>
      <c r="G36" s="17"/>
      <c r="H36" s="17"/>
      <c r="I36" s="23"/>
      <c r="J36" s="21"/>
      <c r="K36" s="18"/>
      <c r="L36" s="21" t="s">
        <v>86</v>
      </c>
      <c r="M36" s="18"/>
      <c r="N36" s="21"/>
      <c r="O36" s="18"/>
      <c r="P36" s="18" t="s">
        <v>96</v>
      </c>
      <c r="Q36" s="21" t="s">
        <v>84</v>
      </c>
      <c r="R36" s="18" t="s">
        <v>139</v>
      </c>
      <c r="S36" s="21"/>
      <c r="T36" s="23" t="s">
        <v>83</v>
      </c>
      <c r="U36" s="29"/>
      <c r="V36" s="28" t="str">
        <f t="shared" si="2"/>
        <v>0000</v>
      </c>
      <c r="W36" s="28" t="str">
        <f>_xlfn.CONCAT(DEC2BIN(IF(ISBLANK(J36), 0, MATCH(J36, 运算选择!$E$2:$E$9, 0) - 1), 3), DEC2BIN(IF(ISBLANK(K36), 0, MATCH(K36, 单列下拉值!$A$2:$A$3, 0) - 1), 1))</f>
        <v>0000</v>
      </c>
      <c r="X36" s="28" t="str">
        <f>_xlfn.CONCAT(DEC2BIN(IF(ISBLANK(L36), 0, MATCH(L36, A寄存器选择!$D$2:$D$5, 0) - 1), 2), DEC2BIN(IF(ISBLANK(M36), 0, MATCH(M36, B寄存器选择!$D$2:$D$5, 0) - 1), 2))</f>
        <v>0000</v>
      </c>
      <c r="Y36" s="28" t="str">
        <f>_xlfn.CONCAT(DEC2BIN(IF(ISBLANK(N36), 0, MATCH(N36, 单列下拉值!$B$2:$B$3, 0) - 1)), DEC2BIN(IF(ISBLANK(O36), 0, MATCH(O36, 单列下拉值!$C$2:$C$3, 0) - 1)), DEC2BIN(IF(ISBLANK(P36), 0, MATCH(P36, ALU寄存器选择!$D$2:$D$5, 0) - 1), 2))</f>
        <v>0001</v>
      </c>
      <c r="Z36" s="28" t="str">
        <f>_xlfn.CONCAT(DEC2BIN(IF(ISBLANK(Q36),0,MATCH(Q36,单列下拉值!$D$2:$D$3,0)-1)), DEC2BIN(IF(ISBLANK(R36), 0, MATCH(R36, CP选择!$E$2:$E$9, 0) - 1), 3))</f>
        <v>1010</v>
      </c>
      <c r="AA36" t="str">
        <f>_xlfn.CONCAT(IF(ISBLANK(S36), 0, MATCH(S36, 单列下拉值!$E$2:$E$3, 0) - 1), DEC2BIN(IF(ISBLANK(T36), 0, MATCH(T36, 后继微地址形成!$E$2:$E$9, 0) - 1), 3))</f>
        <v>0001</v>
      </c>
      <c r="AB36" s="28" t="str">
        <f>D35</f>
        <v>20</v>
      </c>
    </row>
    <row r="37" spans="1:28" x14ac:dyDescent="0.2">
      <c r="A37" s="120"/>
      <c r="B37" s="111"/>
      <c r="C37" t="s">
        <v>145</v>
      </c>
      <c r="D37" t="str">
        <f t="shared" si="0"/>
        <v>22</v>
      </c>
      <c r="E37" t="str">
        <f t="shared" si="1"/>
        <v>040301</v>
      </c>
      <c r="J37" s="26" t="s">
        <v>123</v>
      </c>
      <c r="K37" s="19"/>
      <c r="M37" s="8"/>
      <c r="O37" s="19"/>
      <c r="P37" s="19" t="s">
        <v>97</v>
      </c>
      <c r="R37" s="19"/>
      <c r="T37" s="25" t="s">
        <v>83</v>
      </c>
      <c r="V37" t="str">
        <f t="shared" si="2"/>
        <v>0000</v>
      </c>
      <c r="W37" t="str">
        <f>_xlfn.CONCAT(DEC2BIN(IF(ISBLANK(J37), 0, MATCH(J37, 运算选择!$E$2:$E$9, 0) - 1), 3), DEC2BIN(IF(ISBLANK(K37), 0, MATCH(K37, 单列下拉值!$A$2:$A$3, 0) - 1), 1))</f>
        <v>0100</v>
      </c>
      <c r="X37" t="str">
        <f>_xlfn.CONCAT(DEC2BIN(IF(ISBLANK(L37), 0, MATCH(L37, A寄存器选择!$D$2:$D$5, 0) - 1), 2), DEC2BIN(IF(ISBLANK(M37), 0, MATCH(M37, B寄存器选择!$D$2:$D$5, 0) - 1), 2))</f>
        <v>0000</v>
      </c>
      <c r="Y37" t="str">
        <f>_xlfn.CONCAT(DEC2BIN(IF(ISBLANK(N37), 0, MATCH(N37, 单列下拉值!$B$2:$B$3, 0) - 1)), DEC2BIN(IF(ISBLANK(O37), 0, MATCH(O37, 单列下拉值!$C$2:$C$3, 0) - 1)), DEC2BIN(IF(ISBLANK(P37), 0, MATCH(P37, ALU寄存器选择!$D$2:$D$5, 0) - 1), 2))</f>
        <v>0011</v>
      </c>
      <c r="Z37" t="str">
        <f>_xlfn.CONCAT(DEC2BIN(IF(ISBLANK(Q37),0,MATCH(Q37,单列下拉值!$D$2:$D$3,0)-1)), DEC2BIN(IF(ISBLANK(R37), 0, MATCH(R37, CP选择!$E$2:$E$9, 0) - 1), 3))</f>
        <v>0000</v>
      </c>
      <c r="AA37" t="str">
        <f>_xlfn.CONCAT(IF(ISBLANK(S37), 0, MATCH(S37, 单列下拉值!$E$2:$E$3, 0) - 1), DEC2BIN(IF(ISBLANK(T37), 0, MATCH(T37, 后继微地址形成!$E$2:$E$9, 0) - 1), 3))</f>
        <v>0001</v>
      </c>
      <c r="AB37" t="s">
        <v>238</v>
      </c>
    </row>
    <row r="38" spans="1:28" s="28" customFormat="1" x14ac:dyDescent="0.2">
      <c r="A38" s="120"/>
      <c r="B38" s="111"/>
      <c r="C38" s="28" t="s">
        <v>236</v>
      </c>
      <c r="D38" s="28" t="str">
        <f t="shared" si="0"/>
        <v>23</v>
      </c>
      <c r="E38" t="str">
        <f t="shared" si="1"/>
        <v>000441</v>
      </c>
      <c r="F38" s="21"/>
      <c r="G38" s="17"/>
      <c r="H38" s="17"/>
      <c r="I38" s="23"/>
      <c r="J38" s="21"/>
      <c r="K38" s="18"/>
      <c r="L38" s="21"/>
      <c r="M38" s="18"/>
      <c r="N38" s="21"/>
      <c r="O38" s="18" t="s">
        <v>58</v>
      </c>
      <c r="P38" s="18"/>
      <c r="Q38" s="21"/>
      <c r="R38" s="18" t="s">
        <v>98</v>
      </c>
      <c r="S38" s="21"/>
      <c r="T38" s="23" t="s">
        <v>83</v>
      </c>
      <c r="U38" s="29"/>
      <c r="V38" s="28" t="str">
        <f t="shared" si="2"/>
        <v>0000</v>
      </c>
      <c r="W38" s="28" t="str">
        <f>_xlfn.CONCAT(DEC2BIN(IF(ISBLANK(J38), 0, MATCH(J38, 运算选择!$E$2:$E$9, 0) - 1), 3), DEC2BIN(IF(ISBLANK(K38), 0, MATCH(K38, 单列下拉值!$A$2:$A$3, 0) - 1), 1))</f>
        <v>0000</v>
      </c>
      <c r="X38" s="28" t="str">
        <f>_xlfn.CONCAT(DEC2BIN(IF(ISBLANK(L38), 0, MATCH(L38, A寄存器选择!$D$2:$D$5, 0) - 1), 2), DEC2BIN(IF(ISBLANK(M38), 0, MATCH(M38, B寄存器选择!$D$2:$D$5, 0) - 1), 2))</f>
        <v>0000</v>
      </c>
      <c r="Y38" s="28" t="str">
        <f>_xlfn.CONCAT(DEC2BIN(IF(ISBLANK(N38), 0, MATCH(N38, 单列下拉值!$B$2:$B$3, 0) - 1)), DEC2BIN(IF(ISBLANK(O38), 0, MATCH(O38, 单列下拉值!$C$2:$C$3, 0) - 1)), DEC2BIN(IF(ISBLANK(P38), 0, MATCH(P38, ALU寄存器选择!$D$2:$D$5, 0) - 1), 2))</f>
        <v>0100</v>
      </c>
      <c r="Z38" s="28" t="str">
        <f>_xlfn.CONCAT(DEC2BIN(IF(ISBLANK(Q38),0,MATCH(Q38,单列下拉值!$D$2:$D$3,0)-1)), DEC2BIN(IF(ISBLANK(R38), 0, MATCH(R38, CP选择!$E$2:$E$9, 0) - 1), 3))</f>
        <v>0100</v>
      </c>
      <c r="AA38" t="str">
        <f>_xlfn.CONCAT(IF(ISBLANK(S38), 0, MATCH(S38, 单列下拉值!$E$2:$E$3, 0) - 1), DEC2BIN(IF(ISBLANK(T38), 0, MATCH(T38, 后继微地址形成!$E$2:$E$9, 0) - 1), 3))</f>
        <v>0001</v>
      </c>
      <c r="AB38" t="str">
        <f>_xlfn.CONCAT(_xlfn.TEXTJOIN(",",FALSE, E35:E42), ";")</f>
        <v>001201,0001A1,040301,000441,000451,004101,000201,040301;</v>
      </c>
    </row>
    <row r="39" spans="1:28" x14ac:dyDescent="0.2">
      <c r="A39" s="120"/>
      <c r="B39" s="31"/>
      <c r="C39" t="s">
        <v>146</v>
      </c>
      <c r="D39" t="str">
        <f t="shared" si="0"/>
        <v>24</v>
      </c>
      <c r="E39" t="str">
        <f t="shared" si="1"/>
        <v>000451</v>
      </c>
      <c r="K39" s="19" t="s">
        <v>118</v>
      </c>
      <c r="M39" s="8"/>
      <c r="O39" s="19" t="s">
        <v>58</v>
      </c>
      <c r="P39" s="19"/>
      <c r="R39" s="19" t="s">
        <v>99</v>
      </c>
      <c r="T39" s="25" t="s">
        <v>83</v>
      </c>
      <c r="V39" t="str">
        <f t="shared" si="2"/>
        <v>0000</v>
      </c>
      <c r="W39" t="str">
        <f>_xlfn.CONCAT(DEC2BIN(IF(ISBLANK(J39), 0, MATCH(J39, 运算选择!$E$2:$E$9, 0) - 1), 3), DEC2BIN(IF(ISBLANK(K39), 0, MATCH(K39, 单列下拉值!$A$2:$A$3, 0) - 1), 1))</f>
        <v>0000</v>
      </c>
      <c r="X39" t="str">
        <f>_xlfn.CONCAT(DEC2BIN(IF(ISBLANK(L39), 0, MATCH(L39, A寄存器选择!$D$2:$D$5, 0) - 1), 2), DEC2BIN(IF(ISBLANK(M39), 0, MATCH(M39, B寄存器选择!$D$2:$D$5, 0) - 1), 2))</f>
        <v>0000</v>
      </c>
      <c r="Y39" t="str">
        <f>_xlfn.CONCAT(DEC2BIN(IF(ISBLANK(N39), 0, MATCH(N39, 单列下拉值!$B$2:$B$3, 0) - 1)), DEC2BIN(IF(ISBLANK(O39), 0, MATCH(O39, 单列下拉值!$C$2:$C$3, 0) - 1)), DEC2BIN(IF(ISBLANK(P39), 0, MATCH(P39, ALU寄存器选择!$D$2:$D$5, 0) - 1), 2))</f>
        <v>0100</v>
      </c>
      <c r="Z39" t="str">
        <f>_xlfn.CONCAT(DEC2BIN(IF(ISBLANK(Q39),0,MATCH(Q39,单列下拉值!$D$2:$D$3,0)-1)), DEC2BIN(IF(ISBLANK(R39), 0, MATCH(R39, CP选择!$E$2:$E$9, 0) - 1), 3))</f>
        <v>0101</v>
      </c>
      <c r="AA39" t="str">
        <f>_xlfn.CONCAT(IF(ISBLANK(S39), 0, MATCH(S39, 单列下拉值!$E$2:$E$3, 0) - 1), DEC2BIN(IF(ISBLANK(T39), 0, MATCH(T39, 后继微地址形成!$E$2:$E$9, 0) - 1), 3))</f>
        <v>0001</v>
      </c>
    </row>
    <row r="40" spans="1:28" s="28" customFormat="1" x14ac:dyDescent="0.2">
      <c r="A40" s="120"/>
      <c r="B40" s="113" t="s">
        <v>153</v>
      </c>
      <c r="C40" s="28" t="s">
        <v>100</v>
      </c>
      <c r="D40" s="28" t="str">
        <f t="shared" si="0"/>
        <v>25</v>
      </c>
      <c r="E40" t="str">
        <f t="shared" si="1"/>
        <v>004101</v>
      </c>
      <c r="F40" s="21"/>
      <c r="G40" s="17"/>
      <c r="H40" s="17"/>
      <c r="I40" s="23"/>
      <c r="J40" s="21"/>
      <c r="K40" s="18"/>
      <c r="L40" s="21" t="s">
        <v>90</v>
      </c>
      <c r="M40" s="18"/>
      <c r="N40" s="21"/>
      <c r="O40" s="18"/>
      <c r="P40" s="18" t="s">
        <v>96</v>
      </c>
      <c r="Q40" s="21"/>
      <c r="R40" s="18"/>
      <c r="S40" s="21"/>
      <c r="T40" s="23" t="s">
        <v>83</v>
      </c>
      <c r="U40" s="29"/>
      <c r="V40" s="28" t="str">
        <f t="shared" si="2"/>
        <v>0000</v>
      </c>
      <c r="W40" s="28" t="str">
        <f>_xlfn.CONCAT(DEC2BIN(IF(ISBLANK(J40), 0, MATCH(J40, 运算选择!$E$2:$E$9, 0) - 1), 3), DEC2BIN(IF(ISBLANK(K40), 0, MATCH(K40, 单列下拉值!$A$2:$A$3, 0) - 1), 1))</f>
        <v>0000</v>
      </c>
      <c r="X40" s="28" t="str">
        <f>_xlfn.CONCAT(DEC2BIN(IF(ISBLANK(L40), 0, MATCH(L40, A寄存器选择!$D$2:$D$5, 0) - 1), 2), DEC2BIN(IF(ISBLANK(M40), 0, MATCH(M40, B寄存器选择!$D$2:$D$5, 0) - 1), 2))</f>
        <v>0100</v>
      </c>
      <c r="Y40" s="28" t="str">
        <f>_xlfn.CONCAT(DEC2BIN(IF(ISBLANK(N40), 0, MATCH(N40, 单列下拉值!$B$2:$B$3, 0) - 1)), DEC2BIN(IF(ISBLANK(O40), 0, MATCH(O40, 单列下拉值!$C$2:$C$3, 0) - 1)), DEC2BIN(IF(ISBLANK(P40), 0, MATCH(P40, ALU寄存器选择!$D$2:$D$5, 0) - 1), 2))</f>
        <v>0001</v>
      </c>
      <c r="Z40" s="28" t="str">
        <f>_xlfn.CONCAT(DEC2BIN(IF(ISBLANK(Q40),0,MATCH(Q40,单列下拉值!$D$2:$D$3,0)-1)), DEC2BIN(IF(ISBLANK(R40), 0, MATCH(R40, CP选择!$E$2:$E$9, 0) - 1), 3))</f>
        <v>0000</v>
      </c>
      <c r="AA40" t="str">
        <f>_xlfn.CONCAT(IF(ISBLANK(S40), 0, MATCH(S40, 单列下拉值!$E$2:$E$3, 0) - 1), DEC2BIN(IF(ISBLANK(T40), 0, MATCH(T40, 后继微地址形成!$E$2:$E$9, 0) - 1), 3))</f>
        <v>0001</v>
      </c>
    </row>
    <row r="41" spans="1:28" x14ac:dyDescent="0.2">
      <c r="A41" s="120"/>
      <c r="B41" s="113"/>
      <c r="C41" t="s">
        <v>120</v>
      </c>
      <c r="D41" t="str">
        <f t="shared" si="0"/>
        <v>26</v>
      </c>
      <c r="E41" t="str">
        <f t="shared" si="1"/>
        <v>000201</v>
      </c>
      <c r="K41" s="19"/>
      <c r="M41" s="8" t="s">
        <v>85</v>
      </c>
      <c r="O41" s="19"/>
      <c r="P41" s="19" t="s">
        <v>88</v>
      </c>
      <c r="R41" s="19"/>
      <c r="T41" s="25" t="s">
        <v>83</v>
      </c>
      <c r="V41" t="str">
        <f t="shared" si="2"/>
        <v>0000</v>
      </c>
      <c r="W41" t="str">
        <f>_xlfn.CONCAT(DEC2BIN(IF(ISBLANK(J41), 0, MATCH(J41, 运算选择!$E$2:$E$9, 0) - 1), 3), DEC2BIN(IF(ISBLANK(K41), 0, MATCH(K41, 单列下拉值!$A$2:$A$3, 0) - 1), 1))</f>
        <v>0000</v>
      </c>
      <c r="X41" t="str">
        <f>_xlfn.CONCAT(DEC2BIN(IF(ISBLANK(L41), 0, MATCH(L41, A寄存器选择!$D$2:$D$5, 0) - 1), 2), DEC2BIN(IF(ISBLANK(M41), 0, MATCH(M41, B寄存器选择!$D$2:$D$5, 0) - 1), 2))</f>
        <v>0000</v>
      </c>
      <c r="Y41" t="str">
        <f>_xlfn.CONCAT(DEC2BIN(IF(ISBLANK(N41), 0, MATCH(N41, 单列下拉值!$B$2:$B$3, 0) - 1)), DEC2BIN(IF(ISBLANK(O41), 0, MATCH(O41, 单列下拉值!$C$2:$C$3, 0) - 1)), DEC2BIN(IF(ISBLANK(P41), 0, MATCH(P41, ALU寄存器选择!$D$2:$D$5, 0) - 1), 2))</f>
        <v>0010</v>
      </c>
      <c r="Z41" t="str">
        <f>_xlfn.CONCAT(DEC2BIN(IF(ISBLANK(Q41),0,MATCH(Q41,单列下拉值!$D$2:$D$3,0)-1)), DEC2BIN(IF(ISBLANK(R41), 0, MATCH(R41, CP选择!$E$2:$E$9, 0) - 1), 3))</f>
        <v>0000</v>
      </c>
      <c r="AA41" t="str">
        <f>_xlfn.CONCAT(IF(ISBLANK(S41), 0, MATCH(S41, 单列下拉值!$E$2:$E$3, 0) - 1), DEC2BIN(IF(ISBLANK(T41), 0, MATCH(T41, 后继微地址形成!$E$2:$E$9, 0) - 1), 3))</f>
        <v>0001</v>
      </c>
    </row>
    <row r="42" spans="1:28" s="28" customFormat="1" x14ac:dyDescent="0.2">
      <c r="A42" s="120"/>
      <c r="B42" s="113"/>
      <c r="C42" s="28" t="s">
        <v>147</v>
      </c>
      <c r="D42" s="28" t="str">
        <f t="shared" si="0"/>
        <v>27</v>
      </c>
      <c r="E42" t="str">
        <f t="shared" si="1"/>
        <v>040301</v>
      </c>
      <c r="F42" s="21"/>
      <c r="G42" s="17"/>
      <c r="H42" s="17"/>
      <c r="I42" s="23"/>
      <c r="J42" s="21" t="s">
        <v>123</v>
      </c>
      <c r="K42" s="18"/>
      <c r="L42" s="21"/>
      <c r="M42" s="18"/>
      <c r="N42" s="21"/>
      <c r="O42" s="18"/>
      <c r="P42" s="18" t="s">
        <v>97</v>
      </c>
      <c r="Q42" s="21"/>
      <c r="R42" s="18"/>
      <c r="S42" s="21"/>
      <c r="T42" s="23" t="s">
        <v>83</v>
      </c>
      <c r="U42" s="29"/>
      <c r="V42" s="28" t="str">
        <f t="shared" si="2"/>
        <v>0000</v>
      </c>
      <c r="W42" s="28" t="str">
        <f>_xlfn.CONCAT(DEC2BIN(IF(ISBLANK(J42), 0, MATCH(J42, 运算选择!$E$2:$E$9, 0) - 1), 3), DEC2BIN(IF(ISBLANK(K42), 0, MATCH(K42, 单列下拉值!$A$2:$A$3, 0) - 1), 1))</f>
        <v>0100</v>
      </c>
      <c r="X42" s="28" t="str">
        <f>_xlfn.CONCAT(DEC2BIN(IF(ISBLANK(L42), 0, MATCH(L42, A寄存器选择!$D$2:$D$5, 0) - 1), 2), DEC2BIN(IF(ISBLANK(M42), 0, MATCH(M42, B寄存器选择!$D$2:$D$5, 0) - 1), 2))</f>
        <v>0000</v>
      </c>
      <c r="Y42" s="28" t="str">
        <f>_xlfn.CONCAT(DEC2BIN(IF(ISBLANK(N42), 0, MATCH(N42, 单列下拉值!$B$2:$B$3, 0) - 1)), DEC2BIN(IF(ISBLANK(O42), 0, MATCH(O42, 单列下拉值!$C$2:$C$3, 0) - 1)), DEC2BIN(IF(ISBLANK(P42), 0, MATCH(P42, ALU寄存器选择!$D$2:$D$5, 0) - 1), 2))</f>
        <v>0011</v>
      </c>
      <c r="Z42" s="28" t="str">
        <f>_xlfn.CONCAT(DEC2BIN(IF(ISBLANK(Q42),0,MATCH(Q42,单列下拉值!$D$2:$D$3,0)-1)), DEC2BIN(IF(ISBLANK(R42), 0, MATCH(R42, CP选择!$E$2:$E$9, 0) - 1), 3))</f>
        <v>0000</v>
      </c>
      <c r="AA42" t="str">
        <f>_xlfn.CONCAT(IF(ISBLANK(S42), 0, MATCH(S42, 单列下拉值!$E$2:$E$3, 0) - 1), DEC2BIN(IF(ISBLANK(T42), 0, MATCH(T42, 后继微地址形成!$E$2:$E$9, 0) - 1), 3))</f>
        <v>0001</v>
      </c>
    </row>
    <row r="43" spans="1:28" x14ac:dyDescent="0.2">
      <c r="A43" s="120"/>
      <c r="B43" s="113"/>
      <c r="C43" s="28" t="s">
        <v>236</v>
      </c>
      <c r="D43" t="str">
        <f t="shared" si="0"/>
        <v>28</v>
      </c>
      <c r="E43" t="str">
        <f t="shared" si="1"/>
        <v>000441</v>
      </c>
      <c r="K43" s="19"/>
      <c r="M43" s="8"/>
      <c r="O43" s="19" t="s">
        <v>58</v>
      </c>
      <c r="P43" s="19"/>
      <c r="R43" s="19" t="s">
        <v>98</v>
      </c>
      <c r="T43" s="25" t="s">
        <v>83</v>
      </c>
      <c r="V43" t="str">
        <f t="shared" si="2"/>
        <v>0000</v>
      </c>
      <c r="W43" t="str">
        <f>_xlfn.CONCAT(DEC2BIN(IF(ISBLANK(J43), 0, MATCH(J43, 运算选择!$E$2:$E$9, 0) - 1), 3), DEC2BIN(IF(ISBLANK(K43), 0, MATCH(K43, 单列下拉值!$A$2:$A$3, 0) - 1), 1))</f>
        <v>0000</v>
      </c>
      <c r="X43" t="str">
        <f>_xlfn.CONCAT(DEC2BIN(IF(ISBLANK(L43), 0, MATCH(L43, A寄存器选择!$D$2:$D$5, 0) - 1), 2), DEC2BIN(IF(ISBLANK(M43), 0, MATCH(M43, B寄存器选择!$D$2:$D$5, 0) - 1), 2))</f>
        <v>0000</v>
      </c>
      <c r="Y43" t="str">
        <f>_xlfn.CONCAT(DEC2BIN(IF(ISBLANK(N43), 0, MATCH(N43, 单列下拉值!$B$2:$B$3, 0) - 1)), DEC2BIN(IF(ISBLANK(O43), 0, MATCH(O43, 单列下拉值!$C$2:$C$3, 0) - 1)), DEC2BIN(IF(ISBLANK(P43), 0, MATCH(P43, ALU寄存器选择!$D$2:$D$5, 0) - 1), 2))</f>
        <v>0100</v>
      </c>
      <c r="Z43" t="str">
        <f>_xlfn.CONCAT(DEC2BIN(IF(ISBLANK(Q43),0,MATCH(Q43,单列下拉值!$D$2:$D$3,0)-1)), DEC2BIN(IF(ISBLANK(R43), 0, MATCH(R43, CP选择!$E$2:$E$9, 0) - 1), 3))</f>
        <v>0100</v>
      </c>
      <c r="AA43" t="str">
        <f>_xlfn.CONCAT(IF(ISBLANK(S43), 0, MATCH(S43, 单列下拉值!$E$2:$E$3, 0) - 1), DEC2BIN(IF(ISBLANK(T43), 0, MATCH(T43, 后继微地址形成!$E$2:$E$9, 0) - 1), 3))</f>
        <v>0001</v>
      </c>
      <c r="AB43" t="s">
        <v>237</v>
      </c>
    </row>
    <row r="44" spans="1:28" s="28" customFormat="1" x14ac:dyDescent="0.2">
      <c r="A44" s="120"/>
      <c r="B44" s="31"/>
      <c r="C44" s="28" t="s">
        <v>157</v>
      </c>
      <c r="D44" s="28" t="str">
        <f t="shared" si="0"/>
        <v>29</v>
      </c>
      <c r="E44" t="str">
        <f t="shared" si="1"/>
        <v>000451</v>
      </c>
      <c r="F44" s="21"/>
      <c r="G44" s="17"/>
      <c r="H44" s="17"/>
      <c r="I44" s="23"/>
      <c r="J44" s="21"/>
      <c r="K44" s="18" t="s">
        <v>118</v>
      </c>
      <c r="L44" s="21"/>
      <c r="M44" s="18"/>
      <c r="N44" s="21"/>
      <c r="O44" s="18" t="s">
        <v>58</v>
      </c>
      <c r="P44" s="18"/>
      <c r="Q44" s="21"/>
      <c r="R44" s="18" t="s">
        <v>99</v>
      </c>
      <c r="S44" s="21"/>
      <c r="T44" s="23" t="s">
        <v>83</v>
      </c>
      <c r="U44" s="29"/>
      <c r="V44" s="28" t="str">
        <f t="shared" si="2"/>
        <v>0000</v>
      </c>
      <c r="W44" s="28" t="str">
        <f>_xlfn.CONCAT(DEC2BIN(IF(ISBLANK(J44), 0, MATCH(J44, 运算选择!$E$2:$E$9, 0) - 1), 3), DEC2BIN(IF(ISBLANK(K44), 0, MATCH(K44, 单列下拉值!$A$2:$A$3, 0) - 1), 1))</f>
        <v>0000</v>
      </c>
      <c r="X44" s="28" t="str">
        <f>_xlfn.CONCAT(DEC2BIN(IF(ISBLANK(L44), 0, MATCH(L44, A寄存器选择!$D$2:$D$5, 0) - 1), 2), DEC2BIN(IF(ISBLANK(M44), 0, MATCH(M44, B寄存器选择!$D$2:$D$5, 0) - 1), 2))</f>
        <v>0000</v>
      </c>
      <c r="Y44" s="28" t="str">
        <f>_xlfn.CONCAT(DEC2BIN(IF(ISBLANK(N44), 0, MATCH(N44, 单列下拉值!$B$2:$B$3, 0) - 1)), DEC2BIN(IF(ISBLANK(O44), 0, MATCH(O44, 单列下拉值!$C$2:$C$3, 0) - 1)), DEC2BIN(IF(ISBLANK(P44), 0, MATCH(P44, ALU寄存器选择!$D$2:$D$5, 0) - 1), 2))</f>
        <v>0100</v>
      </c>
      <c r="Z44" s="28" t="str">
        <f>_xlfn.CONCAT(DEC2BIN(IF(ISBLANK(Q44),0,MATCH(Q44,单列下拉值!$D$2:$D$3,0)-1)), DEC2BIN(IF(ISBLANK(R44), 0, MATCH(R44, CP选择!$E$2:$E$9, 0) - 1), 3))</f>
        <v>0101</v>
      </c>
      <c r="AA44" t="str">
        <f>_xlfn.CONCAT(IF(ISBLANK(S44), 0, MATCH(S44, 单列下拉值!$E$2:$E$3, 0) - 1), DEC2BIN(IF(ISBLANK(T44), 0, MATCH(T44, 后继微地址形成!$E$2:$E$9, 0) - 1), 3))</f>
        <v>0001</v>
      </c>
      <c r="AB44" s="28" t="str">
        <f>D43</f>
        <v>28</v>
      </c>
    </row>
    <row r="45" spans="1:28" x14ac:dyDescent="0.2">
      <c r="A45" s="120"/>
      <c r="B45" s="113" t="s">
        <v>209</v>
      </c>
      <c r="C45" t="s">
        <v>100</v>
      </c>
      <c r="D45" t="str">
        <f t="shared" si="0"/>
        <v>2A</v>
      </c>
      <c r="E45" t="str">
        <f t="shared" si="1"/>
        <v>004101</v>
      </c>
      <c r="K45" s="19"/>
      <c r="L45" s="26" t="s">
        <v>90</v>
      </c>
      <c r="M45" s="8"/>
      <c r="O45" s="19"/>
      <c r="P45" s="19" t="s">
        <v>96</v>
      </c>
      <c r="R45" s="19"/>
      <c r="T45" s="25" t="s">
        <v>83</v>
      </c>
      <c r="V45" t="str">
        <f t="shared" si="2"/>
        <v>0000</v>
      </c>
      <c r="W45" t="str">
        <f>_xlfn.CONCAT(DEC2BIN(IF(ISBLANK(J45), 0, MATCH(J45, 运算选择!$E$2:$E$9, 0) - 1), 3), DEC2BIN(IF(ISBLANK(K45), 0, MATCH(K45, 单列下拉值!$A$2:$A$3, 0) - 1), 1))</f>
        <v>0000</v>
      </c>
      <c r="X45" t="str">
        <f>_xlfn.CONCAT(DEC2BIN(IF(ISBLANK(L45), 0, MATCH(L45, A寄存器选择!$D$2:$D$5, 0) - 1), 2), DEC2BIN(IF(ISBLANK(M45), 0, MATCH(M45, B寄存器选择!$D$2:$D$5, 0) - 1), 2))</f>
        <v>0100</v>
      </c>
      <c r="Y45" t="str">
        <f>_xlfn.CONCAT(DEC2BIN(IF(ISBLANK(N45), 0, MATCH(N45, 单列下拉值!$B$2:$B$3, 0) - 1)), DEC2BIN(IF(ISBLANK(O45), 0, MATCH(O45, 单列下拉值!$C$2:$C$3, 0) - 1)), DEC2BIN(IF(ISBLANK(P45), 0, MATCH(P45, ALU寄存器选择!$D$2:$D$5, 0) - 1), 2))</f>
        <v>0001</v>
      </c>
      <c r="Z45" t="str">
        <f>_xlfn.CONCAT(DEC2BIN(IF(ISBLANK(Q45),0,MATCH(Q45,单列下拉值!$D$2:$D$3,0)-1)), DEC2BIN(IF(ISBLANK(R45), 0, MATCH(R45, CP选择!$E$2:$E$9, 0) - 1), 3))</f>
        <v>0000</v>
      </c>
      <c r="AA45" t="str">
        <f>_xlfn.CONCAT(IF(ISBLANK(S45), 0, MATCH(S45, 单列下拉值!$E$2:$E$3, 0) - 1), DEC2BIN(IF(ISBLANK(T45), 0, MATCH(T45, 后继微地址形成!$E$2:$E$9, 0) - 1), 3))</f>
        <v>0001</v>
      </c>
      <c r="AB45" t="s">
        <v>238</v>
      </c>
    </row>
    <row r="46" spans="1:28" s="28" customFormat="1" x14ac:dyDescent="0.2">
      <c r="A46" s="120"/>
      <c r="B46" s="113"/>
      <c r="C46" s="28" t="s">
        <v>126</v>
      </c>
      <c r="D46" s="28" t="str">
        <f t="shared" si="0"/>
        <v>2B</v>
      </c>
      <c r="E46" t="str">
        <f t="shared" si="1"/>
        <v>000201</v>
      </c>
      <c r="F46" s="21"/>
      <c r="G46" s="17"/>
      <c r="H46" s="17"/>
      <c r="I46" s="23"/>
      <c r="J46" s="21"/>
      <c r="K46" s="18"/>
      <c r="L46" s="21"/>
      <c r="M46" s="18" t="s">
        <v>85</v>
      </c>
      <c r="N46" s="21"/>
      <c r="O46" s="18"/>
      <c r="P46" s="18" t="s">
        <v>88</v>
      </c>
      <c r="Q46" s="21"/>
      <c r="R46" s="18"/>
      <c r="S46" s="21"/>
      <c r="T46" s="23" t="s">
        <v>83</v>
      </c>
      <c r="U46" s="29"/>
      <c r="V46" s="28" t="str">
        <f t="shared" si="2"/>
        <v>0000</v>
      </c>
      <c r="W46" s="28" t="str">
        <f>_xlfn.CONCAT(DEC2BIN(IF(ISBLANK(J46), 0, MATCH(J46, 运算选择!$E$2:$E$9, 0) - 1), 3), DEC2BIN(IF(ISBLANK(K46), 0, MATCH(K46, 单列下拉值!$A$2:$A$3, 0) - 1), 1))</f>
        <v>0000</v>
      </c>
      <c r="X46" s="28" t="str">
        <f>_xlfn.CONCAT(DEC2BIN(IF(ISBLANK(L46), 0, MATCH(L46, A寄存器选择!$D$2:$D$5, 0) - 1), 2), DEC2BIN(IF(ISBLANK(M46), 0, MATCH(M46, B寄存器选择!$D$2:$D$5, 0) - 1), 2))</f>
        <v>0000</v>
      </c>
      <c r="Y46" s="28" t="str">
        <f>_xlfn.CONCAT(DEC2BIN(IF(ISBLANK(N46), 0, MATCH(N46, 单列下拉值!$B$2:$B$3, 0) - 1)), DEC2BIN(IF(ISBLANK(O46), 0, MATCH(O46, 单列下拉值!$C$2:$C$3, 0) - 1)), DEC2BIN(IF(ISBLANK(P46), 0, MATCH(P46, ALU寄存器选择!$D$2:$D$5, 0) - 1), 2))</f>
        <v>0010</v>
      </c>
      <c r="Z46" s="28" t="str">
        <f>_xlfn.CONCAT(DEC2BIN(IF(ISBLANK(Q46),0,MATCH(Q46,单列下拉值!$D$2:$D$3,0)-1)), DEC2BIN(IF(ISBLANK(R46), 0, MATCH(R46, CP选择!$E$2:$E$9, 0) - 1), 3))</f>
        <v>0000</v>
      </c>
      <c r="AA46" t="str">
        <f>_xlfn.CONCAT(IF(ISBLANK(S46), 0, MATCH(S46, 单列下拉值!$E$2:$E$3, 0) - 1), DEC2BIN(IF(ISBLANK(T46), 0, MATCH(T46, 后继微地址形成!$E$2:$E$9, 0) - 1), 3))</f>
        <v>0001</v>
      </c>
      <c r="AB46" t="str">
        <f>_xlfn.CONCAT(_xlfn.TEXTJOIN(",",FALSE, E43:E50), ";")</f>
        <v>000441,000451,004101,000201,040301,000011,000002,000000;</v>
      </c>
    </row>
    <row r="47" spans="1:28" x14ac:dyDescent="0.2">
      <c r="A47" s="120"/>
      <c r="B47" s="113"/>
      <c r="C47" s="28" t="s">
        <v>147</v>
      </c>
      <c r="D47" t="str">
        <f t="shared" si="0"/>
        <v>2C</v>
      </c>
      <c r="E47" t="str">
        <f t="shared" si="1"/>
        <v>040301</v>
      </c>
      <c r="J47" s="26" t="s">
        <v>123</v>
      </c>
      <c r="K47" s="19"/>
      <c r="M47" s="8"/>
      <c r="O47" s="19"/>
      <c r="P47" s="19" t="s">
        <v>97</v>
      </c>
      <c r="R47" s="19"/>
      <c r="T47" s="25" t="s">
        <v>83</v>
      </c>
      <c r="V47" t="str">
        <f t="shared" si="2"/>
        <v>0000</v>
      </c>
      <c r="W47" t="str">
        <f>_xlfn.CONCAT(DEC2BIN(IF(ISBLANK(J47), 0, MATCH(J47, 运算选择!$E$2:$E$9, 0) - 1), 3), DEC2BIN(IF(ISBLANK(K47), 0, MATCH(K47, 单列下拉值!$A$2:$A$3, 0) - 1), 1))</f>
        <v>0100</v>
      </c>
      <c r="X47" t="str">
        <f>_xlfn.CONCAT(DEC2BIN(IF(ISBLANK(L47), 0, MATCH(L47, A寄存器选择!$D$2:$D$5, 0) - 1), 2), DEC2BIN(IF(ISBLANK(M47), 0, MATCH(M47, B寄存器选择!$D$2:$D$5, 0) - 1), 2))</f>
        <v>0000</v>
      </c>
      <c r="Y47" t="str">
        <f>_xlfn.CONCAT(DEC2BIN(IF(ISBLANK(N47), 0, MATCH(N47, 单列下拉值!$B$2:$B$3, 0) - 1)), DEC2BIN(IF(ISBLANK(O47), 0, MATCH(O47, 单列下拉值!$C$2:$C$3, 0) - 1)), DEC2BIN(IF(ISBLANK(P47), 0, MATCH(P47, ALU寄存器选择!$D$2:$D$5, 0) - 1), 2))</f>
        <v>0011</v>
      </c>
      <c r="Z47" t="str">
        <f>_xlfn.CONCAT(DEC2BIN(IF(ISBLANK(Q47),0,MATCH(Q47,单列下拉值!$D$2:$D$3,0)-1)), DEC2BIN(IF(ISBLANK(R47), 0, MATCH(R47, CP选择!$E$2:$E$9, 0) - 1), 3))</f>
        <v>0000</v>
      </c>
      <c r="AA47" t="str">
        <f>_xlfn.CONCAT(IF(ISBLANK(S47), 0, MATCH(S47, 单列下拉值!$E$2:$E$3, 0) - 1), DEC2BIN(IF(ISBLANK(T47), 0, MATCH(T47, 后继微地址形成!$E$2:$E$9, 0) - 1), 3))</f>
        <v>0001</v>
      </c>
    </row>
    <row r="48" spans="1:28" s="28" customFormat="1" x14ac:dyDescent="0.2">
      <c r="A48" s="120"/>
      <c r="B48" s="113"/>
      <c r="C48" s="28" t="s">
        <v>131</v>
      </c>
      <c r="D48" s="28" t="str">
        <f t="shared" si="0"/>
        <v>2D</v>
      </c>
      <c r="E48" t="str">
        <f t="shared" si="1"/>
        <v>000011</v>
      </c>
      <c r="F48" s="21"/>
      <c r="G48" s="17"/>
      <c r="H48" s="17"/>
      <c r="I48" s="23"/>
      <c r="J48" s="21"/>
      <c r="K48" s="18"/>
      <c r="L48" s="21"/>
      <c r="M48" s="18"/>
      <c r="N48" s="21"/>
      <c r="O48" s="18"/>
      <c r="P48" s="18"/>
      <c r="Q48" s="21"/>
      <c r="R48" s="18" t="s">
        <v>103</v>
      </c>
      <c r="S48" s="21"/>
      <c r="T48" s="23" t="s">
        <v>83</v>
      </c>
      <c r="U48" s="29"/>
      <c r="V48" s="28" t="str">
        <f t="shared" si="2"/>
        <v>0000</v>
      </c>
      <c r="W48" s="28" t="str">
        <f>_xlfn.CONCAT(DEC2BIN(IF(ISBLANK(J48), 0, MATCH(J48, 运算选择!$E$2:$E$9, 0) - 1), 3), DEC2BIN(IF(ISBLANK(K48), 0, MATCH(K48, 单列下拉值!$A$2:$A$3, 0) - 1), 1))</f>
        <v>0000</v>
      </c>
      <c r="X48" s="28" t="str">
        <f>_xlfn.CONCAT(DEC2BIN(IF(ISBLANK(L48), 0, MATCH(L48, A寄存器选择!$D$2:$D$5, 0) - 1), 2), DEC2BIN(IF(ISBLANK(M48), 0, MATCH(M48, B寄存器选择!$D$2:$D$5, 0) - 1), 2))</f>
        <v>0000</v>
      </c>
      <c r="Y48" s="28" t="str">
        <f>_xlfn.CONCAT(DEC2BIN(IF(ISBLANK(N48), 0, MATCH(N48, 单列下拉值!$B$2:$B$3, 0) - 1)), DEC2BIN(IF(ISBLANK(O48), 0, MATCH(O48, 单列下拉值!$C$2:$C$3, 0) - 1)), DEC2BIN(IF(ISBLANK(P48), 0, MATCH(P48, ALU寄存器选择!$D$2:$D$5, 0) - 1), 2))</f>
        <v>0000</v>
      </c>
      <c r="Z48" s="28" t="str">
        <f>_xlfn.CONCAT(DEC2BIN(IF(ISBLANK(Q48),0,MATCH(Q48,单列下拉值!$D$2:$D$3,0)-1)), DEC2BIN(IF(ISBLANK(R48), 0, MATCH(R48, CP选择!$E$2:$E$9, 0) - 1), 3))</f>
        <v>0001</v>
      </c>
      <c r="AA48" t="str">
        <f>_xlfn.CONCAT(IF(ISBLANK(S48), 0, MATCH(S48, 单列下拉值!$E$2:$E$3, 0) - 1), DEC2BIN(IF(ISBLANK(T48), 0, MATCH(T48, 后继微地址形成!$E$2:$E$9, 0) - 1), 3))</f>
        <v>0001</v>
      </c>
    </row>
    <row r="49" spans="1:28" x14ac:dyDescent="0.2">
      <c r="A49" s="120"/>
      <c r="B49" s="31"/>
      <c r="C49" t="s">
        <v>154</v>
      </c>
      <c r="D49" t="str">
        <f t="shared" si="0"/>
        <v>2E</v>
      </c>
      <c r="E49" t="str">
        <f t="shared" si="1"/>
        <v>000002</v>
      </c>
      <c r="K49" s="19"/>
      <c r="M49" s="8"/>
      <c r="O49" s="19"/>
      <c r="P49" s="19"/>
      <c r="R49" s="19"/>
      <c r="T49" s="25" t="s">
        <v>104</v>
      </c>
      <c r="V49" t="str">
        <f t="shared" si="2"/>
        <v>0000</v>
      </c>
      <c r="W49" t="str">
        <f>_xlfn.CONCAT(DEC2BIN(IF(ISBLANK(J49), 0, MATCH(J49, 运算选择!$E$2:$E$9, 0) - 1), 3), DEC2BIN(IF(ISBLANK(K49), 0, MATCH(K49, 单列下拉值!$A$2:$A$3, 0) - 1), 1))</f>
        <v>0000</v>
      </c>
      <c r="X49" t="str">
        <f>_xlfn.CONCAT(DEC2BIN(IF(ISBLANK(L49), 0, MATCH(L49, A寄存器选择!$D$2:$D$5, 0) - 1), 2), DEC2BIN(IF(ISBLANK(M49), 0, MATCH(M49, B寄存器选择!$D$2:$D$5, 0) - 1), 2))</f>
        <v>0000</v>
      </c>
      <c r="Y49" t="str">
        <f>_xlfn.CONCAT(DEC2BIN(IF(ISBLANK(N49), 0, MATCH(N49, 单列下拉值!$B$2:$B$3, 0) - 1)), DEC2BIN(IF(ISBLANK(O49), 0, MATCH(O49, 单列下拉值!$C$2:$C$3, 0) - 1)), DEC2BIN(IF(ISBLANK(P49), 0, MATCH(P49, ALU寄存器选择!$D$2:$D$5, 0) - 1), 2))</f>
        <v>0000</v>
      </c>
      <c r="Z49" t="str">
        <f>_xlfn.CONCAT(DEC2BIN(IF(ISBLANK(Q49),0,MATCH(Q49,单列下拉值!$D$2:$D$3,0)-1)), DEC2BIN(IF(ISBLANK(R49), 0, MATCH(R49, CP选择!$E$2:$E$9, 0) - 1), 3))</f>
        <v>0000</v>
      </c>
      <c r="AA49" t="str">
        <f>_xlfn.CONCAT(IF(ISBLANK(S49), 0, MATCH(S49, 单列下拉值!$E$2:$E$3, 0) - 1), DEC2BIN(IF(ISBLANK(T49), 0, MATCH(T49, 后继微地址形成!$E$2:$E$9, 0) - 1), 3))</f>
        <v>0010</v>
      </c>
    </row>
    <row r="50" spans="1:28" s="28" customFormat="1" x14ac:dyDescent="0.2">
      <c r="A50" s="121"/>
      <c r="B50" s="31"/>
      <c r="C50" s="63"/>
      <c r="D50" s="63" t="str">
        <f t="shared" si="0"/>
        <v>2F</v>
      </c>
      <c r="E50" s="50" t="str">
        <f t="shared" si="1"/>
        <v>000000</v>
      </c>
      <c r="F50" s="64"/>
      <c r="G50" s="65"/>
      <c r="H50" s="65"/>
      <c r="I50" s="66"/>
      <c r="J50" s="64"/>
      <c r="K50" s="65"/>
      <c r="L50" s="64"/>
      <c r="M50" s="65"/>
      <c r="N50" s="64"/>
      <c r="O50" s="65"/>
      <c r="P50" s="65"/>
      <c r="Q50" s="64"/>
      <c r="R50" s="65"/>
      <c r="S50" s="64"/>
      <c r="T50" s="66"/>
      <c r="U50" s="29"/>
      <c r="V50" s="28" t="str">
        <f t="shared" si="2"/>
        <v>0000</v>
      </c>
      <c r="W50" s="28" t="str">
        <f>_xlfn.CONCAT(DEC2BIN(IF(ISBLANK(J50), 0, MATCH(J50, 运算选择!$E$2:$E$9, 0) - 1), 3), DEC2BIN(IF(ISBLANK(K50), 0, MATCH(K50, 单列下拉值!$A$2:$A$3, 0) - 1), 1))</f>
        <v>0000</v>
      </c>
      <c r="X50" s="28" t="str">
        <f>_xlfn.CONCAT(DEC2BIN(IF(ISBLANK(L50), 0, MATCH(L50, A寄存器选择!$D$2:$D$5, 0) - 1), 2), DEC2BIN(IF(ISBLANK(M50), 0, MATCH(M50, B寄存器选择!$D$2:$D$5, 0) - 1), 2))</f>
        <v>0000</v>
      </c>
      <c r="Y50" s="28" t="str">
        <f>_xlfn.CONCAT(DEC2BIN(IF(ISBLANK(N50), 0, MATCH(N50, 单列下拉值!$B$2:$B$3, 0) - 1)), DEC2BIN(IF(ISBLANK(O50), 0, MATCH(O50, 单列下拉值!$C$2:$C$3, 0) - 1)), DEC2BIN(IF(ISBLANK(P50), 0, MATCH(P50, ALU寄存器选择!$D$2:$D$5, 0) - 1), 2))</f>
        <v>0000</v>
      </c>
      <c r="Z50" s="28" t="str">
        <f>_xlfn.CONCAT(DEC2BIN(IF(ISBLANK(Q50),0,MATCH(Q50,单列下拉值!$D$2:$D$3,0)-1)), DEC2BIN(IF(ISBLANK(R50), 0, MATCH(R50, CP选择!$E$2:$E$9, 0) - 1), 3))</f>
        <v>0000</v>
      </c>
      <c r="AA50" t="str">
        <f>_xlfn.CONCAT(IF(ISBLANK(S50), 0, MATCH(S50, 单列下拉值!$E$2:$E$3, 0) - 1), DEC2BIN(IF(ISBLANK(T50), 0, MATCH(T50, 后继微地址形成!$E$2:$E$9, 0) - 1), 3))</f>
        <v>0000</v>
      </c>
    </row>
    <row r="51" spans="1:28" x14ac:dyDescent="0.2">
      <c r="A51" s="119" t="s">
        <v>127</v>
      </c>
      <c r="B51" s="32"/>
      <c r="C51" s="43" t="s">
        <v>128</v>
      </c>
      <c r="D51" s="24" t="str">
        <f t="shared" si="0"/>
        <v>30</v>
      </c>
      <c r="E51" t="str">
        <f t="shared" si="1"/>
        <v>002201</v>
      </c>
      <c r="K51" s="19"/>
      <c r="M51" s="8" t="s">
        <v>92</v>
      </c>
      <c r="O51" s="19"/>
      <c r="P51" s="19" t="s">
        <v>88</v>
      </c>
      <c r="R51" s="19"/>
      <c r="T51" s="25" t="s">
        <v>83</v>
      </c>
      <c r="V51" t="str">
        <f t="shared" si="2"/>
        <v>0000</v>
      </c>
      <c r="W51" t="str">
        <f>_xlfn.CONCAT(DEC2BIN(IF(ISBLANK(J51), 0, MATCH(J51, 运算选择!$E$2:$E$9, 0) - 1), 3), DEC2BIN(IF(ISBLANK(K51), 0, MATCH(K51, 单列下拉值!$A$2:$A$3, 0) - 1), 1))</f>
        <v>0000</v>
      </c>
      <c r="X51" t="str">
        <f>_xlfn.CONCAT(DEC2BIN(IF(ISBLANK(L51), 0, MATCH(L51, A寄存器选择!$D$2:$D$5, 0) - 1), 2), DEC2BIN(IF(ISBLANK(M51), 0, MATCH(M51, B寄存器选择!$D$2:$D$5, 0) - 1), 2))</f>
        <v>0010</v>
      </c>
      <c r="Y51" t="str">
        <f>_xlfn.CONCAT(DEC2BIN(IF(ISBLANK(N51), 0, MATCH(N51, 单列下拉值!$B$2:$B$3, 0) - 1)), DEC2BIN(IF(ISBLANK(O51), 0, MATCH(O51, 单列下拉值!$C$2:$C$3, 0) - 1)), DEC2BIN(IF(ISBLANK(P51), 0, MATCH(P51, ALU寄存器选择!$D$2:$D$5, 0) - 1), 2))</f>
        <v>0010</v>
      </c>
      <c r="Z51" t="str">
        <f>_xlfn.CONCAT(DEC2BIN(IF(ISBLANK(Q51),0,MATCH(Q51,单列下拉值!$D$2:$D$3,0)-1)), DEC2BIN(IF(ISBLANK(R51), 0, MATCH(R51, CP选择!$E$2:$E$9, 0) - 1), 3))</f>
        <v>0000</v>
      </c>
      <c r="AA51" t="str">
        <f>_xlfn.CONCAT(IF(ISBLANK(S51), 0, MATCH(S51, 单列下拉值!$E$2:$E$3, 0) - 1), DEC2BIN(IF(ISBLANK(T51), 0, MATCH(T51, 后继微地址形成!$E$2:$E$9, 0) - 1), 3))</f>
        <v>0001</v>
      </c>
      <c r="AB51" t="s">
        <v>237</v>
      </c>
    </row>
    <row r="52" spans="1:28" s="28" customFormat="1" x14ac:dyDescent="0.2">
      <c r="A52" s="120"/>
      <c r="B52" s="32"/>
      <c r="C52" s="28" t="s">
        <v>129</v>
      </c>
      <c r="D52" s="28" t="str">
        <f t="shared" si="0"/>
        <v>31</v>
      </c>
      <c r="E52" t="str">
        <f t="shared" si="1"/>
        <v>008101</v>
      </c>
      <c r="F52" s="21"/>
      <c r="G52" s="17"/>
      <c r="H52" s="17"/>
      <c r="I52" s="23"/>
      <c r="J52" s="21"/>
      <c r="K52" s="18"/>
      <c r="L52" s="21" t="s">
        <v>132</v>
      </c>
      <c r="M52" s="18"/>
      <c r="N52" s="21"/>
      <c r="O52" s="18"/>
      <c r="P52" s="18" t="s">
        <v>96</v>
      </c>
      <c r="Q52" s="21"/>
      <c r="R52" s="18"/>
      <c r="S52" s="21"/>
      <c r="T52" s="23" t="s">
        <v>83</v>
      </c>
      <c r="U52" s="29"/>
      <c r="V52" s="28" t="str">
        <f t="shared" si="2"/>
        <v>0000</v>
      </c>
      <c r="W52" s="28" t="str">
        <f>_xlfn.CONCAT(DEC2BIN(IF(ISBLANK(J52), 0, MATCH(J52, 运算选择!$E$2:$E$9, 0) - 1), 3), DEC2BIN(IF(ISBLANK(K52), 0, MATCH(K52, 单列下拉值!$A$2:$A$3, 0) - 1), 1))</f>
        <v>0000</v>
      </c>
      <c r="X52" s="28" t="str">
        <f>_xlfn.CONCAT(DEC2BIN(IF(ISBLANK(L52), 0, MATCH(L52, A寄存器选择!$D$2:$D$5, 0) - 1), 2), DEC2BIN(IF(ISBLANK(M52), 0, MATCH(M52, B寄存器选择!$D$2:$D$5, 0) - 1), 2))</f>
        <v>1000</v>
      </c>
      <c r="Y52" s="28" t="str">
        <f>_xlfn.CONCAT(DEC2BIN(IF(ISBLANK(N52), 0, MATCH(N52, 单列下拉值!$B$2:$B$3, 0) - 1)), DEC2BIN(IF(ISBLANK(O52), 0, MATCH(O52, 单列下拉值!$C$2:$C$3, 0) - 1)), DEC2BIN(IF(ISBLANK(P52), 0, MATCH(P52, ALU寄存器选择!$D$2:$D$5, 0) - 1), 2))</f>
        <v>0001</v>
      </c>
      <c r="Z52" s="28" t="str">
        <f>_xlfn.CONCAT(DEC2BIN(IF(ISBLANK(Q52),0,MATCH(Q52,单列下拉值!$D$2:$D$3,0)-1)), DEC2BIN(IF(ISBLANK(R52), 0, MATCH(R52, CP选择!$E$2:$E$9, 0) - 1), 3))</f>
        <v>0000</v>
      </c>
      <c r="AA52" t="str">
        <f>_xlfn.CONCAT(IF(ISBLANK(S52), 0, MATCH(S52, 单列下拉值!$E$2:$E$3, 0) - 1), DEC2BIN(IF(ISBLANK(T52), 0, MATCH(T52, 后继微地址形成!$E$2:$E$9, 0) - 1), 3))</f>
        <v>0001</v>
      </c>
      <c r="AB52" s="28" t="str">
        <f>D51</f>
        <v>30</v>
      </c>
    </row>
    <row r="53" spans="1:28" x14ac:dyDescent="0.2">
      <c r="A53" s="120"/>
      <c r="B53" s="32"/>
      <c r="C53" t="s">
        <v>130</v>
      </c>
      <c r="D53" t="str">
        <f t="shared" si="0"/>
        <v>32</v>
      </c>
      <c r="E53" t="str">
        <f t="shared" si="1"/>
        <v>020301</v>
      </c>
      <c r="J53" s="26" t="s">
        <v>133</v>
      </c>
      <c r="K53" s="19"/>
      <c r="M53" s="8"/>
      <c r="O53" s="19"/>
      <c r="P53" s="19" t="s">
        <v>97</v>
      </c>
      <c r="R53" s="19"/>
      <c r="T53" s="25" t="s">
        <v>83</v>
      </c>
      <c r="V53" t="str">
        <f t="shared" si="2"/>
        <v>0000</v>
      </c>
      <c r="W53" t="str">
        <f>_xlfn.CONCAT(DEC2BIN(IF(ISBLANK(J53), 0, MATCH(J53, 运算选择!$E$2:$E$9, 0) - 1), 3), DEC2BIN(IF(ISBLANK(K53), 0, MATCH(K53, 单列下拉值!$A$2:$A$3, 0) - 1), 1))</f>
        <v>0010</v>
      </c>
      <c r="X53" t="str">
        <f>_xlfn.CONCAT(DEC2BIN(IF(ISBLANK(L53), 0, MATCH(L53, A寄存器选择!$D$2:$D$5, 0) - 1), 2), DEC2BIN(IF(ISBLANK(M53), 0, MATCH(M53, B寄存器选择!$D$2:$D$5, 0) - 1), 2))</f>
        <v>0000</v>
      </c>
      <c r="Y53" t="str">
        <f>_xlfn.CONCAT(DEC2BIN(IF(ISBLANK(N53), 0, MATCH(N53, 单列下拉值!$B$2:$B$3, 0) - 1)), DEC2BIN(IF(ISBLANK(O53), 0, MATCH(O53, 单列下拉值!$C$2:$C$3, 0) - 1)), DEC2BIN(IF(ISBLANK(P53), 0, MATCH(P53, ALU寄存器选择!$D$2:$D$5, 0) - 1), 2))</f>
        <v>0011</v>
      </c>
      <c r="Z53" t="str">
        <f>_xlfn.CONCAT(DEC2BIN(IF(ISBLANK(Q53),0,MATCH(Q53,单列下拉值!$D$2:$D$3,0)-1)), DEC2BIN(IF(ISBLANK(R53), 0, MATCH(R53, CP选择!$E$2:$E$9, 0) - 1), 3))</f>
        <v>0000</v>
      </c>
      <c r="AA53" t="str">
        <f>_xlfn.CONCAT(IF(ISBLANK(S53), 0, MATCH(S53, 单列下拉值!$E$2:$E$3, 0) - 1), DEC2BIN(IF(ISBLANK(T53), 0, MATCH(T53, 后继微地址形成!$E$2:$E$9, 0) - 1), 3))</f>
        <v>0001</v>
      </c>
      <c r="AB53" t="s">
        <v>238</v>
      </c>
    </row>
    <row r="54" spans="1:28" s="28" customFormat="1" x14ac:dyDescent="0.2">
      <c r="A54" s="120"/>
      <c r="B54" s="32"/>
      <c r="C54" s="28" t="s">
        <v>131</v>
      </c>
      <c r="D54" s="28" t="str">
        <f t="shared" si="0"/>
        <v>33</v>
      </c>
      <c r="E54" t="str">
        <f t="shared" si="1"/>
        <v>000011</v>
      </c>
      <c r="F54" s="21"/>
      <c r="G54" s="17"/>
      <c r="H54" s="17"/>
      <c r="I54" s="23"/>
      <c r="J54" s="21"/>
      <c r="K54" s="18"/>
      <c r="L54" s="21"/>
      <c r="M54" s="18"/>
      <c r="N54" s="21"/>
      <c r="O54" s="18"/>
      <c r="P54" s="18"/>
      <c r="Q54" s="21"/>
      <c r="R54" s="18" t="s">
        <v>103</v>
      </c>
      <c r="S54" s="21"/>
      <c r="T54" s="23" t="s">
        <v>83</v>
      </c>
      <c r="U54" s="29"/>
      <c r="V54" s="28" t="str">
        <f t="shared" si="2"/>
        <v>0000</v>
      </c>
      <c r="W54" s="28" t="str">
        <f>_xlfn.CONCAT(DEC2BIN(IF(ISBLANK(J54), 0, MATCH(J54, 运算选择!$E$2:$E$9, 0) - 1), 3), DEC2BIN(IF(ISBLANK(K54), 0, MATCH(K54, 单列下拉值!$A$2:$A$3, 0) - 1), 1))</f>
        <v>0000</v>
      </c>
      <c r="X54" s="28" t="str">
        <f>_xlfn.CONCAT(DEC2BIN(IF(ISBLANK(L54), 0, MATCH(L54, A寄存器选择!$D$2:$D$5, 0) - 1), 2), DEC2BIN(IF(ISBLANK(M54), 0, MATCH(M54, B寄存器选择!$D$2:$D$5, 0) - 1), 2))</f>
        <v>0000</v>
      </c>
      <c r="Y54" s="28" t="str">
        <f>_xlfn.CONCAT(DEC2BIN(IF(ISBLANK(N54), 0, MATCH(N54, 单列下拉值!$B$2:$B$3, 0) - 1)), DEC2BIN(IF(ISBLANK(O54), 0, MATCH(O54, 单列下拉值!$C$2:$C$3, 0) - 1)), DEC2BIN(IF(ISBLANK(P54), 0, MATCH(P54, ALU寄存器选择!$D$2:$D$5, 0) - 1), 2))</f>
        <v>0000</v>
      </c>
      <c r="Z54" s="28" t="str">
        <f>_xlfn.CONCAT(DEC2BIN(IF(ISBLANK(Q54),0,MATCH(Q54,单列下拉值!$D$2:$D$3,0)-1)), DEC2BIN(IF(ISBLANK(R54), 0, MATCH(R54, CP选择!$E$2:$E$9, 0) - 1), 3))</f>
        <v>0001</v>
      </c>
      <c r="AA54" t="str">
        <f>_xlfn.CONCAT(IF(ISBLANK(S54), 0, MATCH(S54, 单列下拉值!$E$2:$E$3, 0) - 1), DEC2BIN(IF(ISBLANK(T54), 0, MATCH(T54, 后继微地址形成!$E$2:$E$9, 0) - 1), 3))</f>
        <v>0001</v>
      </c>
      <c r="AB54" t="str">
        <f>_xlfn.CONCAT(_xlfn.TEXTJOIN(",",FALSE, E51:E58), ";")</f>
        <v>002201,008101,020301,000011,000009,000002,000000,000000;</v>
      </c>
    </row>
    <row r="55" spans="1:28" x14ac:dyDescent="0.2">
      <c r="A55" s="120"/>
      <c r="B55" s="32"/>
      <c r="C55" t="s">
        <v>245</v>
      </c>
      <c r="D55" t="str">
        <f t="shared" si="0"/>
        <v>34</v>
      </c>
      <c r="E55" t="str">
        <f t="shared" si="1"/>
        <v>000009</v>
      </c>
      <c r="K55" s="19"/>
      <c r="M55" s="8"/>
      <c r="O55" s="19"/>
      <c r="P55" s="19"/>
      <c r="R55" s="19"/>
      <c r="S55" s="16" t="s">
        <v>241</v>
      </c>
      <c r="T55" s="25" t="s">
        <v>83</v>
      </c>
      <c r="V55" t="str">
        <f t="shared" si="2"/>
        <v>0000</v>
      </c>
      <c r="W55" t="str">
        <f>_xlfn.CONCAT(DEC2BIN(IF(ISBLANK(J55), 0, MATCH(J55, 运算选择!$E$2:$E$9, 0) - 1), 3), DEC2BIN(IF(ISBLANK(K55), 0, MATCH(K55, 单列下拉值!$A$2:$A$3, 0) - 1), 1))</f>
        <v>0000</v>
      </c>
      <c r="X55" t="str">
        <f>_xlfn.CONCAT(DEC2BIN(IF(ISBLANK(L55), 0, MATCH(L55, A寄存器选择!$D$2:$D$5, 0) - 1), 2), DEC2BIN(IF(ISBLANK(M55), 0, MATCH(M55, B寄存器选择!$D$2:$D$5, 0) - 1), 2))</f>
        <v>0000</v>
      </c>
      <c r="Y55" t="str">
        <f>_xlfn.CONCAT(DEC2BIN(IF(ISBLANK(N55), 0, MATCH(N55, 单列下拉值!$B$2:$B$3, 0) - 1)), DEC2BIN(IF(ISBLANK(O55), 0, MATCH(O55, 单列下拉值!$C$2:$C$3, 0) - 1)), DEC2BIN(IF(ISBLANK(P55), 0, MATCH(P55, ALU寄存器选择!$D$2:$D$5, 0) - 1), 2))</f>
        <v>0000</v>
      </c>
      <c r="Z55" t="str">
        <f>_xlfn.CONCAT(DEC2BIN(IF(ISBLANK(Q55),0,MATCH(Q55,单列下拉值!$D$2:$D$3,0)-1)), DEC2BIN(IF(ISBLANK(R55), 0, MATCH(R55, CP选择!$E$2:$E$9, 0) - 1), 3))</f>
        <v>0000</v>
      </c>
      <c r="AA55" t="str">
        <f>_xlfn.CONCAT(IF(ISBLANK(S55), 0, MATCH(S55, 单列下拉值!$E$2:$E$3, 0) - 1), DEC2BIN(IF(ISBLANK(T55), 0, MATCH(T55, 后继微地址形成!$E$2:$E$9, 0) - 1), 3))</f>
        <v>1001</v>
      </c>
    </row>
    <row r="56" spans="1:28" s="28" customFormat="1" x14ac:dyDescent="0.2">
      <c r="A56" s="120"/>
      <c r="B56" s="32"/>
      <c r="C56" t="s">
        <v>154</v>
      </c>
      <c r="D56" s="28" t="str">
        <f t="shared" si="0"/>
        <v>35</v>
      </c>
      <c r="E56" t="str">
        <f t="shared" si="1"/>
        <v>000002</v>
      </c>
      <c r="F56" s="21"/>
      <c r="G56" s="17"/>
      <c r="H56" s="17"/>
      <c r="I56" s="23"/>
      <c r="J56" s="21"/>
      <c r="K56" s="18"/>
      <c r="L56" s="21"/>
      <c r="M56" s="18"/>
      <c r="N56" s="21"/>
      <c r="O56" s="18"/>
      <c r="P56" s="18"/>
      <c r="Q56" s="21"/>
      <c r="R56" s="18"/>
      <c r="S56" s="21"/>
      <c r="T56" s="23" t="s">
        <v>104</v>
      </c>
      <c r="U56" s="29"/>
      <c r="V56" s="28" t="str">
        <f t="shared" si="2"/>
        <v>0000</v>
      </c>
      <c r="W56" s="28" t="str">
        <f>_xlfn.CONCAT(DEC2BIN(IF(ISBLANK(J56), 0, MATCH(J56, 运算选择!$E$2:$E$9, 0) - 1), 3), DEC2BIN(IF(ISBLANK(K56), 0, MATCH(K56, 单列下拉值!$A$2:$A$3, 0) - 1), 1))</f>
        <v>0000</v>
      </c>
      <c r="X56" s="28" t="str">
        <f>_xlfn.CONCAT(DEC2BIN(IF(ISBLANK(L56), 0, MATCH(L56, A寄存器选择!$D$2:$D$5, 0) - 1), 2), DEC2BIN(IF(ISBLANK(M56), 0, MATCH(M56, B寄存器选择!$D$2:$D$5, 0) - 1), 2))</f>
        <v>0000</v>
      </c>
      <c r="Y56" s="28" t="str">
        <f>_xlfn.CONCAT(DEC2BIN(IF(ISBLANK(N56), 0, MATCH(N56, 单列下拉值!$B$2:$B$3, 0) - 1)), DEC2BIN(IF(ISBLANK(O56), 0, MATCH(O56, 单列下拉值!$C$2:$C$3, 0) - 1)), DEC2BIN(IF(ISBLANK(P56), 0, MATCH(P56, ALU寄存器选择!$D$2:$D$5, 0) - 1), 2))</f>
        <v>0000</v>
      </c>
      <c r="Z56" s="28" t="str">
        <f>_xlfn.CONCAT(DEC2BIN(IF(ISBLANK(Q56),0,MATCH(Q56,单列下拉值!$D$2:$D$3,0)-1)), DEC2BIN(IF(ISBLANK(R56), 0, MATCH(R56, CP选择!$E$2:$E$9, 0) - 1), 3))</f>
        <v>0000</v>
      </c>
      <c r="AA56" t="str">
        <f>_xlfn.CONCAT(IF(ISBLANK(S56), 0, MATCH(S56, 单列下拉值!$E$2:$E$3, 0) - 1), DEC2BIN(IF(ISBLANK(T56), 0, MATCH(T56, 后继微地址形成!$E$2:$E$9, 0) - 1), 3))</f>
        <v>0010</v>
      </c>
    </row>
    <row r="57" spans="1:28" x14ac:dyDescent="0.2">
      <c r="A57" s="120"/>
      <c r="B57" s="32"/>
      <c r="D57" t="str">
        <f t="shared" si="0"/>
        <v>36</v>
      </c>
      <c r="E57" t="str">
        <f t="shared" si="1"/>
        <v>000000</v>
      </c>
      <c r="K57" s="19"/>
      <c r="M57" s="8"/>
      <c r="O57" s="19"/>
      <c r="P57" s="19"/>
      <c r="R57" s="19"/>
      <c r="V57" t="str">
        <f t="shared" si="2"/>
        <v>0000</v>
      </c>
      <c r="W57" t="str">
        <f>_xlfn.CONCAT(DEC2BIN(IF(ISBLANK(J57), 0, MATCH(J57, 运算选择!$E$2:$E$9, 0) - 1), 3), DEC2BIN(IF(ISBLANK(K57), 0, MATCH(K57, 单列下拉值!$A$2:$A$3, 0) - 1), 1))</f>
        <v>0000</v>
      </c>
      <c r="X57" t="str">
        <f>_xlfn.CONCAT(DEC2BIN(IF(ISBLANK(L57), 0, MATCH(L57, A寄存器选择!$D$2:$D$5, 0) - 1), 2), DEC2BIN(IF(ISBLANK(M57), 0, MATCH(M57, B寄存器选择!$D$2:$D$5, 0) - 1), 2))</f>
        <v>0000</v>
      </c>
      <c r="Y57" t="str">
        <f>_xlfn.CONCAT(DEC2BIN(IF(ISBLANK(N57), 0, MATCH(N57, 单列下拉值!$B$2:$B$3, 0) - 1)), DEC2BIN(IF(ISBLANK(O57), 0, MATCH(O57, 单列下拉值!$C$2:$C$3, 0) - 1)), DEC2BIN(IF(ISBLANK(P57), 0, MATCH(P57, ALU寄存器选择!$D$2:$D$5, 0) - 1), 2))</f>
        <v>0000</v>
      </c>
      <c r="Z57" t="str">
        <f>_xlfn.CONCAT(DEC2BIN(IF(ISBLANK(Q57),0,MATCH(Q57,单列下拉值!$D$2:$D$3,0)-1)), DEC2BIN(IF(ISBLANK(R57), 0, MATCH(R57, CP选择!$E$2:$E$9, 0) - 1), 3))</f>
        <v>0000</v>
      </c>
      <c r="AA57" t="str">
        <f>_xlfn.CONCAT(IF(ISBLANK(S57), 0, MATCH(S57, 单列下拉值!$E$2:$E$3, 0) - 1), DEC2BIN(IF(ISBLANK(T57), 0, MATCH(T57, 后继微地址形成!$E$2:$E$9, 0) - 1), 3))</f>
        <v>0000</v>
      </c>
    </row>
    <row r="58" spans="1:28" s="28" customFormat="1" hidden="1" x14ac:dyDescent="0.2">
      <c r="A58" s="120"/>
      <c r="B58" s="32"/>
      <c r="D58" s="28" t="str">
        <f t="shared" si="0"/>
        <v>37</v>
      </c>
      <c r="E58" t="str">
        <f t="shared" si="1"/>
        <v>000000</v>
      </c>
      <c r="F58" s="21"/>
      <c r="G58" s="17"/>
      <c r="H58" s="17"/>
      <c r="I58" s="23"/>
      <c r="J58" s="21"/>
      <c r="K58" s="18"/>
      <c r="L58" s="21"/>
      <c r="M58" s="18"/>
      <c r="N58" s="21"/>
      <c r="O58" s="18"/>
      <c r="P58" s="18"/>
      <c r="Q58" s="21"/>
      <c r="R58" s="18"/>
      <c r="S58" s="21"/>
      <c r="T58" s="23"/>
      <c r="U58" s="29"/>
      <c r="V58" s="28" t="str">
        <f t="shared" si="2"/>
        <v>0000</v>
      </c>
      <c r="W58" s="28" t="str">
        <f>_xlfn.CONCAT(DEC2BIN(IF(ISBLANK(J58), 0, MATCH(J58, 运算选择!$E$2:$E$9, 0) - 1), 3), DEC2BIN(IF(ISBLANK(K58), 0, MATCH(K58, 单列下拉值!$A$2:$A$3, 0) - 1), 1))</f>
        <v>0000</v>
      </c>
      <c r="X58" s="28" t="str">
        <f>_xlfn.CONCAT(DEC2BIN(IF(ISBLANK(L58), 0, MATCH(L58, A寄存器选择!$D$2:$D$5, 0) - 1), 2), DEC2BIN(IF(ISBLANK(M58), 0, MATCH(M58, B寄存器选择!$D$2:$D$5, 0) - 1), 2))</f>
        <v>0000</v>
      </c>
      <c r="Y58" s="28" t="str">
        <f>_xlfn.CONCAT(DEC2BIN(IF(ISBLANK(N58), 0, MATCH(N58, 单列下拉值!$B$2:$B$3, 0) - 1)), DEC2BIN(IF(ISBLANK(O58), 0, MATCH(O58, 单列下拉值!$C$2:$C$3, 0) - 1)), DEC2BIN(IF(ISBLANK(P58), 0, MATCH(P58, ALU寄存器选择!$D$2:$D$5, 0) - 1), 2))</f>
        <v>0000</v>
      </c>
      <c r="Z58" s="28" t="str">
        <f>_xlfn.CONCAT(DEC2BIN(IF(ISBLANK(Q58),0,MATCH(Q58,单列下拉值!$D$2:$D$3,0)-1)), DEC2BIN(IF(ISBLANK(R58), 0, MATCH(R58, CP选择!$E$2:$E$9, 0) - 1), 3))</f>
        <v>0000</v>
      </c>
      <c r="AA58" t="str">
        <f>_xlfn.CONCAT(IF(ISBLANK(S58), 0, MATCH(S58, 单列下拉值!$E$2:$E$3, 0) - 1), DEC2BIN(IF(ISBLANK(T58), 0, MATCH(T58, 后继微地址形成!$E$2:$E$9, 0) - 1), 3))</f>
        <v>0000</v>
      </c>
    </row>
    <row r="59" spans="1:28" hidden="1" x14ac:dyDescent="0.2">
      <c r="A59" s="120"/>
      <c r="B59" s="32"/>
      <c r="D59" t="str">
        <f t="shared" si="0"/>
        <v>38</v>
      </c>
      <c r="E59" t="str">
        <f t="shared" si="1"/>
        <v>000000</v>
      </c>
      <c r="K59" s="19"/>
      <c r="M59" s="8"/>
      <c r="O59" s="19"/>
      <c r="P59" s="19"/>
      <c r="R59" s="19"/>
      <c r="V59" t="str">
        <f t="shared" si="2"/>
        <v>0000</v>
      </c>
      <c r="W59" t="str">
        <f>_xlfn.CONCAT(DEC2BIN(IF(ISBLANK(J59), 0, MATCH(J59, 运算选择!$E$2:$E$9, 0) - 1), 3), DEC2BIN(IF(ISBLANK(K59), 0, MATCH(K59, 单列下拉值!$A$2:$A$3, 0) - 1), 1))</f>
        <v>0000</v>
      </c>
      <c r="X59" t="str">
        <f>_xlfn.CONCAT(DEC2BIN(IF(ISBLANK(L59), 0, MATCH(L59, A寄存器选择!$D$2:$D$5, 0) - 1), 2), DEC2BIN(IF(ISBLANK(M59), 0, MATCH(M59, B寄存器选择!$D$2:$D$5, 0) - 1), 2))</f>
        <v>0000</v>
      </c>
      <c r="Y59" t="str">
        <f>_xlfn.CONCAT(DEC2BIN(IF(ISBLANK(N59), 0, MATCH(N59, 单列下拉值!$B$2:$B$3, 0) - 1)), DEC2BIN(IF(ISBLANK(O59), 0, MATCH(O59, 单列下拉值!$C$2:$C$3, 0) - 1)), DEC2BIN(IF(ISBLANK(P59), 0, MATCH(P59, ALU寄存器选择!$D$2:$D$5, 0) - 1), 2))</f>
        <v>0000</v>
      </c>
      <c r="Z59" t="str">
        <f>_xlfn.CONCAT(DEC2BIN(IF(ISBLANK(Q59),0,MATCH(Q59,单列下拉值!$D$2:$D$3,0)-1)), DEC2BIN(IF(ISBLANK(R59), 0, MATCH(R59, CP选择!$E$2:$E$9, 0) - 1), 3))</f>
        <v>0000</v>
      </c>
      <c r="AA59" t="str">
        <f>_xlfn.CONCAT(IF(ISBLANK(S59), 0, MATCH(S59, 单列下拉值!$E$2:$E$3, 0) - 1), DEC2BIN(IF(ISBLANK(T59), 0, MATCH(T59, 后继微地址形成!$E$2:$E$9, 0) - 1), 3))</f>
        <v>0000</v>
      </c>
      <c r="AB59" t="s">
        <v>237</v>
      </c>
    </row>
    <row r="60" spans="1:28" s="28" customFormat="1" hidden="1" x14ac:dyDescent="0.2">
      <c r="A60" s="120"/>
      <c r="B60" s="32"/>
      <c r="D60" s="28" t="str">
        <f t="shared" si="0"/>
        <v>39</v>
      </c>
      <c r="E60" t="str">
        <f t="shared" si="1"/>
        <v>000000</v>
      </c>
      <c r="F60" s="21"/>
      <c r="G60" s="17"/>
      <c r="H60" s="17"/>
      <c r="I60" s="23"/>
      <c r="J60" s="21"/>
      <c r="K60" s="18"/>
      <c r="L60" s="21"/>
      <c r="M60" s="18"/>
      <c r="N60" s="21"/>
      <c r="O60" s="18"/>
      <c r="P60" s="18"/>
      <c r="Q60" s="21"/>
      <c r="R60" s="18"/>
      <c r="S60" s="21"/>
      <c r="T60" s="23"/>
      <c r="U60" s="29"/>
      <c r="V60" s="28" t="str">
        <f t="shared" si="2"/>
        <v>0000</v>
      </c>
      <c r="W60" s="28" t="str">
        <f>_xlfn.CONCAT(DEC2BIN(IF(ISBLANK(J60), 0, MATCH(J60, 运算选择!$E$2:$E$9, 0) - 1), 3), DEC2BIN(IF(ISBLANK(K60), 0, MATCH(K60, 单列下拉值!$A$2:$A$3, 0) - 1), 1))</f>
        <v>0000</v>
      </c>
      <c r="X60" s="28" t="str">
        <f>_xlfn.CONCAT(DEC2BIN(IF(ISBLANK(L60), 0, MATCH(L60, A寄存器选择!$D$2:$D$5, 0) - 1), 2), DEC2BIN(IF(ISBLANK(M60), 0, MATCH(M60, B寄存器选择!$D$2:$D$5, 0) - 1), 2))</f>
        <v>0000</v>
      </c>
      <c r="Y60" s="28" t="str">
        <f>_xlfn.CONCAT(DEC2BIN(IF(ISBLANK(N60), 0, MATCH(N60, 单列下拉值!$B$2:$B$3, 0) - 1)), DEC2BIN(IF(ISBLANK(O60), 0, MATCH(O60, 单列下拉值!$C$2:$C$3, 0) - 1)), DEC2BIN(IF(ISBLANK(P60), 0, MATCH(P60, ALU寄存器选择!$D$2:$D$5, 0) - 1), 2))</f>
        <v>0000</v>
      </c>
      <c r="Z60" s="28" t="str">
        <f>_xlfn.CONCAT(DEC2BIN(IF(ISBLANK(Q60),0,MATCH(Q60,单列下拉值!$D$2:$D$3,0)-1)), DEC2BIN(IF(ISBLANK(R60), 0, MATCH(R60, CP选择!$E$2:$E$9, 0) - 1), 3))</f>
        <v>0000</v>
      </c>
      <c r="AA60" t="str">
        <f>_xlfn.CONCAT(IF(ISBLANK(S60), 0, MATCH(S60, 单列下拉值!$E$2:$E$3, 0) - 1), DEC2BIN(IF(ISBLANK(T60), 0, MATCH(T60, 后继微地址形成!$E$2:$E$9, 0) - 1), 3))</f>
        <v>0000</v>
      </c>
      <c r="AB60" s="28" t="str">
        <f>D59</f>
        <v>38</v>
      </c>
    </row>
    <row r="61" spans="1:28" hidden="1" x14ac:dyDescent="0.2">
      <c r="A61" s="120"/>
      <c r="B61" s="32"/>
      <c r="D61" t="str">
        <f t="shared" si="0"/>
        <v>3A</v>
      </c>
      <c r="E61" t="str">
        <f t="shared" si="1"/>
        <v>000000</v>
      </c>
      <c r="K61" s="19"/>
      <c r="M61" s="8"/>
      <c r="O61" s="19"/>
      <c r="P61" s="19"/>
      <c r="R61" s="19"/>
      <c r="V61" t="str">
        <f t="shared" si="2"/>
        <v>0000</v>
      </c>
      <c r="W61" t="str">
        <f>_xlfn.CONCAT(DEC2BIN(IF(ISBLANK(J61), 0, MATCH(J61, 运算选择!$E$2:$E$9, 0) - 1), 3), DEC2BIN(IF(ISBLANK(K61), 0, MATCH(K61, 单列下拉值!$A$2:$A$3, 0) - 1), 1))</f>
        <v>0000</v>
      </c>
      <c r="X61" t="str">
        <f>_xlfn.CONCAT(DEC2BIN(IF(ISBLANK(L61), 0, MATCH(L61, A寄存器选择!$D$2:$D$5, 0) - 1), 2), DEC2BIN(IF(ISBLANK(M61), 0, MATCH(M61, B寄存器选择!$D$2:$D$5, 0) - 1), 2))</f>
        <v>0000</v>
      </c>
      <c r="Y61" t="str">
        <f>_xlfn.CONCAT(DEC2BIN(IF(ISBLANK(N61), 0, MATCH(N61, 单列下拉值!$B$2:$B$3, 0) - 1)), DEC2BIN(IF(ISBLANK(O61), 0, MATCH(O61, 单列下拉值!$C$2:$C$3, 0) - 1)), DEC2BIN(IF(ISBLANK(P61), 0, MATCH(P61, ALU寄存器选择!$D$2:$D$5, 0) - 1), 2))</f>
        <v>0000</v>
      </c>
      <c r="Z61" t="str">
        <f>_xlfn.CONCAT(DEC2BIN(IF(ISBLANK(Q61),0,MATCH(Q61,单列下拉值!$D$2:$D$3,0)-1)), DEC2BIN(IF(ISBLANK(R61), 0, MATCH(R61, CP选择!$E$2:$E$9, 0) - 1), 3))</f>
        <v>0000</v>
      </c>
      <c r="AA61" t="str">
        <f>_xlfn.CONCAT(IF(ISBLANK(S61), 0, MATCH(S61, 单列下拉值!$E$2:$E$3, 0) - 1), DEC2BIN(IF(ISBLANK(T61), 0, MATCH(T61, 后继微地址形成!$E$2:$E$9, 0) - 1), 3))</f>
        <v>0000</v>
      </c>
      <c r="AB61" t="s">
        <v>238</v>
      </c>
    </row>
    <row r="62" spans="1:28" s="28" customFormat="1" hidden="1" x14ac:dyDescent="0.2">
      <c r="A62" s="120"/>
      <c r="B62" s="32"/>
      <c r="D62" s="28" t="str">
        <f t="shared" si="0"/>
        <v>3B</v>
      </c>
      <c r="E62" t="str">
        <f t="shared" si="1"/>
        <v>000000</v>
      </c>
      <c r="F62" s="21"/>
      <c r="G62" s="17"/>
      <c r="H62" s="17"/>
      <c r="I62" s="23"/>
      <c r="J62" s="21"/>
      <c r="K62" s="18"/>
      <c r="L62" s="21"/>
      <c r="M62" s="18"/>
      <c r="N62" s="21"/>
      <c r="O62" s="18"/>
      <c r="P62" s="18"/>
      <c r="Q62" s="21"/>
      <c r="R62" s="18"/>
      <c r="S62" s="21"/>
      <c r="T62" s="23"/>
      <c r="U62" s="29"/>
      <c r="V62" s="28" t="str">
        <f t="shared" si="2"/>
        <v>0000</v>
      </c>
      <c r="W62" s="28" t="str">
        <f>_xlfn.CONCAT(DEC2BIN(IF(ISBLANK(J62), 0, MATCH(J62, 运算选择!$E$2:$E$9, 0) - 1), 3), DEC2BIN(IF(ISBLANK(K62), 0, MATCH(K62, 单列下拉值!$A$2:$A$3, 0) - 1), 1))</f>
        <v>0000</v>
      </c>
      <c r="X62" s="28" t="str">
        <f>_xlfn.CONCAT(DEC2BIN(IF(ISBLANK(L62), 0, MATCH(L62, A寄存器选择!$D$2:$D$5, 0) - 1), 2), DEC2BIN(IF(ISBLANK(M62), 0, MATCH(M62, B寄存器选择!$D$2:$D$5, 0) - 1), 2))</f>
        <v>0000</v>
      </c>
      <c r="Y62" s="28" t="str">
        <f>_xlfn.CONCAT(DEC2BIN(IF(ISBLANK(N62), 0, MATCH(N62, 单列下拉值!$B$2:$B$3, 0) - 1)), DEC2BIN(IF(ISBLANK(O62), 0, MATCH(O62, 单列下拉值!$C$2:$C$3, 0) - 1)), DEC2BIN(IF(ISBLANK(P62), 0, MATCH(P62, ALU寄存器选择!$D$2:$D$5, 0) - 1), 2))</f>
        <v>0000</v>
      </c>
      <c r="Z62" s="28" t="str">
        <f>_xlfn.CONCAT(DEC2BIN(IF(ISBLANK(Q62),0,MATCH(Q62,单列下拉值!$D$2:$D$3,0)-1)), DEC2BIN(IF(ISBLANK(R62), 0, MATCH(R62, CP选择!$E$2:$E$9, 0) - 1), 3))</f>
        <v>0000</v>
      </c>
      <c r="AA62" t="str">
        <f>_xlfn.CONCAT(IF(ISBLANK(S62), 0, MATCH(S62, 单列下拉值!$E$2:$E$3, 0) - 1), DEC2BIN(IF(ISBLANK(T62), 0, MATCH(T62, 后继微地址形成!$E$2:$E$9, 0) - 1), 3))</f>
        <v>0000</v>
      </c>
      <c r="AB62" t="str">
        <f>_xlfn.CONCAT(_xlfn.TEXTJOIN(",",FALSE, E59:E66), ";")</f>
        <v>000000,000000,000000,000000,000000,000000,000000,000000;</v>
      </c>
    </row>
    <row r="63" spans="1:28" hidden="1" x14ac:dyDescent="0.2">
      <c r="A63" s="120"/>
      <c r="B63" s="32"/>
      <c r="D63" t="str">
        <f t="shared" si="0"/>
        <v>3C</v>
      </c>
      <c r="E63" t="str">
        <f t="shared" si="1"/>
        <v>000000</v>
      </c>
      <c r="K63" s="19"/>
      <c r="M63" s="8"/>
      <c r="O63" s="19"/>
      <c r="P63" s="19"/>
      <c r="R63" s="19"/>
      <c r="V63" t="str">
        <f t="shared" si="2"/>
        <v>0000</v>
      </c>
      <c r="W63" t="str">
        <f>_xlfn.CONCAT(DEC2BIN(IF(ISBLANK(J63), 0, MATCH(J63, 运算选择!$E$2:$E$9, 0) - 1), 3), DEC2BIN(IF(ISBLANK(K63), 0, MATCH(K63, 单列下拉值!$A$2:$A$3, 0) - 1), 1))</f>
        <v>0000</v>
      </c>
      <c r="X63" t="str">
        <f>_xlfn.CONCAT(DEC2BIN(IF(ISBLANK(L63), 0, MATCH(L63, A寄存器选择!$D$2:$D$5, 0) - 1), 2), DEC2BIN(IF(ISBLANK(M63), 0, MATCH(M63, B寄存器选择!$D$2:$D$5, 0) - 1), 2))</f>
        <v>0000</v>
      </c>
      <c r="Y63" t="str">
        <f>_xlfn.CONCAT(DEC2BIN(IF(ISBLANK(N63), 0, MATCH(N63, 单列下拉值!$B$2:$B$3, 0) - 1)), DEC2BIN(IF(ISBLANK(O63), 0, MATCH(O63, 单列下拉值!$C$2:$C$3, 0) - 1)), DEC2BIN(IF(ISBLANK(P63), 0, MATCH(P63, ALU寄存器选择!$D$2:$D$5, 0) - 1), 2))</f>
        <v>0000</v>
      </c>
      <c r="Z63" t="str">
        <f>_xlfn.CONCAT(DEC2BIN(IF(ISBLANK(Q63),0,MATCH(Q63,单列下拉值!$D$2:$D$3,0)-1)), DEC2BIN(IF(ISBLANK(R63), 0, MATCH(R63, CP选择!$E$2:$E$9, 0) - 1), 3))</f>
        <v>0000</v>
      </c>
      <c r="AA63" t="str">
        <f>_xlfn.CONCAT(IF(ISBLANK(S63), 0, MATCH(S63, 单列下拉值!$E$2:$E$3, 0) - 1), DEC2BIN(IF(ISBLANK(T63), 0, MATCH(T63, 后继微地址形成!$E$2:$E$9, 0) - 1), 3))</f>
        <v>0000</v>
      </c>
    </row>
    <row r="64" spans="1:28" s="28" customFormat="1" hidden="1" x14ac:dyDescent="0.2">
      <c r="A64" s="120"/>
      <c r="B64" s="32"/>
      <c r="D64" s="28" t="str">
        <f t="shared" si="0"/>
        <v>3D</v>
      </c>
      <c r="E64" t="str">
        <f t="shared" si="1"/>
        <v>000000</v>
      </c>
      <c r="F64" s="21"/>
      <c r="G64" s="17"/>
      <c r="H64" s="17"/>
      <c r="I64" s="23"/>
      <c r="J64" s="21"/>
      <c r="K64" s="18"/>
      <c r="L64" s="21"/>
      <c r="M64" s="18"/>
      <c r="N64" s="21"/>
      <c r="O64" s="18"/>
      <c r="P64" s="18"/>
      <c r="Q64" s="21"/>
      <c r="R64" s="18"/>
      <c r="S64" s="21"/>
      <c r="T64" s="23"/>
      <c r="U64" s="29"/>
      <c r="V64" s="28" t="str">
        <f t="shared" si="2"/>
        <v>0000</v>
      </c>
      <c r="W64" s="28" t="str">
        <f>_xlfn.CONCAT(DEC2BIN(IF(ISBLANK(J64), 0, MATCH(J64, 运算选择!$E$2:$E$9, 0) - 1), 3), DEC2BIN(IF(ISBLANK(K64), 0, MATCH(K64, 单列下拉值!$A$2:$A$3, 0) - 1), 1))</f>
        <v>0000</v>
      </c>
      <c r="X64" s="28" t="str">
        <f>_xlfn.CONCAT(DEC2BIN(IF(ISBLANK(L64), 0, MATCH(L64, A寄存器选择!$D$2:$D$5, 0) - 1), 2), DEC2BIN(IF(ISBLANK(M64), 0, MATCH(M64, B寄存器选择!$D$2:$D$5, 0) - 1), 2))</f>
        <v>0000</v>
      </c>
      <c r="Y64" s="28" t="str">
        <f>_xlfn.CONCAT(DEC2BIN(IF(ISBLANK(N64), 0, MATCH(N64, 单列下拉值!$B$2:$B$3, 0) - 1)), DEC2BIN(IF(ISBLANK(O64), 0, MATCH(O64, 单列下拉值!$C$2:$C$3, 0) - 1)), DEC2BIN(IF(ISBLANK(P64), 0, MATCH(P64, ALU寄存器选择!$D$2:$D$5, 0) - 1), 2))</f>
        <v>0000</v>
      </c>
      <c r="Z64" s="28" t="str">
        <f>_xlfn.CONCAT(DEC2BIN(IF(ISBLANK(Q64),0,MATCH(Q64,单列下拉值!$D$2:$D$3,0)-1)), DEC2BIN(IF(ISBLANK(R64), 0, MATCH(R64, CP选择!$E$2:$E$9, 0) - 1), 3))</f>
        <v>0000</v>
      </c>
      <c r="AA64" t="str">
        <f>_xlfn.CONCAT(IF(ISBLANK(S64), 0, MATCH(S64, 单列下拉值!$E$2:$E$3, 0) - 1), DEC2BIN(IF(ISBLANK(T64), 0, MATCH(T64, 后继微地址形成!$E$2:$E$9, 0) - 1), 3))</f>
        <v>0000</v>
      </c>
    </row>
    <row r="65" spans="1:28" hidden="1" x14ac:dyDescent="0.2">
      <c r="A65" s="120"/>
      <c r="B65" s="32"/>
      <c r="D65" t="str">
        <f t="shared" si="0"/>
        <v>3E</v>
      </c>
      <c r="E65" t="str">
        <f t="shared" si="1"/>
        <v>000000</v>
      </c>
      <c r="K65" s="19"/>
      <c r="M65" s="8"/>
      <c r="O65" s="19"/>
      <c r="P65" s="19"/>
      <c r="R65" s="19"/>
      <c r="V65" t="str">
        <f t="shared" si="2"/>
        <v>0000</v>
      </c>
      <c r="W65" t="str">
        <f>_xlfn.CONCAT(DEC2BIN(IF(ISBLANK(J65), 0, MATCH(J65, 运算选择!$E$2:$E$9, 0) - 1), 3), DEC2BIN(IF(ISBLANK(K65), 0, MATCH(K65, 单列下拉值!$A$2:$A$3, 0) - 1), 1))</f>
        <v>0000</v>
      </c>
      <c r="X65" t="str">
        <f>_xlfn.CONCAT(DEC2BIN(IF(ISBLANK(L65), 0, MATCH(L65, A寄存器选择!$D$2:$D$5, 0) - 1), 2), DEC2BIN(IF(ISBLANK(M65), 0, MATCH(M65, B寄存器选择!$D$2:$D$5, 0) - 1), 2))</f>
        <v>0000</v>
      </c>
      <c r="Y65" t="str">
        <f>_xlfn.CONCAT(DEC2BIN(IF(ISBLANK(N65), 0, MATCH(N65, 单列下拉值!$B$2:$B$3, 0) - 1)), DEC2BIN(IF(ISBLANK(O65), 0, MATCH(O65, 单列下拉值!$C$2:$C$3, 0) - 1)), DEC2BIN(IF(ISBLANK(P65), 0, MATCH(P65, ALU寄存器选择!$D$2:$D$5, 0) - 1), 2))</f>
        <v>0000</v>
      </c>
      <c r="Z65" t="str">
        <f>_xlfn.CONCAT(DEC2BIN(IF(ISBLANK(Q65),0,MATCH(Q65,单列下拉值!$D$2:$D$3,0)-1)), DEC2BIN(IF(ISBLANK(R65), 0, MATCH(R65, CP选择!$E$2:$E$9, 0) - 1), 3))</f>
        <v>0000</v>
      </c>
      <c r="AA65" t="str">
        <f>_xlfn.CONCAT(IF(ISBLANK(S65), 0, MATCH(S65, 单列下拉值!$E$2:$E$3, 0) - 1), DEC2BIN(IF(ISBLANK(T65), 0, MATCH(T65, 后继微地址形成!$E$2:$E$9, 0) - 1), 3))</f>
        <v>0000</v>
      </c>
    </row>
    <row r="66" spans="1:28" s="28" customFormat="1" hidden="1" x14ac:dyDescent="0.2">
      <c r="A66" s="121"/>
      <c r="B66" s="32"/>
      <c r="D66" s="28" t="str">
        <f t="shared" si="0"/>
        <v>3F</v>
      </c>
      <c r="E66" t="str">
        <f t="shared" si="1"/>
        <v>000000</v>
      </c>
      <c r="F66" s="21"/>
      <c r="G66" s="17"/>
      <c r="H66" s="17"/>
      <c r="I66" s="23"/>
      <c r="J66" s="21"/>
      <c r="K66" s="18"/>
      <c r="L66" s="21"/>
      <c r="M66" s="18"/>
      <c r="N66" s="21"/>
      <c r="O66" s="18"/>
      <c r="P66" s="18"/>
      <c r="Q66" s="21"/>
      <c r="R66" s="18"/>
      <c r="S66" s="21"/>
      <c r="T66" s="23"/>
      <c r="U66" s="29"/>
      <c r="V66" s="28" t="str">
        <f t="shared" si="2"/>
        <v>0000</v>
      </c>
      <c r="W66" s="28" t="str">
        <f>_xlfn.CONCAT(DEC2BIN(IF(ISBLANK(J66), 0, MATCH(J66, 运算选择!$E$2:$E$9, 0) - 1), 3), DEC2BIN(IF(ISBLANK(K66), 0, MATCH(K66, 单列下拉值!$A$2:$A$3, 0) - 1), 1))</f>
        <v>0000</v>
      </c>
      <c r="X66" s="28" t="str">
        <f>_xlfn.CONCAT(DEC2BIN(IF(ISBLANK(L66), 0, MATCH(L66, A寄存器选择!$D$2:$D$5, 0) - 1), 2), DEC2BIN(IF(ISBLANK(M66), 0, MATCH(M66, B寄存器选择!$D$2:$D$5, 0) - 1), 2))</f>
        <v>0000</v>
      </c>
      <c r="Y66" s="28" t="str">
        <f>_xlfn.CONCAT(DEC2BIN(IF(ISBLANK(N66), 0, MATCH(N66, 单列下拉值!$B$2:$B$3, 0) - 1)), DEC2BIN(IF(ISBLANK(O66), 0, MATCH(O66, 单列下拉值!$C$2:$C$3, 0) - 1)), DEC2BIN(IF(ISBLANK(P66), 0, MATCH(P66, ALU寄存器选择!$D$2:$D$5, 0) - 1), 2))</f>
        <v>0000</v>
      </c>
      <c r="Z66" s="28" t="str">
        <f>_xlfn.CONCAT(DEC2BIN(IF(ISBLANK(Q66),0,MATCH(Q66,单列下拉值!$D$2:$D$3,0)-1)), DEC2BIN(IF(ISBLANK(R66), 0, MATCH(R66, CP选择!$E$2:$E$9, 0) - 1), 3))</f>
        <v>0000</v>
      </c>
      <c r="AA66" t="str">
        <f>_xlfn.CONCAT(IF(ISBLANK(S66), 0, MATCH(S66, 单列下拉值!$E$2:$E$3, 0) - 1), DEC2BIN(IF(ISBLANK(T66), 0, MATCH(T66, 后继微地址形成!$E$2:$E$9, 0) - 1), 3))</f>
        <v>0000</v>
      </c>
    </row>
    <row r="67" spans="1:28" x14ac:dyDescent="0.2">
      <c r="A67" s="122" t="s">
        <v>106</v>
      </c>
      <c r="B67" s="31"/>
      <c r="C67" s="56" t="s">
        <v>142</v>
      </c>
      <c r="D67" s="57" t="str">
        <f t="shared" si="0"/>
        <v>40</v>
      </c>
      <c r="E67" s="56" t="str">
        <f t="shared" si="1"/>
        <v>000005</v>
      </c>
      <c r="F67" s="58"/>
      <c r="G67" s="59"/>
      <c r="H67" s="60"/>
      <c r="I67" s="61"/>
      <c r="J67" s="62"/>
      <c r="K67" s="59"/>
      <c r="L67" s="62"/>
      <c r="M67" s="60"/>
      <c r="N67" s="62"/>
      <c r="O67" s="59"/>
      <c r="P67" s="59"/>
      <c r="Q67" s="58"/>
      <c r="R67" s="59"/>
      <c r="S67" s="58"/>
      <c r="T67" s="61" t="s">
        <v>135</v>
      </c>
      <c r="V67" t="str">
        <f t="shared" si="2"/>
        <v>0000</v>
      </c>
      <c r="W67" t="str">
        <f>_xlfn.CONCAT(DEC2BIN(IF(ISBLANK(J67), 0, MATCH(J67, 运算选择!$E$2:$E$9, 0) - 1), 3), DEC2BIN(IF(ISBLANK(K67), 0, MATCH(K67, 单列下拉值!$A$2:$A$3, 0) - 1), 1))</f>
        <v>0000</v>
      </c>
      <c r="X67" t="str">
        <f>_xlfn.CONCAT(DEC2BIN(IF(ISBLANK(L67), 0, MATCH(L67, A寄存器选择!$D$2:$D$5, 0) - 1), 2), DEC2BIN(IF(ISBLANK(M67), 0, MATCH(M67, B寄存器选择!$D$2:$D$5, 0) - 1), 2))</f>
        <v>0000</v>
      </c>
      <c r="Y67" t="str">
        <f>_xlfn.CONCAT(DEC2BIN(IF(ISBLANK(N67), 0, MATCH(N67, 单列下拉值!$B$2:$B$3, 0) - 1)), DEC2BIN(IF(ISBLANK(O67), 0, MATCH(O67, 单列下拉值!$C$2:$C$3, 0) - 1)), DEC2BIN(IF(ISBLANK(P67), 0, MATCH(P67, ALU寄存器选择!$D$2:$D$5, 0) - 1), 2))</f>
        <v>0000</v>
      </c>
      <c r="Z67" t="str">
        <f>_xlfn.CONCAT(DEC2BIN(IF(ISBLANK(Q67),0,MATCH(Q67,单列下拉值!$D$2:$D$3,0)-1)), DEC2BIN(IF(ISBLANK(R67), 0, MATCH(R67, CP选择!$E$2:$E$9, 0) - 1), 3))</f>
        <v>0000</v>
      </c>
      <c r="AA67" t="str">
        <f>_xlfn.CONCAT(IF(ISBLANK(S67), 0, MATCH(S67, 单列下拉值!$E$2:$E$3, 0) - 1), DEC2BIN(IF(ISBLANK(T67), 0, MATCH(T67, 后继微地址形成!$E$2:$E$9, 0) - 1), 3))</f>
        <v>0101</v>
      </c>
      <c r="AB67" t="s">
        <v>237</v>
      </c>
    </row>
    <row r="68" spans="1:28" s="28" customFormat="1" x14ac:dyDescent="0.2">
      <c r="A68" s="123"/>
      <c r="B68" s="31"/>
      <c r="C68" s="63"/>
      <c r="D68" s="63" t="str">
        <f t="shared" ref="D68:D131" si="3">DEC2HEX(ROW(D68)-3, 2)</f>
        <v>41</v>
      </c>
      <c r="E68" s="50" t="str">
        <f t="shared" ref="E68:E131" si="4">_xlfn.CONCAT(BIN2HEX(V68), BIN2HEX(W68), BIN2HEX(X68), BIN2HEX(Y68), BIN2HEX(Z68), BIN2HEX(AA68))</f>
        <v>000000</v>
      </c>
      <c r="F68" s="64"/>
      <c r="G68" s="65"/>
      <c r="H68" s="65"/>
      <c r="I68" s="66"/>
      <c r="J68" s="64"/>
      <c r="K68" s="65"/>
      <c r="L68" s="64"/>
      <c r="M68" s="65"/>
      <c r="N68" s="64"/>
      <c r="O68" s="65"/>
      <c r="P68" s="65"/>
      <c r="Q68" s="64"/>
      <c r="R68" s="65"/>
      <c r="S68" s="64"/>
      <c r="T68" s="66"/>
      <c r="U68" s="29"/>
      <c r="V68" s="28" t="str">
        <f t="shared" ref="V68:V131" si="5">_xlfn.CONCAT(DEC2BIN(F68), DEC2BIN(G68), DEC2BIN(H68), DEC2BIN(I68))</f>
        <v>0000</v>
      </c>
      <c r="W68" s="28" t="str">
        <f>_xlfn.CONCAT(DEC2BIN(IF(ISBLANK(J68), 0, MATCH(J68, 运算选择!$E$2:$E$9, 0) - 1), 3), DEC2BIN(IF(ISBLANK(K68), 0, MATCH(K68, 单列下拉值!$A$2:$A$3, 0) - 1), 1))</f>
        <v>0000</v>
      </c>
      <c r="X68" s="28" t="str">
        <f>_xlfn.CONCAT(DEC2BIN(IF(ISBLANK(L68), 0, MATCH(L68, A寄存器选择!$D$2:$D$5, 0) - 1), 2), DEC2BIN(IF(ISBLANK(M68), 0, MATCH(M68, B寄存器选择!$D$2:$D$5, 0) - 1), 2))</f>
        <v>0000</v>
      </c>
      <c r="Y68" s="28" t="str">
        <f>_xlfn.CONCAT(DEC2BIN(IF(ISBLANK(N68), 0, MATCH(N68, 单列下拉值!$B$2:$B$3, 0) - 1)), DEC2BIN(IF(ISBLANK(O68), 0, MATCH(O68, 单列下拉值!$C$2:$C$3, 0) - 1)), DEC2BIN(IF(ISBLANK(P68), 0, MATCH(P68, ALU寄存器选择!$D$2:$D$5, 0) - 1), 2))</f>
        <v>0000</v>
      </c>
      <c r="Z68" s="28" t="str">
        <f>_xlfn.CONCAT(DEC2BIN(IF(ISBLANK(Q68),0,MATCH(Q68,单列下拉值!$D$2:$D$3,0)-1)), DEC2BIN(IF(ISBLANK(R68), 0, MATCH(R68, CP选择!$E$2:$E$9, 0) - 1), 3))</f>
        <v>0000</v>
      </c>
      <c r="AA68" t="str">
        <f>_xlfn.CONCAT(IF(ISBLANK(S68), 0, MATCH(S68, 单列下拉值!$E$2:$E$3, 0) - 1), DEC2BIN(IF(ISBLANK(T68), 0, MATCH(T68, 后继微地址形成!$E$2:$E$9, 0) - 1), 3))</f>
        <v>0000</v>
      </c>
      <c r="AB68" s="28" t="str">
        <f>D67</f>
        <v>40</v>
      </c>
    </row>
    <row r="69" spans="1:28" hidden="1" x14ac:dyDescent="0.2">
      <c r="A69" s="123"/>
      <c r="B69" s="31"/>
      <c r="D69" t="str">
        <f t="shared" si="3"/>
        <v>42</v>
      </c>
      <c r="E69" t="str">
        <f t="shared" si="4"/>
        <v>000000</v>
      </c>
      <c r="K69" s="19"/>
      <c r="M69" s="8"/>
      <c r="O69" s="19"/>
      <c r="P69" s="19"/>
      <c r="R69" s="19"/>
      <c r="V69" t="str">
        <f t="shared" si="5"/>
        <v>0000</v>
      </c>
      <c r="W69" t="str">
        <f>_xlfn.CONCAT(DEC2BIN(IF(ISBLANK(J69), 0, MATCH(J69, 运算选择!$E$2:$E$9, 0) - 1), 3), DEC2BIN(IF(ISBLANK(K69), 0, MATCH(K69, 单列下拉值!$A$2:$A$3, 0) - 1), 1))</f>
        <v>0000</v>
      </c>
      <c r="X69" t="str">
        <f>_xlfn.CONCAT(DEC2BIN(IF(ISBLANK(L69), 0, MATCH(L69, A寄存器选择!$D$2:$D$5, 0) - 1), 2), DEC2BIN(IF(ISBLANK(M69), 0, MATCH(M69, B寄存器选择!$D$2:$D$5, 0) - 1), 2))</f>
        <v>0000</v>
      </c>
      <c r="Y69" t="str">
        <f>_xlfn.CONCAT(DEC2BIN(IF(ISBLANK(N69), 0, MATCH(N69, 单列下拉值!$B$2:$B$3, 0) - 1)), DEC2BIN(IF(ISBLANK(O69), 0, MATCH(O69, 单列下拉值!$C$2:$C$3, 0) - 1)), DEC2BIN(IF(ISBLANK(P69), 0, MATCH(P69, ALU寄存器选择!$D$2:$D$5, 0) - 1), 2))</f>
        <v>0000</v>
      </c>
      <c r="Z69" t="str">
        <f>_xlfn.CONCAT(DEC2BIN(IF(ISBLANK(Q69),0,MATCH(Q69,单列下拉值!$D$2:$D$3,0)-1)), DEC2BIN(IF(ISBLANK(R69), 0, MATCH(R69, CP选择!$E$2:$E$9, 0) - 1), 3))</f>
        <v>0000</v>
      </c>
      <c r="AA69" t="str">
        <f>_xlfn.CONCAT(IF(ISBLANK(S69), 0, MATCH(S69, 单列下拉值!$E$2:$E$3, 0) - 1), DEC2BIN(IF(ISBLANK(T69), 0, MATCH(T69, 后继微地址形成!$E$2:$E$9, 0) - 1), 3))</f>
        <v>0000</v>
      </c>
      <c r="AB69" t="s">
        <v>238</v>
      </c>
    </row>
    <row r="70" spans="1:28" s="28" customFormat="1" hidden="1" x14ac:dyDescent="0.2">
      <c r="A70" s="123"/>
      <c r="B70" s="31"/>
      <c r="D70" s="28" t="str">
        <f t="shared" si="3"/>
        <v>43</v>
      </c>
      <c r="E70" t="str">
        <f t="shared" si="4"/>
        <v>000000</v>
      </c>
      <c r="F70" s="21"/>
      <c r="G70" s="17"/>
      <c r="H70" s="17"/>
      <c r="I70" s="23"/>
      <c r="J70" s="21"/>
      <c r="K70" s="17"/>
      <c r="L70" s="21"/>
      <c r="M70" s="17"/>
      <c r="N70" s="21"/>
      <c r="O70" s="17"/>
      <c r="P70" s="17"/>
      <c r="Q70" s="21"/>
      <c r="R70" s="17"/>
      <c r="S70" s="21"/>
      <c r="T70" s="23"/>
      <c r="U70" s="29"/>
      <c r="V70" s="28" t="str">
        <f t="shared" si="5"/>
        <v>0000</v>
      </c>
      <c r="W70" s="28" t="str">
        <f>_xlfn.CONCAT(DEC2BIN(IF(ISBLANK(J70), 0, MATCH(J70, 运算选择!$E$2:$E$9, 0) - 1), 3), DEC2BIN(IF(ISBLANK(K70), 0, MATCH(K70, 单列下拉值!$A$2:$A$3, 0) - 1), 1))</f>
        <v>0000</v>
      </c>
      <c r="X70" s="28" t="str">
        <f>_xlfn.CONCAT(DEC2BIN(IF(ISBLANK(L70), 0, MATCH(L70, A寄存器选择!$D$2:$D$5, 0) - 1), 2), DEC2BIN(IF(ISBLANK(M70), 0, MATCH(M70, B寄存器选择!$D$2:$D$5, 0) - 1), 2))</f>
        <v>0000</v>
      </c>
      <c r="Y70" s="28" t="str">
        <f>_xlfn.CONCAT(DEC2BIN(IF(ISBLANK(N70), 0, MATCH(N70, 单列下拉值!$B$2:$B$3, 0) - 1)), DEC2BIN(IF(ISBLANK(O70), 0, MATCH(O70, 单列下拉值!$C$2:$C$3, 0) - 1)), DEC2BIN(IF(ISBLANK(P70), 0, MATCH(P70, ALU寄存器选择!$D$2:$D$5, 0) - 1), 2))</f>
        <v>0000</v>
      </c>
      <c r="Z70" s="28" t="str">
        <f>_xlfn.CONCAT(DEC2BIN(IF(ISBLANK(Q70),0,MATCH(Q70,单列下拉值!$D$2:$D$3,0)-1)), DEC2BIN(IF(ISBLANK(R70), 0, MATCH(R70, CP选择!$E$2:$E$9, 0) - 1), 3))</f>
        <v>0000</v>
      </c>
      <c r="AA70" t="str">
        <f>_xlfn.CONCAT(IF(ISBLANK(S70), 0, MATCH(S70, 单列下拉值!$E$2:$E$3, 0) - 1), DEC2BIN(IF(ISBLANK(T70), 0, MATCH(T70, 后继微地址形成!$E$2:$E$9, 0) - 1), 3))</f>
        <v>0000</v>
      </c>
      <c r="AB70" t="str">
        <f>_xlfn.CONCAT(_xlfn.TEXTJOIN(",",FALSE, E67:E74), ";")</f>
        <v>000005,000000,000000,000000,000000,000000,000000,000000;</v>
      </c>
    </row>
    <row r="71" spans="1:28" hidden="1" x14ac:dyDescent="0.2">
      <c r="A71" s="123"/>
      <c r="B71" s="31"/>
      <c r="D71" t="str">
        <f t="shared" si="3"/>
        <v>44</v>
      </c>
      <c r="E71" t="str">
        <f t="shared" si="4"/>
        <v>000000</v>
      </c>
      <c r="V71" t="str">
        <f t="shared" si="5"/>
        <v>0000</v>
      </c>
      <c r="W71" t="str">
        <f>_xlfn.CONCAT(DEC2BIN(IF(ISBLANK(J71), 0, MATCH(J71, 运算选择!$E$2:$E$9, 0) - 1), 3), DEC2BIN(IF(ISBLANK(K71), 0, MATCH(K71, 单列下拉值!$A$2:$A$3, 0) - 1), 1))</f>
        <v>0000</v>
      </c>
      <c r="X71" t="str">
        <f>_xlfn.CONCAT(DEC2BIN(IF(ISBLANK(L71), 0, MATCH(L71, A寄存器选择!$D$2:$D$5, 0) - 1), 2), DEC2BIN(IF(ISBLANK(M71), 0, MATCH(M71, B寄存器选择!$D$2:$D$5, 0) - 1), 2))</f>
        <v>0000</v>
      </c>
      <c r="Y71" t="str">
        <f>_xlfn.CONCAT(DEC2BIN(IF(ISBLANK(N71), 0, MATCH(N71, 单列下拉值!$B$2:$B$3, 0) - 1)), DEC2BIN(IF(ISBLANK(O71), 0, MATCH(O71, 单列下拉值!$C$2:$C$3, 0) - 1)), DEC2BIN(IF(ISBLANK(P71), 0, MATCH(P71, ALU寄存器选择!$D$2:$D$5, 0) - 1), 2))</f>
        <v>0000</v>
      </c>
      <c r="Z71" t="str">
        <f>_xlfn.CONCAT(DEC2BIN(IF(ISBLANK(Q71),0,MATCH(Q71,单列下拉值!$D$2:$D$3,0)-1)), DEC2BIN(IF(ISBLANK(R71), 0, MATCH(R71, CP选择!$E$2:$E$9, 0) - 1), 3))</f>
        <v>0000</v>
      </c>
      <c r="AA71" t="str">
        <f>_xlfn.CONCAT(IF(ISBLANK(S71), 0, MATCH(S71, 单列下拉值!$E$2:$E$3, 0) - 1), DEC2BIN(IF(ISBLANK(T71), 0, MATCH(T71, 后继微地址形成!$E$2:$E$9, 0) - 1), 3))</f>
        <v>0000</v>
      </c>
    </row>
    <row r="72" spans="1:28" s="28" customFormat="1" hidden="1" x14ac:dyDescent="0.2">
      <c r="A72" s="123"/>
      <c r="B72" s="31"/>
      <c r="D72" s="28" t="str">
        <f t="shared" si="3"/>
        <v>45</v>
      </c>
      <c r="E72" t="str">
        <f t="shared" si="4"/>
        <v>000000</v>
      </c>
      <c r="F72" s="21"/>
      <c r="G72" s="17"/>
      <c r="H72" s="17"/>
      <c r="I72" s="23"/>
      <c r="J72" s="21"/>
      <c r="K72" s="17"/>
      <c r="L72" s="21"/>
      <c r="M72" s="17"/>
      <c r="N72" s="21"/>
      <c r="O72" s="17"/>
      <c r="P72" s="17"/>
      <c r="Q72" s="21"/>
      <c r="R72" s="17"/>
      <c r="S72" s="21"/>
      <c r="T72" s="23"/>
      <c r="U72" s="29"/>
      <c r="V72" s="28" t="str">
        <f t="shared" si="5"/>
        <v>0000</v>
      </c>
      <c r="W72" s="28" t="str">
        <f>_xlfn.CONCAT(DEC2BIN(IF(ISBLANK(J72), 0, MATCH(J72, 运算选择!$E$2:$E$9, 0) - 1), 3), DEC2BIN(IF(ISBLANK(K72), 0, MATCH(K72, 单列下拉值!$A$2:$A$3, 0) - 1), 1))</f>
        <v>0000</v>
      </c>
      <c r="X72" s="28" t="str">
        <f>_xlfn.CONCAT(DEC2BIN(IF(ISBLANK(L72), 0, MATCH(L72, A寄存器选择!$D$2:$D$5, 0) - 1), 2), DEC2BIN(IF(ISBLANK(M72), 0, MATCH(M72, B寄存器选择!$D$2:$D$5, 0) - 1), 2))</f>
        <v>0000</v>
      </c>
      <c r="Y72" s="28" t="str">
        <f>_xlfn.CONCAT(DEC2BIN(IF(ISBLANK(N72), 0, MATCH(N72, 单列下拉值!$B$2:$B$3, 0) - 1)), DEC2BIN(IF(ISBLANK(O72), 0, MATCH(O72, 单列下拉值!$C$2:$C$3, 0) - 1)), DEC2BIN(IF(ISBLANK(P72), 0, MATCH(P72, ALU寄存器选择!$D$2:$D$5, 0) - 1), 2))</f>
        <v>0000</v>
      </c>
      <c r="Z72" s="28" t="str">
        <f>_xlfn.CONCAT(DEC2BIN(IF(ISBLANK(Q72),0,MATCH(Q72,单列下拉值!$D$2:$D$3,0)-1)), DEC2BIN(IF(ISBLANK(R72), 0, MATCH(R72, CP选择!$E$2:$E$9, 0) - 1), 3))</f>
        <v>0000</v>
      </c>
      <c r="AA72" t="str">
        <f>_xlfn.CONCAT(IF(ISBLANK(S72), 0, MATCH(S72, 单列下拉值!$E$2:$E$3, 0) - 1), DEC2BIN(IF(ISBLANK(T72), 0, MATCH(T72, 后继微地址形成!$E$2:$E$9, 0) - 1), 3))</f>
        <v>0000</v>
      </c>
    </row>
    <row r="73" spans="1:28" hidden="1" x14ac:dyDescent="0.2">
      <c r="A73" s="123"/>
      <c r="B73" s="31"/>
      <c r="D73" t="str">
        <f t="shared" si="3"/>
        <v>46</v>
      </c>
      <c r="E73" t="str">
        <f t="shared" si="4"/>
        <v>000000</v>
      </c>
      <c r="V73" t="str">
        <f t="shared" si="5"/>
        <v>0000</v>
      </c>
      <c r="W73" t="str">
        <f>_xlfn.CONCAT(DEC2BIN(IF(ISBLANK(J73), 0, MATCH(J73, 运算选择!$E$2:$E$9, 0) - 1), 3), DEC2BIN(IF(ISBLANK(K73), 0, MATCH(K73, 单列下拉值!$A$2:$A$3, 0) - 1), 1))</f>
        <v>0000</v>
      </c>
      <c r="X73" t="str">
        <f>_xlfn.CONCAT(DEC2BIN(IF(ISBLANK(L73), 0, MATCH(L73, A寄存器选择!$D$2:$D$5, 0) - 1), 2), DEC2BIN(IF(ISBLANK(M73), 0, MATCH(M73, B寄存器选择!$D$2:$D$5, 0) - 1), 2))</f>
        <v>0000</v>
      </c>
      <c r="Y73" t="str">
        <f>_xlfn.CONCAT(DEC2BIN(IF(ISBLANK(N73), 0, MATCH(N73, 单列下拉值!$B$2:$B$3, 0) - 1)), DEC2BIN(IF(ISBLANK(O73), 0, MATCH(O73, 单列下拉值!$C$2:$C$3, 0) - 1)), DEC2BIN(IF(ISBLANK(P73), 0, MATCH(P73, ALU寄存器选择!$D$2:$D$5, 0) - 1), 2))</f>
        <v>0000</v>
      </c>
      <c r="Z73" t="str">
        <f>_xlfn.CONCAT(DEC2BIN(IF(ISBLANK(Q73),0,MATCH(Q73,单列下拉值!$D$2:$D$3,0)-1)), DEC2BIN(IF(ISBLANK(R73), 0, MATCH(R73, CP选择!$E$2:$E$9, 0) - 1), 3))</f>
        <v>0000</v>
      </c>
      <c r="AA73" t="str">
        <f>_xlfn.CONCAT(IF(ISBLANK(S73), 0, MATCH(S73, 单列下拉值!$E$2:$E$3, 0) - 1), DEC2BIN(IF(ISBLANK(T73), 0, MATCH(T73, 后继微地址形成!$E$2:$E$9, 0) - 1), 3))</f>
        <v>0000</v>
      </c>
    </row>
    <row r="74" spans="1:28" s="28" customFormat="1" hidden="1" x14ac:dyDescent="0.2">
      <c r="A74" s="123"/>
      <c r="B74" s="31"/>
      <c r="D74" s="28" t="str">
        <f t="shared" si="3"/>
        <v>47</v>
      </c>
      <c r="E74" t="str">
        <f t="shared" si="4"/>
        <v>000000</v>
      </c>
      <c r="F74" s="21"/>
      <c r="G74" s="17"/>
      <c r="H74" s="17"/>
      <c r="I74" s="23"/>
      <c r="J74" s="21"/>
      <c r="K74" s="17"/>
      <c r="L74" s="21"/>
      <c r="M74" s="17"/>
      <c r="N74" s="21"/>
      <c r="O74" s="17"/>
      <c r="P74" s="17"/>
      <c r="Q74" s="21"/>
      <c r="R74" s="17"/>
      <c r="S74" s="21"/>
      <c r="T74" s="23"/>
      <c r="U74" s="29"/>
      <c r="V74" s="28" t="str">
        <f t="shared" si="5"/>
        <v>0000</v>
      </c>
      <c r="W74" s="28" t="str">
        <f>_xlfn.CONCAT(DEC2BIN(IF(ISBLANK(J74), 0, MATCH(J74, 运算选择!$E$2:$E$9, 0) - 1), 3), DEC2BIN(IF(ISBLANK(K74), 0, MATCH(K74, 单列下拉值!$A$2:$A$3, 0) - 1), 1))</f>
        <v>0000</v>
      </c>
      <c r="X74" s="28" t="str">
        <f>_xlfn.CONCAT(DEC2BIN(IF(ISBLANK(L74), 0, MATCH(L74, A寄存器选择!$D$2:$D$5, 0) - 1), 2), DEC2BIN(IF(ISBLANK(M74), 0, MATCH(M74, B寄存器选择!$D$2:$D$5, 0) - 1), 2))</f>
        <v>0000</v>
      </c>
      <c r="Y74" s="28" t="str">
        <f>_xlfn.CONCAT(DEC2BIN(IF(ISBLANK(N74), 0, MATCH(N74, 单列下拉值!$B$2:$B$3, 0) - 1)), DEC2BIN(IF(ISBLANK(O74), 0, MATCH(O74, 单列下拉值!$C$2:$C$3, 0) - 1)), DEC2BIN(IF(ISBLANK(P74), 0, MATCH(P74, ALU寄存器选择!$D$2:$D$5, 0) - 1), 2))</f>
        <v>0000</v>
      </c>
      <c r="Z74" s="28" t="str">
        <f>_xlfn.CONCAT(DEC2BIN(IF(ISBLANK(Q74),0,MATCH(Q74,单列下拉值!$D$2:$D$3,0)-1)), DEC2BIN(IF(ISBLANK(R74), 0, MATCH(R74, CP选择!$E$2:$E$9, 0) - 1), 3))</f>
        <v>0000</v>
      </c>
      <c r="AA74" t="str">
        <f>_xlfn.CONCAT(IF(ISBLANK(S74), 0, MATCH(S74, 单列下拉值!$E$2:$E$3, 0) - 1), DEC2BIN(IF(ISBLANK(T74), 0, MATCH(T74, 后继微地址形成!$E$2:$E$9, 0) - 1), 3))</f>
        <v>0000</v>
      </c>
    </row>
    <row r="75" spans="1:28" hidden="1" x14ac:dyDescent="0.2">
      <c r="A75" s="123"/>
      <c r="B75" s="31"/>
      <c r="D75" t="str">
        <f t="shared" si="3"/>
        <v>48</v>
      </c>
      <c r="E75" t="str">
        <f t="shared" si="4"/>
        <v>000000</v>
      </c>
      <c r="V75" t="str">
        <f t="shared" si="5"/>
        <v>0000</v>
      </c>
      <c r="W75" t="str">
        <f>_xlfn.CONCAT(DEC2BIN(IF(ISBLANK(J75), 0, MATCH(J75, 运算选择!$E$2:$E$9, 0) - 1), 3), DEC2BIN(IF(ISBLANK(K75), 0, MATCH(K75, 单列下拉值!$A$2:$A$3, 0) - 1), 1))</f>
        <v>0000</v>
      </c>
      <c r="X75" t="str">
        <f>_xlfn.CONCAT(DEC2BIN(IF(ISBLANK(L75), 0, MATCH(L75, A寄存器选择!$D$2:$D$5, 0) - 1), 2), DEC2BIN(IF(ISBLANK(M75), 0, MATCH(M75, B寄存器选择!$D$2:$D$5, 0) - 1), 2))</f>
        <v>0000</v>
      </c>
      <c r="Y75" t="str">
        <f>_xlfn.CONCAT(DEC2BIN(IF(ISBLANK(N75), 0, MATCH(N75, 单列下拉值!$B$2:$B$3, 0) - 1)), DEC2BIN(IF(ISBLANK(O75), 0, MATCH(O75, 单列下拉值!$C$2:$C$3, 0) - 1)), DEC2BIN(IF(ISBLANK(P75), 0, MATCH(P75, ALU寄存器选择!$D$2:$D$5, 0) - 1), 2))</f>
        <v>0000</v>
      </c>
      <c r="Z75" t="str">
        <f>_xlfn.CONCAT(DEC2BIN(IF(ISBLANK(Q75),0,MATCH(Q75,单列下拉值!$D$2:$D$3,0)-1)), DEC2BIN(IF(ISBLANK(R75), 0, MATCH(R75, CP选择!$E$2:$E$9, 0) - 1), 3))</f>
        <v>0000</v>
      </c>
      <c r="AA75" t="str">
        <f>_xlfn.CONCAT(IF(ISBLANK(S75), 0, MATCH(S75, 单列下拉值!$E$2:$E$3, 0) - 1), DEC2BIN(IF(ISBLANK(T75), 0, MATCH(T75, 后继微地址形成!$E$2:$E$9, 0) - 1), 3))</f>
        <v>0000</v>
      </c>
      <c r="AB75" t="s">
        <v>237</v>
      </c>
    </row>
    <row r="76" spans="1:28" s="28" customFormat="1" hidden="1" x14ac:dyDescent="0.2">
      <c r="A76" s="123"/>
      <c r="B76" s="31"/>
      <c r="D76" s="28" t="str">
        <f t="shared" si="3"/>
        <v>49</v>
      </c>
      <c r="E76" t="str">
        <f t="shared" si="4"/>
        <v>000000</v>
      </c>
      <c r="F76" s="21"/>
      <c r="G76" s="17"/>
      <c r="H76" s="17"/>
      <c r="I76" s="23"/>
      <c r="J76" s="21"/>
      <c r="K76" s="17"/>
      <c r="L76" s="21"/>
      <c r="M76" s="17"/>
      <c r="N76" s="21"/>
      <c r="O76" s="17"/>
      <c r="P76" s="17"/>
      <c r="Q76" s="21"/>
      <c r="R76" s="17"/>
      <c r="S76" s="21"/>
      <c r="T76" s="23"/>
      <c r="U76" s="29"/>
      <c r="V76" s="28" t="str">
        <f t="shared" si="5"/>
        <v>0000</v>
      </c>
      <c r="W76" s="28" t="str">
        <f>_xlfn.CONCAT(DEC2BIN(IF(ISBLANK(J76), 0, MATCH(J76, 运算选择!$E$2:$E$9, 0) - 1), 3), DEC2BIN(IF(ISBLANK(K76), 0, MATCH(K76, 单列下拉值!$A$2:$A$3, 0) - 1), 1))</f>
        <v>0000</v>
      </c>
      <c r="X76" s="28" t="str">
        <f>_xlfn.CONCAT(DEC2BIN(IF(ISBLANK(L76), 0, MATCH(L76, A寄存器选择!$D$2:$D$5, 0) - 1), 2), DEC2BIN(IF(ISBLANK(M76), 0, MATCH(M76, B寄存器选择!$D$2:$D$5, 0) - 1), 2))</f>
        <v>0000</v>
      </c>
      <c r="Y76" s="28" t="str">
        <f>_xlfn.CONCAT(DEC2BIN(IF(ISBLANK(N76), 0, MATCH(N76, 单列下拉值!$B$2:$B$3, 0) - 1)), DEC2BIN(IF(ISBLANK(O76), 0, MATCH(O76, 单列下拉值!$C$2:$C$3, 0) - 1)), DEC2BIN(IF(ISBLANK(P76), 0, MATCH(P76, ALU寄存器选择!$D$2:$D$5, 0) - 1), 2))</f>
        <v>0000</v>
      </c>
      <c r="Z76" s="28" t="str">
        <f>_xlfn.CONCAT(DEC2BIN(IF(ISBLANK(Q76),0,MATCH(Q76,单列下拉值!$D$2:$D$3,0)-1)), DEC2BIN(IF(ISBLANK(R76), 0, MATCH(R76, CP选择!$E$2:$E$9, 0) - 1), 3))</f>
        <v>0000</v>
      </c>
      <c r="AA76" t="str">
        <f>_xlfn.CONCAT(IF(ISBLANK(S76), 0, MATCH(S76, 单列下拉值!$E$2:$E$3, 0) - 1), DEC2BIN(IF(ISBLANK(T76), 0, MATCH(T76, 后继微地址形成!$E$2:$E$9, 0) - 1), 3))</f>
        <v>0000</v>
      </c>
      <c r="AB76" s="28" t="str">
        <f>D75</f>
        <v>48</v>
      </c>
    </row>
    <row r="77" spans="1:28" hidden="1" x14ac:dyDescent="0.2">
      <c r="A77" s="123"/>
      <c r="B77" s="31"/>
      <c r="D77" t="str">
        <f t="shared" si="3"/>
        <v>4A</v>
      </c>
      <c r="E77" t="str">
        <f t="shared" si="4"/>
        <v>000000</v>
      </c>
      <c r="V77" t="str">
        <f t="shared" si="5"/>
        <v>0000</v>
      </c>
      <c r="W77" t="str">
        <f>_xlfn.CONCAT(DEC2BIN(IF(ISBLANK(J77), 0, MATCH(J77, 运算选择!$E$2:$E$9, 0) - 1), 3), DEC2BIN(IF(ISBLANK(K77), 0, MATCH(K77, 单列下拉值!$A$2:$A$3, 0) - 1), 1))</f>
        <v>0000</v>
      </c>
      <c r="X77" t="str">
        <f>_xlfn.CONCAT(DEC2BIN(IF(ISBLANK(L77), 0, MATCH(L77, A寄存器选择!$D$2:$D$5, 0) - 1), 2), DEC2BIN(IF(ISBLANK(M77), 0, MATCH(M77, B寄存器选择!$D$2:$D$5, 0) - 1), 2))</f>
        <v>0000</v>
      </c>
      <c r="Y77" t="str">
        <f>_xlfn.CONCAT(DEC2BIN(IF(ISBLANK(N77), 0, MATCH(N77, 单列下拉值!$B$2:$B$3, 0) - 1)), DEC2BIN(IF(ISBLANK(O77), 0, MATCH(O77, 单列下拉值!$C$2:$C$3, 0) - 1)), DEC2BIN(IF(ISBLANK(P77), 0, MATCH(P77, ALU寄存器选择!$D$2:$D$5, 0) - 1), 2))</f>
        <v>0000</v>
      </c>
      <c r="Z77" t="str">
        <f>_xlfn.CONCAT(DEC2BIN(IF(ISBLANK(Q77),0,MATCH(Q77,单列下拉值!$D$2:$D$3,0)-1)), DEC2BIN(IF(ISBLANK(R77), 0, MATCH(R77, CP选择!$E$2:$E$9, 0) - 1), 3))</f>
        <v>0000</v>
      </c>
      <c r="AA77" t="str">
        <f>_xlfn.CONCAT(IF(ISBLANK(S77), 0, MATCH(S77, 单列下拉值!$E$2:$E$3, 0) - 1), DEC2BIN(IF(ISBLANK(T77), 0, MATCH(T77, 后继微地址形成!$E$2:$E$9, 0) - 1), 3))</f>
        <v>0000</v>
      </c>
      <c r="AB77" t="s">
        <v>238</v>
      </c>
    </row>
    <row r="78" spans="1:28" s="28" customFormat="1" hidden="1" x14ac:dyDescent="0.2">
      <c r="A78" s="123"/>
      <c r="B78" s="31"/>
      <c r="D78" s="28" t="str">
        <f t="shared" si="3"/>
        <v>4B</v>
      </c>
      <c r="E78" t="str">
        <f t="shared" si="4"/>
        <v>000000</v>
      </c>
      <c r="F78" s="21"/>
      <c r="G78" s="17"/>
      <c r="H78" s="17"/>
      <c r="I78" s="23"/>
      <c r="J78" s="21"/>
      <c r="K78" s="17"/>
      <c r="L78" s="21"/>
      <c r="M78" s="17"/>
      <c r="N78" s="21"/>
      <c r="O78" s="17"/>
      <c r="P78" s="17"/>
      <c r="Q78" s="21"/>
      <c r="R78" s="17"/>
      <c r="S78" s="21"/>
      <c r="T78" s="23"/>
      <c r="U78" s="29"/>
      <c r="V78" s="28" t="str">
        <f t="shared" si="5"/>
        <v>0000</v>
      </c>
      <c r="W78" s="28" t="str">
        <f>_xlfn.CONCAT(DEC2BIN(IF(ISBLANK(J78), 0, MATCH(J78, 运算选择!$E$2:$E$9, 0) - 1), 3), DEC2BIN(IF(ISBLANK(K78), 0, MATCH(K78, 单列下拉值!$A$2:$A$3, 0) - 1), 1))</f>
        <v>0000</v>
      </c>
      <c r="X78" s="28" t="str">
        <f>_xlfn.CONCAT(DEC2BIN(IF(ISBLANK(L78), 0, MATCH(L78, A寄存器选择!$D$2:$D$5, 0) - 1), 2), DEC2BIN(IF(ISBLANK(M78), 0, MATCH(M78, B寄存器选择!$D$2:$D$5, 0) - 1), 2))</f>
        <v>0000</v>
      </c>
      <c r="Y78" s="28" t="str">
        <f>_xlfn.CONCAT(DEC2BIN(IF(ISBLANK(N78), 0, MATCH(N78, 单列下拉值!$B$2:$B$3, 0) - 1)), DEC2BIN(IF(ISBLANK(O78), 0, MATCH(O78, 单列下拉值!$C$2:$C$3, 0) - 1)), DEC2BIN(IF(ISBLANK(P78), 0, MATCH(P78, ALU寄存器选择!$D$2:$D$5, 0) - 1), 2))</f>
        <v>0000</v>
      </c>
      <c r="Z78" s="28" t="str">
        <f>_xlfn.CONCAT(DEC2BIN(IF(ISBLANK(Q78),0,MATCH(Q78,单列下拉值!$D$2:$D$3,0)-1)), DEC2BIN(IF(ISBLANK(R78), 0, MATCH(R78, CP选择!$E$2:$E$9, 0) - 1), 3))</f>
        <v>0000</v>
      </c>
      <c r="AA78" t="str">
        <f>_xlfn.CONCAT(IF(ISBLANK(S78), 0, MATCH(S78, 单列下拉值!$E$2:$E$3, 0) - 1), DEC2BIN(IF(ISBLANK(T78), 0, MATCH(T78, 后继微地址形成!$E$2:$E$9, 0) - 1), 3))</f>
        <v>0000</v>
      </c>
      <c r="AB78" t="str">
        <f>_xlfn.CONCAT(_xlfn.TEXTJOIN(",",FALSE, E75:E82), ";")</f>
        <v>000000,000000,000000,000000,000000,000000,000000,000000;</v>
      </c>
    </row>
    <row r="79" spans="1:28" hidden="1" x14ac:dyDescent="0.2">
      <c r="A79" s="123"/>
      <c r="B79" s="31"/>
      <c r="D79" t="str">
        <f t="shared" si="3"/>
        <v>4C</v>
      </c>
      <c r="E79" t="str">
        <f t="shared" si="4"/>
        <v>000000</v>
      </c>
      <c r="V79" t="str">
        <f t="shared" si="5"/>
        <v>0000</v>
      </c>
      <c r="W79" t="str">
        <f>_xlfn.CONCAT(DEC2BIN(IF(ISBLANK(J79), 0, MATCH(J79, 运算选择!$E$2:$E$9, 0) - 1), 3), DEC2BIN(IF(ISBLANK(K79), 0, MATCH(K79, 单列下拉值!$A$2:$A$3, 0) - 1), 1))</f>
        <v>0000</v>
      </c>
      <c r="X79" t="str">
        <f>_xlfn.CONCAT(DEC2BIN(IF(ISBLANK(L79), 0, MATCH(L79, A寄存器选择!$D$2:$D$5, 0) - 1), 2), DEC2BIN(IF(ISBLANK(M79), 0, MATCH(M79, B寄存器选择!$D$2:$D$5, 0) - 1), 2))</f>
        <v>0000</v>
      </c>
      <c r="Y79" t="str">
        <f>_xlfn.CONCAT(DEC2BIN(IF(ISBLANK(N79), 0, MATCH(N79, 单列下拉值!$B$2:$B$3, 0) - 1)), DEC2BIN(IF(ISBLANK(O79), 0, MATCH(O79, 单列下拉值!$C$2:$C$3, 0) - 1)), DEC2BIN(IF(ISBLANK(P79), 0, MATCH(P79, ALU寄存器选择!$D$2:$D$5, 0) - 1), 2))</f>
        <v>0000</v>
      </c>
      <c r="Z79" t="str">
        <f>_xlfn.CONCAT(DEC2BIN(IF(ISBLANK(Q79),0,MATCH(Q79,单列下拉值!$D$2:$D$3,0)-1)), DEC2BIN(IF(ISBLANK(R79), 0, MATCH(R79, CP选择!$E$2:$E$9, 0) - 1), 3))</f>
        <v>0000</v>
      </c>
      <c r="AA79" t="str">
        <f>_xlfn.CONCAT(IF(ISBLANK(S79), 0, MATCH(S79, 单列下拉值!$E$2:$E$3, 0) - 1), DEC2BIN(IF(ISBLANK(T79), 0, MATCH(T79, 后继微地址形成!$E$2:$E$9, 0) - 1), 3))</f>
        <v>0000</v>
      </c>
    </row>
    <row r="80" spans="1:28" s="28" customFormat="1" hidden="1" x14ac:dyDescent="0.2">
      <c r="A80" s="123"/>
      <c r="B80" s="31"/>
      <c r="D80" s="28" t="str">
        <f t="shared" si="3"/>
        <v>4D</v>
      </c>
      <c r="E80" t="str">
        <f t="shared" si="4"/>
        <v>000000</v>
      </c>
      <c r="F80" s="21"/>
      <c r="G80" s="17"/>
      <c r="H80" s="17"/>
      <c r="I80" s="23"/>
      <c r="J80" s="21"/>
      <c r="K80" s="17"/>
      <c r="L80" s="21"/>
      <c r="M80" s="17"/>
      <c r="N80" s="21"/>
      <c r="O80" s="17"/>
      <c r="P80" s="17"/>
      <c r="Q80" s="21"/>
      <c r="R80" s="17"/>
      <c r="S80" s="21"/>
      <c r="T80" s="23"/>
      <c r="U80" s="29"/>
      <c r="V80" s="28" t="str">
        <f t="shared" si="5"/>
        <v>0000</v>
      </c>
      <c r="W80" s="28" t="str">
        <f>_xlfn.CONCAT(DEC2BIN(IF(ISBLANK(J80), 0, MATCH(J80, 运算选择!$E$2:$E$9, 0) - 1), 3), DEC2BIN(IF(ISBLANK(K80), 0, MATCH(K80, 单列下拉值!$A$2:$A$3, 0) - 1), 1))</f>
        <v>0000</v>
      </c>
      <c r="X80" s="28" t="str">
        <f>_xlfn.CONCAT(DEC2BIN(IF(ISBLANK(L80), 0, MATCH(L80, A寄存器选择!$D$2:$D$5, 0) - 1), 2), DEC2BIN(IF(ISBLANK(M80), 0, MATCH(M80, B寄存器选择!$D$2:$D$5, 0) - 1), 2))</f>
        <v>0000</v>
      </c>
      <c r="Y80" s="28" t="str">
        <f>_xlfn.CONCAT(DEC2BIN(IF(ISBLANK(N80), 0, MATCH(N80, 单列下拉值!$B$2:$B$3, 0) - 1)), DEC2BIN(IF(ISBLANK(O80), 0, MATCH(O80, 单列下拉值!$C$2:$C$3, 0) - 1)), DEC2BIN(IF(ISBLANK(P80), 0, MATCH(P80, ALU寄存器选择!$D$2:$D$5, 0) - 1), 2))</f>
        <v>0000</v>
      </c>
      <c r="Z80" s="28" t="str">
        <f>_xlfn.CONCAT(DEC2BIN(IF(ISBLANK(Q80),0,MATCH(Q80,单列下拉值!$D$2:$D$3,0)-1)), DEC2BIN(IF(ISBLANK(R80), 0, MATCH(R80, CP选择!$E$2:$E$9, 0) - 1), 3))</f>
        <v>0000</v>
      </c>
      <c r="AA80" t="str">
        <f>_xlfn.CONCAT(IF(ISBLANK(S80), 0, MATCH(S80, 单列下拉值!$E$2:$E$3, 0) - 1), DEC2BIN(IF(ISBLANK(T80), 0, MATCH(T80, 后继微地址形成!$E$2:$E$9, 0) - 1), 3))</f>
        <v>0000</v>
      </c>
    </row>
    <row r="81" spans="1:28" hidden="1" x14ac:dyDescent="0.2">
      <c r="A81" s="123"/>
      <c r="B81" s="31"/>
      <c r="D81" t="str">
        <f t="shared" si="3"/>
        <v>4E</v>
      </c>
      <c r="E81" t="str">
        <f t="shared" si="4"/>
        <v>000000</v>
      </c>
      <c r="V81" t="str">
        <f t="shared" si="5"/>
        <v>0000</v>
      </c>
      <c r="W81" t="str">
        <f>_xlfn.CONCAT(DEC2BIN(IF(ISBLANK(J81), 0, MATCH(J81, 运算选择!$E$2:$E$9, 0) - 1), 3), DEC2BIN(IF(ISBLANK(K81), 0, MATCH(K81, 单列下拉值!$A$2:$A$3, 0) - 1), 1))</f>
        <v>0000</v>
      </c>
      <c r="X81" t="str">
        <f>_xlfn.CONCAT(DEC2BIN(IF(ISBLANK(L81), 0, MATCH(L81, A寄存器选择!$D$2:$D$5, 0) - 1), 2), DEC2BIN(IF(ISBLANK(M81), 0, MATCH(M81, B寄存器选择!$D$2:$D$5, 0) - 1), 2))</f>
        <v>0000</v>
      </c>
      <c r="Y81" t="str">
        <f>_xlfn.CONCAT(DEC2BIN(IF(ISBLANK(N81), 0, MATCH(N81, 单列下拉值!$B$2:$B$3, 0) - 1)), DEC2BIN(IF(ISBLANK(O81), 0, MATCH(O81, 单列下拉值!$C$2:$C$3, 0) - 1)), DEC2BIN(IF(ISBLANK(P81), 0, MATCH(P81, ALU寄存器选择!$D$2:$D$5, 0) - 1), 2))</f>
        <v>0000</v>
      </c>
      <c r="Z81" t="str">
        <f>_xlfn.CONCAT(DEC2BIN(IF(ISBLANK(Q81),0,MATCH(Q81,单列下拉值!$D$2:$D$3,0)-1)), DEC2BIN(IF(ISBLANK(R81), 0, MATCH(R81, CP选择!$E$2:$E$9, 0) - 1), 3))</f>
        <v>0000</v>
      </c>
      <c r="AA81" t="str">
        <f>_xlfn.CONCAT(IF(ISBLANK(S81), 0, MATCH(S81, 单列下拉值!$E$2:$E$3, 0) - 1), DEC2BIN(IF(ISBLANK(T81), 0, MATCH(T81, 后继微地址形成!$E$2:$E$9, 0) - 1), 3))</f>
        <v>0000</v>
      </c>
    </row>
    <row r="82" spans="1:28" s="28" customFormat="1" hidden="1" x14ac:dyDescent="0.2">
      <c r="A82" s="124"/>
      <c r="B82" s="31"/>
      <c r="D82" s="28" t="str">
        <f t="shared" si="3"/>
        <v>4F</v>
      </c>
      <c r="E82" t="str">
        <f t="shared" si="4"/>
        <v>000000</v>
      </c>
      <c r="F82" s="21"/>
      <c r="G82" s="17"/>
      <c r="H82" s="17"/>
      <c r="I82" s="23"/>
      <c r="J82" s="21"/>
      <c r="K82" s="17"/>
      <c r="L82" s="21"/>
      <c r="M82" s="17"/>
      <c r="N82" s="21"/>
      <c r="O82" s="17"/>
      <c r="P82" s="17"/>
      <c r="Q82" s="21"/>
      <c r="R82" s="17"/>
      <c r="S82" s="21"/>
      <c r="T82" s="23"/>
      <c r="U82" s="29"/>
      <c r="V82" s="28" t="str">
        <f t="shared" si="5"/>
        <v>0000</v>
      </c>
      <c r="W82" s="28" t="str">
        <f>_xlfn.CONCAT(DEC2BIN(IF(ISBLANK(J82), 0, MATCH(J82, 运算选择!$E$2:$E$9, 0) - 1), 3), DEC2BIN(IF(ISBLANK(K82), 0, MATCH(K82, 单列下拉值!$A$2:$A$3, 0) - 1), 1))</f>
        <v>0000</v>
      </c>
      <c r="X82" s="28" t="str">
        <f>_xlfn.CONCAT(DEC2BIN(IF(ISBLANK(L82), 0, MATCH(L82, A寄存器选择!$D$2:$D$5, 0) - 1), 2), DEC2BIN(IF(ISBLANK(M82), 0, MATCH(M82, B寄存器选择!$D$2:$D$5, 0) - 1), 2))</f>
        <v>0000</v>
      </c>
      <c r="Y82" s="28" t="str">
        <f>_xlfn.CONCAT(DEC2BIN(IF(ISBLANK(N82), 0, MATCH(N82, 单列下拉值!$B$2:$B$3, 0) - 1)), DEC2BIN(IF(ISBLANK(O82), 0, MATCH(O82, 单列下拉值!$C$2:$C$3, 0) - 1)), DEC2BIN(IF(ISBLANK(P82), 0, MATCH(P82, ALU寄存器选择!$D$2:$D$5, 0) - 1), 2))</f>
        <v>0000</v>
      </c>
      <c r="Z82" s="28" t="str">
        <f>_xlfn.CONCAT(DEC2BIN(IF(ISBLANK(Q82),0,MATCH(Q82,单列下拉值!$D$2:$D$3,0)-1)), DEC2BIN(IF(ISBLANK(R82), 0, MATCH(R82, CP选择!$E$2:$E$9, 0) - 1), 3))</f>
        <v>0000</v>
      </c>
      <c r="AA82" t="str">
        <f>_xlfn.CONCAT(IF(ISBLANK(S82), 0, MATCH(S82, 单列下拉值!$E$2:$E$3, 0) - 1), DEC2BIN(IF(ISBLANK(T82), 0, MATCH(T82, 后继微地址形成!$E$2:$E$9, 0) - 1), 3))</f>
        <v>0000</v>
      </c>
    </row>
    <row r="83" spans="1:28" ht="14.25" customHeight="1" x14ac:dyDescent="0.2">
      <c r="A83" s="108" t="s">
        <v>107</v>
      </c>
      <c r="C83" s="67" t="s">
        <v>163</v>
      </c>
      <c r="D83" s="57" t="str">
        <f t="shared" si="3"/>
        <v>50</v>
      </c>
      <c r="E83" s="56" t="str">
        <f t="shared" si="4"/>
        <v>000004</v>
      </c>
      <c r="F83" s="58"/>
      <c r="G83" s="59"/>
      <c r="H83" s="60"/>
      <c r="I83" s="61"/>
      <c r="J83" s="62"/>
      <c r="K83" s="59"/>
      <c r="L83" s="62"/>
      <c r="M83" s="60"/>
      <c r="N83" s="62"/>
      <c r="O83" s="59"/>
      <c r="P83" s="59"/>
      <c r="Q83" s="58"/>
      <c r="R83" s="59"/>
      <c r="S83" s="58"/>
      <c r="T83" s="61" t="s">
        <v>143</v>
      </c>
      <c r="V83" t="str">
        <f t="shared" si="5"/>
        <v>0000</v>
      </c>
      <c r="W83" t="str">
        <f>_xlfn.CONCAT(DEC2BIN(IF(ISBLANK(J83), 0, MATCH(J83, 运算选择!$E$2:$E$9, 0) - 1), 3), DEC2BIN(IF(ISBLANK(K83), 0, MATCH(K83, 单列下拉值!$A$2:$A$3, 0) - 1), 1))</f>
        <v>0000</v>
      </c>
      <c r="X83" t="str">
        <f>_xlfn.CONCAT(DEC2BIN(IF(ISBLANK(L83), 0, MATCH(L83, A寄存器选择!$D$2:$D$5, 0) - 1), 2), DEC2BIN(IF(ISBLANK(M83), 0, MATCH(M83, B寄存器选择!$D$2:$D$5, 0) - 1), 2))</f>
        <v>0000</v>
      </c>
      <c r="Y83" t="str">
        <f>_xlfn.CONCAT(DEC2BIN(IF(ISBLANK(N83), 0, MATCH(N83, 单列下拉值!$B$2:$B$3, 0) - 1)), DEC2BIN(IF(ISBLANK(O83), 0, MATCH(O83, 单列下拉值!$C$2:$C$3, 0) - 1)), DEC2BIN(IF(ISBLANK(P83), 0, MATCH(P83, ALU寄存器选择!$D$2:$D$5, 0) - 1), 2))</f>
        <v>0000</v>
      </c>
      <c r="Z83" t="str">
        <f>_xlfn.CONCAT(DEC2BIN(IF(ISBLANK(Q83),0,MATCH(Q83,单列下拉值!$D$2:$D$3,0)-1)), DEC2BIN(IF(ISBLANK(R83), 0, MATCH(R83, CP选择!$E$2:$E$9, 0) - 1), 3))</f>
        <v>0000</v>
      </c>
      <c r="AA83" t="str">
        <f>_xlfn.CONCAT(IF(ISBLANK(S83), 0, MATCH(S83, 单列下拉值!$E$2:$E$3, 0) - 1), DEC2BIN(IF(ISBLANK(T83), 0, MATCH(T83, 后继微地址形成!$E$2:$E$9, 0) - 1), 3))</f>
        <v>0100</v>
      </c>
      <c r="AB83" t="s">
        <v>237</v>
      </c>
    </row>
    <row r="84" spans="1:28" s="28" customFormat="1" x14ac:dyDescent="0.2">
      <c r="A84" s="109"/>
      <c r="B84" s="68"/>
      <c r="C84" s="70"/>
      <c r="D84" s="28" t="str">
        <f t="shared" si="3"/>
        <v>51</v>
      </c>
      <c r="E84" t="str">
        <f t="shared" si="4"/>
        <v>000000</v>
      </c>
      <c r="F84" s="21"/>
      <c r="G84" s="17"/>
      <c r="H84" s="17"/>
      <c r="I84" s="23"/>
      <c r="J84" s="21"/>
      <c r="K84" s="17"/>
      <c r="L84" s="21"/>
      <c r="M84" s="17"/>
      <c r="N84" s="21"/>
      <c r="O84" s="17"/>
      <c r="P84" s="17"/>
      <c r="Q84" s="21"/>
      <c r="R84" s="17"/>
      <c r="S84" s="21"/>
      <c r="T84" s="23"/>
      <c r="U84" s="29"/>
      <c r="V84" s="28" t="str">
        <f t="shared" si="5"/>
        <v>0000</v>
      </c>
      <c r="W84" s="28" t="str">
        <f>_xlfn.CONCAT(DEC2BIN(IF(ISBLANK(J84), 0, MATCH(J84, 运算选择!$E$2:$E$9, 0) - 1), 3), DEC2BIN(IF(ISBLANK(K84), 0, MATCH(K84, 单列下拉值!$A$2:$A$3, 0) - 1), 1))</f>
        <v>0000</v>
      </c>
      <c r="X84" s="28" t="str">
        <f>_xlfn.CONCAT(DEC2BIN(IF(ISBLANK(L84), 0, MATCH(L84, A寄存器选择!$D$2:$D$5, 0) - 1), 2), DEC2BIN(IF(ISBLANK(M84), 0, MATCH(M84, B寄存器选择!$D$2:$D$5, 0) - 1), 2))</f>
        <v>0000</v>
      </c>
      <c r="Y84" s="28" t="str">
        <f>_xlfn.CONCAT(DEC2BIN(IF(ISBLANK(N84), 0, MATCH(N84, 单列下拉值!$B$2:$B$3, 0) - 1)), DEC2BIN(IF(ISBLANK(O84), 0, MATCH(O84, 单列下拉值!$C$2:$C$3, 0) - 1)), DEC2BIN(IF(ISBLANK(P84), 0, MATCH(P84, ALU寄存器选择!$D$2:$D$5, 0) - 1), 2))</f>
        <v>0000</v>
      </c>
      <c r="Z84" s="28" t="str">
        <f>_xlfn.CONCAT(DEC2BIN(IF(ISBLANK(Q84),0,MATCH(Q84,单列下拉值!$D$2:$D$3,0)-1)), DEC2BIN(IF(ISBLANK(R84), 0, MATCH(R84, CP选择!$E$2:$E$9, 0) - 1), 3))</f>
        <v>0000</v>
      </c>
      <c r="AA84" t="str">
        <f>_xlfn.CONCAT(IF(ISBLANK(S84), 0, MATCH(S84, 单列下拉值!$E$2:$E$3, 0) - 1), DEC2BIN(IF(ISBLANK(T84), 0, MATCH(T84, 后继微地址形成!$E$2:$E$9, 0) - 1), 3))</f>
        <v>0000</v>
      </c>
      <c r="AB84" s="28" t="str">
        <f>D83</f>
        <v>50</v>
      </c>
    </row>
    <row r="85" spans="1:28" x14ac:dyDescent="0.2">
      <c r="A85" s="109"/>
      <c r="B85" s="111" t="s">
        <v>162</v>
      </c>
      <c r="C85" s="10" t="s">
        <v>156</v>
      </c>
      <c r="D85" s="33" t="str">
        <f t="shared" si="3"/>
        <v>52</v>
      </c>
      <c r="E85" t="str">
        <f t="shared" si="4"/>
        <v>001201</v>
      </c>
      <c r="M85" s="7" t="s">
        <v>94</v>
      </c>
      <c r="P85" s="20" t="s">
        <v>88</v>
      </c>
      <c r="T85" s="25" t="s">
        <v>83</v>
      </c>
      <c r="V85" t="str">
        <f t="shared" si="5"/>
        <v>0000</v>
      </c>
      <c r="W85" t="str">
        <f>_xlfn.CONCAT(DEC2BIN(IF(ISBLANK(J85), 0, MATCH(J85, 运算选择!$E$2:$E$9, 0) - 1), 3), DEC2BIN(IF(ISBLANK(K85), 0, MATCH(K85, 单列下拉值!$A$2:$A$3, 0) - 1), 1))</f>
        <v>0000</v>
      </c>
      <c r="X85" t="str">
        <f>_xlfn.CONCAT(DEC2BIN(IF(ISBLANK(L85), 0, MATCH(L85, A寄存器选择!$D$2:$D$5, 0) - 1), 2), DEC2BIN(IF(ISBLANK(M85), 0, MATCH(M85, B寄存器选择!$D$2:$D$5, 0) - 1), 2))</f>
        <v>0001</v>
      </c>
      <c r="Y85" t="str">
        <f>_xlfn.CONCAT(DEC2BIN(IF(ISBLANK(N85), 0, MATCH(N85, 单列下拉值!$B$2:$B$3, 0) - 1)), DEC2BIN(IF(ISBLANK(O85), 0, MATCH(O85, 单列下拉值!$C$2:$C$3, 0) - 1)), DEC2BIN(IF(ISBLANK(P85), 0, MATCH(P85, ALU寄存器选择!$D$2:$D$5, 0) - 1), 2))</f>
        <v>0010</v>
      </c>
      <c r="Z85" t="str">
        <f>_xlfn.CONCAT(DEC2BIN(IF(ISBLANK(Q85),0,MATCH(Q85,单列下拉值!$D$2:$D$3,0)-1)), DEC2BIN(IF(ISBLANK(R85), 0, MATCH(R85, CP选择!$E$2:$E$9, 0) - 1), 3))</f>
        <v>0000</v>
      </c>
      <c r="AA85" t="str">
        <f>_xlfn.CONCAT(IF(ISBLANK(S85), 0, MATCH(S85, 单列下拉值!$E$2:$E$3, 0) - 1), DEC2BIN(IF(ISBLANK(T85), 0, MATCH(T85, 后继微地址形成!$E$2:$E$9, 0) - 1), 3))</f>
        <v>0001</v>
      </c>
      <c r="AB85" t="s">
        <v>238</v>
      </c>
    </row>
    <row r="86" spans="1:28" s="28" customFormat="1" x14ac:dyDescent="0.2">
      <c r="A86" s="109"/>
      <c r="B86" s="111"/>
      <c r="C86" s="28" t="s">
        <v>155</v>
      </c>
      <c r="D86" s="28" t="str">
        <f t="shared" si="3"/>
        <v>53</v>
      </c>
      <c r="E86" t="str">
        <f t="shared" si="4"/>
        <v>0001A1</v>
      </c>
      <c r="F86" s="21"/>
      <c r="G86" s="17"/>
      <c r="H86" s="17"/>
      <c r="I86" s="23"/>
      <c r="J86" s="21"/>
      <c r="K86" s="17"/>
      <c r="L86" s="21" t="s">
        <v>86</v>
      </c>
      <c r="M86" s="17"/>
      <c r="N86" s="21"/>
      <c r="O86" s="17"/>
      <c r="P86" s="17" t="s">
        <v>96</v>
      </c>
      <c r="Q86" s="21" t="s">
        <v>84</v>
      </c>
      <c r="R86" s="17" t="s">
        <v>139</v>
      </c>
      <c r="S86" s="21"/>
      <c r="T86" s="23" t="s">
        <v>83</v>
      </c>
      <c r="U86" s="29"/>
      <c r="V86" s="28" t="str">
        <f t="shared" si="5"/>
        <v>0000</v>
      </c>
      <c r="W86" s="28" t="str">
        <f>_xlfn.CONCAT(DEC2BIN(IF(ISBLANK(J86), 0, MATCH(J86, 运算选择!$E$2:$E$9, 0) - 1), 3), DEC2BIN(IF(ISBLANK(K86), 0, MATCH(K86, 单列下拉值!$A$2:$A$3, 0) - 1), 1))</f>
        <v>0000</v>
      </c>
      <c r="X86" s="28" t="str">
        <f>_xlfn.CONCAT(DEC2BIN(IF(ISBLANK(L86), 0, MATCH(L86, A寄存器选择!$D$2:$D$5, 0) - 1), 2), DEC2BIN(IF(ISBLANK(M86), 0, MATCH(M86, B寄存器选择!$D$2:$D$5, 0) - 1), 2))</f>
        <v>0000</v>
      </c>
      <c r="Y86" s="28" t="str">
        <f>_xlfn.CONCAT(DEC2BIN(IF(ISBLANK(N86), 0, MATCH(N86, 单列下拉值!$B$2:$B$3, 0) - 1)), DEC2BIN(IF(ISBLANK(O86), 0, MATCH(O86, 单列下拉值!$C$2:$C$3, 0) - 1)), DEC2BIN(IF(ISBLANK(P86), 0, MATCH(P86, ALU寄存器选择!$D$2:$D$5, 0) - 1), 2))</f>
        <v>0001</v>
      </c>
      <c r="Z86" s="28" t="str">
        <f>_xlfn.CONCAT(DEC2BIN(IF(ISBLANK(Q86),0,MATCH(Q86,单列下拉值!$D$2:$D$3,0)-1)), DEC2BIN(IF(ISBLANK(R86), 0, MATCH(R86, CP选择!$E$2:$E$9, 0) - 1), 3))</f>
        <v>1010</v>
      </c>
      <c r="AA86" t="str">
        <f>_xlfn.CONCAT(IF(ISBLANK(S86), 0, MATCH(S86, 单列下拉值!$E$2:$E$3, 0) - 1), DEC2BIN(IF(ISBLANK(T86), 0, MATCH(T86, 后继微地址形成!$E$2:$E$9, 0) - 1), 3))</f>
        <v>0001</v>
      </c>
      <c r="AB86" t="str">
        <f>_xlfn.CONCAT(_xlfn.TEXTJOIN(",",FALSE, E83:E90), ";")</f>
        <v>000004,000000,001201,0001A1,040301,000441,000451,004101;</v>
      </c>
    </row>
    <row r="87" spans="1:28" x14ac:dyDescent="0.2">
      <c r="A87" s="109"/>
      <c r="B87" s="111"/>
      <c r="C87" t="s">
        <v>145</v>
      </c>
      <c r="D87" t="str">
        <f t="shared" si="3"/>
        <v>54</v>
      </c>
      <c r="E87" t="str">
        <f t="shared" si="4"/>
        <v>040301</v>
      </c>
      <c r="J87" s="26" t="s">
        <v>123</v>
      </c>
      <c r="P87" s="20" t="s">
        <v>97</v>
      </c>
      <c r="T87" s="25" t="s">
        <v>83</v>
      </c>
      <c r="V87" t="str">
        <f t="shared" si="5"/>
        <v>0000</v>
      </c>
      <c r="W87" t="str">
        <f>_xlfn.CONCAT(DEC2BIN(IF(ISBLANK(J87), 0, MATCH(J87, 运算选择!$E$2:$E$9, 0) - 1), 3), DEC2BIN(IF(ISBLANK(K87), 0, MATCH(K87, 单列下拉值!$A$2:$A$3, 0) - 1), 1))</f>
        <v>0100</v>
      </c>
      <c r="X87" t="str">
        <f>_xlfn.CONCAT(DEC2BIN(IF(ISBLANK(L87), 0, MATCH(L87, A寄存器选择!$D$2:$D$5, 0) - 1), 2), DEC2BIN(IF(ISBLANK(M87), 0, MATCH(M87, B寄存器选择!$D$2:$D$5, 0) - 1), 2))</f>
        <v>0000</v>
      </c>
      <c r="Y87" t="str">
        <f>_xlfn.CONCAT(DEC2BIN(IF(ISBLANK(N87), 0, MATCH(N87, 单列下拉值!$B$2:$B$3, 0) - 1)), DEC2BIN(IF(ISBLANK(O87), 0, MATCH(O87, 单列下拉值!$C$2:$C$3, 0) - 1)), DEC2BIN(IF(ISBLANK(P87), 0, MATCH(P87, ALU寄存器选择!$D$2:$D$5, 0) - 1), 2))</f>
        <v>0011</v>
      </c>
      <c r="Z87" t="str">
        <f>_xlfn.CONCAT(DEC2BIN(IF(ISBLANK(Q87),0,MATCH(Q87,单列下拉值!$D$2:$D$3,0)-1)), DEC2BIN(IF(ISBLANK(R87), 0, MATCH(R87, CP选择!$E$2:$E$9, 0) - 1), 3))</f>
        <v>0000</v>
      </c>
      <c r="AA87" t="str">
        <f>_xlfn.CONCAT(IF(ISBLANK(S87), 0, MATCH(S87, 单列下拉值!$E$2:$E$3, 0) - 1), DEC2BIN(IF(ISBLANK(T87), 0, MATCH(T87, 后继微地址形成!$E$2:$E$9, 0) - 1), 3))</f>
        <v>0001</v>
      </c>
    </row>
    <row r="88" spans="1:28" s="28" customFormat="1" x14ac:dyDescent="0.2">
      <c r="A88" s="109"/>
      <c r="B88" s="111"/>
      <c r="C88" s="28" t="s">
        <v>236</v>
      </c>
      <c r="D88" s="28" t="str">
        <f t="shared" si="3"/>
        <v>55</v>
      </c>
      <c r="E88" t="str">
        <f t="shared" si="4"/>
        <v>000441</v>
      </c>
      <c r="F88" s="21"/>
      <c r="G88" s="17"/>
      <c r="H88" s="17"/>
      <c r="I88" s="23"/>
      <c r="J88" s="21"/>
      <c r="K88" s="17"/>
      <c r="L88" s="21"/>
      <c r="M88" s="17"/>
      <c r="N88" s="21"/>
      <c r="O88" s="17" t="s">
        <v>58</v>
      </c>
      <c r="P88" s="17"/>
      <c r="Q88" s="21"/>
      <c r="R88" s="17" t="s">
        <v>98</v>
      </c>
      <c r="S88" s="21"/>
      <c r="T88" s="23" t="s">
        <v>83</v>
      </c>
      <c r="U88" s="29"/>
      <c r="V88" s="28" t="str">
        <f t="shared" si="5"/>
        <v>0000</v>
      </c>
      <c r="W88" s="28" t="str">
        <f>_xlfn.CONCAT(DEC2BIN(IF(ISBLANK(J88), 0, MATCH(J88, 运算选择!$E$2:$E$9, 0) - 1), 3), DEC2BIN(IF(ISBLANK(K88), 0, MATCH(K88, 单列下拉值!$A$2:$A$3, 0) - 1), 1))</f>
        <v>0000</v>
      </c>
      <c r="X88" s="28" t="str">
        <f>_xlfn.CONCAT(DEC2BIN(IF(ISBLANK(L88), 0, MATCH(L88, A寄存器选择!$D$2:$D$5, 0) - 1), 2), DEC2BIN(IF(ISBLANK(M88), 0, MATCH(M88, B寄存器选择!$D$2:$D$5, 0) - 1), 2))</f>
        <v>0000</v>
      </c>
      <c r="Y88" s="28" t="str">
        <f>_xlfn.CONCAT(DEC2BIN(IF(ISBLANK(N88), 0, MATCH(N88, 单列下拉值!$B$2:$B$3, 0) - 1)), DEC2BIN(IF(ISBLANK(O88), 0, MATCH(O88, 单列下拉值!$C$2:$C$3, 0) - 1)), DEC2BIN(IF(ISBLANK(P88), 0, MATCH(P88, ALU寄存器选择!$D$2:$D$5, 0) - 1), 2))</f>
        <v>0100</v>
      </c>
      <c r="Z88" s="28" t="str">
        <f>_xlfn.CONCAT(DEC2BIN(IF(ISBLANK(Q88),0,MATCH(Q88,单列下拉值!$D$2:$D$3,0)-1)), DEC2BIN(IF(ISBLANK(R88), 0, MATCH(R88, CP选择!$E$2:$E$9, 0) - 1), 3))</f>
        <v>0100</v>
      </c>
      <c r="AA88" t="str">
        <f>_xlfn.CONCAT(IF(ISBLANK(S88), 0, MATCH(S88, 单列下拉值!$E$2:$E$3, 0) - 1), DEC2BIN(IF(ISBLANK(T88), 0, MATCH(T88, 后继微地址形成!$E$2:$E$9, 0) - 1), 3))</f>
        <v>0001</v>
      </c>
    </row>
    <row r="89" spans="1:28" x14ac:dyDescent="0.2">
      <c r="A89" s="109"/>
      <c r="C89" t="s">
        <v>146</v>
      </c>
      <c r="D89" t="str">
        <f t="shared" si="3"/>
        <v>56</v>
      </c>
      <c r="E89" t="str">
        <f t="shared" si="4"/>
        <v>000451</v>
      </c>
      <c r="K89" s="20" t="s">
        <v>118</v>
      </c>
      <c r="O89" s="20" t="s">
        <v>58</v>
      </c>
      <c r="R89" s="20" t="s">
        <v>99</v>
      </c>
      <c r="T89" s="25" t="s">
        <v>83</v>
      </c>
      <c r="V89" t="str">
        <f t="shared" si="5"/>
        <v>0000</v>
      </c>
      <c r="W89" t="str">
        <f>_xlfn.CONCAT(DEC2BIN(IF(ISBLANK(J89), 0, MATCH(J89, 运算选择!$E$2:$E$9, 0) - 1), 3), DEC2BIN(IF(ISBLANK(K89), 0, MATCH(K89, 单列下拉值!$A$2:$A$3, 0) - 1), 1))</f>
        <v>0000</v>
      </c>
      <c r="X89" t="str">
        <f>_xlfn.CONCAT(DEC2BIN(IF(ISBLANK(L89), 0, MATCH(L89, A寄存器选择!$D$2:$D$5, 0) - 1), 2), DEC2BIN(IF(ISBLANK(M89), 0, MATCH(M89, B寄存器选择!$D$2:$D$5, 0) - 1), 2))</f>
        <v>0000</v>
      </c>
      <c r="Y89" t="str">
        <f>_xlfn.CONCAT(DEC2BIN(IF(ISBLANK(N89), 0, MATCH(N89, 单列下拉值!$B$2:$B$3, 0) - 1)), DEC2BIN(IF(ISBLANK(O89), 0, MATCH(O89, 单列下拉值!$C$2:$C$3, 0) - 1)), DEC2BIN(IF(ISBLANK(P89), 0, MATCH(P89, ALU寄存器选择!$D$2:$D$5, 0) - 1), 2))</f>
        <v>0100</v>
      </c>
      <c r="Z89" t="str">
        <f>_xlfn.CONCAT(DEC2BIN(IF(ISBLANK(Q89),0,MATCH(Q89,单列下拉值!$D$2:$D$3,0)-1)), DEC2BIN(IF(ISBLANK(R89), 0, MATCH(R89, CP选择!$E$2:$E$9, 0) - 1), 3))</f>
        <v>0101</v>
      </c>
      <c r="AA89" t="str">
        <f>_xlfn.CONCAT(IF(ISBLANK(S89), 0, MATCH(S89, 单列下拉值!$E$2:$E$3, 0) - 1), DEC2BIN(IF(ISBLANK(T89), 0, MATCH(T89, 后继微地址形成!$E$2:$E$9, 0) - 1), 3))</f>
        <v>0001</v>
      </c>
    </row>
    <row r="90" spans="1:28" s="28" customFormat="1" x14ac:dyDescent="0.2">
      <c r="A90" s="109"/>
      <c r="B90" s="113" t="s">
        <v>159</v>
      </c>
      <c r="C90" s="28" t="s">
        <v>100</v>
      </c>
      <c r="D90" s="37" t="str">
        <f t="shared" si="3"/>
        <v>57</v>
      </c>
      <c r="E90" t="str">
        <f t="shared" si="4"/>
        <v>004101</v>
      </c>
      <c r="F90" s="21"/>
      <c r="G90" s="17"/>
      <c r="H90" s="17"/>
      <c r="I90" s="23"/>
      <c r="J90" s="21"/>
      <c r="K90" s="17"/>
      <c r="L90" s="21" t="s">
        <v>90</v>
      </c>
      <c r="M90" s="17"/>
      <c r="N90" s="21"/>
      <c r="O90" s="17"/>
      <c r="P90" s="17" t="s">
        <v>96</v>
      </c>
      <c r="Q90" s="21"/>
      <c r="R90" s="17"/>
      <c r="S90" s="21"/>
      <c r="T90" s="23" t="s">
        <v>83</v>
      </c>
      <c r="U90" s="29"/>
      <c r="V90" s="28" t="str">
        <f t="shared" si="5"/>
        <v>0000</v>
      </c>
      <c r="W90" s="28" t="str">
        <f>_xlfn.CONCAT(DEC2BIN(IF(ISBLANK(J90), 0, MATCH(J90, 运算选择!$E$2:$E$9, 0) - 1), 3), DEC2BIN(IF(ISBLANK(K90), 0, MATCH(K90, 单列下拉值!$A$2:$A$3, 0) - 1), 1))</f>
        <v>0000</v>
      </c>
      <c r="X90" s="28" t="str">
        <f>_xlfn.CONCAT(DEC2BIN(IF(ISBLANK(L90), 0, MATCH(L90, A寄存器选择!$D$2:$D$5, 0) - 1), 2), DEC2BIN(IF(ISBLANK(M90), 0, MATCH(M90, B寄存器选择!$D$2:$D$5, 0) - 1), 2))</f>
        <v>0100</v>
      </c>
      <c r="Y90" s="28" t="str">
        <f>_xlfn.CONCAT(DEC2BIN(IF(ISBLANK(N90), 0, MATCH(N90, 单列下拉值!$B$2:$B$3, 0) - 1)), DEC2BIN(IF(ISBLANK(O90), 0, MATCH(O90, 单列下拉值!$C$2:$C$3, 0) - 1)), DEC2BIN(IF(ISBLANK(P90), 0, MATCH(P90, ALU寄存器选择!$D$2:$D$5, 0) - 1), 2))</f>
        <v>0001</v>
      </c>
      <c r="Z90" s="28" t="str">
        <f>_xlfn.CONCAT(DEC2BIN(IF(ISBLANK(Q90),0,MATCH(Q90,单列下拉值!$D$2:$D$3,0)-1)), DEC2BIN(IF(ISBLANK(R90), 0, MATCH(R90, CP选择!$E$2:$E$9, 0) - 1), 3))</f>
        <v>0000</v>
      </c>
      <c r="AA90" t="str">
        <f>_xlfn.CONCAT(IF(ISBLANK(S90), 0, MATCH(S90, 单列下拉值!$E$2:$E$3, 0) - 1), DEC2BIN(IF(ISBLANK(T90), 0, MATCH(T90, 后继微地址形成!$E$2:$E$9, 0) - 1), 3))</f>
        <v>0001</v>
      </c>
    </row>
    <row r="91" spans="1:28" x14ac:dyDescent="0.2">
      <c r="A91" s="109"/>
      <c r="B91" s="113"/>
      <c r="C91" t="s">
        <v>156</v>
      </c>
      <c r="D91" t="str">
        <f t="shared" si="3"/>
        <v>58</v>
      </c>
      <c r="E91" t="str">
        <f t="shared" si="4"/>
        <v>001201</v>
      </c>
      <c r="M91" s="7" t="s">
        <v>94</v>
      </c>
      <c r="P91" s="20" t="s">
        <v>88</v>
      </c>
      <c r="T91" s="25" t="s">
        <v>83</v>
      </c>
      <c r="V91" t="str">
        <f t="shared" si="5"/>
        <v>0000</v>
      </c>
      <c r="W91" t="str">
        <f>_xlfn.CONCAT(DEC2BIN(IF(ISBLANK(J91), 0, MATCH(J91, 运算选择!$E$2:$E$9, 0) - 1), 3), DEC2BIN(IF(ISBLANK(K91), 0, MATCH(K91, 单列下拉值!$A$2:$A$3, 0) - 1), 1))</f>
        <v>0000</v>
      </c>
      <c r="X91" t="str">
        <f>_xlfn.CONCAT(DEC2BIN(IF(ISBLANK(L91), 0, MATCH(L91, A寄存器选择!$D$2:$D$5, 0) - 1), 2), DEC2BIN(IF(ISBLANK(M91), 0, MATCH(M91, B寄存器选择!$D$2:$D$5, 0) - 1), 2))</f>
        <v>0001</v>
      </c>
      <c r="Y91" t="str">
        <f>_xlfn.CONCAT(DEC2BIN(IF(ISBLANK(N91), 0, MATCH(N91, 单列下拉值!$B$2:$B$3, 0) - 1)), DEC2BIN(IF(ISBLANK(O91), 0, MATCH(O91, 单列下拉值!$C$2:$C$3, 0) - 1)), DEC2BIN(IF(ISBLANK(P91), 0, MATCH(P91, ALU寄存器选择!$D$2:$D$5, 0) - 1), 2))</f>
        <v>0010</v>
      </c>
      <c r="Z91" t="str">
        <f>_xlfn.CONCAT(DEC2BIN(IF(ISBLANK(Q91),0,MATCH(Q91,单列下拉值!$D$2:$D$3,0)-1)), DEC2BIN(IF(ISBLANK(R91), 0, MATCH(R91, CP选择!$E$2:$E$9, 0) - 1), 3))</f>
        <v>0000</v>
      </c>
      <c r="AA91" t="str">
        <f>_xlfn.CONCAT(IF(ISBLANK(S91), 0, MATCH(S91, 单列下拉值!$E$2:$E$3, 0) - 1), DEC2BIN(IF(ISBLANK(T91), 0, MATCH(T91, 后继微地址形成!$E$2:$E$9, 0) - 1), 3))</f>
        <v>0001</v>
      </c>
      <c r="AB91" t="s">
        <v>237</v>
      </c>
    </row>
    <row r="92" spans="1:28" s="28" customFormat="1" x14ac:dyDescent="0.2">
      <c r="A92" s="109"/>
      <c r="B92" s="113"/>
      <c r="C92" s="28" t="s">
        <v>158</v>
      </c>
      <c r="D92" s="28" t="str">
        <f t="shared" si="3"/>
        <v>59</v>
      </c>
      <c r="E92" t="str">
        <f t="shared" si="4"/>
        <v>040301</v>
      </c>
      <c r="F92" s="21"/>
      <c r="G92" s="17"/>
      <c r="H92" s="17"/>
      <c r="I92" s="23"/>
      <c r="J92" s="21" t="s">
        <v>123</v>
      </c>
      <c r="K92" s="17"/>
      <c r="L92" s="21"/>
      <c r="M92" s="17"/>
      <c r="N92" s="21"/>
      <c r="O92" s="17"/>
      <c r="P92" s="17" t="s">
        <v>97</v>
      </c>
      <c r="Q92" s="21"/>
      <c r="R92" s="17"/>
      <c r="S92" s="21"/>
      <c r="T92" s="23" t="s">
        <v>83</v>
      </c>
      <c r="U92" s="29"/>
      <c r="V92" s="28" t="str">
        <f t="shared" si="5"/>
        <v>0000</v>
      </c>
      <c r="W92" s="28" t="str">
        <f>_xlfn.CONCAT(DEC2BIN(IF(ISBLANK(J92), 0, MATCH(J92, 运算选择!$E$2:$E$9, 0) - 1), 3), DEC2BIN(IF(ISBLANK(K92), 0, MATCH(K92, 单列下拉值!$A$2:$A$3, 0) - 1), 1))</f>
        <v>0100</v>
      </c>
      <c r="X92" s="28" t="str">
        <f>_xlfn.CONCAT(DEC2BIN(IF(ISBLANK(L92), 0, MATCH(L92, A寄存器选择!$D$2:$D$5, 0) - 1), 2), DEC2BIN(IF(ISBLANK(M92), 0, MATCH(M92, B寄存器选择!$D$2:$D$5, 0) - 1), 2))</f>
        <v>0000</v>
      </c>
      <c r="Y92" s="28" t="str">
        <f>_xlfn.CONCAT(DEC2BIN(IF(ISBLANK(N92), 0, MATCH(N92, 单列下拉值!$B$2:$B$3, 0) - 1)), DEC2BIN(IF(ISBLANK(O92), 0, MATCH(O92, 单列下拉值!$C$2:$C$3, 0) - 1)), DEC2BIN(IF(ISBLANK(P92), 0, MATCH(P92, ALU寄存器选择!$D$2:$D$5, 0) - 1), 2))</f>
        <v>0011</v>
      </c>
      <c r="Z92" s="28" t="str">
        <f>_xlfn.CONCAT(DEC2BIN(IF(ISBLANK(Q92),0,MATCH(Q92,单列下拉值!$D$2:$D$3,0)-1)), DEC2BIN(IF(ISBLANK(R92), 0, MATCH(R92, CP选择!$E$2:$E$9, 0) - 1), 3))</f>
        <v>0000</v>
      </c>
      <c r="AA92" t="str">
        <f>_xlfn.CONCAT(IF(ISBLANK(S92), 0, MATCH(S92, 单列下拉值!$E$2:$E$3, 0) - 1), DEC2BIN(IF(ISBLANK(T92), 0, MATCH(T92, 后继微地址形成!$E$2:$E$9, 0) - 1), 3))</f>
        <v>0001</v>
      </c>
      <c r="AB92" s="28" t="str">
        <f>D91</f>
        <v>58</v>
      </c>
    </row>
    <row r="93" spans="1:28" x14ac:dyDescent="0.2">
      <c r="A93" s="109"/>
      <c r="B93" s="113"/>
      <c r="C93" t="s">
        <v>138</v>
      </c>
      <c r="D93" t="str">
        <f t="shared" si="3"/>
        <v>5A</v>
      </c>
      <c r="E93" t="str">
        <f t="shared" si="4"/>
        <v>000021</v>
      </c>
      <c r="R93" s="20" t="s">
        <v>139</v>
      </c>
      <c r="T93" s="25" t="s">
        <v>83</v>
      </c>
      <c r="V93" t="str">
        <f t="shared" si="5"/>
        <v>0000</v>
      </c>
      <c r="W93" t="str">
        <f>_xlfn.CONCAT(DEC2BIN(IF(ISBLANK(J93), 0, MATCH(J93, 运算选择!$E$2:$E$9, 0) - 1), 3), DEC2BIN(IF(ISBLANK(K93), 0, MATCH(K93, 单列下拉值!$A$2:$A$3, 0) - 1), 1))</f>
        <v>0000</v>
      </c>
      <c r="X93" t="str">
        <f>_xlfn.CONCAT(DEC2BIN(IF(ISBLANK(L93), 0, MATCH(L93, A寄存器选择!$D$2:$D$5, 0) - 1), 2), DEC2BIN(IF(ISBLANK(M93), 0, MATCH(M93, B寄存器选择!$D$2:$D$5, 0) - 1), 2))</f>
        <v>0000</v>
      </c>
      <c r="Y93" t="str">
        <f>_xlfn.CONCAT(DEC2BIN(IF(ISBLANK(N93), 0, MATCH(N93, 单列下拉值!$B$2:$B$3, 0) - 1)), DEC2BIN(IF(ISBLANK(O93), 0, MATCH(O93, 单列下拉值!$C$2:$C$3, 0) - 1)), DEC2BIN(IF(ISBLANK(P93), 0, MATCH(P93, ALU寄存器选择!$D$2:$D$5, 0) - 1), 2))</f>
        <v>0000</v>
      </c>
      <c r="Z93" t="str">
        <f>_xlfn.CONCAT(DEC2BIN(IF(ISBLANK(Q93),0,MATCH(Q93,单列下拉值!$D$2:$D$3,0)-1)), DEC2BIN(IF(ISBLANK(R93), 0, MATCH(R93, CP选择!$E$2:$E$9, 0) - 1), 3))</f>
        <v>0010</v>
      </c>
      <c r="AA93" t="str">
        <f>_xlfn.CONCAT(IF(ISBLANK(S93), 0, MATCH(S93, 单列下拉值!$E$2:$E$3, 0) - 1), DEC2BIN(IF(ISBLANK(T93), 0, MATCH(T93, 后继微地址形成!$E$2:$E$9, 0) - 1), 3))</f>
        <v>0001</v>
      </c>
      <c r="AB93" t="s">
        <v>238</v>
      </c>
    </row>
    <row r="94" spans="1:28" s="28" customFormat="1" x14ac:dyDescent="0.2">
      <c r="A94" s="109"/>
      <c r="B94" s="31"/>
      <c r="C94" s="28" t="s">
        <v>160</v>
      </c>
      <c r="D94" s="28" t="str">
        <f t="shared" si="3"/>
        <v>5B</v>
      </c>
      <c r="E94" t="str">
        <f t="shared" si="4"/>
        <v>000002</v>
      </c>
      <c r="F94" s="21"/>
      <c r="G94" s="17"/>
      <c r="H94" s="17"/>
      <c r="I94" s="23"/>
      <c r="J94" s="21"/>
      <c r="K94" s="17"/>
      <c r="L94" s="21"/>
      <c r="M94" s="17"/>
      <c r="N94" s="21"/>
      <c r="O94" s="17"/>
      <c r="P94" s="17"/>
      <c r="Q94" s="21"/>
      <c r="R94" s="17"/>
      <c r="S94" s="21"/>
      <c r="T94" s="23" t="s">
        <v>104</v>
      </c>
      <c r="U94" s="29"/>
      <c r="V94" s="28" t="str">
        <f t="shared" si="5"/>
        <v>0000</v>
      </c>
      <c r="W94" s="28" t="str">
        <f>_xlfn.CONCAT(DEC2BIN(IF(ISBLANK(J94), 0, MATCH(J94, 运算选择!$E$2:$E$9, 0) - 1), 3), DEC2BIN(IF(ISBLANK(K94), 0, MATCH(K94, 单列下拉值!$A$2:$A$3, 0) - 1), 1))</f>
        <v>0000</v>
      </c>
      <c r="X94" s="28" t="str">
        <f>_xlfn.CONCAT(DEC2BIN(IF(ISBLANK(L94), 0, MATCH(L94, A寄存器选择!$D$2:$D$5, 0) - 1), 2), DEC2BIN(IF(ISBLANK(M94), 0, MATCH(M94, B寄存器选择!$D$2:$D$5, 0) - 1), 2))</f>
        <v>0000</v>
      </c>
      <c r="Y94" s="28" t="str">
        <f>_xlfn.CONCAT(DEC2BIN(IF(ISBLANK(N94), 0, MATCH(N94, 单列下拉值!$B$2:$B$3, 0) - 1)), DEC2BIN(IF(ISBLANK(O94), 0, MATCH(O94, 单列下拉值!$C$2:$C$3, 0) - 1)), DEC2BIN(IF(ISBLANK(P94), 0, MATCH(P94, ALU寄存器选择!$D$2:$D$5, 0) - 1), 2))</f>
        <v>0000</v>
      </c>
      <c r="Z94" s="28" t="str">
        <f>_xlfn.CONCAT(DEC2BIN(IF(ISBLANK(Q94),0,MATCH(Q94,单列下拉值!$D$2:$D$3,0)-1)), DEC2BIN(IF(ISBLANK(R94), 0, MATCH(R94, CP选择!$E$2:$E$9, 0) - 1), 3))</f>
        <v>0000</v>
      </c>
      <c r="AA94" t="str">
        <f>_xlfn.CONCAT(IF(ISBLANK(S94), 0, MATCH(S94, 单列下拉值!$E$2:$E$3, 0) - 1), DEC2BIN(IF(ISBLANK(T94), 0, MATCH(T94, 后继微地址形成!$E$2:$E$9, 0) - 1), 3))</f>
        <v>0010</v>
      </c>
      <c r="AB94" t="str">
        <f>_xlfn.CONCAT(_xlfn.TEXTJOIN(",",FALSE, E91:E98), ";")</f>
        <v>001201,040301,000021,000002,000000,0000A1,000002,000000;</v>
      </c>
    </row>
    <row r="95" spans="1:28" x14ac:dyDescent="0.2">
      <c r="A95" s="109"/>
      <c r="D95" t="str">
        <f t="shared" si="3"/>
        <v>5C</v>
      </c>
      <c r="E95" t="str">
        <f t="shared" si="4"/>
        <v>000000</v>
      </c>
      <c r="V95" t="str">
        <f t="shared" si="5"/>
        <v>0000</v>
      </c>
      <c r="W95" t="str">
        <f>_xlfn.CONCAT(DEC2BIN(IF(ISBLANK(J95), 0, MATCH(J95, 运算选择!$E$2:$E$9, 0) - 1), 3), DEC2BIN(IF(ISBLANK(K95), 0, MATCH(K95, 单列下拉值!$A$2:$A$3, 0) - 1), 1))</f>
        <v>0000</v>
      </c>
      <c r="X95" t="str">
        <f>_xlfn.CONCAT(DEC2BIN(IF(ISBLANK(L95), 0, MATCH(L95, A寄存器选择!$D$2:$D$5, 0) - 1), 2), DEC2BIN(IF(ISBLANK(M95), 0, MATCH(M95, B寄存器选择!$D$2:$D$5, 0) - 1), 2))</f>
        <v>0000</v>
      </c>
      <c r="Y95" t="str">
        <f>_xlfn.CONCAT(DEC2BIN(IF(ISBLANK(N95), 0, MATCH(N95, 单列下拉值!$B$2:$B$3, 0) - 1)), DEC2BIN(IF(ISBLANK(O95), 0, MATCH(O95, 单列下拉值!$C$2:$C$3, 0) - 1)), DEC2BIN(IF(ISBLANK(P95), 0, MATCH(P95, ALU寄存器选择!$D$2:$D$5, 0) - 1), 2))</f>
        <v>0000</v>
      </c>
      <c r="Z95" t="str">
        <f>_xlfn.CONCAT(DEC2BIN(IF(ISBLANK(Q95),0,MATCH(Q95,单列下拉值!$D$2:$D$3,0)-1)), DEC2BIN(IF(ISBLANK(R95), 0, MATCH(R95, CP选择!$E$2:$E$9, 0) - 1), 3))</f>
        <v>0000</v>
      </c>
      <c r="AA95" t="str">
        <f>_xlfn.CONCAT(IF(ISBLANK(S95), 0, MATCH(S95, 单列下拉值!$E$2:$E$3, 0) - 1), DEC2BIN(IF(ISBLANK(T95), 0, MATCH(T95, 后继微地址形成!$E$2:$E$9, 0) - 1), 3))</f>
        <v>0000</v>
      </c>
    </row>
    <row r="96" spans="1:28" s="28" customFormat="1" x14ac:dyDescent="0.2">
      <c r="A96" s="109"/>
      <c r="B96" s="10"/>
      <c r="C96" s="28" t="s">
        <v>161</v>
      </c>
      <c r="D96" s="36" t="str">
        <f t="shared" si="3"/>
        <v>5D</v>
      </c>
      <c r="E96" t="str">
        <f t="shared" si="4"/>
        <v>0000A1</v>
      </c>
      <c r="F96" s="21"/>
      <c r="G96" s="17"/>
      <c r="H96" s="17"/>
      <c r="I96" s="23"/>
      <c r="J96" s="21"/>
      <c r="K96" s="17"/>
      <c r="L96" s="21"/>
      <c r="M96" s="17"/>
      <c r="N96" s="21"/>
      <c r="O96" s="17"/>
      <c r="P96" s="17"/>
      <c r="Q96" s="21" t="s">
        <v>84</v>
      </c>
      <c r="R96" s="17" t="s">
        <v>139</v>
      </c>
      <c r="S96" s="21"/>
      <c r="T96" s="23" t="s">
        <v>83</v>
      </c>
      <c r="U96" s="29"/>
      <c r="V96" s="28" t="str">
        <f t="shared" si="5"/>
        <v>0000</v>
      </c>
      <c r="W96" s="28" t="str">
        <f>_xlfn.CONCAT(DEC2BIN(IF(ISBLANK(J96), 0, MATCH(J96, 运算选择!$E$2:$E$9, 0) - 1), 3), DEC2BIN(IF(ISBLANK(K96), 0, MATCH(K96, 单列下拉值!$A$2:$A$3, 0) - 1), 1))</f>
        <v>0000</v>
      </c>
      <c r="X96" s="28" t="str">
        <f>_xlfn.CONCAT(DEC2BIN(IF(ISBLANK(L96), 0, MATCH(L96, A寄存器选择!$D$2:$D$5, 0) - 1), 2), DEC2BIN(IF(ISBLANK(M96), 0, MATCH(M96, B寄存器选择!$D$2:$D$5, 0) - 1), 2))</f>
        <v>0000</v>
      </c>
      <c r="Y96" s="28" t="str">
        <f>_xlfn.CONCAT(DEC2BIN(IF(ISBLANK(N96), 0, MATCH(N96, 单列下拉值!$B$2:$B$3, 0) - 1)), DEC2BIN(IF(ISBLANK(O96), 0, MATCH(O96, 单列下拉值!$C$2:$C$3, 0) - 1)), DEC2BIN(IF(ISBLANK(P96), 0, MATCH(P96, ALU寄存器选择!$D$2:$D$5, 0) - 1), 2))</f>
        <v>0000</v>
      </c>
      <c r="Z96" s="28" t="str">
        <f>_xlfn.CONCAT(DEC2BIN(IF(ISBLANK(Q96),0,MATCH(Q96,单列下拉值!$D$2:$D$3,0)-1)), DEC2BIN(IF(ISBLANK(R96), 0, MATCH(R96, CP选择!$E$2:$E$9, 0) - 1), 3))</f>
        <v>1010</v>
      </c>
      <c r="AA96" t="str">
        <f>_xlfn.CONCAT(IF(ISBLANK(S96), 0, MATCH(S96, 单列下拉值!$E$2:$E$3, 0) - 1), DEC2BIN(IF(ISBLANK(T96), 0, MATCH(T96, 后继微地址形成!$E$2:$E$9, 0) - 1), 3))</f>
        <v>0001</v>
      </c>
    </row>
    <row r="97" spans="1:28" x14ac:dyDescent="0.2">
      <c r="A97" s="109"/>
      <c r="B97" s="10"/>
      <c r="C97" t="s">
        <v>160</v>
      </c>
      <c r="D97" t="str">
        <f t="shared" si="3"/>
        <v>5E</v>
      </c>
      <c r="E97" t="str">
        <f t="shared" si="4"/>
        <v>000002</v>
      </c>
      <c r="T97" s="25" t="s">
        <v>104</v>
      </c>
      <c r="V97" t="str">
        <f t="shared" si="5"/>
        <v>0000</v>
      </c>
      <c r="W97" t="str">
        <f>_xlfn.CONCAT(DEC2BIN(IF(ISBLANK(J97), 0, MATCH(J97, 运算选择!$E$2:$E$9, 0) - 1), 3), DEC2BIN(IF(ISBLANK(K97), 0, MATCH(K97, 单列下拉值!$A$2:$A$3, 0) - 1), 1))</f>
        <v>0000</v>
      </c>
      <c r="X97" t="str">
        <f>_xlfn.CONCAT(DEC2BIN(IF(ISBLANK(L97), 0, MATCH(L97, A寄存器选择!$D$2:$D$5, 0) - 1), 2), DEC2BIN(IF(ISBLANK(M97), 0, MATCH(M97, B寄存器选择!$D$2:$D$5, 0) - 1), 2))</f>
        <v>0000</v>
      </c>
      <c r="Y97" t="str">
        <f>_xlfn.CONCAT(DEC2BIN(IF(ISBLANK(N97), 0, MATCH(N97, 单列下拉值!$B$2:$B$3, 0) - 1)), DEC2BIN(IF(ISBLANK(O97), 0, MATCH(O97, 单列下拉值!$C$2:$C$3, 0) - 1)), DEC2BIN(IF(ISBLANK(P97), 0, MATCH(P97, ALU寄存器选择!$D$2:$D$5, 0) - 1), 2))</f>
        <v>0000</v>
      </c>
      <c r="Z97" t="str">
        <f>_xlfn.CONCAT(DEC2BIN(IF(ISBLANK(Q97),0,MATCH(Q97,单列下拉值!$D$2:$D$3,0)-1)), DEC2BIN(IF(ISBLANK(R97), 0, MATCH(R97, CP选择!$E$2:$E$9, 0) - 1), 3))</f>
        <v>0000</v>
      </c>
      <c r="AA97" t="str">
        <f>_xlfn.CONCAT(IF(ISBLANK(S97), 0, MATCH(S97, 单列下拉值!$E$2:$E$3, 0) - 1), DEC2BIN(IF(ISBLANK(T97), 0, MATCH(T97, 后继微地址形成!$E$2:$E$9, 0) - 1), 3))</f>
        <v>0010</v>
      </c>
    </row>
    <row r="98" spans="1:28" s="28" customFormat="1" x14ac:dyDescent="0.2">
      <c r="A98" s="109"/>
      <c r="B98" s="10"/>
      <c r="C98" s="63"/>
      <c r="D98" s="63" t="str">
        <f t="shared" si="3"/>
        <v>5F</v>
      </c>
      <c r="E98" s="50" t="str">
        <f t="shared" si="4"/>
        <v>000000</v>
      </c>
      <c r="F98" s="64"/>
      <c r="G98" s="65"/>
      <c r="H98" s="65"/>
      <c r="I98" s="66"/>
      <c r="J98" s="64"/>
      <c r="K98" s="65"/>
      <c r="L98" s="64"/>
      <c r="M98" s="65"/>
      <c r="N98" s="64"/>
      <c r="O98" s="65"/>
      <c r="P98" s="65"/>
      <c r="Q98" s="64"/>
      <c r="R98" s="65"/>
      <c r="S98" s="64"/>
      <c r="T98" s="66"/>
      <c r="U98" s="29"/>
      <c r="V98" s="28" t="str">
        <f t="shared" si="5"/>
        <v>0000</v>
      </c>
      <c r="W98" s="28" t="str">
        <f>_xlfn.CONCAT(DEC2BIN(IF(ISBLANK(J98), 0, MATCH(J98, 运算选择!$E$2:$E$9, 0) - 1), 3), DEC2BIN(IF(ISBLANK(K98), 0, MATCH(K98, 单列下拉值!$A$2:$A$3, 0) - 1), 1))</f>
        <v>0000</v>
      </c>
      <c r="X98" s="28" t="str">
        <f>_xlfn.CONCAT(DEC2BIN(IF(ISBLANK(L98), 0, MATCH(L98, A寄存器选择!$D$2:$D$5, 0) - 1), 2), DEC2BIN(IF(ISBLANK(M98), 0, MATCH(M98, B寄存器选择!$D$2:$D$5, 0) - 1), 2))</f>
        <v>0000</v>
      </c>
      <c r="Y98" s="28" t="str">
        <f>_xlfn.CONCAT(DEC2BIN(IF(ISBLANK(N98), 0, MATCH(N98, 单列下拉值!$B$2:$B$3, 0) - 1)), DEC2BIN(IF(ISBLANK(O98), 0, MATCH(O98, 单列下拉值!$C$2:$C$3, 0) - 1)), DEC2BIN(IF(ISBLANK(P98), 0, MATCH(P98, ALU寄存器选择!$D$2:$D$5, 0) - 1), 2))</f>
        <v>0000</v>
      </c>
      <c r="Z98" s="28" t="str">
        <f>_xlfn.CONCAT(DEC2BIN(IF(ISBLANK(Q98),0,MATCH(Q98,单列下拉值!$D$2:$D$3,0)-1)), DEC2BIN(IF(ISBLANK(R98), 0, MATCH(R98, CP选择!$E$2:$E$9, 0) - 1), 3))</f>
        <v>0000</v>
      </c>
      <c r="AA98" t="str">
        <f>_xlfn.CONCAT(IF(ISBLANK(S98), 0, MATCH(S98, 单列下拉值!$E$2:$E$3, 0) - 1), DEC2BIN(IF(ISBLANK(T98), 0, MATCH(T98, 后继微地址形成!$E$2:$E$9, 0) - 1), 3))</f>
        <v>0000</v>
      </c>
    </row>
    <row r="99" spans="1:28" x14ac:dyDescent="0.2">
      <c r="A99" s="119" t="s">
        <v>231</v>
      </c>
      <c r="B99" s="71"/>
      <c r="C99" s="43" t="s">
        <v>128</v>
      </c>
      <c r="D99" s="44" t="str">
        <f t="shared" si="3"/>
        <v>60</v>
      </c>
      <c r="E99" s="43" t="str">
        <f t="shared" si="4"/>
        <v>002201</v>
      </c>
      <c r="G99" s="19"/>
      <c r="H99" s="8"/>
      <c r="K99" s="19"/>
      <c r="M99" s="8" t="s">
        <v>92</v>
      </c>
      <c r="O99" s="19"/>
      <c r="P99" s="19" t="s">
        <v>88</v>
      </c>
      <c r="R99" s="19"/>
      <c r="T99" s="25" t="s">
        <v>83</v>
      </c>
      <c r="V99" t="str">
        <f t="shared" si="5"/>
        <v>0000</v>
      </c>
      <c r="W99" t="str">
        <f>_xlfn.CONCAT(DEC2BIN(IF(ISBLANK(J99), 0, MATCH(J99, 运算选择!$E$2:$E$9, 0) - 1), 3), DEC2BIN(IF(ISBLANK(K99), 0, MATCH(K99, 单列下拉值!$A$2:$A$3, 0) - 1), 1))</f>
        <v>0000</v>
      </c>
      <c r="X99" t="str">
        <f>_xlfn.CONCAT(DEC2BIN(IF(ISBLANK(L99), 0, MATCH(L99, A寄存器选择!$D$2:$D$5, 0) - 1), 2), DEC2BIN(IF(ISBLANK(M99), 0, MATCH(M99, B寄存器选择!$D$2:$D$5, 0) - 1), 2))</f>
        <v>0010</v>
      </c>
      <c r="Y99" t="str">
        <f>_xlfn.CONCAT(DEC2BIN(IF(ISBLANK(N99), 0, MATCH(N99, 单列下拉值!$B$2:$B$3, 0) - 1)), DEC2BIN(IF(ISBLANK(O99), 0, MATCH(O99, 单列下拉值!$C$2:$C$3, 0) - 1)), DEC2BIN(IF(ISBLANK(P99), 0, MATCH(P99, ALU寄存器选择!$D$2:$D$5, 0) - 1), 2))</f>
        <v>0010</v>
      </c>
      <c r="Z99" t="str">
        <f>_xlfn.CONCAT(DEC2BIN(IF(ISBLANK(Q99),0,MATCH(Q99,单列下拉值!$D$2:$D$3,0)-1)), DEC2BIN(IF(ISBLANK(R99), 0, MATCH(R99, CP选择!$E$2:$E$9, 0) - 1), 3))</f>
        <v>0000</v>
      </c>
      <c r="AA99" t="str">
        <f>_xlfn.CONCAT(IF(ISBLANK(S99), 0, MATCH(S99, 单列下拉值!$E$2:$E$3, 0) - 1), DEC2BIN(IF(ISBLANK(T99), 0, MATCH(T99, 后继微地址形成!$E$2:$E$9, 0) - 1), 3))</f>
        <v>0001</v>
      </c>
      <c r="AB99" t="s">
        <v>237</v>
      </c>
    </row>
    <row r="100" spans="1:28" s="28" customFormat="1" x14ac:dyDescent="0.2">
      <c r="A100" s="120"/>
      <c r="B100" s="72"/>
      <c r="C100" s="28" t="s">
        <v>164</v>
      </c>
      <c r="D100" s="28" t="str">
        <f t="shared" si="3"/>
        <v>61</v>
      </c>
      <c r="E100" t="str">
        <f t="shared" si="4"/>
        <v>000101</v>
      </c>
      <c r="F100" s="21"/>
      <c r="G100" s="17"/>
      <c r="H100" s="17"/>
      <c r="I100" s="23"/>
      <c r="J100" s="21"/>
      <c r="K100" s="17"/>
      <c r="L100" s="21" t="s">
        <v>86</v>
      </c>
      <c r="M100" s="17"/>
      <c r="N100" s="21"/>
      <c r="O100" s="17"/>
      <c r="P100" s="17" t="s">
        <v>96</v>
      </c>
      <c r="Q100" s="21"/>
      <c r="R100" s="17"/>
      <c r="S100" s="21"/>
      <c r="T100" s="23" t="s">
        <v>83</v>
      </c>
      <c r="U100" s="29"/>
      <c r="V100" s="28" t="str">
        <f t="shared" si="5"/>
        <v>0000</v>
      </c>
      <c r="W100" s="28" t="str">
        <f>_xlfn.CONCAT(DEC2BIN(IF(ISBLANK(J100), 0, MATCH(J100, 运算选择!$E$2:$E$9, 0) - 1), 3), DEC2BIN(IF(ISBLANK(K100), 0, MATCH(K100, 单列下拉值!$A$2:$A$3, 0) - 1), 1))</f>
        <v>0000</v>
      </c>
      <c r="X100" s="28" t="str">
        <f>_xlfn.CONCAT(DEC2BIN(IF(ISBLANK(L100), 0, MATCH(L100, A寄存器选择!$D$2:$D$5, 0) - 1), 2), DEC2BIN(IF(ISBLANK(M100), 0, MATCH(M100, B寄存器选择!$D$2:$D$5, 0) - 1), 2))</f>
        <v>0000</v>
      </c>
      <c r="Y100" s="28" t="str">
        <f>_xlfn.CONCAT(DEC2BIN(IF(ISBLANK(N100), 0, MATCH(N100, 单列下拉值!$B$2:$B$3, 0) - 1)), DEC2BIN(IF(ISBLANK(O100), 0, MATCH(O100, 单列下拉值!$C$2:$C$3, 0) - 1)), DEC2BIN(IF(ISBLANK(P100), 0, MATCH(P100, ALU寄存器选择!$D$2:$D$5, 0) - 1), 2))</f>
        <v>0001</v>
      </c>
      <c r="Z100" s="28" t="str">
        <f>_xlfn.CONCAT(DEC2BIN(IF(ISBLANK(Q100),0,MATCH(Q100,单列下拉值!$D$2:$D$3,0)-1)), DEC2BIN(IF(ISBLANK(R100), 0, MATCH(R100, CP选择!$E$2:$E$9, 0) - 1), 3))</f>
        <v>0000</v>
      </c>
      <c r="AA100" t="str">
        <f>_xlfn.CONCAT(IF(ISBLANK(S100), 0, MATCH(S100, 单列下拉值!$E$2:$E$3, 0) - 1), DEC2BIN(IF(ISBLANK(T100), 0, MATCH(T100, 后继微地址形成!$E$2:$E$9, 0) - 1), 3))</f>
        <v>0001</v>
      </c>
      <c r="AB100" s="28" t="str">
        <f>D99</f>
        <v>60</v>
      </c>
    </row>
    <row r="101" spans="1:28" x14ac:dyDescent="0.2">
      <c r="A101" s="120"/>
      <c r="B101" s="72"/>
      <c r="C101" t="s">
        <v>232</v>
      </c>
      <c r="D101" t="str">
        <f t="shared" si="3"/>
        <v>62</v>
      </c>
      <c r="E101" t="str">
        <f t="shared" si="4"/>
        <v>0E0301</v>
      </c>
      <c r="J101" s="26" t="s">
        <v>233</v>
      </c>
      <c r="M101" s="30"/>
      <c r="P101" s="20" t="s">
        <v>97</v>
      </c>
      <c r="T101" s="25" t="s">
        <v>83</v>
      </c>
      <c r="V101" t="str">
        <f t="shared" si="5"/>
        <v>0000</v>
      </c>
      <c r="W101" t="str">
        <f>_xlfn.CONCAT(DEC2BIN(IF(ISBLANK(J101), 0, MATCH(J101, 运算选择!$E$2:$E$9, 0) - 1), 3), DEC2BIN(IF(ISBLANK(K101), 0, MATCH(K101, 单列下拉值!$A$2:$A$3, 0) - 1), 1))</f>
        <v>1110</v>
      </c>
      <c r="X101" t="str">
        <f>_xlfn.CONCAT(DEC2BIN(IF(ISBLANK(L101), 0, MATCH(L101, A寄存器选择!$D$2:$D$5, 0) - 1), 2), DEC2BIN(IF(ISBLANK(M101), 0, MATCH(M101, B寄存器选择!$D$2:$D$5, 0) - 1), 2))</f>
        <v>0000</v>
      </c>
      <c r="Y101" t="str">
        <f>_xlfn.CONCAT(DEC2BIN(IF(ISBLANK(N101), 0, MATCH(N101, 单列下拉值!$B$2:$B$3, 0) - 1)), DEC2BIN(IF(ISBLANK(O101), 0, MATCH(O101, 单列下拉值!$C$2:$C$3, 0) - 1)), DEC2BIN(IF(ISBLANK(P101), 0, MATCH(P101, ALU寄存器选择!$D$2:$D$5, 0) - 1), 2))</f>
        <v>0011</v>
      </c>
      <c r="Z101" t="str">
        <f>_xlfn.CONCAT(DEC2BIN(IF(ISBLANK(Q101),0,MATCH(Q101,单列下拉值!$D$2:$D$3,0)-1)), DEC2BIN(IF(ISBLANK(R101), 0, MATCH(R101, CP选择!$E$2:$E$9, 0) - 1), 3))</f>
        <v>0000</v>
      </c>
      <c r="AA101" t="str">
        <f>_xlfn.CONCAT(IF(ISBLANK(S101), 0, MATCH(S101, 单列下拉值!$E$2:$E$3, 0) - 1), DEC2BIN(IF(ISBLANK(T101), 0, MATCH(T101, 后继微地址形成!$E$2:$E$9, 0) - 1), 3))</f>
        <v>0001</v>
      </c>
      <c r="AB101" t="s">
        <v>238</v>
      </c>
    </row>
    <row r="102" spans="1:28" s="28" customFormat="1" x14ac:dyDescent="0.2">
      <c r="A102" s="120"/>
      <c r="B102" s="72"/>
      <c r="C102" s="28" t="s">
        <v>131</v>
      </c>
      <c r="D102" s="28" t="str">
        <f t="shared" si="3"/>
        <v>63</v>
      </c>
      <c r="E102" t="str">
        <f t="shared" si="4"/>
        <v>000011</v>
      </c>
      <c r="F102" s="21"/>
      <c r="G102" s="17"/>
      <c r="H102" s="17"/>
      <c r="I102" s="23"/>
      <c r="J102" s="21"/>
      <c r="K102" s="17"/>
      <c r="L102" s="21"/>
      <c r="M102" s="17"/>
      <c r="N102" s="21"/>
      <c r="O102" s="17"/>
      <c r="P102" s="17"/>
      <c r="Q102" s="21"/>
      <c r="R102" s="17" t="s">
        <v>103</v>
      </c>
      <c r="S102" s="21"/>
      <c r="T102" s="23" t="s">
        <v>83</v>
      </c>
      <c r="U102" s="29"/>
      <c r="V102" s="28" t="str">
        <f t="shared" si="5"/>
        <v>0000</v>
      </c>
      <c r="W102" s="28" t="str">
        <f>_xlfn.CONCAT(DEC2BIN(IF(ISBLANK(J102), 0, MATCH(J102, 运算选择!$E$2:$E$9, 0) - 1), 3), DEC2BIN(IF(ISBLANK(K102), 0, MATCH(K102, 单列下拉值!$A$2:$A$3, 0) - 1), 1))</f>
        <v>0000</v>
      </c>
      <c r="X102" s="28" t="str">
        <f>_xlfn.CONCAT(DEC2BIN(IF(ISBLANK(L102), 0, MATCH(L102, A寄存器选择!$D$2:$D$5, 0) - 1), 2), DEC2BIN(IF(ISBLANK(M102), 0, MATCH(M102, B寄存器选择!$D$2:$D$5, 0) - 1), 2))</f>
        <v>0000</v>
      </c>
      <c r="Y102" s="28" t="str">
        <f>_xlfn.CONCAT(DEC2BIN(IF(ISBLANK(N102), 0, MATCH(N102, 单列下拉值!$B$2:$B$3, 0) - 1)), DEC2BIN(IF(ISBLANK(O102), 0, MATCH(O102, 单列下拉值!$C$2:$C$3, 0) - 1)), DEC2BIN(IF(ISBLANK(P102), 0, MATCH(P102, ALU寄存器选择!$D$2:$D$5, 0) - 1), 2))</f>
        <v>0000</v>
      </c>
      <c r="Z102" s="28" t="str">
        <f>_xlfn.CONCAT(DEC2BIN(IF(ISBLANK(Q102),0,MATCH(Q102,单列下拉值!$D$2:$D$3,0)-1)), DEC2BIN(IF(ISBLANK(R102), 0, MATCH(R102, CP选择!$E$2:$E$9, 0) - 1), 3))</f>
        <v>0001</v>
      </c>
      <c r="AA102" t="str">
        <f>_xlfn.CONCAT(IF(ISBLANK(S102), 0, MATCH(S102, 单列下拉值!$E$2:$E$3, 0) - 1), DEC2BIN(IF(ISBLANK(T102), 0, MATCH(T102, 后继微地址形成!$E$2:$E$9, 0) - 1), 3))</f>
        <v>0001</v>
      </c>
      <c r="AB102" t="str">
        <f>_xlfn.CONCAT(_xlfn.TEXTJOIN(",",FALSE, E99:E106), ";")</f>
        <v>002201,000101,0E0301,000011,000009,000002,000000,000000;</v>
      </c>
    </row>
    <row r="103" spans="1:28" x14ac:dyDescent="0.2">
      <c r="A103" s="120"/>
      <c r="B103" s="72"/>
      <c r="C103" t="s">
        <v>245</v>
      </c>
      <c r="D103" t="str">
        <f t="shared" si="3"/>
        <v>64</v>
      </c>
      <c r="E103" t="str">
        <f t="shared" si="4"/>
        <v>000009</v>
      </c>
      <c r="M103" s="30"/>
      <c r="S103" s="16" t="s">
        <v>241</v>
      </c>
      <c r="T103" s="25" t="s">
        <v>83</v>
      </c>
      <c r="V103" t="str">
        <f t="shared" si="5"/>
        <v>0000</v>
      </c>
      <c r="W103" t="str">
        <f>_xlfn.CONCAT(DEC2BIN(IF(ISBLANK(J103), 0, MATCH(J103, 运算选择!$E$2:$E$9, 0) - 1), 3), DEC2BIN(IF(ISBLANK(K103), 0, MATCH(K103, 单列下拉值!$A$2:$A$3, 0) - 1), 1))</f>
        <v>0000</v>
      </c>
      <c r="X103" t="str">
        <f>_xlfn.CONCAT(DEC2BIN(IF(ISBLANK(L103), 0, MATCH(L103, A寄存器选择!$D$2:$D$5, 0) - 1), 2), DEC2BIN(IF(ISBLANK(M103), 0, MATCH(M103, B寄存器选择!$D$2:$D$5, 0) - 1), 2))</f>
        <v>0000</v>
      </c>
      <c r="Y103" t="str">
        <f>_xlfn.CONCAT(DEC2BIN(IF(ISBLANK(N103), 0, MATCH(N103, 单列下拉值!$B$2:$B$3, 0) - 1)), DEC2BIN(IF(ISBLANK(O103), 0, MATCH(O103, 单列下拉值!$C$2:$C$3, 0) - 1)), DEC2BIN(IF(ISBLANK(P103), 0, MATCH(P103, ALU寄存器选择!$D$2:$D$5, 0) - 1), 2))</f>
        <v>0000</v>
      </c>
      <c r="Z103" t="str">
        <f>_xlfn.CONCAT(DEC2BIN(IF(ISBLANK(Q103),0,MATCH(Q103,单列下拉值!$D$2:$D$3,0)-1)), DEC2BIN(IF(ISBLANK(R103), 0, MATCH(R103, CP选择!$E$2:$E$9, 0) - 1), 3))</f>
        <v>0000</v>
      </c>
      <c r="AA103" t="str">
        <f>_xlfn.CONCAT(IF(ISBLANK(S103), 0, MATCH(S103, 单列下拉值!$E$2:$E$3, 0) - 1), DEC2BIN(IF(ISBLANK(T103), 0, MATCH(T103, 后继微地址形成!$E$2:$E$9, 0) - 1), 3))</f>
        <v>1001</v>
      </c>
    </row>
    <row r="104" spans="1:28" s="28" customFormat="1" x14ac:dyDescent="0.2">
      <c r="A104" s="120"/>
      <c r="B104" s="73"/>
      <c r="C104" t="s">
        <v>160</v>
      </c>
      <c r="D104" s="28" t="str">
        <f t="shared" si="3"/>
        <v>65</v>
      </c>
      <c r="E104" t="str">
        <f t="shared" si="4"/>
        <v>000002</v>
      </c>
      <c r="F104" s="21"/>
      <c r="G104" s="17"/>
      <c r="H104" s="17"/>
      <c r="I104" s="23"/>
      <c r="J104" s="21"/>
      <c r="K104" s="17"/>
      <c r="L104" s="21"/>
      <c r="M104" s="17"/>
      <c r="N104" s="21"/>
      <c r="O104" s="17"/>
      <c r="P104" s="17"/>
      <c r="Q104" s="21"/>
      <c r="R104" s="17"/>
      <c r="S104" s="21"/>
      <c r="T104" s="23" t="s">
        <v>104</v>
      </c>
      <c r="U104" s="29"/>
      <c r="V104" s="28" t="str">
        <f t="shared" si="5"/>
        <v>0000</v>
      </c>
      <c r="W104" s="28" t="str">
        <f>_xlfn.CONCAT(DEC2BIN(IF(ISBLANK(J104), 0, MATCH(J104, 运算选择!$E$2:$E$9, 0) - 1), 3), DEC2BIN(IF(ISBLANK(K104), 0, MATCH(K104, 单列下拉值!$A$2:$A$3, 0) - 1), 1))</f>
        <v>0000</v>
      </c>
      <c r="X104" s="28" t="str">
        <f>_xlfn.CONCAT(DEC2BIN(IF(ISBLANK(L104), 0, MATCH(L104, A寄存器选择!$D$2:$D$5, 0) - 1), 2), DEC2BIN(IF(ISBLANK(M104), 0, MATCH(M104, B寄存器选择!$D$2:$D$5, 0) - 1), 2))</f>
        <v>0000</v>
      </c>
      <c r="Y104" s="28" t="str">
        <f>_xlfn.CONCAT(DEC2BIN(IF(ISBLANK(N104), 0, MATCH(N104, 单列下拉值!$B$2:$B$3, 0) - 1)), DEC2BIN(IF(ISBLANK(O104), 0, MATCH(O104, 单列下拉值!$C$2:$C$3, 0) - 1)), DEC2BIN(IF(ISBLANK(P104), 0, MATCH(P104, ALU寄存器选择!$D$2:$D$5, 0) - 1), 2))</f>
        <v>0000</v>
      </c>
      <c r="Z104" s="28" t="str">
        <f>_xlfn.CONCAT(DEC2BIN(IF(ISBLANK(Q104),0,MATCH(Q104,单列下拉值!$D$2:$D$3,0)-1)), DEC2BIN(IF(ISBLANK(R104), 0, MATCH(R104, CP选择!$E$2:$E$9, 0) - 1), 3))</f>
        <v>0000</v>
      </c>
      <c r="AA104" t="str">
        <f>_xlfn.CONCAT(IF(ISBLANK(S104), 0, MATCH(S104, 单列下拉值!$E$2:$E$3, 0) - 1), DEC2BIN(IF(ISBLANK(T104), 0, MATCH(T104, 后继微地址形成!$E$2:$E$9, 0) - 1), 3))</f>
        <v>0010</v>
      </c>
    </row>
    <row r="105" spans="1:28" x14ac:dyDescent="0.2">
      <c r="A105" s="120"/>
      <c r="B105" s="72"/>
      <c r="C105" s="50"/>
      <c r="D105" s="50" t="str">
        <f t="shared" si="3"/>
        <v>66</v>
      </c>
      <c r="E105" s="50" t="str">
        <f t="shared" si="4"/>
        <v>000000</v>
      </c>
      <c r="F105" s="51"/>
      <c r="G105" s="52"/>
      <c r="H105" s="53"/>
      <c r="I105" s="54"/>
      <c r="J105" s="55"/>
      <c r="K105" s="52"/>
      <c r="L105" s="55"/>
      <c r="M105" s="53"/>
      <c r="N105" s="55"/>
      <c r="O105" s="52"/>
      <c r="P105" s="52"/>
      <c r="Q105" s="51"/>
      <c r="R105" s="52"/>
      <c r="S105" s="51"/>
      <c r="T105" s="54"/>
      <c r="V105" t="str">
        <f t="shared" si="5"/>
        <v>0000</v>
      </c>
      <c r="W105" t="str">
        <f>_xlfn.CONCAT(DEC2BIN(IF(ISBLANK(J105), 0, MATCH(J105, 运算选择!$E$2:$E$9, 0) - 1), 3), DEC2BIN(IF(ISBLANK(K105), 0, MATCH(K105, 单列下拉值!$A$2:$A$3, 0) - 1), 1))</f>
        <v>0000</v>
      </c>
      <c r="X105" t="str">
        <f>_xlfn.CONCAT(DEC2BIN(IF(ISBLANK(L105), 0, MATCH(L105, A寄存器选择!$D$2:$D$5, 0) - 1), 2), DEC2BIN(IF(ISBLANK(M105), 0, MATCH(M105, B寄存器选择!$D$2:$D$5, 0) - 1), 2))</f>
        <v>0000</v>
      </c>
      <c r="Y105" t="str">
        <f>_xlfn.CONCAT(DEC2BIN(IF(ISBLANK(N105), 0, MATCH(N105, 单列下拉值!$B$2:$B$3, 0) - 1)), DEC2BIN(IF(ISBLANK(O105), 0, MATCH(O105, 单列下拉值!$C$2:$C$3, 0) - 1)), DEC2BIN(IF(ISBLANK(P105), 0, MATCH(P105, ALU寄存器选择!$D$2:$D$5, 0) - 1), 2))</f>
        <v>0000</v>
      </c>
      <c r="Z105" t="str">
        <f>_xlfn.CONCAT(DEC2BIN(IF(ISBLANK(Q105),0,MATCH(Q105,单列下拉值!$D$2:$D$3,0)-1)), DEC2BIN(IF(ISBLANK(R105), 0, MATCH(R105, CP选择!$E$2:$E$9, 0) - 1), 3))</f>
        <v>0000</v>
      </c>
      <c r="AA105" t="str">
        <f>_xlfn.CONCAT(IF(ISBLANK(S105), 0, MATCH(S105, 单列下拉值!$E$2:$E$3, 0) - 1), DEC2BIN(IF(ISBLANK(T105), 0, MATCH(T105, 后继微地址形成!$E$2:$E$9, 0) - 1), 3))</f>
        <v>0000</v>
      </c>
    </row>
    <row r="106" spans="1:28" s="28" customFormat="1" hidden="1" x14ac:dyDescent="0.2">
      <c r="A106" s="120"/>
      <c r="B106" s="72"/>
      <c r="D106" s="28" t="str">
        <f t="shared" si="3"/>
        <v>67</v>
      </c>
      <c r="E106" t="str">
        <f t="shared" si="4"/>
        <v>000000</v>
      </c>
      <c r="F106" s="21"/>
      <c r="G106" s="17"/>
      <c r="H106" s="17"/>
      <c r="I106" s="23"/>
      <c r="J106" s="21"/>
      <c r="K106" s="17"/>
      <c r="L106" s="21"/>
      <c r="M106" s="17"/>
      <c r="N106" s="21"/>
      <c r="O106" s="17"/>
      <c r="P106" s="17"/>
      <c r="Q106" s="21"/>
      <c r="R106" s="17"/>
      <c r="S106" s="21"/>
      <c r="T106" s="23"/>
      <c r="U106" s="29"/>
      <c r="V106" s="28" t="str">
        <f t="shared" si="5"/>
        <v>0000</v>
      </c>
      <c r="W106" s="28" t="str">
        <f>_xlfn.CONCAT(DEC2BIN(IF(ISBLANK(J106), 0, MATCH(J106, 运算选择!$E$2:$E$9, 0) - 1), 3), DEC2BIN(IF(ISBLANK(K106), 0, MATCH(K106, 单列下拉值!$A$2:$A$3, 0) - 1), 1))</f>
        <v>0000</v>
      </c>
      <c r="X106" s="28" t="str">
        <f>_xlfn.CONCAT(DEC2BIN(IF(ISBLANK(L106), 0, MATCH(L106, A寄存器选择!$D$2:$D$5, 0) - 1), 2), DEC2BIN(IF(ISBLANK(M106), 0, MATCH(M106, B寄存器选择!$D$2:$D$5, 0) - 1), 2))</f>
        <v>0000</v>
      </c>
      <c r="Y106" s="28" t="str">
        <f>_xlfn.CONCAT(DEC2BIN(IF(ISBLANK(N106), 0, MATCH(N106, 单列下拉值!$B$2:$B$3, 0) - 1)), DEC2BIN(IF(ISBLANK(O106), 0, MATCH(O106, 单列下拉值!$C$2:$C$3, 0) - 1)), DEC2BIN(IF(ISBLANK(P106), 0, MATCH(P106, ALU寄存器选择!$D$2:$D$5, 0) - 1), 2))</f>
        <v>0000</v>
      </c>
      <c r="Z106" s="28" t="str">
        <f>_xlfn.CONCAT(DEC2BIN(IF(ISBLANK(Q106),0,MATCH(Q106,单列下拉值!$D$2:$D$3,0)-1)), DEC2BIN(IF(ISBLANK(R106), 0, MATCH(R106, CP选择!$E$2:$E$9, 0) - 1), 3))</f>
        <v>0000</v>
      </c>
      <c r="AA106" t="str">
        <f>_xlfn.CONCAT(IF(ISBLANK(S106), 0, MATCH(S106, 单列下拉值!$E$2:$E$3, 0) - 1), DEC2BIN(IF(ISBLANK(T106), 0, MATCH(T106, 后继微地址形成!$E$2:$E$9, 0) - 1), 3))</f>
        <v>0000</v>
      </c>
    </row>
    <row r="107" spans="1:28" hidden="1" x14ac:dyDescent="0.2">
      <c r="A107" s="120"/>
      <c r="B107" s="72"/>
      <c r="D107" t="str">
        <f t="shared" si="3"/>
        <v>68</v>
      </c>
      <c r="E107" t="str">
        <f t="shared" si="4"/>
        <v>000000</v>
      </c>
      <c r="V107" t="str">
        <f t="shared" si="5"/>
        <v>0000</v>
      </c>
      <c r="W107" t="str">
        <f>_xlfn.CONCAT(DEC2BIN(IF(ISBLANK(J107), 0, MATCH(J107, 运算选择!$E$2:$E$9, 0) - 1), 3), DEC2BIN(IF(ISBLANK(K107), 0, MATCH(K107, 单列下拉值!$A$2:$A$3, 0) - 1), 1))</f>
        <v>0000</v>
      </c>
      <c r="X107" t="str">
        <f>_xlfn.CONCAT(DEC2BIN(IF(ISBLANK(L107), 0, MATCH(L107, A寄存器选择!$D$2:$D$5, 0) - 1), 2), DEC2BIN(IF(ISBLANK(M107), 0, MATCH(M107, B寄存器选择!$D$2:$D$5, 0) - 1), 2))</f>
        <v>0000</v>
      </c>
      <c r="Y107" t="str">
        <f>_xlfn.CONCAT(DEC2BIN(IF(ISBLANK(N107), 0, MATCH(N107, 单列下拉值!$B$2:$B$3, 0) - 1)), DEC2BIN(IF(ISBLANK(O107), 0, MATCH(O107, 单列下拉值!$C$2:$C$3, 0) - 1)), DEC2BIN(IF(ISBLANK(P107), 0, MATCH(P107, ALU寄存器选择!$D$2:$D$5, 0) - 1), 2))</f>
        <v>0000</v>
      </c>
      <c r="Z107" t="str">
        <f>_xlfn.CONCAT(DEC2BIN(IF(ISBLANK(Q107),0,MATCH(Q107,单列下拉值!$D$2:$D$3,0)-1)), DEC2BIN(IF(ISBLANK(R107), 0, MATCH(R107, CP选择!$E$2:$E$9, 0) - 1), 3))</f>
        <v>0000</v>
      </c>
      <c r="AA107" t="str">
        <f>_xlfn.CONCAT(IF(ISBLANK(S107), 0, MATCH(S107, 单列下拉值!$E$2:$E$3, 0) - 1), DEC2BIN(IF(ISBLANK(T107), 0, MATCH(T107, 后继微地址形成!$E$2:$E$9, 0) - 1), 3))</f>
        <v>0000</v>
      </c>
      <c r="AB107" t="s">
        <v>237</v>
      </c>
    </row>
    <row r="108" spans="1:28" s="28" customFormat="1" hidden="1" x14ac:dyDescent="0.2">
      <c r="A108" s="120"/>
      <c r="B108" s="72"/>
      <c r="D108" s="28" t="str">
        <f t="shared" si="3"/>
        <v>69</v>
      </c>
      <c r="E108" t="str">
        <f t="shared" si="4"/>
        <v>000000</v>
      </c>
      <c r="F108" s="21"/>
      <c r="G108" s="17"/>
      <c r="H108" s="17"/>
      <c r="I108" s="23"/>
      <c r="J108" s="21"/>
      <c r="K108" s="17"/>
      <c r="L108" s="21"/>
      <c r="M108" s="17"/>
      <c r="N108" s="21"/>
      <c r="O108" s="17"/>
      <c r="P108" s="17"/>
      <c r="Q108" s="21"/>
      <c r="R108" s="17"/>
      <c r="S108" s="21"/>
      <c r="T108" s="23"/>
      <c r="U108" s="29"/>
      <c r="V108" s="28" t="str">
        <f t="shared" si="5"/>
        <v>0000</v>
      </c>
      <c r="W108" s="28" t="str">
        <f>_xlfn.CONCAT(DEC2BIN(IF(ISBLANK(J108), 0, MATCH(J108, 运算选择!$E$2:$E$9, 0) - 1), 3), DEC2BIN(IF(ISBLANK(K108), 0, MATCH(K108, 单列下拉值!$A$2:$A$3, 0) - 1), 1))</f>
        <v>0000</v>
      </c>
      <c r="X108" s="28" t="str">
        <f>_xlfn.CONCAT(DEC2BIN(IF(ISBLANK(L108), 0, MATCH(L108, A寄存器选择!$D$2:$D$5, 0) - 1), 2), DEC2BIN(IF(ISBLANK(M108), 0, MATCH(M108, B寄存器选择!$D$2:$D$5, 0) - 1), 2))</f>
        <v>0000</v>
      </c>
      <c r="Y108" s="28" t="str">
        <f>_xlfn.CONCAT(DEC2BIN(IF(ISBLANK(N108), 0, MATCH(N108, 单列下拉值!$B$2:$B$3, 0) - 1)), DEC2BIN(IF(ISBLANK(O108), 0, MATCH(O108, 单列下拉值!$C$2:$C$3, 0) - 1)), DEC2BIN(IF(ISBLANK(P108), 0, MATCH(P108, ALU寄存器选择!$D$2:$D$5, 0) - 1), 2))</f>
        <v>0000</v>
      </c>
      <c r="Z108" s="28" t="str">
        <f>_xlfn.CONCAT(DEC2BIN(IF(ISBLANK(Q108),0,MATCH(Q108,单列下拉值!$D$2:$D$3,0)-1)), DEC2BIN(IF(ISBLANK(R108), 0, MATCH(R108, CP选择!$E$2:$E$9, 0) - 1), 3))</f>
        <v>0000</v>
      </c>
      <c r="AA108" t="str">
        <f>_xlfn.CONCAT(IF(ISBLANK(S108), 0, MATCH(S108, 单列下拉值!$E$2:$E$3, 0) - 1), DEC2BIN(IF(ISBLANK(T108), 0, MATCH(T108, 后继微地址形成!$E$2:$E$9, 0) - 1), 3))</f>
        <v>0000</v>
      </c>
      <c r="AB108" s="28" t="str">
        <f>D107</f>
        <v>68</v>
      </c>
    </row>
    <row r="109" spans="1:28" hidden="1" x14ac:dyDescent="0.2">
      <c r="A109" s="120"/>
      <c r="B109" s="72"/>
      <c r="D109" t="str">
        <f t="shared" si="3"/>
        <v>6A</v>
      </c>
      <c r="E109" t="str">
        <f t="shared" si="4"/>
        <v>000000</v>
      </c>
      <c r="V109" t="str">
        <f t="shared" si="5"/>
        <v>0000</v>
      </c>
      <c r="W109" t="str">
        <f>_xlfn.CONCAT(DEC2BIN(IF(ISBLANK(J109), 0, MATCH(J109, 运算选择!$E$2:$E$9, 0) - 1), 3), DEC2BIN(IF(ISBLANK(K109), 0, MATCH(K109, 单列下拉值!$A$2:$A$3, 0) - 1), 1))</f>
        <v>0000</v>
      </c>
      <c r="X109" t="str">
        <f>_xlfn.CONCAT(DEC2BIN(IF(ISBLANK(L109), 0, MATCH(L109, A寄存器选择!$D$2:$D$5, 0) - 1), 2), DEC2BIN(IF(ISBLANK(M109), 0, MATCH(M109, B寄存器选择!$D$2:$D$5, 0) - 1), 2))</f>
        <v>0000</v>
      </c>
      <c r="Y109" t="str">
        <f>_xlfn.CONCAT(DEC2BIN(IF(ISBLANK(N109), 0, MATCH(N109, 单列下拉值!$B$2:$B$3, 0) - 1)), DEC2BIN(IF(ISBLANK(O109), 0, MATCH(O109, 单列下拉值!$C$2:$C$3, 0) - 1)), DEC2BIN(IF(ISBLANK(P109), 0, MATCH(P109, ALU寄存器选择!$D$2:$D$5, 0) - 1), 2))</f>
        <v>0000</v>
      </c>
      <c r="Z109" t="str">
        <f>_xlfn.CONCAT(DEC2BIN(IF(ISBLANK(Q109),0,MATCH(Q109,单列下拉值!$D$2:$D$3,0)-1)), DEC2BIN(IF(ISBLANK(R109), 0, MATCH(R109, CP选择!$E$2:$E$9, 0) - 1), 3))</f>
        <v>0000</v>
      </c>
      <c r="AA109" t="str">
        <f>_xlfn.CONCAT(IF(ISBLANK(S109), 0, MATCH(S109, 单列下拉值!$E$2:$E$3, 0) - 1), DEC2BIN(IF(ISBLANK(T109), 0, MATCH(T109, 后继微地址形成!$E$2:$E$9, 0) - 1), 3))</f>
        <v>0000</v>
      </c>
      <c r="AB109" t="s">
        <v>238</v>
      </c>
    </row>
    <row r="110" spans="1:28" s="28" customFormat="1" hidden="1" x14ac:dyDescent="0.2">
      <c r="A110" s="120"/>
      <c r="B110" s="72"/>
      <c r="D110" s="28" t="str">
        <f t="shared" si="3"/>
        <v>6B</v>
      </c>
      <c r="E110" t="str">
        <f t="shared" si="4"/>
        <v>000000</v>
      </c>
      <c r="F110" s="21"/>
      <c r="G110" s="17"/>
      <c r="H110" s="17"/>
      <c r="I110" s="23"/>
      <c r="J110" s="21"/>
      <c r="K110" s="17"/>
      <c r="L110" s="21"/>
      <c r="M110" s="17"/>
      <c r="N110" s="21"/>
      <c r="O110" s="17"/>
      <c r="P110" s="17"/>
      <c r="Q110" s="21"/>
      <c r="R110" s="17"/>
      <c r="S110" s="21"/>
      <c r="T110" s="23"/>
      <c r="U110" s="29"/>
      <c r="V110" s="28" t="str">
        <f t="shared" si="5"/>
        <v>0000</v>
      </c>
      <c r="W110" s="28" t="str">
        <f>_xlfn.CONCAT(DEC2BIN(IF(ISBLANK(J110), 0, MATCH(J110, 运算选择!$E$2:$E$9, 0) - 1), 3), DEC2BIN(IF(ISBLANK(K110), 0, MATCH(K110, 单列下拉值!$A$2:$A$3, 0) - 1), 1))</f>
        <v>0000</v>
      </c>
      <c r="X110" s="28" t="str">
        <f>_xlfn.CONCAT(DEC2BIN(IF(ISBLANK(L110), 0, MATCH(L110, A寄存器选择!$D$2:$D$5, 0) - 1), 2), DEC2BIN(IF(ISBLANK(M110), 0, MATCH(M110, B寄存器选择!$D$2:$D$5, 0) - 1), 2))</f>
        <v>0000</v>
      </c>
      <c r="Y110" s="28" t="str">
        <f>_xlfn.CONCAT(DEC2BIN(IF(ISBLANK(N110), 0, MATCH(N110, 单列下拉值!$B$2:$B$3, 0) - 1)), DEC2BIN(IF(ISBLANK(O110), 0, MATCH(O110, 单列下拉值!$C$2:$C$3, 0) - 1)), DEC2BIN(IF(ISBLANK(P110), 0, MATCH(P110, ALU寄存器选择!$D$2:$D$5, 0) - 1), 2))</f>
        <v>0000</v>
      </c>
      <c r="Z110" s="28" t="str">
        <f>_xlfn.CONCAT(DEC2BIN(IF(ISBLANK(Q110),0,MATCH(Q110,单列下拉值!$D$2:$D$3,0)-1)), DEC2BIN(IF(ISBLANK(R110), 0, MATCH(R110, CP选择!$E$2:$E$9, 0) - 1), 3))</f>
        <v>0000</v>
      </c>
      <c r="AA110" t="str">
        <f>_xlfn.CONCAT(IF(ISBLANK(S110), 0, MATCH(S110, 单列下拉值!$E$2:$E$3, 0) - 1), DEC2BIN(IF(ISBLANK(T110), 0, MATCH(T110, 后继微地址形成!$E$2:$E$9, 0) - 1), 3))</f>
        <v>0000</v>
      </c>
      <c r="AB110" t="str">
        <f>_xlfn.CONCAT(_xlfn.TEXTJOIN(",",FALSE, E107:E114), ";")</f>
        <v>000000,000000,000000,000000,000000,000000,000000,000000;</v>
      </c>
    </row>
    <row r="111" spans="1:28" hidden="1" x14ac:dyDescent="0.2">
      <c r="A111" s="120"/>
      <c r="B111" s="72"/>
      <c r="D111" t="str">
        <f t="shared" si="3"/>
        <v>6C</v>
      </c>
      <c r="E111" t="str">
        <f t="shared" si="4"/>
        <v>000000</v>
      </c>
      <c r="V111" t="str">
        <f t="shared" si="5"/>
        <v>0000</v>
      </c>
      <c r="W111" t="str">
        <f>_xlfn.CONCAT(DEC2BIN(IF(ISBLANK(J111), 0, MATCH(J111, 运算选择!$E$2:$E$9, 0) - 1), 3), DEC2BIN(IF(ISBLANK(K111), 0, MATCH(K111, 单列下拉值!$A$2:$A$3, 0) - 1), 1))</f>
        <v>0000</v>
      </c>
      <c r="X111" t="str">
        <f>_xlfn.CONCAT(DEC2BIN(IF(ISBLANK(L111), 0, MATCH(L111, A寄存器选择!$D$2:$D$5, 0) - 1), 2), DEC2BIN(IF(ISBLANK(M111), 0, MATCH(M111, B寄存器选择!$D$2:$D$5, 0) - 1), 2))</f>
        <v>0000</v>
      </c>
      <c r="Y111" t="str">
        <f>_xlfn.CONCAT(DEC2BIN(IF(ISBLANK(N111), 0, MATCH(N111, 单列下拉值!$B$2:$B$3, 0) - 1)), DEC2BIN(IF(ISBLANK(O111), 0, MATCH(O111, 单列下拉值!$C$2:$C$3, 0) - 1)), DEC2BIN(IF(ISBLANK(P111), 0, MATCH(P111, ALU寄存器选择!$D$2:$D$5, 0) - 1), 2))</f>
        <v>0000</v>
      </c>
      <c r="Z111" t="str">
        <f>_xlfn.CONCAT(DEC2BIN(IF(ISBLANK(Q111),0,MATCH(Q111,单列下拉值!$D$2:$D$3,0)-1)), DEC2BIN(IF(ISBLANK(R111), 0, MATCH(R111, CP选择!$E$2:$E$9, 0) - 1), 3))</f>
        <v>0000</v>
      </c>
      <c r="AA111" t="str">
        <f>_xlfn.CONCAT(IF(ISBLANK(S111), 0, MATCH(S111, 单列下拉值!$E$2:$E$3, 0) - 1), DEC2BIN(IF(ISBLANK(T111), 0, MATCH(T111, 后继微地址形成!$E$2:$E$9, 0) - 1), 3))</f>
        <v>0000</v>
      </c>
    </row>
    <row r="112" spans="1:28" s="28" customFormat="1" hidden="1" x14ac:dyDescent="0.2">
      <c r="A112" s="120"/>
      <c r="B112" s="72"/>
      <c r="D112" s="28" t="str">
        <f t="shared" si="3"/>
        <v>6D</v>
      </c>
      <c r="E112" t="str">
        <f t="shared" si="4"/>
        <v>000000</v>
      </c>
      <c r="F112" s="21"/>
      <c r="G112" s="17"/>
      <c r="H112" s="17"/>
      <c r="I112" s="23"/>
      <c r="J112" s="21"/>
      <c r="K112" s="17"/>
      <c r="L112" s="21"/>
      <c r="M112" s="17"/>
      <c r="N112" s="21"/>
      <c r="O112" s="17"/>
      <c r="P112" s="17"/>
      <c r="Q112" s="21"/>
      <c r="R112" s="17"/>
      <c r="S112" s="21"/>
      <c r="T112" s="23"/>
      <c r="U112" s="29"/>
      <c r="V112" s="28" t="str">
        <f t="shared" si="5"/>
        <v>0000</v>
      </c>
      <c r="W112" s="28" t="str">
        <f>_xlfn.CONCAT(DEC2BIN(IF(ISBLANK(J112), 0, MATCH(J112, 运算选择!$E$2:$E$9, 0) - 1), 3), DEC2BIN(IF(ISBLANK(K112), 0, MATCH(K112, 单列下拉值!$A$2:$A$3, 0) - 1), 1))</f>
        <v>0000</v>
      </c>
      <c r="X112" s="28" t="str">
        <f>_xlfn.CONCAT(DEC2BIN(IF(ISBLANK(L112), 0, MATCH(L112, A寄存器选择!$D$2:$D$5, 0) - 1), 2), DEC2BIN(IF(ISBLANK(M112), 0, MATCH(M112, B寄存器选择!$D$2:$D$5, 0) - 1), 2))</f>
        <v>0000</v>
      </c>
      <c r="Y112" s="28" t="str">
        <f>_xlfn.CONCAT(DEC2BIN(IF(ISBLANK(N112), 0, MATCH(N112, 单列下拉值!$B$2:$B$3, 0) - 1)), DEC2BIN(IF(ISBLANK(O112), 0, MATCH(O112, 单列下拉值!$C$2:$C$3, 0) - 1)), DEC2BIN(IF(ISBLANK(P112), 0, MATCH(P112, ALU寄存器选择!$D$2:$D$5, 0) - 1), 2))</f>
        <v>0000</v>
      </c>
      <c r="Z112" s="28" t="str">
        <f>_xlfn.CONCAT(DEC2BIN(IF(ISBLANK(Q112),0,MATCH(Q112,单列下拉值!$D$2:$D$3,0)-1)), DEC2BIN(IF(ISBLANK(R112), 0, MATCH(R112, CP选择!$E$2:$E$9, 0) - 1), 3))</f>
        <v>0000</v>
      </c>
      <c r="AA112" t="str">
        <f>_xlfn.CONCAT(IF(ISBLANK(S112), 0, MATCH(S112, 单列下拉值!$E$2:$E$3, 0) - 1), DEC2BIN(IF(ISBLANK(T112), 0, MATCH(T112, 后继微地址形成!$E$2:$E$9, 0) - 1), 3))</f>
        <v>0000</v>
      </c>
    </row>
    <row r="113" spans="1:28" hidden="1" x14ac:dyDescent="0.2">
      <c r="A113" s="120"/>
      <c r="B113" s="72"/>
      <c r="D113" t="str">
        <f t="shared" si="3"/>
        <v>6E</v>
      </c>
      <c r="E113" t="str">
        <f t="shared" si="4"/>
        <v>000000</v>
      </c>
      <c r="V113" t="str">
        <f t="shared" si="5"/>
        <v>0000</v>
      </c>
      <c r="W113" t="str">
        <f>_xlfn.CONCAT(DEC2BIN(IF(ISBLANK(J113), 0, MATCH(J113, 运算选择!$E$2:$E$9, 0) - 1), 3), DEC2BIN(IF(ISBLANK(K113), 0, MATCH(K113, 单列下拉值!$A$2:$A$3, 0) - 1), 1))</f>
        <v>0000</v>
      </c>
      <c r="X113" t="str">
        <f>_xlfn.CONCAT(DEC2BIN(IF(ISBLANK(L113), 0, MATCH(L113, A寄存器选择!$D$2:$D$5, 0) - 1), 2), DEC2BIN(IF(ISBLANK(M113), 0, MATCH(M113, B寄存器选择!$D$2:$D$5, 0) - 1), 2))</f>
        <v>0000</v>
      </c>
      <c r="Y113" t="str">
        <f>_xlfn.CONCAT(DEC2BIN(IF(ISBLANK(N113), 0, MATCH(N113, 单列下拉值!$B$2:$B$3, 0) - 1)), DEC2BIN(IF(ISBLANK(O113), 0, MATCH(O113, 单列下拉值!$C$2:$C$3, 0) - 1)), DEC2BIN(IF(ISBLANK(P113), 0, MATCH(P113, ALU寄存器选择!$D$2:$D$5, 0) - 1), 2))</f>
        <v>0000</v>
      </c>
      <c r="Z113" t="str">
        <f>_xlfn.CONCAT(DEC2BIN(IF(ISBLANK(Q113),0,MATCH(Q113,单列下拉值!$D$2:$D$3,0)-1)), DEC2BIN(IF(ISBLANK(R113), 0, MATCH(R113, CP选择!$E$2:$E$9, 0) - 1), 3))</f>
        <v>0000</v>
      </c>
      <c r="AA113" t="str">
        <f>_xlfn.CONCAT(IF(ISBLANK(S113), 0, MATCH(S113, 单列下拉值!$E$2:$E$3, 0) - 1), DEC2BIN(IF(ISBLANK(T113), 0, MATCH(T113, 后继微地址形成!$E$2:$E$9, 0) - 1), 3))</f>
        <v>0000</v>
      </c>
    </row>
    <row r="114" spans="1:28" s="28" customFormat="1" hidden="1" x14ac:dyDescent="0.2">
      <c r="A114" s="121"/>
      <c r="B114" s="73"/>
      <c r="D114" s="28" t="str">
        <f t="shared" si="3"/>
        <v>6F</v>
      </c>
      <c r="E114" t="str">
        <f t="shared" si="4"/>
        <v>000000</v>
      </c>
      <c r="F114" s="21"/>
      <c r="G114" s="17"/>
      <c r="H114" s="17"/>
      <c r="I114" s="23"/>
      <c r="J114" s="21"/>
      <c r="K114" s="17"/>
      <c r="L114" s="21"/>
      <c r="M114" s="17"/>
      <c r="N114" s="21"/>
      <c r="O114" s="17"/>
      <c r="P114" s="17"/>
      <c r="Q114" s="21"/>
      <c r="R114" s="17"/>
      <c r="S114" s="21"/>
      <c r="T114" s="23"/>
      <c r="U114" s="29"/>
      <c r="V114" s="28" t="str">
        <f t="shared" si="5"/>
        <v>0000</v>
      </c>
      <c r="W114" s="28" t="str">
        <f>_xlfn.CONCAT(DEC2BIN(IF(ISBLANK(J114), 0, MATCH(J114, 运算选择!$E$2:$E$9, 0) - 1), 3), DEC2BIN(IF(ISBLANK(K114), 0, MATCH(K114, 单列下拉值!$A$2:$A$3, 0) - 1), 1))</f>
        <v>0000</v>
      </c>
      <c r="X114" s="28" t="str">
        <f>_xlfn.CONCAT(DEC2BIN(IF(ISBLANK(L114), 0, MATCH(L114, A寄存器选择!$D$2:$D$5, 0) - 1), 2), DEC2BIN(IF(ISBLANK(M114), 0, MATCH(M114, B寄存器选择!$D$2:$D$5, 0) - 1), 2))</f>
        <v>0000</v>
      </c>
      <c r="Y114" s="28" t="str">
        <f>_xlfn.CONCAT(DEC2BIN(IF(ISBLANK(N114), 0, MATCH(N114, 单列下拉值!$B$2:$B$3, 0) - 1)), DEC2BIN(IF(ISBLANK(O114), 0, MATCH(O114, 单列下拉值!$C$2:$C$3, 0) - 1)), DEC2BIN(IF(ISBLANK(P114), 0, MATCH(P114, ALU寄存器选择!$D$2:$D$5, 0) - 1), 2))</f>
        <v>0000</v>
      </c>
      <c r="Z114" s="28" t="str">
        <f>_xlfn.CONCAT(DEC2BIN(IF(ISBLANK(Q114),0,MATCH(Q114,单列下拉值!$D$2:$D$3,0)-1)), DEC2BIN(IF(ISBLANK(R114), 0, MATCH(R114, CP选择!$E$2:$E$9, 0) - 1), 3))</f>
        <v>0000</v>
      </c>
      <c r="AA114" t="str">
        <f>_xlfn.CONCAT(IF(ISBLANK(S114), 0, MATCH(S114, 单列下拉值!$E$2:$E$3, 0) - 1), DEC2BIN(IF(ISBLANK(T114), 0, MATCH(T114, 后继微地址形成!$E$2:$E$9, 0) - 1), 3))</f>
        <v>0000</v>
      </c>
    </row>
    <row r="115" spans="1:28" x14ac:dyDescent="0.2">
      <c r="A115" s="119" t="s">
        <v>246</v>
      </c>
      <c r="B115" s="31"/>
      <c r="C115" s="56" t="s">
        <v>128</v>
      </c>
      <c r="D115" s="57" t="str">
        <f t="shared" si="3"/>
        <v>70</v>
      </c>
      <c r="E115" s="56" t="str">
        <f t="shared" si="4"/>
        <v>002201</v>
      </c>
      <c r="F115" s="58"/>
      <c r="G115" s="59"/>
      <c r="H115" s="60"/>
      <c r="I115" s="61"/>
      <c r="J115" s="62"/>
      <c r="K115" s="59"/>
      <c r="L115" s="62"/>
      <c r="M115" s="60" t="s">
        <v>92</v>
      </c>
      <c r="N115" s="62"/>
      <c r="O115" s="59"/>
      <c r="P115" s="59" t="s">
        <v>88</v>
      </c>
      <c r="Q115" s="58"/>
      <c r="R115" s="59"/>
      <c r="S115" s="58"/>
      <c r="T115" s="61" t="s">
        <v>83</v>
      </c>
      <c r="V115" t="str">
        <f t="shared" si="5"/>
        <v>0000</v>
      </c>
      <c r="W115" t="str">
        <f>_xlfn.CONCAT(DEC2BIN(IF(ISBLANK(J115), 0, MATCH(J115, 运算选择!$E$2:$E$9, 0) - 1), 3), DEC2BIN(IF(ISBLANK(K115), 0, MATCH(K115, 单列下拉值!$A$2:$A$3, 0) - 1), 1))</f>
        <v>0000</v>
      </c>
      <c r="X115" t="str">
        <f>_xlfn.CONCAT(DEC2BIN(IF(ISBLANK(L115), 0, MATCH(L115, A寄存器选择!$D$2:$D$5, 0) - 1), 2), DEC2BIN(IF(ISBLANK(M115), 0, MATCH(M115, B寄存器选择!$D$2:$D$5, 0) - 1), 2))</f>
        <v>0010</v>
      </c>
      <c r="Y115" t="str">
        <f>_xlfn.CONCAT(DEC2BIN(IF(ISBLANK(N115), 0, MATCH(N115, 单列下拉值!$B$2:$B$3, 0) - 1)), DEC2BIN(IF(ISBLANK(O115), 0, MATCH(O115, 单列下拉值!$C$2:$C$3, 0) - 1)), DEC2BIN(IF(ISBLANK(P115), 0, MATCH(P115, ALU寄存器选择!$D$2:$D$5, 0) - 1), 2))</f>
        <v>0010</v>
      </c>
      <c r="Z115" t="str">
        <f>_xlfn.CONCAT(DEC2BIN(IF(ISBLANK(Q115),0,MATCH(Q115,单列下拉值!$D$2:$D$3,0)-1)), DEC2BIN(IF(ISBLANK(R115), 0, MATCH(R115, CP选择!$E$2:$E$9, 0) - 1), 3))</f>
        <v>0000</v>
      </c>
      <c r="AA115" t="str">
        <f>_xlfn.CONCAT(IF(ISBLANK(S115), 0, MATCH(S115, 单列下拉值!$E$2:$E$3, 0) - 1), DEC2BIN(IF(ISBLANK(T115), 0, MATCH(T115, 后继微地址形成!$E$2:$E$9, 0) - 1), 3))</f>
        <v>0001</v>
      </c>
      <c r="AB115" t="s">
        <v>237</v>
      </c>
    </row>
    <row r="116" spans="1:28" s="28" customFormat="1" x14ac:dyDescent="0.2">
      <c r="A116" s="120"/>
      <c r="B116" s="31"/>
      <c r="C116" s="28" t="s">
        <v>164</v>
      </c>
      <c r="D116" s="28" t="str">
        <f t="shared" si="3"/>
        <v>71</v>
      </c>
      <c r="E116" t="str">
        <f t="shared" si="4"/>
        <v>000101</v>
      </c>
      <c r="F116" s="21"/>
      <c r="G116" s="17"/>
      <c r="H116" s="17"/>
      <c r="I116" s="23"/>
      <c r="J116" s="21"/>
      <c r="K116" s="17"/>
      <c r="L116" s="21" t="s">
        <v>86</v>
      </c>
      <c r="M116" s="17"/>
      <c r="N116" s="21"/>
      <c r="O116" s="17"/>
      <c r="P116" s="17" t="s">
        <v>96</v>
      </c>
      <c r="Q116" s="21"/>
      <c r="R116" s="17"/>
      <c r="S116" s="21"/>
      <c r="T116" s="23" t="s">
        <v>83</v>
      </c>
      <c r="U116" s="29"/>
      <c r="V116" s="28" t="str">
        <f t="shared" si="5"/>
        <v>0000</v>
      </c>
      <c r="W116" s="28" t="str">
        <f>_xlfn.CONCAT(DEC2BIN(IF(ISBLANK(J116), 0, MATCH(J116, 运算选择!$E$2:$E$9, 0) - 1), 3), DEC2BIN(IF(ISBLANK(K116), 0, MATCH(K116, 单列下拉值!$A$2:$A$3, 0) - 1), 1))</f>
        <v>0000</v>
      </c>
      <c r="X116" s="28" t="str">
        <f>_xlfn.CONCAT(DEC2BIN(IF(ISBLANK(L116), 0, MATCH(L116, A寄存器选择!$D$2:$D$5, 0) - 1), 2), DEC2BIN(IF(ISBLANK(M116), 0, MATCH(M116, B寄存器选择!$D$2:$D$5, 0) - 1), 2))</f>
        <v>0000</v>
      </c>
      <c r="Y116" s="28" t="str">
        <f>_xlfn.CONCAT(DEC2BIN(IF(ISBLANK(N116), 0, MATCH(N116, 单列下拉值!$B$2:$B$3, 0) - 1)), DEC2BIN(IF(ISBLANK(O116), 0, MATCH(O116, 单列下拉值!$C$2:$C$3, 0) - 1)), DEC2BIN(IF(ISBLANK(P116), 0, MATCH(P116, ALU寄存器选择!$D$2:$D$5, 0) - 1), 2))</f>
        <v>0001</v>
      </c>
      <c r="Z116" s="28" t="str">
        <f>_xlfn.CONCAT(DEC2BIN(IF(ISBLANK(Q116),0,MATCH(Q116,单列下拉值!$D$2:$D$3,0)-1)), DEC2BIN(IF(ISBLANK(R116), 0, MATCH(R116, CP选择!$E$2:$E$9, 0) - 1), 3))</f>
        <v>0000</v>
      </c>
      <c r="AA116" t="str">
        <f>_xlfn.CONCAT(IF(ISBLANK(S116), 0, MATCH(S116, 单列下拉值!$E$2:$E$3, 0) - 1), DEC2BIN(IF(ISBLANK(T116), 0, MATCH(T116, 后继微地址形成!$E$2:$E$9, 0) - 1), 3))</f>
        <v>0001</v>
      </c>
      <c r="AB116" s="28" t="str">
        <f>D115</f>
        <v>70</v>
      </c>
    </row>
    <row r="117" spans="1:28" x14ac:dyDescent="0.2">
      <c r="A117" s="120"/>
      <c r="B117" s="31"/>
      <c r="C117" t="s">
        <v>204</v>
      </c>
      <c r="D117" t="str">
        <f t="shared" si="3"/>
        <v>72</v>
      </c>
      <c r="E117" t="str">
        <f t="shared" si="4"/>
        <v>0C0301</v>
      </c>
      <c r="J117" s="26" t="s">
        <v>165</v>
      </c>
      <c r="P117" s="20" t="s">
        <v>97</v>
      </c>
      <c r="T117" s="25" t="s">
        <v>83</v>
      </c>
      <c r="V117" t="str">
        <f t="shared" si="5"/>
        <v>0000</v>
      </c>
      <c r="W117" t="str">
        <f>_xlfn.CONCAT(DEC2BIN(IF(ISBLANK(J117), 0, MATCH(J117, 运算选择!$E$2:$E$9, 0) - 1), 3), DEC2BIN(IF(ISBLANK(K117), 0, MATCH(K117, 单列下拉值!$A$2:$A$3, 0) - 1), 1))</f>
        <v>1100</v>
      </c>
      <c r="X117" t="str">
        <f>_xlfn.CONCAT(DEC2BIN(IF(ISBLANK(L117), 0, MATCH(L117, A寄存器选择!$D$2:$D$5, 0) - 1), 2), DEC2BIN(IF(ISBLANK(M117), 0, MATCH(M117, B寄存器选择!$D$2:$D$5, 0) - 1), 2))</f>
        <v>0000</v>
      </c>
      <c r="Y117" t="str">
        <f>_xlfn.CONCAT(DEC2BIN(IF(ISBLANK(N117), 0, MATCH(N117, 单列下拉值!$B$2:$B$3, 0) - 1)), DEC2BIN(IF(ISBLANK(O117), 0, MATCH(O117, 单列下拉值!$C$2:$C$3, 0) - 1)), DEC2BIN(IF(ISBLANK(P117), 0, MATCH(P117, ALU寄存器选择!$D$2:$D$5, 0) - 1), 2))</f>
        <v>0011</v>
      </c>
      <c r="Z117" t="str">
        <f>_xlfn.CONCAT(DEC2BIN(IF(ISBLANK(Q117),0,MATCH(Q117,单列下拉值!$D$2:$D$3,0)-1)), DEC2BIN(IF(ISBLANK(R117), 0, MATCH(R117, CP选择!$E$2:$E$9, 0) - 1), 3))</f>
        <v>0000</v>
      </c>
      <c r="AA117" t="str">
        <f>_xlfn.CONCAT(IF(ISBLANK(S117), 0, MATCH(S117, 单列下拉值!$E$2:$E$3, 0) - 1), DEC2BIN(IF(ISBLANK(T117), 0, MATCH(T117, 后继微地址形成!$E$2:$E$9, 0) - 1), 3))</f>
        <v>0001</v>
      </c>
      <c r="AB117" t="s">
        <v>238</v>
      </c>
    </row>
    <row r="118" spans="1:28" s="28" customFormat="1" x14ac:dyDescent="0.2">
      <c r="A118" s="120"/>
      <c r="B118" s="31"/>
      <c r="C118" s="28" t="s">
        <v>131</v>
      </c>
      <c r="D118" s="28" t="str">
        <f t="shared" si="3"/>
        <v>73</v>
      </c>
      <c r="E118" t="str">
        <f t="shared" si="4"/>
        <v>000011</v>
      </c>
      <c r="F118" s="21"/>
      <c r="G118" s="17"/>
      <c r="H118" s="17"/>
      <c r="I118" s="23"/>
      <c r="J118" s="21"/>
      <c r="K118" s="17"/>
      <c r="L118" s="21"/>
      <c r="M118" s="17"/>
      <c r="N118" s="21"/>
      <c r="O118" s="17"/>
      <c r="P118" s="17"/>
      <c r="Q118" s="21"/>
      <c r="R118" s="17" t="s">
        <v>103</v>
      </c>
      <c r="S118" s="21"/>
      <c r="T118" s="23" t="s">
        <v>83</v>
      </c>
      <c r="U118" s="29"/>
      <c r="V118" s="28" t="str">
        <f t="shared" si="5"/>
        <v>0000</v>
      </c>
      <c r="W118" s="28" t="str">
        <f>_xlfn.CONCAT(DEC2BIN(IF(ISBLANK(J118), 0, MATCH(J118, 运算选择!$E$2:$E$9, 0) - 1), 3), DEC2BIN(IF(ISBLANK(K118), 0, MATCH(K118, 单列下拉值!$A$2:$A$3, 0) - 1), 1))</f>
        <v>0000</v>
      </c>
      <c r="X118" s="28" t="str">
        <f>_xlfn.CONCAT(DEC2BIN(IF(ISBLANK(L118), 0, MATCH(L118, A寄存器选择!$D$2:$D$5, 0) - 1), 2), DEC2BIN(IF(ISBLANK(M118), 0, MATCH(M118, B寄存器选择!$D$2:$D$5, 0) - 1), 2))</f>
        <v>0000</v>
      </c>
      <c r="Y118" s="28" t="str">
        <f>_xlfn.CONCAT(DEC2BIN(IF(ISBLANK(N118), 0, MATCH(N118, 单列下拉值!$B$2:$B$3, 0) - 1)), DEC2BIN(IF(ISBLANK(O118), 0, MATCH(O118, 单列下拉值!$C$2:$C$3, 0) - 1)), DEC2BIN(IF(ISBLANK(P118), 0, MATCH(P118, ALU寄存器选择!$D$2:$D$5, 0) - 1), 2))</f>
        <v>0000</v>
      </c>
      <c r="Z118" s="28" t="str">
        <f>_xlfn.CONCAT(DEC2BIN(IF(ISBLANK(Q118),0,MATCH(Q118,单列下拉值!$D$2:$D$3,0)-1)), DEC2BIN(IF(ISBLANK(R118), 0, MATCH(R118, CP选择!$E$2:$E$9, 0) - 1), 3))</f>
        <v>0001</v>
      </c>
      <c r="AA118" t="str">
        <f>_xlfn.CONCAT(IF(ISBLANK(S118), 0, MATCH(S118, 单列下拉值!$E$2:$E$3, 0) - 1), DEC2BIN(IF(ISBLANK(T118), 0, MATCH(T118, 后继微地址形成!$E$2:$E$9, 0) - 1), 3))</f>
        <v>0001</v>
      </c>
      <c r="AB118" t="str">
        <f>_xlfn.CONCAT(_xlfn.TEXTJOIN(",",FALSE, E115:E122), ";")</f>
        <v>002201,000101,0C0301,000011,000002,000000,000000,000000;</v>
      </c>
    </row>
    <row r="119" spans="1:28" x14ac:dyDescent="0.2">
      <c r="A119" s="120"/>
      <c r="B119" s="31"/>
      <c r="C119" t="s">
        <v>160</v>
      </c>
      <c r="D119" t="str">
        <f t="shared" si="3"/>
        <v>74</v>
      </c>
      <c r="E119" t="str">
        <f t="shared" si="4"/>
        <v>000002</v>
      </c>
      <c r="T119" s="25" t="s">
        <v>104</v>
      </c>
      <c r="V119" t="str">
        <f t="shared" si="5"/>
        <v>0000</v>
      </c>
      <c r="W119" t="str">
        <f>_xlfn.CONCAT(DEC2BIN(IF(ISBLANK(J119), 0, MATCH(J119, 运算选择!$E$2:$E$9, 0) - 1), 3), DEC2BIN(IF(ISBLANK(K119), 0, MATCH(K119, 单列下拉值!$A$2:$A$3, 0) - 1), 1))</f>
        <v>0000</v>
      </c>
      <c r="X119" t="str">
        <f>_xlfn.CONCAT(DEC2BIN(IF(ISBLANK(L119), 0, MATCH(L119, A寄存器选择!$D$2:$D$5, 0) - 1), 2), DEC2BIN(IF(ISBLANK(M119), 0, MATCH(M119, B寄存器选择!$D$2:$D$5, 0) - 1), 2))</f>
        <v>0000</v>
      </c>
      <c r="Y119" t="str">
        <f>_xlfn.CONCAT(DEC2BIN(IF(ISBLANK(N119), 0, MATCH(N119, 单列下拉值!$B$2:$B$3, 0) - 1)), DEC2BIN(IF(ISBLANK(O119), 0, MATCH(O119, 单列下拉值!$C$2:$C$3, 0) - 1)), DEC2BIN(IF(ISBLANK(P119), 0, MATCH(P119, ALU寄存器选择!$D$2:$D$5, 0) - 1), 2))</f>
        <v>0000</v>
      </c>
      <c r="Z119" t="str">
        <f>_xlfn.CONCAT(DEC2BIN(IF(ISBLANK(Q119),0,MATCH(Q119,单列下拉值!$D$2:$D$3,0)-1)), DEC2BIN(IF(ISBLANK(R119), 0, MATCH(R119, CP选择!$E$2:$E$9, 0) - 1), 3))</f>
        <v>0000</v>
      </c>
      <c r="AA119" t="str">
        <f>_xlfn.CONCAT(IF(ISBLANK(S119), 0, MATCH(S119, 单列下拉值!$E$2:$E$3, 0) - 1), DEC2BIN(IF(ISBLANK(T119), 0, MATCH(T119, 后继微地址形成!$E$2:$E$9, 0) - 1), 3))</f>
        <v>0010</v>
      </c>
    </row>
    <row r="120" spans="1:28" s="28" customFormat="1" x14ac:dyDescent="0.2">
      <c r="A120" s="120"/>
      <c r="B120" s="31"/>
      <c r="D120" s="28" t="str">
        <f t="shared" si="3"/>
        <v>75</v>
      </c>
      <c r="E120" t="str">
        <f t="shared" si="4"/>
        <v>000000</v>
      </c>
      <c r="F120" s="21"/>
      <c r="G120" s="17"/>
      <c r="H120" s="17"/>
      <c r="I120" s="23"/>
      <c r="J120" s="21"/>
      <c r="K120" s="17"/>
      <c r="L120" s="21"/>
      <c r="M120" s="17"/>
      <c r="N120" s="21"/>
      <c r="O120" s="17"/>
      <c r="P120" s="17"/>
      <c r="Q120" s="21"/>
      <c r="R120" s="17"/>
      <c r="S120" s="21"/>
      <c r="T120" s="23"/>
      <c r="U120" s="29"/>
      <c r="V120" s="28" t="str">
        <f t="shared" si="5"/>
        <v>0000</v>
      </c>
      <c r="W120" s="28" t="str">
        <f>_xlfn.CONCAT(DEC2BIN(IF(ISBLANK(J120), 0, MATCH(J120, 运算选择!$E$2:$E$9, 0) - 1), 3), DEC2BIN(IF(ISBLANK(K120), 0, MATCH(K120, 单列下拉值!$A$2:$A$3, 0) - 1), 1))</f>
        <v>0000</v>
      </c>
      <c r="X120" s="28" t="str">
        <f>_xlfn.CONCAT(DEC2BIN(IF(ISBLANK(L120), 0, MATCH(L120, A寄存器选择!$D$2:$D$5, 0) - 1), 2), DEC2BIN(IF(ISBLANK(M120), 0, MATCH(M120, B寄存器选择!$D$2:$D$5, 0) - 1), 2))</f>
        <v>0000</v>
      </c>
      <c r="Y120" s="28" t="str">
        <f>_xlfn.CONCAT(DEC2BIN(IF(ISBLANK(N120), 0, MATCH(N120, 单列下拉值!$B$2:$B$3, 0) - 1)), DEC2BIN(IF(ISBLANK(O120), 0, MATCH(O120, 单列下拉值!$C$2:$C$3, 0) - 1)), DEC2BIN(IF(ISBLANK(P120), 0, MATCH(P120, ALU寄存器选择!$D$2:$D$5, 0) - 1), 2))</f>
        <v>0000</v>
      </c>
      <c r="Z120" s="28" t="str">
        <f>_xlfn.CONCAT(DEC2BIN(IF(ISBLANK(Q120),0,MATCH(Q120,单列下拉值!$D$2:$D$3,0)-1)), DEC2BIN(IF(ISBLANK(R120), 0, MATCH(R120, CP选择!$E$2:$E$9, 0) - 1), 3))</f>
        <v>0000</v>
      </c>
      <c r="AA120" t="str">
        <f>_xlfn.CONCAT(IF(ISBLANK(S120), 0, MATCH(S120, 单列下拉值!$E$2:$E$3, 0) - 1), DEC2BIN(IF(ISBLANK(T120), 0, MATCH(T120, 后继微地址形成!$E$2:$E$9, 0) - 1), 3))</f>
        <v>0000</v>
      </c>
    </row>
    <row r="121" spans="1:28" hidden="1" x14ac:dyDescent="0.2">
      <c r="A121" s="120"/>
      <c r="B121" s="31"/>
      <c r="D121" t="str">
        <f t="shared" si="3"/>
        <v>76</v>
      </c>
      <c r="E121" t="str">
        <f t="shared" si="4"/>
        <v>000000</v>
      </c>
      <c r="V121" t="str">
        <f t="shared" si="5"/>
        <v>0000</v>
      </c>
      <c r="W121" t="str">
        <f>_xlfn.CONCAT(DEC2BIN(IF(ISBLANK(J121), 0, MATCH(J121, 运算选择!$E$2:$E$9, 0) - 1), 3), DEC2BIN(IF(ISBLANK(K121), 0, MATCH(K121, 单列下拉值!$A$2:$A$3, 0) - 1), 1))</f>
        <v>0000</v>
      </c>
      <c r="X121" t="str">
        <f>_xlfn.CONCAT(DEC2BIN(IF(ISBLANK(L121), 0, MATCH(L121, A寄存器选择!$D$2:$D$5, 0) - 1), 2), DEC2BIN(IF(ISBLANK(M121), 0, MATCH(M121, B寄存器选择!$D$2:$D$5, 0) - 1), 2))</f>
        <v>0000</v>
      </c>
      <c r="Y121" t="str">
        <f>_xlfn.CONCAT(DEC2BIN(IF(ISBLANK(N121), 0, MATCH(N121, 单列下拉值!$B$2:$B$3, 0) - 1)), DEC2BIN(IF(ISBLANK(O121), 0, MATCH(O121, 单列下拉值!$C$2:$C$3, 0) - 1)), DEC2BIN(IF(ISBLANK(P121), 0, MATCH(P121, ALU寄存器选择!$D$2:$D$5, 0) - 1), 2))</f>
        <v>0000</v>
      </c>
      <c r="Z121" t="str">
        <f>_xlfn.CONCAT(DEC2BIN(IF(ISBLANK(Q121),0,MATCH(Q121,单列下拉值!$D$2:$D$3,0)-1)), DEC2BIN(IF(ISBLANK(R121), 0, MATCH(R121, CP选择!$E$2:$E$9, 0) - 1), 3))</f>
        <v>0000</v>
      </c>
      <c r="AA121" t="str">
        <f>_xlfn.CONCAT(IF(ISBLANK(S121), 0, MATCH(S121, 单列下拉值!$E$2:$E$3, 0) - 1), DEC2BIN(IF(ISBLANK(T121), 0, MATCH(T121, 后继微地址形成!$E$2:$E$9, 0) - 1), 3))</f>
        <v>0000</v>
      </c>
    </row>
    <row r="122" spans="1:28" s="28" customFormat="1" hidden="1" x14ac:dyDescent="0.2">
      <c r="A122" s="120"/>
      <c r="B122" s="31"/>
      <c r="D122" s="28" t="str">
        <f t="shared" si="3"/>
        <v>77</v>
      </c>
      <c r="E122" t="str">
        <f t="shared" si="4"/>
        <v>000000</v>
      </c>
      <c r="F122" s="21"/>
      <c r="G122" s="17"/>
      <c r="H122" s="17"/>
      <c r="I122" s="23"/>
      <c r="J122" s="21"/>
      <c r="K122" s="17"/>
      <c r="L122" s="21"/>
      <c r="M122" s="17"/>
      <c r="N122" s="21"/>
      <c r="O122" s="17"/>
      <c r="P122" s="17"/>
      <c r="Q122" s="21"/>
      <c r="R122" s="17"/>
      <c r="S122" s="21"/>
      <c r="T122" s="23"/>
      <c r="U122" s="29"/>
      <c r="V122" s="28" t="str">
        <f t="shared" si="5"/>
        <v>0000</v>
      </c>
      <c r="W122" s="28" t="str">
        <f>_xlfn.CONCAT(DEC2BIN(IF(ISBLANK(J122), 0, MATCH(J122, 运算选择!$E$2:$E$9, 0) - 1), 3), DEC2BIN(IF(ISBLANK(K122), 0, MATCH(K122, 单列下拉值!$A$2:$A$3, 0) - 1), 1))</f>
        <v>0000</v>
      </c>
      <c r="X122" s="28" t="str">
        <f>_xlfn.CONCAT(DEC2BIN(IF(ISBLANK(L122), 0, MATCH(L122, A寄存器选择!$D$2:$D$5, 0) - 1), 2), DEC2BIN(IF(ISBLANK(M122), 0, MATCH(M122, B寄存器选择!$D$2:$D$5, 0) - 1), 2))</f>
        <v>0000</v>
      </c>
      <c r="Y122" s="28" t="str">
        <f>_xlfn.CONCAT(DEC2BIN(IF(ISBLANK(N122), 0, MATCH(N122, 单列下拉值!$B$2:$B$3, 0) - 1)), DEC2BIN(IF(ISBLANK(O122), 0, MATCH(O122, 单列下拉值!$C$2:$C$3, 0) - 1)), DEC2BIN(IF(ISBLANK(P122), 0, MATCH(P122, ALU寄存器选择!$D$2:$D$5, 0) - 1), 2))</f>
        <v>0000</v>
      </c>
      <c r="Z122" s="28" t="str">
        <f>_xlfn.CONCAT(DEC2BIN(IF(ISBLANK(Q122),0,MATCH(Q122,单列下拉值!$D$2:$D$3,0)-1)), DEC2BIN(IF(ISBLANK(R122), 0, MATCH(R122, CP选择!$E$2:$E$9, 0) - 1), 3))</f>
        <v>0000</v>
      </c>
      <c r="AA122" t="str">
        <f>_xlfn.CONCAT(IF(ISBLANK(S122), 0, MATCH(S122, 单列下拉值!$E$2:$E$3, 0) - 1), DEC2BIN(IF(ISBLANK(T122), 0, MATCH(T122, 后继微地址形成!$E$2:$E$9, 0) - 1), 3))</f>
        <v>0000</v>
      </c>
    </row>
    <row r="123" spans="1:28" hidden="1" x14ac:dyDescent="0.2">
      <c r="A123" s="120"/>
      <c r="B123" s="31"/>
      <c r="D123" t="str">
        <f t="shared" si="3"/>
        <v>78</v>
      </c>
      <c r="E123" t="str">
        <f t="shared" si="4"/>
        <v>000000</v>
      </c>
      <c r="V123" t="str">
        <f t="shared" si="5"/>
        <v>0000</v>
      </c>
      <c r="W123" t="str">
        <f>_xlfn.CONCAT(DEC2BIN(IF(ISBLANK(J123), 0, MATCH(J123, 运算选择!$E$2:$E$9, 0) - 1), 3), DEC2BIN(IF(ISBLANK(K123), 0, MATCH(K123, 单列下拉值!$A$2:$A$3, 0) - 1), 1))</f>
        <v>0000</v>
      </c>
      <c r="X123" t="str">
        <f>_xlfn.CONCAT(DEC2BIN(IF(ISBLANK(L123), 0, MATCH(L123, A寄存器选择!$D$2:$D$5, 0) - 1), 2), DEC2BIN(IF(ISBLANK(M123), 0, MATCH(M123, B寄存器选择!$D$2:$D$5, 0) - 1), 2))</f>
        <v>0000</v>
      </c>
      <c r="Y123" t="str">
        <f>_xlfn.CONCAT(DEC2BIN(IF(ISBLANK(N123), 0, MATCH(N123, 单列下拉值!$B$2:$B$3, 0) - 1)), DEC2BIN(IF(ISBLANK(O123), 0, MATCH(O123, 单列下拉值!$C$2:$C$3, 0) - 1)), DEC2BIN(IF(ISBLANK(P123), 0, MATCH(P123, ALU寄存器选择!$D$2:$D$5, 0) - 1), 2))</f>
        <v>0000</v>
      </c>
      <c r="Z123" t="str">
        <f>_xlfn.CONCAT(DEC2BIN(IF(ISBLANK(Q123),0,MATCH(Q123,单列下拉值!$D$2:$D$3,0)-1)), DEC2BIN(IF(ISBLANK(R123), 0, MATCH(R123, CP选择!$E$2:$E$9, 0) - 1), 3))</f>
        <v>0000</v>
      </c>
      <c r="AA123" t="str">
        <f>_xlfn.CONCAT(IF(ISBLANK(S123), 0, MATCH(S123, 单列下拉值!$E$2:$E$3, 0) - 1), DEC2BIN(IF(ISBLANK(T123), 0, MATCH(T123, 后继微地址形成!$E$2:$E$9, 0) - 1), 3))</f>
        <v>0000</v>
      </c>
      <c r="AB123" t="s">
        <v>237</v>
      </c>
    </row>
    <row r="124" spans="1:28" s="28" customFormat="1" hidden="1" x14ac:dyDescent="0.2">
      <c r="A124" s="120"/>
      <c r="B124" s="31"/>
      <c r="D124" s="28" t="str">
        <f t="shared" si="3"/>
        <v>79</v>
      </c>
      <c r="E124" t="str">
        <f t="shared" si="4"/>
        <v>000000</v>
      </c>
      <c r="F124" s="21"/>
      <c r="G124" s="17"/>
      <c r="H124" s="17"/>
      <c r="I124" s="23"/>
      <c r="J124" s="21"/>
      <c r="K124" s="17"/>
      <c r="L124" s="21"/>
      <c r="M124" s="17"/>
      <c r="N124" s="21"/>
      <c r="O124" s="17"/>
      <c r="P124" s="17"/>
      <c r="Q124" s="21"/>
      <c r="R124" s="17"/>
      <c r="S124" s="21"/>
      <c r="T124" s="23"/>
      <c r="U124" s="29"/>
      <c r="V124" s="28" t="str">
        <f t="shared" si="5"/>
        <v>0000</v>
      </c>
      <c r="W124" s="28" t="str">
        <f>_xlfn.CONCAT(DEC2BIN(IF(ISBLANK(J124), 0, MATCH(J124, 运算选择!$E$2:$E$9, 0) - 1), 3), DEC2BIN(IF(ISBLANK(K124), 0, MATCH(K124, 单列下拉值!$A$2:$A$3, 0) - 1), 1))</f>
        <v>0000</v>
      </c>
      <c r="X124" s="28" t="str">
        <f>_xlfn.CONCAT(DEC2BIN(IF(ISBLANK(L124), 0, MATCH(L124, A寄存器选择!$D$2:$D$5, 0) - 1), 2), DEC2BIN(IF(ISBLANK(M124), 0, MATCH(M124, B寄存器选择!$D$2:$D$5, 0) - 1), 2))</f>
        <v>0000</v>
      </c>
      <c r="Y124" s="28" t="str">
        <f>_xlfn.CONCAT(DEC2BIN(IF(ISBLANK(N124), 0, MATCH(N124, 单列下拉值!$B$2:$B$3, 0) - 1)), DEC2BIN(IF(ISBLANK(O124), 0, MATCH(O124, 单列下拉值!$C$2:$C$3, 0) - 1)), DEC2BIN(IF(ISBLANK(P124), 0, MATCH(P124, ALU寄存器选择!$D$2:$D$5, 0) - 1), 2))</f>
        <v>0000</v>
      </c>
      <c r="Z124" s="28" t="str">
        <f>_xlfn.CONCAT(DEC2BIN(IF(ISBLANK(Q124),0,MATCH(Q124,单列下拉值!$D$2:$D$3,0)-1)), DEC2BIN(IF(ISBLANK(R124), 0, MATCH(R124, CP选择!$E$2:$E$9, 0) - 1), 3))</f>
        <v>0000</v>
      </c>
      <c r="AA124" t="str">
        <f>_xlfn.CONCAT(IF(ISBLANK(S124), 0, MATCH(S124, 单列下拉值!$E$2:$E$3, 0) - 1), DEC2BIN(IF(ISBLANK(T124), 0, MATCH(T124, 后继微地址形成!$E$2:$E$9, 0) - 1), 3))</f>
        <v>0000</v>
      </c>
      <c r="AB124" s="28" t="str">
        <f>D123</f>
        <v>78</v>
      </c>
    </row>
    <row r="125" spans="1:28" hidden="1" x14ac:dyDescent="0.2">
      <c r="A125" s="120"/>
      <c r="B125" s="31"/>
      <c r="D125" t="str">
        <f t="shared" si="3"/>
        <v>7A</v>
      </c>
      <c r="E125" t="str">
        <f t="shared" si="4"/>
        <v>000000</v>
      </c>
      <c r="V125" t="str">
        <f t="shared" si="5"/>
        <v>0000</v>
      </c>
      <c r="W125" t="str">
        <f>_xlfn.CONCAT(DEC2BIN(IF(ISBLANK(J125), 0, MATCH(J125, 运算选择!$E$2:$E$9, 0) - 1), 3), DEC2BIN(IF(ISBLANK(K125), 0, MATCH(K125, 单列下拉值!$A$2:$A$3, 0) - 1), 1))</f>
        <v>0000</v>
      </c>
      <c r="X125" t="str">
        <f>_xlfn.CONCAT(DEC2BIN(IF(ISBLANK(L125), 0, MATCH(L125, A寄存器选择!$D$2:$D$5, 0) - 1), 2), DEC2BIN(IF(ISBLANK(M125), 0, MATCH(M125, B寄存器选择!$D$2:$D$5, 0) - 1), 2))</f>
        <v>0000</v>
      </c>
      <c r="Y125" t="str">
        <f>_xlfn.CONCAT(DEC2BIN(IF(ISBLANK(N125), 0, MATCH(N125, 单列下拉值!$B$2:$B$3, 0) - 1)), DEC2BIN(IF(ISBLANK(O125), 0, MATCH(O125, 单列下拉值!$C$2:$C$3, 0) - 1)), DEC2BIN(IF(ISBLANK(P125), 0, MATCH(P125, ALU寄存器选择!$D$2:$D$5, 0) - 1), 2))</f>
        <v>0000</v>
      </c>
      <c r="Z125" t="str">
        <f>_xlfn.CONCAT(DEC2BIN(IF(ISBLANK(Q125),0,MATCH(Q125,单列下拉值!$D$2:$D$3,0)-1)), DEC2BIN(IF(ISBLANK(R125), 0, MATCH(R125, CP选择!$E$2:$E$9, 0) - 1), 3))</f>
        <v>0000</v>
      </c>
      <c r="AA125" t="str">
        <f>_xlfn.CONCAT(IF(ISBLANK(S125), 0, MATCH(S125, 单列下拉值!$E$2:$E$3, 0) - 1), DEC2BIN(IF(ISBLANK(T125), 0, MATCH(T125, 后继微地址形成!$E$2:$E$9, 0) - 1), 3))</f>
        <v>0000</v>
      </c>
      <c r="AB125" t="s">
        <v>238</v>
      </c>
    </row>
    <row r="126" spans="1:28" s="28" customFormat="1" hidden="1" x14ac:dyDescent="0.2">
      <c r="A126" s="120"/>
      <c r="B126" s="31"/>
      <c r="D126" s="28" t="str">
        <f t="shared" si="3"/>
        <v>7B</v>
      </c>
      <c r="E126" t="str">
        <f t="shared" si="4"/>
        <v>000000</v>
      </c>
      <c r="F126" s="21"/>
      <c r="G126" s="17"/>
      <c r="H126" s="17"/>
      <c r="I126" s="23"/>
      <c r="J126" s="21"/>
      <c r="K126" s="17"/>
      <c r="L126" s="21"/>
      <c r="M126" s="17"/>
      <c r="N126" s="21"/>
      <c r="O126" s="17"/>
      <c r="P126" s="17"/>
      <c r="Q126" s="21"/>
      <c r="R126" s="17"/>
      <c r="S126" s="21"/>
      <c r="T126" s="23"/>
      <c r="U126" s="29"/>
      <c r="V126" s="28" t="str">
        <f t="shared" si="5"/>
        <v>0000</v>
      </c>
      <c r="W126" s="28" t="str">
        <f>_xlfn.CONCAT(DEC2BIN(IF(ISBLANK(J126), 0, MATCH(J126, 运算选择!$E$2:$E$9, 0) - 1), 3), DEC2BIN(IF(ISBLANK(K126), 0, MATCH(K126, 单列下拉值!$A$2:$A$3, 0) - 1), 1))</f>
        <v>0000</v>
      </c>
      <c r="X126" s="28" t="str">
        <f>_xlfn.CONCAT(DEC2BIN(IF(ISBLANK(L126), 0, MATCH(L126, A寄存器选择!$D$2:$D$5, 0) - 1), 2), DEC2BIN(IF(ISBLANK(M126), 0, MATCH(M126, B寄存器选择!$D$2:$D$5, 0) - 1), 2))</f>
        <v>0000</v>
      </c>
      <c r="Y126" s="28" t="str">
        <f>_xlfn.CONCAT(DEC2BIN(IF(ISBLANK(N126), 0, MATCH(N126, 单列下拉值!$B$2:$B$3, 0) - 1)), DEC2BIN(IF(ISBLANK(O126), 0, MATCH(O126, 单列下拉值!$C$2:$C$3, 0) - 1)), DEC2BIN(IF(ISBLANK(P126), 0, MATCH(P126, ALU寄存器选择!$D$2:$D$5, 0) - 1), 2))</f>
        <v>0000</v>
      </c>
      <c r="Z126" s="28" t="str">
        <f>_xlfn.CONCAT(DEC2BIN(IF(ISBLANK(Q126),0,MATCH(Q126,单列下拉值!$D$2:$D$3,0)-1)), DEC2BIN(IF(ISBLANK(R126), 0, MATCH(R126, CP选择!$E$2:$E$9, 0) - 1), 3))</f>
        <v>0000</v>
      </c>
      <c r="AA126" t="str">
        <f>_xlfn.CONCAT(IF(ISBLANK(S126), 0, MATCH(S126, 单列下拉值!$E$2:$E$3, 0) - 1), DEC2BIN(IF(ISBLANK(T126), 0, MATCH(T126, 后继微地址形成!$E$2:$E$9, 0) - 1), 3))</f>
        <v>0000</v>
      </c>
      <c r="AB126" t="str">
        <f>_xlfn.CONCAT(_xlfn.TEXTJOIN(",",FALSE, E123:E130), ";")</f>
        <v>000000,000000,000000,000000,000000,000000,000000,000000;</v>
      </c>
    </row>
    <row r="127" spans="1:28" hidden="1" x14ac:dyDescent="0.2">
      <c r="A127" s="120"/>
      <c r="B127" s="31"/>
      <c r="D127" t="str">
        <f t="shared" si="3"/>
        <v>7C</v>
      </c>
      <c r="E127" t="str">
        <f t="shared" si="4"/>
        <v>000000</v>
      </c>
      <c r="V127" t="str">
        <f t="shared" si="5"/>
        <v>0000</v>
      </c>
      <c r="W127" t="str">
        <f>_xlfn.CONCAT(DEC2BIN(IF(ISBLANK(J127), 0, MATCH(J127, 运算选择!$E$2:$E$9, 0) - 1), 3), DEC2BIN(IF(ISBLANK(K127), 0, MATCH(K127, 单列下拉值!$A$2:$A$3, 0) - 1), 1))</f>
        <v>0000</v>
      </c>
      <c r="X127" t="str">
        <f>_xlfn.CONCAT(DEC2BIN(IF(ISBLANK(L127), 0, MATCH(L127, A寄存器选择!$D$2:$D$5, 0) - 1), 2), DEC2BIN(IF(ISBLANK(M127), 0, MATCH(M127, B寄存器选择!$D$2:$D$5, 0) - 1), 2))</f>
        <v>0000</v>
      </c>
      <c r="Y127" t="str">
        <f>_xlfn.CONCAT(DEC2BIN(IF(ISBLANK(N127), 0, MATCH(N127, 单列下拉值!$B$2:$B$3, 0) - 1)), DEC2BIN(IF(ISBLANK(O127), 0, MATCH(O127, 单列下拉值!$C$2:$C$3, 0) - 1)), DEC2BIN(IF(ISBLANK(P127), 0, MATCH(P127, ALU寄存器选择!$D$2:$D$5, 0) - 1), 2))</f>
        <v>0000</v>
      </c>
      <c r="Z127" t="str">
        <f>_xlfn.CONCAT(DEC2BIN(IF(ISBLANK(Q127),0,MATCH(Q127,单列下拉值!$D$2:$D$3,0)-1)), DEC2BIN(IF(ISBLANK(R127), 0, MATCH(R127, CP选择!$E$2:$E$9, 0) - 1), 3))</f>
        <v>0000</v>
      </c>
      <c r="AA127" t="str">
        <f>_xlfn.CONCAT(IF(ISBLANK(S127), 0, MATCH(S127, 单列下拉值!$E$2:$E$3, 0) - 1), DEC2BIN(IF(ISBLANK(T127), 0, MATCH(T127, 后继微地址形成!$E$2:$E$9, 0) - 1), 3))</f>
        <v>0000</v>
      </c>
    </row>
    <row r="128" spans="1:28" s="28" customFormat="1" hidden="1" x14ac:dyDescent="0.2">
      <c r="A128" s="120"/>
      <c r="B128" s="31"/>
      <c r="D128" s="28" t="str">
        <f t="shared" si="3"/>
        <v>7D</v>
      </c>
      <c r="E128" t="str">
        <f t="shared" si="4"/>
        <v>000000</v>
      </c>
      <c r="F128" s="21"/>
      <c r="G128" s="17"/>
      <c r="H128" s="17"/>
      <c r="I128" s="23"/>
      <c r="J128" s="21"/>
      <c r="K128" s="17"/>
      <c r="L128" s="21"/>
      <c r="M128" s="17"/>
      <c r="N128" s="21"/>
      <c r="O128" s="17"/>
      <c r="P128" s="17"/>
      <c r="Q128" s="21"/>
      <c r="R128" s="17"/>
      <c r="S128" s="21"/>
      <c r="T128" s="23"/>
      <c r="U128" s="29"/>
      <c r="V128" s="28" t="str">
        <f t="shared" si="5"/>
        <v>0000</v>
      </c>
      <c r="W128" s="28" t="str">
        <f>_xlfn.CONCAT(DEC2BIN(IF(ISBLANK(J128), 0, MATCH(J128, 运算选择!$E$2:$E$9, 0) - 1), 3), DEC2BIN(IF(ISBLANK(K128), 0, MATCH(K128, 单列下拉值!$A$2:$A$3, 0) - 1), 1))</f>
        <v>0000</v>
      </c>
      <c r="X128" s="28" t="str">
        <f>_xlfn.CONCAT(DEC2BIN(IF(ISBLANK(L128), 0, MATCH(L128, A寄存器选择!$D$2:$D$5, 0) - 1), 2), DEC2BIN(IF(ISBLANK(M128), 0, MATCH(M128, B寄存器选择!$D$2:$D$5, 0) - 1), 2))</f>
        <v>0000</v>
      </c>
      <c r="Y128" s="28" t="str">
        <f>_xlfn.CONCAT(DEC2BIN(IF(ISBLANK(N128), 0, MATCH(N128, 单列下拉值!$B$2:$B$3, 0) - 1)), DEC2BIN(IF(ISBLANK(O128), 0, MATCH(O128, 单列下拉值!$C$2:$C$3, 0) - 1)), DEC2BIN(IF(ISBLANK(P128), 0, MATCH(P128, ALU寄存器选择!$D$2:$D$5, 0) - 1), 2))</f>
        <v>0000</v>
      </c>
      <c r="Z128" s="28" t="str">
        <f>_xlfn.CONCAT(DEC2BIN(IF(ISBLANK(Q128),0,MATCH(Q128,单列下拉值!$D$2:$D$3,0)-1)), DEC2BIN(IF(ISBLANK(R128), 0, MATCH(R128, CP选择!$E$2:$E$9, 0) - 1), 3))</f>
        <v>0000</v>
      </c>
      <c r="AA128" t="str">
        <f>_xlfn.CONCAT(IF(ISBLANK(S128), 0, MATCH(S128, 单列下拉值!$E$2:$E$3, 0) - 1), DEC2BIN(IF(ISBLANK(T128), 0, MATCH(T128, 后继微地址形成!$E$2:$E$9, 0) - 1), 3))</f>
        <v>0000</v>
      </c>
    </row>
    <row r="129" spans="1:28" hidden="1" x14ac:dyDescent="0.2">
      <c r="A129" s="120"/>
      <c r="B129" s="31"/>
      <c r="D129" t="str">
        <f t="shared" si="3"/>
        <v>7E</v>
      </c>
      <c r="E129" t="str">
        <f t="shared" si="4"/>
        <v>000000</v>
      </c>
      <c r="V129" t="str">
        <f t="shared" si="5"/>
        <v>0000</v>
      </c>
      <c r="W129" t="str">
        <f>_xlfn.CONCAT(DEC2BIN(IF(ISBLANK(J129), 0, MATCH(J129, 运算选择!$E$2:$E$9, 0) - 1), 3), DEC2BIN(IF(ISBLANK(K129), 0, MATCH(K129, 单列下拉值!$A$2:$A$3, 0) - 1), 1))</f>
        <v>0000</v>
      </c>
      <c r="X129" t="str">
        <f>_xlfn.CONCAT(DEC2BIN(IF(ISBLANK(L129), 0, MATCH(L129, A寄存器选择!$D$2:$D$5, 0) - 1), 2), DEC2BIN(IF(ISBLANK(M129), 0, MATCH(M129, B寄存器选择!$D$2:$D$5, 0) - 1), 2))</f>
        <v>0000</v>
      </c>
      <c r="Y129" t="str">
        <f>_xlfn.CONCAT(DEC2BIN(IF(ISBLANK(N129), 0, MATCH(N129, 单列下拉值!$B$2:$B$3, 0) - 1)), DEC2BIN(IF(ISBLANK(O129), 0, MATCH(O129, 单列下拉值!$C$2:$C$3, 0) - 1)), DEC2BIN(IF(ISBLANK(P129), 0, MATCH(P129, ALU寄存器选择!$D$2:$D$5, 0) - 1), 2))</f>
        <v>0000</v>
      </c>
      <c r="Z129" t="str">
        <f>_xlfn.CONCAT(DEC2BIN(IF(ISBLANK(Q129),0,MATCH(Q129,单列下拉值!$D$2:$D$3,0)-1)), DEC2BIN(IF(ISBLANK(R129), 0, MATCH(R129, CP选择!$E$2:$E$9, 0) - 1), 3))</f>
        <v>0000</v>
      </c>
      <c r="AA129" t="str">
        <f>_xlfn.CONCAT(IF(ISBLANK(S129), 0, MATCH(S129, 单列下拉值!$E$2:$E$3, 0) - 1), DEC2BIN(IF(ISBLANK(T129), 0, MATCH(T129, 后继微地址形成!$E$2:$E$9, 0) - 1), 3))</f>
        <v>0000</v>
      </c>
    </row>
    <row r="130" spans="1:28" s="28" customFormat="1" hidden="1" x14ac:dyDescent="0.2">
      <c r="A130" s="121"/>
      <c r="B130" s="31"/>
      <c r="D130" s="28" t="str">
        <f t="shared" si="3"/>
        <v>7F</v>
      </c>
      <c r="E130" t="str">
        <f t="shared" si="4"/>
        <v>000000</v>
      </c>
      <c r="F130" s="21"/>
      <c r="G130" s="17"/>
      <c r="H130" s="17"/>
      <c r="I130" s="23"/>
      <c r="J130" s="21"/>
      <c r="K130" s="17"/>
      <c r="L130" s="21"/>
      <c r="M130" s="17"/>
      <c r="N130" s="21"/>
      <c r="O130" s="17"/>
      <c r="P130" s="17"/>
      <c r="Q130" s="21"/>
      <c r="R130" s="17"/>
      <c r="S130" s="21"/>
      <c r="T130" s="23"/>
      <c r="U130" s="29"/>
      <c r="V130" s="28" t="str">
        <f t="shared" si="5"/>
        <v>0000</v>
      </c>
      <c r="W130" s="28" t="str">
        <f>_xlfn.CONCAT(DEC2BIN(IF(ISBLANK(J130), 0, MATCH(J130, 运算选择!$E$2:$E$9, 0) - 1), 3), DEC2BIN(IF(ISBLANK(K130), 0, MATCH(K130, 单列下拉值!$A$2:$A$3, 0) - 1), 1))</f>
        <v>0000</v>
      </c>
      <c r="X130" s="28" t="str">
        <f>_xlfn.CONCAT(DEC2BIN(IF(ISBLANK(L130), 0, MATCH(L130, A寄存器选择!$D$2:$D$5, 0) - 1), 2), DEC2BIN(IF(ISBLANK(M130), 0, MATCH(M130, B寄存器选择!$D$2:$D$5, 0) - 1), 2))</f>
        <v>0000</v>
      </c>
      <c r="Y130" s="28" t="str">
        <f>_xlfn.CONCAT(DEC2BIN(IF(ISBLANK(N130), 0, MATCH(N130, 单列下拉值!$B$2:$B$3, 0) - 1)), DEC2BIN(IF(ISBLANK(O130), 0, MATCH(O130, 单列下拉值!$C$2:$C$3, 0) - 1)), DEC2BIN(IF(ISBLANK(P130), 0, MATCH(P130, ALU寄存器选择!$D$2:$D$5, 0) - 1), 2))</f>
        <v>0000</v>
      </c>
      <c r="Z130" s="28" t="str">
        <f>_xlfn.CONCAT(DEC2BIN(IF(ISBLANK(Q130),0,MATCH(Q130,单列下拉值!$D$2:$D$3,0)-1)), DEC2BIN(IF(ISBLANK(R130), 0, MATCH(R130, CP选择!$E$2:$E$9, 0) - 1), 3))</f>
        <v>0000</v>
      </c>
      <c r="AA130" t="str">
        <f>_xlfn.CONCAT(IF(ISBLANK(S130), 0, MATCH(S130, 单列下拉值!$E$2:$E$3, 0) - 1), DEC2BIN(IF(ISBLANK(T130), 0, MATCH(T130, 后继微地址形成!$E$2:$E$9, 0) - 1), 3))</f>
        <v>0000</v>
      </c>
    </row>
    <row r="131" spans="1:28" x14ac:dyDescent="0.2">
      <c r="A131" s="122" t="s">
        <v>108</v>
      </c>
      <c r="B131" s="111" t="s">
        <v>191</v>
      </c>
      <c r="C131" s="56" t="s">
        <v>87</v>
      </c>
      <c r="D131" s="57" t="str">
        <f t="shared" si="3"/>
        <v>80</v>
      </c>
      <c r="E131" s="56" t="str">
        <f t="shared" si="4"/>
        <v>001201</v>
      </c>
      <c r="F131" s="58"/>
      <c r="G131" s="59"/>
      <c r="H131" s="60"/>
      <c r="I131" s="61"/>
      <c r="J131" s="62"/>
      <c r="K131" s="59"/>
      <c r="L131" s="62"/>
      <c r="M131" s="60" t="s">
        <v>94</v>
      </c>
      <c r="N131" s="62"/>
      <c r="O131" s="59"/>
      <c r="P131" s="59" t="s">
        <v>88</v>
      </c>
      <c r="Q131" s="58"/>
      <c r="R131" s="59"/>
      <c r="S131" s="58"/>
      <c r="T131" s="61" t="s">
        <v>83</v>
      </c>
      <c r="V131" t="str">
        <f t="shared" si="5"/>
        <v>0000</v>
      </c>
      <c r="W131" t="str">
        <f>_xlfn.CONCAT(DEC2BIN(IF(ISBLANK(J131), 0, MATCH(J131, 运算选择!$E$2:$E$9, 0) - 1), 3), DEC2BIN(IF(ISBLANK(K131), 0, MATCH(K131, 单列下拉值!$A$2:$A$3, 0) - 1), 1))</f>
        <v>0000</v>
      </c>
      <c r="X131" t="str">
        <f>_xlfn.CONCAT(DEC2BIN(IF(ISBLANK(L131), 0, MATCH(L131, A寄存器选择!$D$2:$D$5, 0) - 1), 2), DEC2BIN(IF(ISBLANK(M131), 0, MATCH(M131, B寄存器选择!$D$2:$D$5, 0) - 1), 2))</f>
        <v>0001</v>
      </c>
      <c r="Y131" t="str">
        <f>_xlfn.CONCAT(DEC2BIN(IF(ISBLANK(N131), 0, MATCH(N131, 单列下拉值!$B$2:$B$3, 0) - 1)), DEC2BIN(IF(ISBLANK(O131), 0, MATCH(O131, 单列下拉值!$C$2:$C$3, 0) - 1)), DEC2BIN(IF(ISBLANK(P131), 0, MATCH(P131, ALU寄存器选择!$D$2:$D$5, 0) - 1), 2))</f>
        <v>0010</v>
      </c>
      <c r="Z131" t="str">
        <f>_xlfn.CONCAT(DEC2BIN(IF(ISBLANK(Q131),0,MATCH(Q131,单列下拉值!$D$2:$D$3,0)-1)), DEC2BIN(IF(ISBLANK(R131), 0, MATCH(R131, CP选择!$E$2:$E$9, 0) - 1), 3))</f>
        <v>0000</v>
      </c>
      <c r="AA131" t="str">
        <f>_xlfn.CONCAT(IF(ISBLANK(S131), 0, MATCH(S131, 单列下拉值!$E$2:$E$3, 0) - 1), DEC2BIN(IF(ISBLANK(T131), 0, MATCH(T131, 后继微地址形成!$E$2:$E$9, 0) - 1), 3))</f>
        <v>0001</v>
      </c>
      <c r="AB131" t="s">
        <v>237</v>
      </c>
    </row>
    <row r="132" spans="1:28" s="28" customFormat="1" x14ac:dyDescent="0.2">
      <c r="A132" s="123"/>
      <c r="B132" s="111"/>
      <c r="C132" s="28" t="s">
        <v>121</v>
      </c>
      <c r="D132" s="28" t="str">
        <f t="shared" ref="D132:D195" si="6">DEC2HEX(ROW(D132)-3, 2)</f>
        <v>81</v>
      </c>
      <c r="E132" t="str">
        <f t="shared" ref="E132:E195" si="7">_xlfn.CONCAT(BIN2HEX(V132), BIN2HEX(W132), BIN2HEX(X132), BIN2HEX(Y132), BIN2HEX(Z132), BIN2HEX(AA132))</f>
        <v>000101</v>
      </c>
      <c r="F132" s="21"/>
      <c r="G132" s="17"/>
      <c r="H132" s="17"/>
      <c r="I132" s="23"/>
      <c r="J132" s="21"/>
      <c r="K132" s="17"/>
      <c r="L132" s="21" t="s">
        <v>86</v>
      </c>
      <c r="M132" s="17"/>
      <c r="N132" s="21"/>
      <c r="O132" s="17"/>
      <c r="P132" s="17" t="s">
        <v>96</v>
      </c>
      <c r="Q132" s="21"/>
      <c r="R132" s="17"/>
      <c r="S132" s="21"/>
      <c r="T132" s="23" t="s">
        <v>83</v>
      </c>
      <c r="U132" s="29"/>
      <c r="V132" s="28" t="str">
        <f t="shared" ref="V132:V146" si="8">_xlfn.CONCAT(DEC2BIN(F132), DEC2BIN(G132), DEC2BIN(H132), DEC2BIN(I132))</f>
        <v>0000</v>
      </c>
      <c r="W132" s="28" t="str">
        <f>_xlfn.CONCAT(DEC2BIN(IF(ISBLANK(J132), 0, MATCH(J132, 运算选择!$E$2:$E$9, 0) - 1), 3), DEC2BIN(IF(ISBLANK(K132), 0, MATCH(K132, 单列下拉值!$A$2:$A$3, 0) - 1), 1))</f>
        <v>0000</v>
      </c>
      <c r="X132" s="28" t="str">
        <f>_xlfn.CONCAT(DEC2BIN(IF(ISBLANK(L132), 0, MATCH(L132, A寄存器选择!$D$2:$D$5, 0) - 1), 2), DEC2BIN(IF(ISBLANK(M132), 0, MATCH(M132, B寄存器选择!$D$2:$D$5, 0) - 1), 2))</f>
        <v>0000</v>
      </c>
      <c r="Y132" s="28" t="str">
        <f>_xlfn.CONCAT(DEC2BIN(IF(ISBLANK(N132), 0, MATCH(N132, 单列下拉值!$B$2:$B$3, 0) - 1)), DEC2BIN(IF(ISBLANK(O132), 0, MATCH(O132, 单列下拉值!$C$2:$C$3, 0) - 1)), DEC2BIN(IF(ISBLANK(P132), 0, MATCH(P132, ALU寄存器选择!$D$2:$D$5, 0) - 1), 2))</f>
        <v>0001</v>
      </c>
      <c r="Z132" s="28" t="str">
        <f>_xlfn.CONCAT(DEC2BIN(IF(ISBLANK(Q132),0,MATCH(Q132,单列下拉值!$D$2:$D$3,0)-1)), DEC2BIN(IF(ISBLANK(R132), 0, MATCH(R132, CP选择!$E$2:$E$9, 0) - 1), 3))</f>
        <v>0000</v>
      </c>
      <c r="AA132" t="str">
        <f>_xlfn.CONCAT(IF(ISBLANK(S132), 0, MATCH(S132, 单列下拉值!$E$2:$E$3, 0) - 1), DEC2BIN(IF(ISBLANK(T132), 0, MATCH(T132, 后继微地址形成!$E$2:$E$9, 0) - 1), 3))</f>
        <v>0001</v>
      </c>
      <c r="AB132" s="28" t="str">
        <f>D131</f>
        <v>80</v>
      </c>
    </row>
    <row r="133" spans="1:28" x14ac:dyDescent="0.2">
      <c r="A133" s="123"/>
      <c r="B133" s="111"/>
      <c r="C133" t="s">
        <v>145</v>
      </c>
      <c r="D133" t="str">
        <f t="shared" si="6"/>
        <v>82</v>
      </c>
      <c r="E133" t="str">
        <f t="shared" si="7"/>
        <v>040301</v>
      </c>
      <c r="J133" s="26" t="s">
        <v>123</v>
      </c>
      <c r="P133" s="20" t="s">
        <v>97</v>
      </c>
      <c r="T133" s="25" t="s">
        <v>83</v>
      </c>
      <c r="V133" t="str">
        <f t="shared" si="8"/>
        <v>0000</v>
      </c>
      <c r="W133" t="str">
        <f>_xlfn.CONCAT(DEC2BIN(IF(ISBLANK(J133), 0, MATCH(J133, 运算选择!$E$2:$E$9, 0) - 1), 3), DEC2BIN(IF(ISBLANK(K133), 0, MATCH(K133, 单列下拉值!$A$2:$A$3, 0) - 1), 1))</f>
        <v>0100</v>
      </c>
      <c r="X133" t="str">
        <f>_xlfn.CONCAT(DEC2BIN(IF(ISBLANK(L133), 0, MATCH(L133, A寄存器选择!$D$2:$D$5, 0) - 1), 2), DEC2BIN(IF(ISBLANK(M133), 0, MATCH(M133, B寄存器选择!$D$2:$D$5, 0) - 1), 2))</f>
        <v>0000</v>
      </c>
      <c r="Y133" t="str">
        <f>_xlfn.CONCAT(DEC2BIN(IF(ISBLANK(N133), 0, MATCH(N133, 单列下拉值!$B$2:$B$3, 0) - 1)), DEC2BIN(IF(ISBLANK(O133), 0, MATCH(O133, 单列下拉值!$C$2:$C$3, 0) - 1)), DEC2BIN(IF(ISBLANK(P133), 0, MATCH(P133, ALU寄存器选择!$D$2:$D$5, 0) - 1), 2))</f>
        <v>0011</v>
      </c>
      <c r="Z133" t="str">
        <f>_xlfn.CONCAT(DEC2BIN(IF(ISBLANK(Q133),0,MATCH(Q133,单列下拉值!$D$2:$D$3,0)-1)), DEC2BIN(IF(ISBLANK(R133), 0, MATCH(R133, CP选择!$E$2:$E$9, 0) - 1), 3))</f>
        <v>0000</v>
      </c>
      <c r="AA133" t="str">
        <f>_xlfn.CONCAT(IF(ISBLANK(S133), 0, MATCH(S133, 单列下拉值!$E$2:$E$3, 0) - 1), DEC2BIN(IF(ISBLANK(T133), 0, MATCH(T133, 后继微地址形成!$E$2:$E$9, 0) - 1), 3))</f>
        <v>0001</v>
      </c>
      <c r="AB133" t="s">
        <v>238</v>
      </c>
    </row>
    <row r="134" spans="1:28" s="28" customFormat="1" x14ac:dyDescent="0.2">
      <c r="A134" s="123"/>
      <c r="B134" s="111"/>
      <c r="C134" s="28" t="s">
        <v>236</v>
      </c>
      <c r="D134" s="28" t="str">
        <f t="shared" si="6"/>
        <v>83</v>
      </c>
      <c r="E134" t="str">
        <f t="shared" si="7"/>
        <v>000441</v>
      </c>
      <c r="F134" s="21"/>
      <c r="G134" s="17"/>
      <c r="H134" s="17"/>
      <c r="I134" s="23"/>
      <c r="J134" s="21"/>
      <c r="K134" s="17"/>
      <c r="L134" s="21"/>
      <c r="M134" s="17"/>
      <c r="N134" s="21"/>
      <c r="O134" s="17" t="s">
        <v>58</v>
      </c>
      <c r="P134" s="17"/>
      <c r="Q134" s="21"/>
      <c r="R134" s="17" t="s">
        <v>98</v>
      </c>
      <c r="S134" s="21"/>
      <c r="T134" s="23" t="s">
        <v>83</v>
      </c>
      <c r="U134" s="29"/>
      <c r="V134" s="28" t="str">
        <f t="shared" si="8"/>
        <v>0000</v>
      </c>
      <c r="W134" s="28" t="str">
        <f>_xlfn.CONCAT(DEC2BIN(IF(ISBLANK(J134), 0, MATCH(J134, 运算选择!$E$2:$E$9, 0) - 1), 3), DEC2BIN(IF(ISBLANK(K134), 0, MATCH(K134, 单列下拉值!$A$2:$A$3, 0) - 1), 1))</f>
        <v>0000</v>
      </c>
      <c r="X134" s="28" t="str">
        <f>_xlfn.CONCAT(DEC2BIN(IF(ISBLANK(L134), 0, MATCH(L134, A寄存器选择!$D$2:$D$5, 0) - 1), 2), DEC2BIN(IF(ISBLANK(M134), 0, MATCH(M134, B寄存器选择!$D$2:$D$5, 0) - 1), 2))</f>
        <v>0000</v>
      </c>
      <c r="Y134" s="28" t="str">
        <f>_xlfn.CONCAT(DEC2BIN(IF(ISBLANK(N134), 0, MATCH(N134, 单列下拉值!$B$2:$B$3, 0) - 1)), DEC2BIN(IF(ISBLANK(O134), 0, MATCH(O134, 单列下拉值!$C$2:$C$3, 0) - 1)), DEC2BIN(IF(ISBLANK(P134), 0, MATCH(P134, ALU寄存器选择!$D$2:$D$5, 0) - 1), 2))</f>
        <v>0100</v>
      </c>
      <c r="Z134" s="28" t="str">
        <f>_xlfn.CONCAT(DEC2BIN(IF(ISBLANK(Q134),0,MATCH(Q134,单列下拉值!$D$2:$D$3,0)-1)), DEC2BIN(IF(ISBLANK(R134), 0, MATCH(R134, CP选择!$E$2:$E$9, 0) - 1), 3))</f>
        <v>0100</v>
      </c>
      <c r="AA134" t="str">
        <f>_xlfn.CONCAT(IF(ISBLANK(S134), 0, MATCH(S134, 单列下拉值!$E$2:$E$3, 0) - 1), DEC2BIN(IF(ISBLANK(T134), 0, MATCH(T134, 后继微地址形成!$E$2:$E$9, 0) - 1), 3))</f>
        <v>0001</v>
      </c>
      <c r="AB134" t="str">
        <f>_xlfn.CONCAT(_xlfn.TEXTJOIN(",",FALSE, E131:E138), ";")</f>
        <v>001201,000101,040301,000441,000451,004101,000201,040301;</v>
      </c>
    </row>
    <row r="135" spans="1:28" x14ac:dyDescent="0.2">
      <c r="A135" s="123"/>
      <c r="B135" s="31"/>
      <c r="C135" t="s">
        <v>105</v>
      </c>
      <c r="D135" t="str">
        <f t="shared" si="6"/>
        <v>84</v>
      </c>
      <c r="E135" t="str">
        <f t="shared" si="7"/>
        <v>000451</v>
      </c>
      <c r="K135" s="20" t="s">
        <v>118</v>
      </c>
      <c r="O135" s="20" t="s">
        <v>58</v>
      </c>
      <c r="R135" s="20" t="s">
        <v>99</v>
      </c>
      <c r="T135" s="25" t="s">
        <v>83</v>
      </c>
      <c r="V135" t="str">
        <f t="shared" si="8"/>
        <v>0000</v>
      </c>
      <c r="W135" t="str">
        <f>_xlfn.CONCAT(DEC2BIN(IF(ISBLANK(J135), 0, MATCH(J135, 运算选择!$E$2:$E$9, 0) - 1), 3), DEC2BIN(IF(ISBLANK(K135), 0, MATCH(K135, 单列下拉值!$A$2:$A$3, 0) - 1), 1))</f>
        <v>0000</v>
      </c>
      <c r="X135" t="str">
        <f>_xlfn.CONCAT(DEC2BIN(IF(ISBLANK(L135), 0, MATCH(L135, A寄存器选择!$D$2:$D$5, 0) - 1), 2), DEC2BIN(IF(ISBLANK(M135), 0, MATCH(M135, B寄存器选择!$D$2:$D$5, 0) - 1), 2))</f>
        <v>0000</v>
      </c>
      <c r="Y135" t="str">
        <f>_xlfn.CONCAT(DEC2BIN(IF(ISBLANK(N135), 0, MATCH(N135, 单列下拉值!$B$2:$B$3, 0) - 1)), DEC2BIN(IF(ISBLANK(O135), 0, MATCH(O135, 单列下拉值!$C$2:$C$3, 0) - 1)), DEC2BIN(IF(ISBLANK(P135), 0, MATCH(P135, ALU寄存器选择!$D$2:$D$5, 0) - 1), 2))</f>
        <v>0100</v>
      </c>
      <c r="Z135" t="str">
        <f>_xlfn.CONCAT(DEC2BIN(IF(ISBLANK(Q135),0,MATCH(Q135,单列下拉值!$D$2:$D$3,0)-1)), DEC2BIN(IF(ISBLANK(R135), 0, MATCH(R135, CP选择!$E$2:$E$9, 0) - 1), 3))</f>
        <v>0101</v>
      </c>
      <c r="AA135" t="str">
        <f>_xlfn.CONCAT(IF(ISBLANK(S135), 0, MATCH(S135, 单列下拉值!$E$2:$E$3, 0) - 1), DEC2BIN(IF(ISBLANK(T135), 0, MATCH(T135, 后继微地址形成!$E$2:$E$9, 0) - 1), 3))</f>
        <v>0001</v>
      </c>
    </row>
    <row r="136" spans="1:28" s="28" customFormat="1" x14ac:dyDescent="0.2">
      <c r="A136" s="123"/>
      <c r="B136" s="113" t="s">
        <v>189</v>
      </c>
      <c r="C136" s="28" t="s">
        <v>100</v>
      </c>
      <c r="D136" s="28" t="str">
        <f t="shared" si="6"/>
        <v>85</v>
      </c>
      <c r="E136" t="str">
        <f t="shared" si="7"/>
        <v>004101</v>
      </c>
      <c r="F136" s="21"/>
      <c r="G136" s="17"/>
      <c r="H136" s="17"/>
      <c r="I136" s="23"/>
      <c r="J136" s="21"/>
      <c r="K136" s="17"/>
      <c r="L136" s="21" t="s">
        <v>90</v>
      </c>
      <c r="M136" s="17"/>
      <c r="N136" s="21"/>
      <c r="O136" s="17"/>
      <c r="P136" s="17" t="s">
        <v>96</v>
      </c>
      <c r="Q136" s="21"/>
      <c r="R136" s="17"/>
      <c r="S136" s="21"/>
      <c r="T136" s="23" t="s">
        <v>83</v>
      </c>
      <c r="U136" s="29"/>
      <c r="V136" s="28" t="str">
        <f t="shared" si="8"/>
        <v>0000</v>
      </c>
      <c r="W136" s="28" t="str">
        <f>_xlfn.CONCAT(DEC2BIN(IF(ISBLANK(J136), 0, MATCH(J136, 运算选择!$E$2:$E$9, 0) - 1), 3), DEC2BIN(IF(ISBLANK(K136), 0, MATCH(K136, 单列下拉值!$A$2:$A$3, 0) - 1), 1))</f>
        <v>0000</v>
      </c>
      <c r="X136" s="28" t="str">
        <f>_xlfn.CONCAT(DEC2BIN(IF(ISBLANK(L136), 0, MATCH(L136, A寄存器选择!$D$2:$D$5, 0) - 1), 2), DEC2BIN(IF(ISBLANK(M136), 0, MATCH(M136, B寄存器选择!$D$2:$D$5, 0) - 1), 2))</f>
        <v>0100</v>
      </c>
      <c r="Y136" s="28" t="str">
        <f>_xlfn.CONCAT(DEC2BIN(IF(ISBLANK(N136), 0, MATCH(N136, 单列下拉值!$B$2:$B$3, 0) - 1)), DEC2BIN(IF(ISBLANK(O136), 0, MATCH(O136, 单列下拉值!$C$2:$C$3, 0) - 1)), DEC2BIN(IF(ISBLANK(P136), 0, MATCH(P136, ALU寄存器选择!$D$2:$D$5, 0) - 1), 2))</f>
        <v>0001</v>
      </c>
      <c r="Z136" s="28" t="str">
        <f>_xlfn.CONCAT(DEC2BIN(IF(ISBLANK(Q136),0,MATCH(Q136,单列下拉值!$D$2:$D$3,0)-1)), DEC2BIN(IF(ISBLANK(R136), 0, MATCH(R136, CP选择!$E$2:$E$9, 0) - 1), 3))</f>
        <v>0000</v>
      </c>
      <c r="AA136" t="str">
        <f>_xlfn.CONCAT(IF(ISBLANK(S136), 0, MATCH(S136, 单列下拉值!$E$2:$E$3, 0) - 1), DEC2BIN(IF(ISBLANK(T136), 0, MATCH(T136, 后继微地址形成!$E$2:$E$9, 0) - 1), 3))</f>
        <v>0001</v>
      </c>
    </row>
    <row r="137" spans="1:28" x14ac:dyDescent="0.2">
      <c r="A137" s="123"/>
      <c r="B137" s="113"/>
      <c r="C137" t="s">
        <v>137</v>
      </c>
      <c r="D137" t="str">
        <f t="shared" si="6"/>
        <v>86</v>
      </c>
      <c r="E137" t="str">
        <f t="shared" si="7"/>
        <v>000201</v>
      </c>
      <c r="M137" s="7" t="s">
        <v>85</v>
      </c>
      <c r="P137" s="20" t="s">
        <v>88</v>
      </c>
      <c r="T137" s="25" t="s">
        <v>83</v>
      </c>
      <c r="V137" t="str">
        <f t="shared" si="8"/>
        <v>0000</v>
      </c>
      <c r="W137" t="str">
        <f>_xlfn.CONCAT(DEC2BIN(IF(ISBLANK(J137), 0, MATCH(J137, 运算选择!$E$2:$E$9, 0) - 1), 3), DEC2BIN(IF(ISBLANK(K137), 0, MATCH(K137, 单列下拉值!$A$2:$A$3, 0) - 1), 1))</f>
        <v>0000</v>
      </c>
      <c r="X137" t="str">
        <f>_xlfn.CONCAT(DEC2BIN(IF(ISBLANK(L137), 0, MATCH(L137, A寄存器选择!$D$2:$D$5, 0) - 1), 2), DEC2BIN(IF(ISBLANK(M137), 0, MATCH(M137, B寄存器选择!$D$2:$D$5, 0) - 1), 2))</f>
        <v>0000</v>
      </c>
      <c r="Y137" t="str">
        <f>_xlfn.CONCAT(DEC2BIN(IF(ISBLANK(N137), 0, MATCH(N137, 单列下拉值!$B$2:$B$3, 0) - 1)), DEC2BIN(IF(ISBLANK(O137), 0, MATCH(O137, 单列下拉值!$C$2:$C$3, 0) - 1)), DEC2BIN(IF(ISBLANK(P137), 0, MATCH(P137, ALU寄存器选择!$D$2:$D$5, 0) - 1), 2))</f>
        <v>0010</v>
      </c>
      <c r="Z137" t="str">
        <f>_xlfn.CONCAT(DEC2BIN(IF(ISBLANK(Q137),0,MATCH(Q137,单列下拉值!$D$2:$D$3,0)-1)), DEC2BIN(IF(ISBLANK(R137), 0, MATCH(R137, CP选择!$E$2:$E$9, 0) - 1), 3))</f>
        <v>0000</v>
      </c>
      <c r="AA137" t="str">
        <f>_xlfn.CONCAT(IF(ISBLANK(S137), 0, MATCH(S137, 单列下拉值!$E$2:$E$3, 0) - 1), DEC2BIN(IF(ISBLANK(T137), 0, MATCH(T137, 后继微地址形成!$E$2:$E$9, 0) - 1), 3))</f>
        <v>0001</v>
      </c>
    </row>
    <row r="138" spans="1:28" s="28" customFormat="1" x14ac:dyDescent="0.2">
      <c r="A138" s="123"/>
      <c r="B138" s="113"/>
      <c r="C138" s="28" t="s">
        <v>147</v>
      </c>
      <c r="D138" s="28" t="str">
        <f t="shared" si="6"/>
        <v>87</v>
      </c>
      <c r="E138" t="str">
        <f t="shared" si="7"/>
        <v>040301</v>
      </c>
      <c r="F138" s="21"/>
      <c r="G138" s="17"/>
      <c r="H138" s="17"/>
      <c r="I138" s="23"/>
      <c r="J138" s="21" t="s">
        <v>123</v>
      </c>
      <c r="K138" s="17"/>
      <c r="L138" s="21"/>
      <c r="M138" s="17"/>
      <c r="N138" s="21"/>
      <c r="O138" s="17"/>
      <c r="P138" s="17" t="s">
        <v>97</v>
      </c>
      <c r="Q138" s="21"/>
      <c r="R138" s="17"/>
      <c r="S138" s="21"/>
      <c r="T138" s="23" t="s">
        <v>83</v>
      </c>
      <c r="U138" s="29"/>
      <c r="V138" s="28" t="str">
        <f t="shared" si="8"/>
        <v>0000</v>
      </c>
      <c r="W138" s="28" t="str">
        <f>_xlfn.CONCAT(DEC2BIN(IF(ISBLANK(J138), 0, MATCH(J138, 运算选择!$E$2:$E$9, 0) - 1), 3), DEC2BIN(IF(ISBLANK(K138), 0, MATCH(K138, 单列下拉值!$A$2:$A$3, 0) - 1), 1))</f>
        <v>0100</v>
      </c>
      <c r="X138" s="28" t="str">
        <f>_xlfn.CONCAT(DEC2BIN(IF(ISBLANK(L138), 0, MATCH(L138, A寄存器选择!$D$2:$D$5, 0) - 1), 2), DEC2BIN(IF(ISBLANK(M138), 0, MATCH(M138, B寄存器选择!$D$2:$D$5, 0) - 1), 2))</f>
        <v>0000</v>
      </c>
      <c r="Y138" s="28" t="str">
        <f>_xlfn.CONCAT(DEC2BIN(IF(ISBLANK(N138), 0, MATCH(N138, 单列下拉值!$B$2:$B$3, 0) - 1)), DEC2BIN(IF(ISBLANK(O138), 0, MATCH(O138, 单列下拉值!$C$2:$C$3, 0) - 1)), DEC2BIN(IF(ISBLANK(P138), 0, MATCH(P138, ALU寄存器选择!$D$2:$D$5, 0) - 1), 2))</f>
        <v>0011</v>
      </c>
      <c r="Z138" s="28" t="str">
        <f>_xlfn.CONCAT(DEC2BIN(IF(ISBLANK(Q138),0,MATCH(Q138,单列下拉值!$D$2:$D$3,0)-1)), DEC2BIN(IF(ISBLANK(R138), 0, MATCH(R138, CP选择!$E$2:$E$9, 0) - 1), 3))</f>
        <v>0000</v>
      </c>
      <c r="AA138" t="str">
        <f>_xlfn.CONCAT(IF(ISBLANK(S138), 0, MATCH(S138, 单列下拉值!$E$2:$E$3, 0) - 1), DEC2BIN(IF(ISBLANK(T138), 0, MATCH(T138, 后继微地址形成!$E$2:$E$9, 0) - 1), 3))</f>
        <v>0001</v>
      </c>
    </row>
    <row r="139" spans="1:28" x14ac:dyDescent="0.2">
      <c r="A139" s="123"/>
      <c r="B139" s="113"/>
      <c r="C139" t="s">
        <v>138</v>
      </c>
      <c r="D139" t="str">
        <f t="shared" si="6"/>
        <v>88</v>
      </c>
      <c r="E139" t="str">
        <f t="shared" si="7"/>
        <v>000021</v>
      </c>
      <c r="Q139" s="16" t="s">
        <v>140</v>
      </c>
      <c r="R139" s="20" t="s">
        <v>139</v>
      </c>
      <c r="T139" s="25" t="s">
        <v>83</v>
      </c>
      <c r="V139" t="str">
        <f t="shared" si="8"/>
        <v>0000</v>
      </c>
      <c r="W139" t="str">
        <f>_xlfn.CONCAT(DEC2BIN(IF(ISBLANK(J139), 0, MATCH(J139, 运算选择!$E$2:$E$9, 0) - 1), 3), DEC2BIN(IF(ISBLANK(K139), 0, MATCH(K139, 单列下拉值!$A$2:$A$3, 0) - 1), 1))</f>
        <v>0000</v>
      </c>
      <c r="X139" t="str">
        <f>_xlfn.CONCAT(DEC2BIN(IF(ISBLANK(L139), 0, MATCH(L139, A寄存器选择!$D$2:$D$5, 0) - 1), 2), DEC2BIN(IF(ISBLANK(M139), 0, MATCH(M139, B寄存器选择!$D$2:$D$5, 0) - 1), 2))</f>
        <v>0000</v>
      </c>
      <c r="Y139" t="str">
        <f>_xlfn.CONCAT(DEC2BIN(IF(ISBLANK(N139), 0, MATCH(N139, 单列下拉值!$B$2:$B$3, 0) - 1)), DEC2BIN(IF(ISBLANK(O139), 0, MATCH(O139, 单列下拉值!$C$2:$C$3, 0) - 1)), DEC2BIN(IF(ISBLANK(P139), 0, MATCH(P139, ALU寄存器选择!$D$2:$D$5, 0) - 1), 2))</f>
        <v>0000</v>
      </c>
      <c r="Z139" t="str">
        <f>_xlfn.CONCAT(DEC2BIN(IF(ISBLANK(Q139),0,MATCH(Q139,单列下拉值!$D$2:$D$3,0)-1)), DEC2BIN(IF(ISBLANK(R139), 0, MATCH(R139, CP选择!$E$2:$E$9, 0) - 1), 3))</f>
        <v>0010</v>
      </c>
      <c r="AA139" t="str">
        <f>_xlfn.CONCAT(IF(ISBLANK(S139), 0, MATCH(S139, 单列下拉值!$E$2:$E$3, 0) - 1), DEC2BIN(IF(ISBLANK(T139), 0, MATCH(T139, 后继微地址形成!$E$2:$E$9, 0) - 1), 3))</f>
        <v>0001</v>
      </c>
      <c r="AB139" t="s">
        <v>237</v>
      </c>
    </row>
    <row r="140" spans="1:28" s="28" customFormat="1" x14ac:dyDescent="0.2">
      <c r="A140" s="123"/>
      <c r="B140" s="31"/>
      <c r="C140" s="28" t="s">
        <v>134</v>
      </c>
      <c r="D140" s="28" t="str">
        <f t="shared" si="6"/>
        <v>89</v>
      </c>
      <c r="E140" t="str">
        <f t="shared" si="7"/>
        <v>000002</v>
      </c>
      <c r="F140" s="21"/>
      <c r="G140" s="17"/>
      <c r="H140" s="17"/>
      <c r="I140" s="23"/>
      <c r="J140" s="21"/>
      <c r="K140" s="17"/>
      <c r="L140" s="21"/>
      <c r="M140" s="17"/>
      <c r="N140" s="21"/>
      <c r="O140" s="17"/>
      <c r="P140" s="17"/>
      <c r="Q140" s="21"/>
      <c r="R140" s="17"/>
      <c r="S140" s="21"/>
      <c r="T140" s="23" t="s">
        <v>104</v>
      </c>
      <c r="U140" s="29"/>
      <c r="V140" s="28" t="str">
        <f t="shared" si="8"/>
        <v>0000</v>
      </c>
      <c r="W140" s="28" t="str">
        <f>_xlfn.CONCAT(DEC2BIN(IF(ISBLANK(J140), 0, MATCH(J140, 运算选择!$E$2:$E$9, 0) - 1), 3), DEC2BIN(IF(ISBLANK(K140), 0, MATCH(K140, 单列下拉值!$A$2:$A$3, 0) - 1), 1))</f>
        <v>0000</v>
      </c>
      <c r="X140" s="28" t="str">
        <f>_xlfn.CONCAT(DEC2BIN(IF(ISBLANK(L140), 0, MATCH(L140, A寄存器选择!$D$2:$D$5, 0) - 1), 2), DEC2BIN(IF(ISBLANK(M140), 0, MATCH(M140, B寄存器选择!$D$2:$D$5, 0) - 1), 2))</f>
        <v>0000</v>
      </c>
      <c r="Y140" s="28" t="str">
        <f>_xlfn.CONCAT(DEC2BIN(IF(ISBLANK(N140), 0, MATCH(N140, 单列下拉值!$B$2:$B$3, 0) - 1)), DEC2BIN(IF(ISBLANK(O140), 0, MATCH(O140, 单列下拉值!$C$2:$C$3, 0) - 1)), DEC2BIN(IF(ISBLANK(P140), 0, MATCH(P140, ALU寄存器选择!$D$2:$D$5, 0) - 1), 2))</f>
        <v>0000</v>
      </c>
      <c r="Z140" s="28" t="str">
        <f>_xlfn.CONCAT(DEC2BIN(IF(ISBLANK(Q140),0,MATCH(Q140,单列下拉值!$D$2:$D$3,0)-1)), DEC2BIN(IF(ISBLANK(R140), 0, MATCH(R140, CP选择!$E$2:$E$9, 0) - 1), 3))</f>
        <v>0000</v>
      </c>
      <c r="AA140" t="str">
        <f>_xlfn.CONCAT(IF(ISBLANK(S140), 0, MATCH(S140, 单列下拉值!$E$2:$E$3, 0) - 1), DEC2BIN(IF(ISBLANK(T140), 0, MATCH(T140, 后继微地址形成!$E$2:$E$9, 0) - 1), 3))</f>
        <v>0010</v>
      </c>
      <c r="AB140" s="28" t="str">
        <f>D139</f>
        <v>88</v>
      </c>
    </row>
    <row r="141" spans="1:28" x14ac:dyDescent="0.2">
      <c r="A141" s="123"/>
      <c r="B141" s="31"/>
      <c r="D141" t="str">
        <f t="shared" si="6"/>
        <v>8A</v>
      </c>
      <c r="E141" t="str">
        <f t="shared" si="7"/>
        <v>000000</v>
      </c>
      <c r="V141" t="str">
        <f t="shared" si="8"/>
        <v>0000</v>
      </c>
      <c r="W141" t="str">
        <f>_xlfn.CONCAT(DEC2BIN(IF(ISBLANK(J141), 0, MATCH(J141, 运算选择!$E$2:$E$9, 0) - 1), 3), DEC2BIN(IF(ISBLANK(K141), 0, MATCH(K141, 单列下拉值!$A$2:$A$3, 0) - 1), 1))</f>
        <v>0000</v>
      </c>
      <c r="X141" t="str">
        <f>_xlfn.CONCAT(DEC2BIN(IF(ISBLANK(L141), 0, MATCH(L141, A寄存器选择!$D$2:$D$5, 0) - 1), 2), DEC2BIN(IF(ISBLANK(M141), 0, MATCH(M141, B寄存器选择!$D$2:$D$5, 0) - 1), 2))</f>
        <v>0000</v>
      </c>
      <c r="Y141" t="str">
        <f>_xlfn.CONCAT(DEC2BIN(IF(ISBLANK(N141), 0, MATCH(N141, 单列下拉值!$B$2:$B$3, 0) - 1)), DEC2BIN(IF(ISBLANK(O141), 0, MATCH(O141, 单列下拉值!$C$2:$C$3, 0) - 1)), DEC2BIN(IF(ISBLANK(P141), 0, MATCH(P141, ALU寄存器选择!$D$2:$D$5, 0) - 1), 2))</f>
        <v>0000</v>
      </c>
      <c r="Z141" t="str">
        <f>_xlfn.CONCAT(DEC2BIN(IF(ISBLANK(Q141),0,MATCH(Q141,单列下拉值!$D$2:$D$3,0)-1)), DEC2BIN(IF(ISBLANK(R141), 0, MATCH(R141, CP选择!$E$2:$E$9, 0) - 1), 3))</f>
        <v>0000</v>
      </c>
      <c r="AA141" t="str">
        <f>_xlfn.CONCAT(IF(ISBLANK(S141), 0, MATCH(S141, 单列下拉值!$E$2:$E$3, 0) - 1), DEC2BIN(IF(ISBLANK(T141), 0, MATCH(T141, 后继微地址形成!$E$2:$E$9, 0) - 1), 3))</f>
        <v>0000</v>
      </c>
      <c r="AB141" t="s">
        <v>238</v>
      </c>
    </row>
    <row r="142" spans="1:28" s="28" customFormat="1" hidden="1" x14ac:dyDescent="0.2">
      <c r="A142" s="123"/>
      <c r="B142" s="31"/>
      <c r="D142" s="28" t="str">
        <f t="shared" si="6"/>
        <v>8B</v>
      </c>
      <c r="E142" t="str">
        <f t="shared" si="7"/>
        <v>000000</v>
      </c>
      <c r="F142" s="21"/>
      <c r="G142" s="17"/>
      <c r="H142" s="17"/>
      <c r="I142" s="23"/>
      <c r="J142" s="21"/>
      <c r="K142" s="17"/>
      <c r="L142" s="21"/>
      <c r="M142" s="17"/>
      <c r="N142" s="21"/>
      <c r="O142" s="17"/>
      <c r="P142" s="17"/>
      <c r="Q142" s="21"/>
      <c r="R142" s="17"/>
      <c r="S142" s="21"/>
      <c r="T142" s="23"/>
      <c r="U142" s="29"/>
      <c r="V142" s="28" t="str">
        <f t="shared" si="8"/>
        <v>0000</v>
      </c>
      <c r="W142" s="28" t="str">
        <f>_xlfn.CONCAT(DEC2BIN(IF(ISBLANK(J142), 0, MATCH(J142, 运算选择!$E$2:$E$9, 0) - 1), 3), DEC2BIN(IF(ISBLANK(K142), 0, MATCH(K142, 单列下拉值!$A$2:$A$3, 0) - 1), 1))</f>
        <v>0000</v>
      </c>
      <c r="X142" s="28" t="str">
        <f>_xlfn.CONCAT(DEC2BIN(IF(ISBLANK(L142), 0, MATCH(L142, A寄存器选择!$D$2:$D$5, 0) - 1), 2), DEC2BIN(IF(ISBLANK(M142), 0, MATCH(M142, B寄存器选择!$D$2:$D$5, 0) - 1), 2))</f>
        <v>0000</v>
      </c>
      <c r="Y142" s="28" t="str">
        <f>_xlfn.CONCAT(DEC2BIN(IF(ISBLANK(N142), 0, MATCH(N142, 单列下拉值!$B$2:$B$3, 0) - 1)), DEC2BIN(IF(ISBLANK(O142), 0, MATCH(O142, 单列下拉值!$C$2:$C$3, 0) - 1)), DEC2BIN(IF(ISBLANK(P142), 0, MATCH(P142, ALU寄存器选择!$D$2:$D$5, 0) - 1), 2))</f>
        <v>0000</v>
      </c>
      <c r="Z142" s="28" t="str">
        <f>_xlfn.CONCAT(DEC2BIN(IF(ISBLANK(Q142),0,MATCH(Q142,单列下拉值!$D$2:$D$3,0)-1)), DEC2BIN(IF(ISBLANK(R142), 0, MATCH(R142, CP选择!$E$2:$E$9, 0) - 1), 3))</f>
        <v>0000</v>
      </c>
      <c r="AA142" t="str">
        <f>_xlfn.CONCAT(IF(ISBLANK(S142), 0, MATCH(S142, 单列下拉值!$E$2:$E$3, 0) - 1), DEC2BIN(IF(ISBLANK(T142), 0, MATCH(T142, 后继微地址形成!$E$2:$E$9, 0) - 1), 3))</f>
        <v>0000</v>
      </c>
      <c r="AB142" t="str">
        <f>_xlfn.CONCAT(_xlfn.TEXTJOIN(",",FALSE, E139:E146), ";")</f>
        <v>000021,000002,000000,000000,000000,000000,000000,000000;</v>
      </c>
    </row>
    <row r="143" spans="1:28" hidden="1" x14ac:dyDescent="0.2">
      <c r="A143" s="123"/>
      <c r="B143" s="31"/>
      <c r="D143" t="str">
        <f t="shared" si="6"/>
        <v>8C</v>
      </c>
      <c r="E143" t="str">
        <f t="shared" si="7"/>
        <v>000000</v>
      </c>
      <c r="V143" t="str">
        <f t="shared" si="8"/>
        <v>0000</v>
      </c>
      <c r="W143" t="str">
        <f>_xlfn.CONCAT(DEC2BIN(IF(ISBLANK(J143), 0, MATCH(J143, 运算选择!$E$2:$E$9, 0) - 1), 3), DEC2BIN(IF(ISBLANK(K143), 0, MATCH(K143, 单列下拉值!$A$2:$A$3, 0) - 1), 1))</f>
        <v>0000</v>
      </c>
      <c r="X143" t="str">
        <f>_xlfn.CONCAT(DEC2BIN(IF(ISBLANK(L143), 0, MATCH(L143, A寄存器选择!$D$2:$D$5, 0) - 1), 2), DEC2BIN(IF(ISBLANK(M143), 0, MATCH(M143, B寄存器选择!$D$2:$D$5, 0) - 1), 2))</f>
        <v>0000</v>
      </c>
      <c r="Y143" t="str">
        <f>_xlfn.CONCAT(DEC2BIN(IF(ISBLANK(N143), 0, MATCH(N143, 单列下拉值!$B$2:$B$3, 0) - 1)), DEC2BIN(IF(ISBLANK(O143), 0, MATCH(O143, 单列下拉值!$C$2:$C$3, 0) - 1)), DEC2BIN(IF(ISBLANK(P143), 0, MATCH(P143, ALU寄存器选择!$D$2:$D$5, 0) - 1), 2))</f>
        <v>0000</v>
      </c>
      <c r="Z143" t="str">
        <f>_xlfn.CONCAT(DEC2BIN(IF(ISBLANK(Q143),0,MATCH(Q143,单列下拉值!$D$2:$D$3,0)-1)), DEC2BIN(IF(ISBLANK(R143), 0, MATCH(R143, CP选择!$E$2:$E$9, 0) - 1), 3))</f>
        <v>0000</v>
      </c>
      <c r="AA143" t="str">
        <f>_xlfn.CONCAT(IF(ISBLANK(S143), 0, MATCH(S143, 单列下拉值!$E$2:$E$3, 0) - 1), DEC2BIN(IF(ISBLANK(T143), 0, MATCH(T143, 后继微地址形成!$E$2:$E$9, 0) - 1), 3))</f>
        <v>0000</v>
      </c>
    </row>
    <row r="144" spans="1:28" s="28" customFormat="1" hidden="1" x14ac:dyDescent="0.2">
      <c r="A144" s="123"/>
      <c r="B144" s="31"/>
      <c r="D144" s="28" t="str">
        <f t="shared" si="6"/>
        <v>8D</v>
      </c>
      <c r="E144" t="str">
        <f t="shared" si="7"/>
        <v>000000</v>
      </c>
      <c r="F144" s="21"/>
      <c r="G144" s="17"/>
      <c r="H144" s="17"/>
      <c r="I144" s="23"/>
      <c r="J144" s="21"/>
      <c r="K144" s="17"/>
      <c r="L144" s="21"/>
      <c r="M144" s="17"/>
      <c r="N144" s="21"/>
      <c r="O144" s="17"/>
      <c r="P144" s="17"/>
      <c r="Q144" s="21"/>
      <c r="R144" s="17"/>
      <c r="S144" s="21"/>
      <c r="T144" s="23"/>
      <c r="U144" s="29"/>
      <c r="V144" s="28" t="str">
        <f t="shared" si="8"/>
        <v>0000</v>
      </c>
      <c r="W144" s="28" t="str">
        <f>_xlfn.CONCAT(DEC2BIN(IF(ISBLANK(J144), 0, MATCH(J144, 运算选择!$E$2:$E$9, 0) - 1), 3), DEC2BIN(IF(ISBLANK(K144), 0, MATCH(K144, 单列下拉值!$A$2:$A$3, 0) - 1), 1))</f>
        <v>0000</v>
      </c>
      <c r="X144" s="28" t="str">
        <f>_xlfn.CONCAT(DEC2BIN(IF(ISBLANK(L144), 0, MATCH(L144, A寄存器选择!$D$2:$D$5, 0) - 1), 2), DEC2BIN(IF(ISBLANK(M144), 0, MATCH(M144, B寄存器选择!$D$2:$D$5, 0) - 1), 2))</f>
        <v>0000</v>
      </c>
      <c r="Y144" s="28" t="str">
        <f>_xlfn.CONCAT(DEC2BIN(IF(ISBLANK(N144), 0, MATCH(N144, 单列下拉值!$B$2:$B$3, 0) - 1)), DEC2BIN(IF(ISBLANK(O144), 0, MATCH(O144, 单列下拉值!$C$2:$C$3, 0) - 1)), DEC2BIN(IF(ISBLANK(P144), 0, MATCH(P144, ALU寄存器选择!$D$2:$D$5, 0) - 1), 2))</f>
        <v>0000</v>
      </c>
      <c r="Z144" s="28" t="str">
        <f>_xlfn.CONCAT(DEC2BIN(IF(ISBLANK(Q144),0,MATCH(Q144,单列下拉值!$D$2:$D$3,0)-1)), DEC2BIN(IF(ISBLANK(R144), 0, MATCH(R144, CP选择!$E$2:$E$9, 0) - 1), 3))</f>
        <v>0000</v>
      </c>
      <c r="AA144" t="str">
        <f>_xlfn.CONCAT(IF(ISBLANK(S144), 0, MATCH(S144, 单列下拉值!$E$2:$E$3, 0) - 1), DEC2BIN(IF(ISBLANK(T144), 0, MATCH(T144, 后继微地址形成!$E$2:$E$9, 0) - 1), 3))</f>
        <v>0000</v>
      </c>
    </row>
    <row r="145" spans="1:28" hidden="1" x14ac:dyDescent="0.2">
      <c r="A145" s="123"/>
      <c r="B145" s="31"/>
      <c r="D145" t="str">
        <f t="shared" si="6"/>
        <v>8E</v>
      </c>
      <c r="E145" t="str">
        <f t="shared" si="7"/>
        <v>000000</v>
      </c>
      <c r="V145" t="str">
        <f t="shared" si="8"/>
        <v>0000</v>
      </c>
      <c r="W145" t="str">
        <f>_xlfn.CONCAT(DEC2BIN(IF(ISBLANK(J145), 0, MATCH(J145, 运算选择!$E$2:$E$9, 0) - 1), 3), DEC2BIN(IF(ISBLANK(K145), 0, MATCH(K145, 单列下拉值!$A$2:$A$3, 0) - 1), 1))</f>
        <v>0000</v>
      </c>
      <c r="X145" t="str">
        <f>_xlfn.CONCAT(DEC2BIN(IF(ISBLANK(L145), 0, MATCH(L145, A寄存器选择!$D$2:$D$5, 0) - 1), 2), DEC2BIN(IF(ISBLANK(M145), 0, MATCH(M145, B寄存器选择!$D$2:$D$5, 0) - 1), 2))</f>
        <v>0000</v>
      </c>
      <c r="Y145" t="str">
        <f>_xlfn.CONCAT(DEC2BIN(IF(ISBLANK(N145), 0, MATCH(N145, 单列下拉值!$B$2:$B$3, 0) - 1)), DEC2BIN(IF(ISBLANK(O145), 0, MATCH(O145, 单列下拉值!$C$2:$C$3, 0) - 1)), DEC2BIN(IF(ISBLANK(P145), 0, MATCH(P145, ALU寄存器选择!$D$2:$D$5, 0) - 1), 2))</f>
        <v>0000</v>
      </c>
      <c r="Z145" t="str">
        <f>_xlfn.CONCAT(DEC2BIN(IF(ISBLANK(Q145),0,MATCH(Q145,单列下拉值!$D$2:$D$3,0)-1)), DEC2BIN(IF(ISBLANK(R145), 0, MATCH(R145, CP选择!$E$2:$E$9, 0) - 1), 3))</f>
        <v>0000</v>
      </c>
      <c r="AA145" t="str">
        <f>_xlfn.CONCAT(IF(ISBLANK(S145), 0, MATCH(S145, 单列下拉值!$E$2:$E$3, 0) - 1), DEC2BIN(IF(ISBLANK(T145), 0, MATCH(T145, 后继微地址形成!$E$2:$E$9, 0) - 1), 3))</f>
        <v>0000</v>
      </c>
    </row>
    <row r="146" spans="1:28" s="28" customFormat="1" hidden="1" x14ac:dyDescent="0.2">
      <c r="A146" s="124"/>
      <c r="B146" s="31"/>
      <c r="D146" s="28" t="str">
        <f t="shared" si="6"/>
        <v>8F</v>
      </c>
      <c r="E146" t="str">
        <f t="shared" si="7"/>
        <v>000000</v>
      </c>
      <c r="F146" s="21"/>
      <c r="G146" s="17"/>
      <c r="H146" s="17"/>
      <c r="I146" s="23"/>
      <c r="J146" s="21"/>
      <c r="K146" s="17"/>
      <c r="L146" s="21"/>
      <c r="M146" s="17"/>
      <c r="N146" s="21"/>
      <c r="O146" s="17"/>
      <c r="P146" s="17"/>
      <c r="Q146" s="21"/>
      <c r="R146" s="17"/>
      <c r="S146" s="21"/>
      <c r="T146" s="23"/>
      <c r="U146" s="29"/>
      <c r="V146" s="28" t="str">
        <f t="shared" si="8"/>
        <v>0000</v>
      </c>
      <c r="W146" s="28" t="str">
        <f>_xlfn.CONCAT(DEC2BIN(IF(ISBLANK(J146), 0, MATCH(J146, 运算选择!$E$2:$E$9, 0) - 1), 3), DEC2BIN(IF(ISBLANK(K146), 0, MATCH(K146, 单列下拉值!$A$2:$A$3, 0) - 1), 1))</f>
        <v>0000</v>
      </c>
      <c r="X146" s="28" t="str">
        <f>_xlfn.CONCAT(DEC2BIN(IF(ISBLANK(L146), 0, MATCH(L146, A寄存器选择!$D$2:$D$5, 0) - 1), 2), DEC2BIN(IF(ISBLANK(M146), 0, MATCH(M146, B寄存器选择!$D$2:$D$5, 0) - 1), 2))</f>
        <v>0000</v>
      </c>
      <c r="Y146" s="28" t="str">
        <f>_xlfn.CONCAT(DEC2BIN(IF(ISBLANK(N146), 0, MATCH(N146, 单列下拉值!$B$2:$B$3, 0) - 1)), DEC2BIN(IF(ISBLANK(O146), 0, MATCH(O146, 单列下拉值!$C$2:$C$3, 0) - 1)), DEC2BIN(IF(ISBLANK(P146), 0, MATCH(P146, ALU寄存器选择!$D$2:$D$5, 0) - 1), 2))</f>
        <v>0000</v>
      </c>
      <c r="Z146" s="28" t="str">
        <f>_xlfn.CONCAT(DEC2BIN(IF(ISBLANK(Q146),0,MATCH(Q146,单列下拉值!$D$2:$D$3,0)-1)), DEC2BIN(IF(ISBLANK(R146), 0, MATCH(R146, CP选择!$E$2:$E$9, 0) - 1), 3))</f>
        <v>0000</v>
      </c>
      <c r="AA146" t="str">
        <f>_xlfn.CONCAT(IF(ISBLANK(S146), 0, MATCH(S146, 单列下拉值!$E$2:$E$3, 0) - 1), DEC2BIN(IF(ISBLANK(T146), 0, MATCH(T146, 后继微地址形成!$E$2:$E$9, 0) - 1), 3))</f>
        <v>0000</v>
      </c>
    </row>
    <row r="147" spans="1:28" x14ac:dyDescent="0.2">
      <c r="A147" s="114" t="s">
        <v>249</v>
      </c>
      <c r="B147" s="10"/>
      <c r="C147" s="56"/>
      <c r="D147" s="57" t="str">
        <f t="shared" si="6"/>
        <v>90</v>
      </c>
      <c r="E147" s="56" t="str">
        <f t="shared" si="7"/>
        <v>000000</v>
      </c>
      <c r="F147" s="58"/>
      <c r="G147" s="59"/>
      <c r="H147" s="60"/>
      <c r="I147" s="61"/>
      <c r="J147" s="62"/>
      <c r="K147" s="59"/>
      <c r="L147" s="62"/>
      <c r="M147" s="60"/>
      <c r="N147" s="62"/>
      <c r="O147" s="59"/>
      <c r="P147" s="59"/>
      <c r="Q147" s="58"/>
      <c r="R147" s="59"/>
      <c r="S147" s="58"/>
      <c r="T147" s="61"/>
      <c r="V147" s="10" t="str">
        <f t="shared" ref="V147:V162" si="9">_xlfn.CONCAT(DEC2BIN(F147), DEC2BIN(G147), DEC2BIN(H147), DEC2BIN(I147))</f>
        <v>0000</v>
      </c>
      <c r="W147" s="10" t="str">
        <f>_xlfn.CONCAT(DEC2BIN(IF(ISBLANK(J147), 0, MATCH(J147, 运算选择!$E$2:$E$9, 0) - 1), 3), DEC2BIN(IF(ISBLANK(K147), 0, MATCH(K147, 单列下拉值!$A$2:$A$3, 0) - 1), 1))</f>
        <v>0000</v>
      </c>
      <c r="X147" s="10" t="str">
        <f>_xlfn.CONCAT(DEC2BIN(IF(ISBLANK(L147), 0, MATCH(L147, A寄存器选择!$D$2:$D$5, 0) - 1), 2), DEC2BIN(IF(ISBLANK(M147), 0, MATCH(M147, B寄存器选择!$D$2:$D$5, 0) - 1), 2))</f>
        <v>0000</v>
      </c>
      <c r="Y147" s="10" t="str">
        <f>_xlfn.CONCAT(DEC2BIN(IF(ISBLANK(N147), 0, MATCH(N147, 单列下拉值!$B$2:$B$3, 0) - 1)), DEC2BIN(IF(ISBLANK(O147), 0, MATCH(O147, 单列下拉值!$C$2:$C$3, 0) - 1)), DEC2BIN(IF(ISBLANK(P147), 0, MATCH(P147, ALU寄存器选择!$D$2:$D$5, 0) - 1), 2))</f>
        <v>0000</v>
      </c>
      <c r="Z147" s="10" t="str">
        <f>_xlfn.CONCAT(DEC2BIN(IF(ISBLANK(Q147),0,MATCH(Q147,单列下拉值!$D$2:$D$3,0)-1)), DEC2BIN(IF(ISBLANK(R147), 0, MATCH(R147, CP选择!$E$2:$E$9, 0) - 1), 3))</f>
        <v>0000</v>
      </c>
      <c r="AA147" t="str">
        <f>_xlfn.CONCAT(IF(ISBLANK(S147), 0, MATCH(S147, 单列下拉值!$E$2:$E$3, 0) - 1), DEC2BIN(IF(ISBLANK(T147), 0, MATCH(T147, 后继微地址形成!$E$2:$E$9, 0) - 1), 3))</f>
        <v>0000</v>
      </c>
      <c r="AB147" t="s">
        <v>237</v>
      </c>
    </row>
    <row r="148" spans="1:28" s="28" customFormat="1" x14ac:dyDescent="0.2">
      <c r="A148" s="115"/>
      <c r="B148" s="10"/>
      <c r="D148" s="28" t="str">
        <f t="shared" si="6"/>
        <v>91</v>
      </c>
      <c r="E148" t="str">
        <f t="shared" si="7"/>
        <v>000000</v>
      </c>
      <c r="F148" s="21"/>
      <c r="G148" s="17"/>
      <c r="H148" s="17"/>
      <c r="I148" s="23"/>
      <c r="J148" s="21"/>
      <c r="K148" s="17"/>
      <c r="L148" s="21"/>
      <c r="M148" s="17"/>
      <c r="N148" s="21"/>
      <c r="O148" s="17"/>
      <c r="P148" s="17"/>
      <c r="Q148" s="21"/>
      <c r="R148" s="17"/>
      <c r="S148" s="21"/>
      <c r="T148" s="23"/>
      <c r="U148" s="29"/>
      <c r="V148" s="28" t="str">
        <f t="shared" si="9"/>
        <v>0000</v>
      </c>
      <c r="W148" s="28" t="str">
        <f>_xlfn.CONCAT(DEC2BIN(IF(ISBLANK(J148), 0, MATCH(J148, 运算选择!$E$2:$E$9, 0) - 1), 3), DEC2BIN(IF(ISBLANK(K148), 0, MATCH(K148, 单列下拉值!$A$2:$A$3, 0) - 1), 1))</f>
        <v>0000</v>
      </c>
      <c r="X148" s="28" t="str">
        <f>_xlfn.CONCAT(DEC2BIN(IF(ISBLANK(L148), 0, MATCH(L148, A寄存器选择!$D$2:$D$5, 0) - 1), 2), DEC2BIN(IF(ISBLANK(M148), 0, MATCH(M148, B寄存器选择!$D$2:$D$5, 0) - 1), 2))</f>
        <v>0000</v>
      </c>
      <c r="Y148" s="28" t="str">
        <f>_xlfn.CONCAT(DEC2BIN(IF(ISBLANK(N148), 0, MATCH(N148, 单列下拉值!$B$2:$B$3, 0) - 1)), DEC2BIN(IF(ISBLANK(O148), 0, MATCH(O148, 单列下拉值!$C$2:$C$3, 0) - 1)), DEC2BIN(IF(ISBLANK(P148), 0, MATCH(P148, ALU寄存器选择!$D$2:$D$5, 0) - 1), 2))</f>
        <v>0000</v>
      </c>
      <c r="Z148" s="28" t="str">
        <f>_xlfn.CONCAT(DEC2BIN(IF(ISBLANK(Q148),0,MATCH(Q148,单列下拉值!$D$2:$D$3,0)-1)), DEC2BIN(IF(ISBLANK(R148), 0, MATCH(R148, CP选择!$E$2:$E$9, 0) - 1), 3))</f>
        <v>0000</v>
      </c>
      <c r="AA148" t="str">
        <f>_xlfn.CONCAT(IF(ISBLANK(S148), 0, MATCH(S148, 单列下拉值!$E$2:$E$3, 0) - 1), DEC2BIN(IF(ISBLANK(T148), 0, MATCH(T148, 后继微地址形成!$E$2:$E$9, 0) - 1), 3))</f>
        <v>0000</v>
      </c>
      <c r="AB148" s="28" t="str">
        <f>D147</f>
        <v>90</v>
      </c>
    </row>
    <row r="149" spans="1:28" ht="14.25" hidden="1" customHeight="1" x14ac:dyDescent="0.2">
      <c r="A149" s="115"/>
      <c r="B149" s="10"/>
      <c r="D149" s="10" t="str">
        <f t="shared" si="6"/>
        <v>92</v>
      </c>
      <c r="E149" t="str">
        <f t="shared" si="7"/>
        <v>000000</v>
      </c>
      <c r="M149" s="30"/>
      <c r="V149" s="10" t="str">
        <f t="shared" si="9"/>
        <v>0000</v>
      </c>
      <c r="W149" s="10" t="str">
        <f>_xlfn.CONCAT(DEC2BIN(IF(ISBLANK(J149), 0, MATCH(J149, 运算选择!$E$2:$E$9, 0) - 1), 3), DEC2BIN(IF(ISBLANK(K149), 0, MATCH(K149, 单列下拉值!$A$2:$A$3, 0) - 1), 1))</f>
        <v>0000</v>
      </c>
      <c r="X149" s="10" t="str">
        <f>_xlfn.CONCAT(DEC2BIN(IF(ISBLANK(L149), 0, MATCH(L149, A寄存器选择!$D$2:$D$5, 0) - 1), 2), DEC2BIN(IF(ISBLANK(M149), 0, MATCH(M149, B寄存器选择!$D$2:$D$5, 0) - 1), 2))</f>
        <v>0000</v>
      </c>
      <c r="Y149" s="10" t="str">
        <f>_xlfn.CONCAT(DEC2BIN(IF(ISBLANK(N149), 0, MATCH(N149, 单列下拉值!$B$2:$B$3, 0) - 1)), DEC2BIN(IF(ISBLANK(O149), 0, MATCH(O149, 单列下拉值!$C$2:$C$3, 0) - 1)), DEC2BIN(IF(ISBLANK(P149), 0, MATCH(P149, ALU寄存器选择!$D$2:$D$5, 0) - 1), 2))</f>
        <v>0000</v>
      </c>
      <c r="Z149" s="10" t="str">
        <f>_xlfn.CONCAT(DEC2BIN(IF(ISBLANK(Q149),0,MATCH(Q149,单列下拉值!$D$2:$D$3,0)-1)), DEC2BIN(IF(ISBLANK(R149), 0, MATCH(R149, CP选择!$E$2:$E$9, 0) - 1), 3))</f>
        <v>0000</v>
      </c>
      <c r="AA149" t="str">
        <f>_xlfn.CONCAT(IF(ISBLANK(S149), 0, MATCH(S149, 单列下拉值!$E$2:$E$3, 0) - 1), DEC2BIN(IF(ISBLANK(T149), 0, MATCH(T149, 后继微地址形成!$E$2:$E$9, 0) - 1), 3))</f>
        <v>0000</v>
      </c>
      <c r="AB149" t="s">
        <v>238</v>
      </c>
    </row>
    <row r="150" spans="1:28" s="28" customFormat="1" ht="14.25" hidden="1" customHeight="1" x14ac:dyDescent="0.2">
      <c r="A150" s="115"/>
      <c r="B150" s="10"/>
      <c r="D150" s="28" t="str">
        <f t="shared" si="6"/>
        <v>93</v>
      </c>
      <c r="E150" t="str">
        <f t="shared" si="7"/>
        <v>000000</v>
      </c>
      <c r="F150" s="21"/>
      <c r="G150" s="17"/>
      <c r="H150" s="17"/>
      <c r="I150" s="23"/>
      <c r="J150" s="21"/>
      <c r="K150" s="17"/>
      <c r="L150" s="21"/>
      <c r="M150" s="17"/>
      <c r="N150" s="21"/>
      <c r="O150" s="17"/>
      <c r="P150" s="17"/>
      <c r="Q150" s="21"/>
      <c r="R150" s="17"/>
      <c r="S150" s="21"/>
      <c r="T150" s="23"/>
      <c r="U150" s="29"/>
      <c r="V150" s="28" t="str">
        <f t="shared" si="9"/>
        <v>0000</v>
      </c>
      <c r="W150" s="28" t="str">
        <f>_xlfn.CONCAT(DEC2BIN(IF(ISBLANK(J150), 0, MATCH(J150, 运算选择!$E$2:$E$9, 0) - 1), 3), DEC2BIN(IF(ISBLANK(K150), 0, MATCH(K150, 单列下拉值!$A$2:$A$3, 0) - 1), 1))</f>
        <v>0000</v>
      </c>
      <c r="X150" s="28" t="str">
        <f>_xlfn.CONCAT(DEC2BIN(IF(ISBLANK(L150), 0, MATCH(L150, A寄存器选择!$D$2:$D$5, 0) - 1), 2), DEC2BIN(IF(ISBLANK(M150), 0, MATCH(M150, B寄存器选择!$D$2:$D$5, 0) - 1), 2))</f>
        <v>0000</v>
      </c>
      <c r="Y150" s="28" t="str">
        <f>_xlfn.CONCAT(DEC2BIN(IF(ISBLANK(N150), 0, MATCH(N150, 单列下拉值!$B$2:$B$3, 0) - 1)), DEC2BIN(IF(ISBLANK(O150), 0, MATCH(O150, 单列下拉值!$C$2:$C$3, 0) - 1)), DEC2BIN(IF(ISBLANK(P150), 0, MATCH(P150, ALU寄存器选择!$D$2:$D$5, 0) - 1), 2))</f>
        <v>0000</v>
      </c>
      <c r="Z150" s="28" t="str">
        <f>_xlfn.CONCAT(DEC2BIN(IF(ISBLANK(Q150),0,MATCH(Q150,单列下拉值!$D$2:$D$3,0)-1)), DEC2BIN(IF(ISBLANK(R150), 0, MATCH(R150, CP选择!$E$2:$E$9, 0) - 1), 3))</f>
        <v>0000</v>
      </c>
      <c r="AA150" t="str">
        <f>_xlfn.CONCAT(IF(ISBLANK(S150), 0, MATCH(S150, 单列下拉值!$E$2:$E$3, 0) - 1), DEC2BIN(IF(ISBLANK(T150), 0, MATCH(T150, 后继微地址形成!$E$2:$E$9, 0) - 1), 3))</f>
        <v>0000</v>
      </c>
      <c r="AB150" t="str">
        <f>_xlfn.CONCAT(_xlfn.TEXTJOIN(",",FALSE, E147:E154), ";")</f>
        <v>000000,000000,000000,000000,000000,000000,000000,000000;</v>
      </c>
    </row>
    <row r="151" spans="1:28" ht="14.25" hidden="1" customHeight="1" x14ac:dyDescent="0.2">
      <c r="A151" s="115"/>
      <c r="B151" s="10"/>
      <c r="D151" s="10" t="str">
        <f t="shared" si="6"/>
        <v>94</v>
      </c>
      <c r="E151" t="str">
        <f t="shared" si="7"/>
        <v>000000</v>
      </c>
      <c r="M151" s="30"/>
      <c r="V151" s="10" t="str">
        <f t="shared" si="9"/>
        <v>0000</v>
      </c>
      <c r="W151" s="10" t="str">
        <f>_xlfn.CONCAT(DEC2BIN(IF(ISBLANK(J151), 0, MATCH(J151, 运算选择!$E$2:$E$9, 0) - 1), 3), DEC2BIN(IF(ISBLANK(K151), 0, MATCH(K151, 单列下拉值!$A$2:$A$3, 0) - 1), 1))</f>
        <v>0000</v>
      </c>
      <c r="X151" s="10" t="str">
        <f>_xlfn.CONCAT(DEC2BIN(IF(ISBLANK(L151), 0, MATCH(L151, A寄存器选择!$D$2:$D$5, 0) - 1), 2), DEC2BIN(IF(ISBLANK(M151), 0, MATCH(M151, B寄存器选择!$D$2:$D$5, 0) - 1), 2))</f>
        <v>0000</v>
      </c>
      <c r="Y151" s="10" t="str">
        <f>_xlfn.CONCAT(DEC2BIN(IF(ISBLANK(N151), 0, MATCH(N151, 单列下拉值!$B$2:$B$3, 0) - 1)), DEC2BIN(IF(ISBLANK(O151), 0, MATCH(O151, 单列下拉值!$C$2:$C$3, 0) - 1)), DEC2BIN(IF(ISBLANK(P151), 0, MATCH(P151, ALU寄存器选择!$D$2:$D$5, 0) - 1), 2))</f>
        <v>0000</v>
      </c>
      <c r="Z151" s="10" t="str">
        <f>_xlfn.CONCAT(DEC2BIN(IF(ISBLANK(Q151),0,MATCH(Q151,单列下拉值!$D$2:$D$3,0)-1)), DEC2BIN(IF(ISBLANK(R151), 0, MATCH(R151, CP选择!$E$2:$E$9, 0) - 1), 3))</f>
        <v>0000</v>
      </c>
      <c r="AA151" t="str">
        <f>_xlfn.CONCAT(IF(ISBLANK(S151), 0, MATCH(S151, 单列下拉值!$E$2:$E$3, 0) - 1), DEC2BIN(IF(ISBLANK(T151), 0, MATCH(T151, 后继微地址形成!$E$2:$E$9, 0) - 1), 3))</f>
        <v>0000</v>
      </c>
    </row>
    <row r="152" spans="1:28" s="28" customFormat="1" ht="14.25" hidden="1" customHeight="1" x14ac:dyDescent="0.2">
      <c r="A152" s="115"/>
      <c r="B152" s="10"/>
      <c r="D152" s="28" t="str">
        <f t="shared" si="6"/>
        <v>95</v>
      </c>
      <c r="E152" t="str">
        <f t="shared" si="7"/>
        <v>000000</v>
      </c>
      <c r="F152" s="21"/>
      <c r="G152" s="17"/>
      <c r="H152" s="17"/>
      <c r="I152" s="23"/>
      <c r="J152" s="21"/>
      <c r="K152" s="17"/>
      <c r="L152" s="21"/>
      <c r="M152" s="17"/>
      <c r="N152" s="21"/>
      <c r="O152" s="17"/>
      <c r="P152" s="17"/>
      <c r="Q152" s="21"/>
      <c r="R152" s="17"/>
      <c r="S152" s="21"/>
      <c r="T152" s="23"/>
      <c r="U152" s="29"/>
      <c r="V152" s="28" t="str">
        <f t="shared" si="9"/>
        <v>0000</v>
      </c>
      <c r="W152" s="28" t="str">
        <f>_xlfn.CONCAT(DEC2BIN(IF(ISBLANK(J152), 0, MATCH(J152, 运算选择!$E$2:$E$9, 0) - 1), 3), DEC2BIN(IF(ISBLANK(K152), 0, MATCH(K152, 单列下拉值!$A$2:$A$3, 0) - 1), 1))</f>
        <v>0000</v>
      </c>
      <c r="X152" s="28" t="str">
        <f>_xlfn.CONCAT(DEC2BIN(IF(ISBLANK(L152), 0, MATCH(L152, A寄存器选择!$D$2:$D$5, 0) - 1), 2), DEC2BIN(IF(ISBLANK(M152), 0, MATCH(M152, B寄存器选择!$D$2:$D$5, 0) - 1), 2))</f>
        <v>0000</v>
      </c>
      <c r="Y152" s="28" t="str">
        <f>_xlfn.CONCAT(DEC2BIN(IF(ISBLANK(N152), 0, MATCH(N152, 单列下拉值!$B$2:$B$3, 0) - 1)), DEC2BIN(IF(ISBLANK(O152), 0, MATCH(O152, 单列下拉值!$C$2:$C$3, 0) - 1)), DEC2BIN(IF(ISBLANK(P152), 0, MATCH(P152, ALU寄存器选择!$D$2:$D$5, 0) - 1), 2))</f>
        <v>0000</v>
      </c>
      <c r="Z152" s="28" t="str">
        <f>_xlfn.CONCAT(DEC2BIN(IF(ISBLANK(Q152),0,MATCH(Q152,单列下拉值!$D$2:$D$3,0)-1)), DEC2BIN(IF(ISBLANK(R152), 0, MATCH(R152, CP选择!$E$2:$E$9, 0) - 1), 3))</f>
        <v>0000</v>
      </c>
      <c r="AA152" t="str">
        <f>_xlfn.CONCAT(IF(ISBLANK(S152), 0, MATCH(S152, 单列下拉值!$E$2:$E$3, 0) - 1), DEC2BIN(IF(ISBLANK(T152), 0, MATCH(T152, 后继微地址形成!$E$2:$E$9, 0) - 1), 3))</f>
        <v>0000</v>
      </c>
    </row>
    <row r="153" spans="1:28" ht="14.25" hidden="1" customHeight="1" x14ac:dyDescent="0.2">
      <c r="A153" s="115"/>
      <c r="B153" s="10"/>
      <c r="D153" s="10" t="str">
        <f t="shared" si="6"/>
        <v>96</v>
      </c>
      <c r="E153" t="str">
        <f t="shared" si="7"/>
        <v>000000</v>
      </c>
      <c r="V153" s="10" t="str">
        <f t="shared" si="9"/>
        <v>0000</v>
      </c>
      <c r="W153" s="10" t="str">
        <f>_xlfn.CONCAT(DEC2BIN(IF(ISBLANK(J153), 0, MATCH(J153, 运算选择!$E$2:$E$9, 0) - 1), 3), DEC2BIN(IF(ISBLANK(K153), 0, MATCH(K153, 单列下拉值!$A$2:$A$3, 0) - 1), 1))</f>
        <v>0000</v>
      </c>
      <c r="X153" s="10" t="str">
        <f>_xlfn.CONCAT(DEC2BIN(IF(ISBLANK(L153), 0, MATCH(L153, A寄存器选择!$D$2:$D$5, 0) - 1), 2), DEC2BIN(IF(ISBLANK(M153), 0, MATCH(M153, B寄存器选择!$D$2:$D$5, 0) - 1), 2))</f>
        <v>0000</v>
      </c>
      <c r="Y153" s="10" t="str">
        <f>_xlfn.CONCAT(DEC2BIN(IF(ISBLANK(N153), 0, MATCH(N153, 单列下拉值!$B$2:$B$3, 0) - 1)), DEC2BIN(IF(ISBLANK(O153), 0, MATCH(O153, 单列下拉值!$C$2:$C$3, 0) - 1)), DEC2BIN(IF(ISBLANK(P153), 0, MATCH(P153, ALU寄存器选择!$D$2:$D$5, 0) - 1), 2))</f>
        <v>0000</v>
      </c>
      <c r="Z153" s="10" t="str">
        <f>_xlfn.CONCAT(DEC2BIN(IF(ISBLANK(Q153),0,MATCH(Q153,单列下拉值!$D$2:$D$3,0)-1)), DEC2BIN(IF(ISBLANK(R153), 0, MATCH(R153, CP选择!$E$2:$E$9, 0) - 1), 3))</f>
        <v>0000</v>
      </c>
      <c r="AA153" t="str">
        <f>_xlfn.CONCAT(IF(ISBLANK(S153), 0, MATCH(S153, 单列下拉值!$E$2:$E$3, 0) - 1), DEC2BIN(IF(ISBLANK(T153), 0, MATCH(T153, 后继微地址形成!$E$2:$E$9, 0) - 1), 3))</f>
        <v>0000</v>
      </c>
    </row>
    <row r="154" spans="1:28" s="28" customFormat="1" ht="14.25" hidden="1" customHeight="1" x14ac:dyDescent="0.2">
      <c r="A154" s="115"/>
      <c r="B154" s="10"/>
      <c r="D154" s="28" t="str">
        <f t="shared" si="6"/>
        <v>97</v>
      </c>
      <c r="E154" t="str">
        <f t="shared" si="7"/>
        <v>000000</v>
      </c>
      <c r="F154" s="21"/>
      <c r="G154" s="17"/>
      <c r="H154" s="17"/>
      <c r="I154" s="23"/>
      <c r="J154" s="21"/>
      <c r="K154" s="17"/>
      <c r="L154" s="21"/>
      <c r="M154" s="17"/>
      <c r="N154" s="21"/>
      <c r="O154" s="17"/>
      <c r="P154" s="17"/>
      <c r="Q154" s="21"/>
      <c r="R154" s="17"/>
      <c r="S154" s="21"/>
      <c r="T154" s="23"/>
      <c r="U154" s="29"/>
      <c r="V154" s="28" t="str">
        <f t="shared" si="9"/>
        <v>0000</v>
      </c>
      <c r="W154" s="28" t="str">
        <f>_xlfn.CONCAT(DEC2BIN(IF(ISBLANK(J154), 0, MATCH(J154, 运算选择!$E$2:$E$9, 0) - 1), 3), DEC2BIN(IF(ISBLANK(K154), 0, MATCH(K154, 单列下拉值!$A$2:$A$3, 0) - 1), 1))</f>
        <v>0000</v>
      </c>
      <c r="X154" s="28" t="str">
        <f>_xlfn.CONCAT(DEC2BIN(IF(ISBLANK(L154), 0, MATCH(L154, A寄存器选择!$D$2:$D$5, 0) - 1), 2), DEC2BIN(IF(ISBLANK(M154), 0, MATCH(M154, B寄存器选择!$D$2:$D$5, 0) - 1), 2))</f>
        <v>0000</v>
      </c>
      <c r="Y154" s="28" t="str">
        <f>_xlfn.CONCAT(DEC2BIN(IF(ISBLANK(N154), 0, MATCH(N154, 单列下拉值!$B$2:$B$3, 0) - 1)), DEC2BIN(IF(ISBLANK(O154), 0, MATCH(O154, 单列下拉值!$C$2:$C$3, 0) - 1)), DEC2BIN(IF(ISBLANK(P154), 0, MATCH(P154, ALU寄存器选择!$D$2:$D$5, 0) - 1), 2))</f>
        <v>0000</v>
      </c>
      <c r="Z154" s="28" t="str">
        <f>_xlfn.CONCAT(DEC2BIN(IF(ISBLANK(Q154),0,MATCH(Q154,单列下拉值!$D$2:$D$3,0)-1)), DEC2BIN(IF(ISBLANK(R154), 0, MATCH(R154, CP选择!$E$2:$E$9, 0) - 1), 3))</f>
        <v>0000</v>
      </c>
      <c r="AA154" t="str">
        <f>_xlfn.CONCAT(IF(ISBLANK(S154), 0, MATCH(S154, 单列下拉值!$E$2:$E$3, 0) - 1), DEC2BIN(IF(ISBLANK(T154), 0, MATCH(T154, 后继微地址形成!$E$2:$E$9, 0) - 1), 3))</f>
        <v>0000</v>
      </c>
    </row>
    <row r="155" spans="1:28" ht="14.25" hidden="1" customHeight="1" x14ac:dyDescent="0.2">
      <c r="A155" s="115"/>
      <c r="B155" s="10"/>
      <c r="D155" s="10" t="str">
        <f t="shared" si="6"/>
        <v>98</v>
      </c>
      <c r="E155" t="str">
        <f t="shared" si="7"/>
        <v>000000</v>
      </c>
      <c r="V155" s="10" t="str">
        <f t="shared" si="9"/>
        <v>0000</v>
      </c>
      <c r="W155" s="10" t="str">
        <f>_xlfn.CONCAT(DEC2BIN(IF(ISBLANK(J155), 0, MATCH(J155, 运算选择!$E$2:$E$9, 0) - 1), 3), DEC2BIN(IF(ISBLANK(K155), 0, MATCH(K155, 单列下拉值!$A$2:$A$3, 0) - 1), 1))</f>
        <v>0000</v>
      </c>
      <c r="X155" s="10" t="str">
        <f>_xlfn.CONCAT(DEC2BIN(IF(ISBLANK(L155), 0, MATCH(L155, A寄存器选择!$D$2:$D$5, 0) - 1), 2), DEC2BIN(IF(ISBLANK(M155), 0, MATCH(M155, B寄存器选择!$D$2:$D$5, 0) - 1), 2))</f>
        <v>0000</v>
      </c>
      <c r="Y155" s="10" t="str">
        <f>_xlfn.CONCAT(DEC2BIN(IF(ISBLANK(N155), 0, MATCH(N155, 单列下拉值!$B$2:$B$3, 0) - 1)), DEC2BIN(IF(ISBLANK(O155), 0, MATCH(O155, 单列下拉值!$C$2:$C$3, 0) - 1)), DEC2BIN(IF(ISBLANK(P155), 0, MATCH(P155, ALU寄存器选择!$D$2:$D$5, 0) - 1), 2))</f>
        <v>0000</v>
      </c>
      <c r="Z155" s="10" t="str">
        <f>_xlfn.CONCAT(DEC2BIN(IF(ISBLANK(Q155),0,MATCH(Q155,单列下拉值!$D$2:$D$3,0)-1)), DEC2BIN(IF(ISBLANK(R155), 0, MATCH(R155, CP选择!$E$2:$E$9, 0) - 1), 3))</f>
        <v>0000</v>
      </c>
      <c r="AA155" t="str">
        <f>_xlfn.CONCAT(IF(ISBLANK(S155), 0, MATCH(S155, 单列下拉值!$E$2:$E$3, 0) - 1), DEC2BIN(IF(ISBLANK(T155), 0, MATCH(T155, 后继微地址形成!$E$2:$E$9, 0) - 1), 3))</f>
        <v>0000</v>
      </c>
      <c r="AB155" t="s">
        <v>237</v>
      </c>
    </row>
    <row r="156" spans="1:28" s="28" customFormat="1" ht="14.25" hidden="1" customHeight="1" x14ac:dyDescent="0.2">
      <c r="A156" s="115"/>
      <c r="B156" s="10"/>
      <c r="D156" s="28" t="str">
        <f t="shared" si="6"/>
        <v>99</v>
      </c>
      <c r="E156" t="str">
        <f t="shared" si="7"/>
        <v>000000</v>
      </c>
      <c r="F156" s="21"/>
      <c r="G156" s="17"/>
      <c r="H156" s="17"/>
      <c r="I156" s="23"/>
      <c r="J156" s="21"/>
      <c r="K156" s="17"/>
      <c r="L156" s="21"/>
      <c r="M156" s="17"/>
      <c r="N156" s="21"/>
      <c r="O156" s="17"/>
      <c r="P156" s="17"/>
      <c r="Q156" s="21"/>
      <c r="R156" s="17"/>
      <c r="S156" s="21"/>
      <c r="T156" s="23"/>
      <c r="U156" s="29"/>
      <c r="V156" s="28" t="str">
        <f t="shared" si="9"/>
        <v>0000</v>
      </c>
      <c r="W156" s="28" t="str">
        <f>_xlfn.CONCAT(DEC2BIN(IF(ISBLANK(J156), 0, MATCH(J156, 运算选择!$E$2:$E$9, 0) - 1), 3), DEC2BIN(IF(ISBLANK(K156), 0, MATCH(K156, 单列下拉值!$A$2:$A$3, 0) - 1), 1))</f>
        <v>0000</v>
      </c>
      <c r="X156" s="28" t="str">
        <f>_xlfn.CONCAT(DEC2BIN(IF(ISBLANK(L156), 0, MATCH(L156, A寄存器选择!$D$2:$D$5, 0) - 1), 2), DEC2BIN(IF(ISBLANK(M156), 0, MATCH(M156, B寄存器选择!$D$2:$D$5, 0) - 1), 2))</f>
        <v>0000</v>
      </c>
      <c r="Y156" s="28" t="str">
        <f>_xlfn.CONCAT(DEC2BIN(IF(ISBLANK(N156), 0, MATCH(N156, 单列下拉值!$B$2:$B$3, 0) - 1)), DEC2BIN(IF(ISBLANK(O156), 0, MATCH(O156, 单列下拉值!$C$2:$C$3, 0) - 1)), DEC2BIN(IF(ISBLANK(P156), 0, MATCH(P156, ALU寄存器选择!$D$2:$D$5, 0) - 1), 2))</f>
        <v>0000</v>
      </c>
      <c r="Z156" s="28" t="str">
        <f>_xlfn.CONCAT(DEC2BIN(IF(ISBLANK(Q156),0,MATCH(Q156,单列下拉值!$D$2:$D$3,0)-1)), DEC2BIN(IF(ISBLANK(R156), 0, MATCH(R156, CP选择!$E$2:$E$9, 0) - 1), 3))</f>
        <v>0000</v>
      </c>
      <c r="AA156" t="str">
        <f>_xlfn.CONCAT(IF(ISBLANK(S156), 0, MATCH(S156, 单列下拉值!$E$2:$E$3, 0) - 1), DEC2BIN(IF(ISBLANK(T156), 0, MATCH(T156, 后继微地址形成!$E$2:$E$9, 0) - 1), 3))</f>
        <v>0000</v>
      </c>
      <c r="AB156" s="28" t="str">
        <f>D155</f>
        <v>98</v>
      </c>
    </row>
    <row r="157" spans="1:28" ht="14.25" hidden="1" customHeight="1" x14ac:dyDescent="0.2">
      <c r="A157" s="115"/>
      <c r="B157" s="10"/>
      <c r="D157" s="10" t="str">
        <f t="shared" si="6"/>
        <v>9A</v>
      </c>
      <c r="E157" t="str">
        <f t="shared" si="7"/>
        <v>000000</v>
      </c>
      <c r="V157" s="10" t="str">
        <f t="shared" si="9"/>
        <v>0000</v>
      </c>
      <c r="W157" s="10" t="str">
        <f>_xlfn.CONCAT(DEC2BIN(IF(ISBLANK(J157), 0, MATCH(J157, 运算选择!$E$2:$E$9, 0) - 1), 3), DEC2BIN(IF(ISBLANK(K157), 0, MATCH(K157, 单列下拉值!$A$2:$A$3, 0) - 1), 1))</f>
        <v>0000</v>
      </c>
      <c r="X157" s="10" t="str">
        <f>_xlfn.CONCAT(DEC2BIN(IF(ISBLANK(L157), 0, MATCH(L157, A寄存器选择!$D$2:$D$5, 0) - 1), 2), DEC2BIN(IF(ISBLANK(M157), 0, MATCH(M157, B寄存器选择!$D$2:$D$5, 0) - 1), 2))</f>
        <v>0000</v>
      </c>
      <c r="Y157" s="10" t="str">
        <f>_xlfn.CONCAT(DEC2BIN(IF(ISBLANK(N157), 0, MATCH(N157, 单列下拉值!$B$2:$B$3, 0) - 1)), DEC2BIN(IF(ISBLANK(O157), 0, MATCH(O157, 单列下拉值!$C$2:$C$3, 0) - 1)), DEC2BIN(IF(ISBLANK(P157), 0, MATCH(P157, ALU寄存器选择!$D$2:$D$5, 0) - 1), 2))</f>
        <v>0000</v>
      </c>
      <c r="Z157" s="10" t="str">
        <f>_xlfn.CONCAT(DEC2BIN(IF(ISBLANK(Q157),0,MATCH(Q157,单列下拉值!$D$2:$D$3,0)-1)), DEC2BIN(IF(ISBLANK(R157), 0, MATCH(R157, CP选择!$E$2:$E$9, 0) - 1), 3))</f>
        <v>0000</v>
      </c>
      <c r="AA157" t="str">
        <f>_xlfn.CONCAT(IF(ISBLANK(S157), 0, MATCH(S157, 单列下拉值!$E$2:$E$3, 0) - 1), DEC2BIN(IF(ISBLANK(T157), 0, MATCH(T157, 后继微地址形成!$E$2:$E$9, 0) - 1), 3))</f>
        <v>0000</v>
      </c>
      <c r="AB157" t="s">
        <v>238</v>
      </c>
    </row>
    <row r="158" spans="1:28" s="28" customFormat="1" ht="14.25" hidden="1" customHeight="1" x14ac:dyDescent="0.2">
      <c r="A158" s="115"/>
      <c r="B158" s="10"/>
      <c r="D158" s="28" t="str">
        <f t="shared" si="6"/>
        <v>9B</v>
      </c>
      <c r="E158" t="str">
        <f t="shared" si="7"/>
        <v>000000</v>
      </c>
      <c r="F158" s="21"/>
      <c r="G158" s="17"/>
      <c r="H158" s="17"/>
      <c r="I158" s="23"/>
      <c r="J158" s="21"/>
      <c r="K158" s="17"/>
      <c r="L158" s="21"/>
      <c r="M158" s="17"/>
      <c r="N158" s="21"/>
      <c r="O158" s="17"/>
      <c r="P158" s="17"/>
      <c r="Q158" s="21"/>
      <c r="R158" s="17"/>
      <c r="S158" s="21"/>
      <c r="T158" s="23"/>
      <c r="U158" s="29"/>
      <c r="V158" s="28" t="str">
        <f t="shared" si="9"/>
        <v>0000</v>
      </c>
      <c r="W158" s="28" t="str">
        <f>_xlfn.CONCAT(DEC2BIN(IF(ISBLANK(J158), 0, MATCH(J158, 运算选择!$E$2:$E$9, 0) - 1), 3), DEC2BIN(IF(ISBLANK(K158), 0, MATCH(K158, 单列下拉值!$A$2:$A$3, 0) - 1), 1))</f>
        <v>0000</v>
      </c>
      <c r="X158" s="28" t="str">
        <f>_xlfn.CONCAT(DEC2BIN(IF(ISBLANK(L158), 0, MATCH(L158, A寄存器选择!$D$2:$D$5, 0) - 1), 2), DEC2BIN(IF(ISBLANK(M158), 0, MATCH(M158, B寄存器选择!$D$2:$D$5, 0) - 1), 2))</f>
        <v>0000</v>
      </c>
      <c r="Y158" s="28" t="str">
        <f>_xlfn.CONCAT(DEC2BIN(IF(ISBLANK(N158), 0, MATCH(N158, 单列下拉值!$B$2:$B$3, 0) - 1)), DEC2BIN(IF(ISBLANK(O158), 0, MATCH(O158, 单列下拉值!$C$2:$C$3, 0) - 1)), DEC2BIN(IF(ISBLANK(P158), 0, MATCH(P158, ALU寄存器选择!$D$2:$D$5, 0) - 1), 2))</f>
        <v>0000</v>
      </c>
      <c r="Z158" s="28" t="str">
        <f>_xlfn.CONCAT(DEC2BIN(IF(ISBLANK(Q158),0,MATCH(Q158,单列下拉值!$D$2:$D$3,0)-1)), DEC2BIN(IF(ISBLANK(R158), 0, MATCH(R158, CP选择!$E$2:$E$9, 0) - 1), 3))</f>
        <v>0000</v>
      </c>
      <c r="AA158" t="str">
        <f>_xlfn.CONCAT(IF(ISBLANK(S158), 0, MATCH(S158, 单列下拉值!$E$2:$E$3, 0) - 1), DEC2BIN(IF(ISBLANK(T158), 0, MATCH(T158, 后继微地址形成!$E$2:$E$9, 0) - 1), 3))</f>
        <v>0000</v>
      </c>
      <c r="AB158" t="str">
        <f>_xlfn.CONCAT(_xlfn.TEXTJOIN(",",FALSE, E155:E162), ";")</f>
        <v>000000,000000,000000,000000,000000,000000,000000,000000;</v>
      </c>
    </row>
    <row r="159" spans="1:28" ht="14.25" hidden="1" customHeight="1" x14ac:dyDescent="0.2">
      <c r="A159" s="115"/>
      <c r="B159" s="10"/>
      <c r="D159" s="10" t="str">
        <f t="shared" si="6"/>
        <v>9C</v>
      </c>
      <c r="E159" t="str">
        <f t="shared" si="7"/>
        <v>000000</v>
      </c>
      <c r="V159" s="10" t="str">
        <f t="shared" si="9"/>
        <v>0000</v>
      </c>
      <c r="W159" s="10" t="str">
        <f>_xlfn.CONCAT(DEC2BIN(IF(ISBLANK(J159), 0, MATCH(J159, 运算选择!$E$2:$E$9, 0) - 1), 3), DEC2BIN(IF(ISBLANK(K159), 0, MATCH(K159, 单列下拉值!$A$2:$A$3, 0) - 1), 1))</f>
        <v>0000</v>
      </c>
      <c r="X159" s="10" t="str">
        <f>_xlfn.CONCAT(DEC2BIN(IF(ISBLANK(L159), 0, MATCH(L159, A寄存器选择!$D$2:$D$5, 0) - 1), 2), DEC2BIN(IF(ISBLANK(M159), 0, MATCH(M159, B寄存器选择!$D$2:$D$5, 0) - 1), 2))</f>
        <v>0000</v>
      </c>
      <c r="Y159" s="10" t="str">
        <f>_xlfn.CONCAT(DEC2BIN(IF(ISBLANK(N159), 0, MATCH(N159, 单列下拉值!$B$2:$B$3, 0) - 1)), DEC2BIN(IF(ISBLANK(O159), 0, MATCH(O159, 单列下拉值!$C$2:$C$3, 0) - 1)), DEC2BIN(IF(ISBLANK(P159), 0, MATCH(P159, ALU寄存器选择!$D$2:$D$5, 0) - 1), 2))</f>
        <v>0000</v>
      </c>
      <c r="Z159" s="10" t="str">
        <f>_xlfn.CONCAT(DEC2BIN(IF(ISBLANK(Q159),0,MATCH(Q159,单列下拉值!$D$2:$D$3,0)-1)), DEC2BIN(IF(ISBLANK(R159), 0, MATCH(R159, CP选择!$E$2:$E$9, 0) - 1), 3))</f>
        <v>0000</v>
      </c>
      <c r="AA159" t="str">
        <f>_xlfn.CONCAT(IF(ISBLANK(S159), 0, MATCH(S159, 单列下拉值!$E$2:$E$3, 0) - 1), DEC2BIN(IF(ISBLANK(T159), 0, MATCH(T159, 后继微地址形成!$E$2:$E$9, 0) - 1), 3))</f>
        <v>0000</v>
      </c>
    </row>
    <row r="160" spans="1:28" s="28" customFormat="1" ht="14.25" hidden="1" customHeight="1" x14ac:dyDescent="0.2">
      <c r="A160" s="115"/>
      <c r="B160" s="10"/>
      <c r="D160" s="28" t="str">
        <f t="shared" si="6"/>
        <v>9D</v>
      </c>
      <c r="E160" t="str">
        <f t="shared" si="7"/>
        <v>000000</v>
      </c>
      <c r="F160" s="21"/>
      <c r="G160" s="17"/>
      <c r="H160" s="17"/>
      <c r="I160" s="23"/>
      <c r="J160" s="21"/>
      <c r="K160" s="17"/>
      <c r="L160" s="21"/>
      <c r="M160" s="17"/>
      <c r="N160" s="21"/>
      <c r="O160" s="17"/>
      <c r="P160" s="17"/>
      <c r="Q160" s="21"/>
      <c r="R160" s="17"/>
      <c r="S160" s="21"/>
      <c r="T160" s="23"/>
      <c r="U160" s="29"/>
      <c r="V160" s="28" t="str">
        <f t="shared" si="9"/>
        <v>0000</v>
      </c>
      <c r="W160" s="28" t="str">
        <f>_xlfn.CONCAT(DEC2BIN(IF(ISBLANK(J160), 0, MATCH(J160, 运算选择!$E$2:$E$9, 0) - 1), 3), DEC2BIN(IF(ISBLANK(K160), 0, MATCH(K160, 单列下拉值!$A$2:$A$3, 0) - 1), 1))</f>
        <v>0000</v>
      </c>
      <c r="X160" s="28" t="str">
        <f>_xlfn.CONCAT(DEC2BIN(IF(ISBLANK(L160), 0, MATCH(L160, A寄存器选择!$D$2:$D$5, 0) - 1), 2), DEC2BIN(IF(ISBLANK(M160), 0, MATCH(M160, B寄存器选择!$D$2:$D$5, 0) - 1), 2))</f>
        <v>0000</v>
      </c>
      <c r="Y160" s="28" t="str">
        <f>_xlfn.CONCAT(DEC2BIN(IF(ISBLANK(N160), 0, MATCH(N160, 单列下拉值!$B$2:$B$3, 0) - 1)), DEC2BIN(IF(ISBLANK(O160), 0, MATCH(O160, 单列下拉值!$C$2:$C$3, 0) - 1)), DEC2BIN(IF(ISBLANK(P160), 0, MATCH(P160, ALU寄存器选择!$D$2:$D$5, 0) - 1), 2))</f>
        <v>0000</v>
      </c>
      <c r="Z160" s="28" t="str">
        <f>_xlfn.CONCAT(DEC2BIN(IF(ISBLANK(Q160),0,MATCH(Q160,单列下拉值!$D$2:$D$3,0)-1)), DEC2BIN(IF(ISBLANK(R160), 0, MATCH(R160, CP选择!$E$2:$E$9, 0) - 1), 3))</f>
        <v>0000</v>
      </c>
      <c r="AA160" t="str">
        <f>_xlfn.CONCAT(IF(ISBLANK(S160), 0, MATCH(S160, 单列下拉值!$E$2:$E$3, 0) - 1), DEC2BIN(IF(ISBLANK(T160), 0, MATCH(T160, 后继微地址形成!$E$2:$E$9, 0) - 1), 3))</f>
        <v>0000</v>
      </c>
    </row>
    <row r="161" spans="1:28" ht="14.25" hidden="1" customHeight="1" x14ac:dyDescent="0.2">
      <c r="A161" s="115"/>
      <c r="B161" s="10"/>
      <c r="D161" s="10" t="str">
        <f t="shared" si="6"/>
        <v>9E</v>
      </c>
      <c r="E161" t="str">
        <f t="shared" si="7"/>
        <v>000000</v>
      </c>
      <c r="V161" s="10" t="str">
        <f t="shared" si="9"/>
        <v>0000</v>
      </c>
      <c r="W161" s="10" t="str">
        <f>_xlfn.CONCAT(DEC2BIN(IF(ISBLANK(J161), 0, MATCH(J161, 运算选择!$E$2:$E$9, 0) - 1), 3), DEC2BIN(IF(ISBLANK(K161), 0, MATCH(K161, 单列下拉值!$A$2:$A$3, 0) - 1), 1))</f>
        <v>0000</v>
      </c>
      <c r="X161" s="10" t="str">
        <f>_xlfn.CONCAT(DEC2BIN(IF(ISBLANK(L161), 0, MATCH(L161, A寄存器选择!$D$2:$D$5, 0) - 1), 2), DEC2BIN(IF(ISBLANK(M161), 0, MATCH(M161, B寄存器选择!$D$2:$D$5, 0) - 1), 2))</f>
        <v>0000</v>
      </c>
      <c r="Y161" s="10" t="str">
        <f>_xlfn.CONCAT(DEC2BIN(IF(ISBLANK(N161), 0, MATCH(N161, 单列下拉值!$B$2:$B$3, 0) - 1)), DEC2BIN(IF(ISBLANK(O161), 0, MATCH(O161, 单列下拉值!$C$2:$C$3, 0) - 1)), DEC2BIN(IF(ISBLANK(P161), 0, MATCH(P161, ALU寄存器选择!$D$2:$D$5, 0) - 1), 2))</f>
        <v>0000</v>
      </c>
      <c r="Z161" s="10" t="str">
        <f>_xlfn.CONCAT(DEC2BIN(IF(ISBLANK(Q161),0,MATCH(Q161,单列下拉值!$D$2:$D$3,0)-1)), DEC2BIN(IF(ISBLANK(R161), 0, MATCH(R161, CP选择!$E$2:$E$9, 0) - 1), 3))</f>
        <v>0000</v>
      </c>
      <c r="AA161" t="str">
        <f>_xlfn.CONCAT(IF(ISBLANK(S161), 0, MATCH(S161, 单列下拉值!$E$2:$E$3, 0) - 1), DEC2BIN(IF(ISBLANK(T161), 0, MATCH(T161, 后继微地址形成!$E$2:$E$9, 0) - 1), 3))</f>
        <v>0000</v>
      </c>
    </row>
    <row r="162" spans="1:28" s="28" customFormat="1" ht="14.25" hidden="1" customHeight="1" x14ac:dyDescent="0.2">
      <c r="A162" s="115"/>
      <c r="B162" s="10"/>
      <c r="D162" s="28" t="str">
        <f t="shared" si="6"/>
        <v>9F</v>
      </c>
      <c r="E162" t="str">
        <f t="shared" si="7"/>
        <v>000000</v>
      </c>
      <c r="F162" s="21"/>
      <c r="G162" s="17"/>
      <c r="H162" s="17"/>
      <c r="I162" s="23"/>
      <c r="J162" s="21"/>
      <c r="K162" s="17"/>
      <c r="L162" s="21"/>
      <c r="M162" s="17"/>
      <c r="N162" s="21"/>
      <c r="O162" s="17"/>
      <c r="P162" s="17"/>
      <c r="Q162" s="21"/>
      <c r="R162" s="17"/>
      <c r="S162" s="21"/>
      <c r="T162" s="23"/>
      <c r="U162" s="29"/>
      <c r="V162" s="28" t="str">
        <f t="shared" si="9"/>
        <v>0000</v>
      </c>
      <c r="W162" s="28" t="str">
        <f>_xlfn.CONCAT(DEC2BIN(IF(ISBLANK(J162), 0, MATCH(J162, 运算选择!$E$2:$E$9, 0) - 1), 3), DEC2BIN(IF(ISBLANK(K162), 0, MATCH(K162, 单列下拉值!$A$2:$A$3, 0) - 1), 1))</f>
        <v>0000</v>
      </c>
      <c r="X162" s="28" t="str">
        <f>_xlfn.CONCAT(DEC2BIN(IF(ISBLANK(L162), 0, MATCH(L162, A寄存器选择!$D$2:$D$5, 0) - 1), 2), DEC2BIN(IF(ISBLANK(M162), 0, MATCH(M162, B寄存器选择!$D$2:$D$5, 0) - 1), 2))</f>
        <v>0000</v>
      </c>
      <c r="Y162" s="28" t="str">
        <f>_xlfn.CONCAT(DEC2BIN(IF(ISBLANK(N162), 0, MATCH(N162, 单列下拉值!$B$2:$B$3, 0) - 1)), DEC2BIN(IF(ISBLANK(O162), 0, MATCH(O162, 单列下拉值!$C$2:$C$3, 0) - 1)), DEC2BIN(IF(ISBLANK(P162), 0, MATCH(P162, ALU寄存器选择!$D$2:$D$5, 0) - 1), 2))</f>
        <v>0000</v>
      </c>
      <c r="Z162" s="28" t="str">
        <f>_xlfn.CONCAT(DEC2BIN(IF(ISBLANK(Q162),0,MATCH(Q162,单列下拉值!$D$2:$D$3,0)-1)), DEC2BIN(IF(ISBLANK(R162), 0, MATCH(R162, CP选择!$E$2:$E$9, 0) - 1), 3))</f>
        <v>0000</v>
      </c>
      <c r="AA162" t="str">
        <f>_xlfn.CONCAT(IF(ISBLANK(S162), 0, MATCH(S162, 单列下拉值!$E$2:$E$3, 0) - 1), DEC2BIN(IF(ISBLANK(T162), 0, MATCH(T162, 后继微地址形成!$E$2:$E$9, 0) - 1), 3))</f>
        <v>0000</v>
      </c>
    </row>
    <row r="163" spans="1:28" x14ac:dyDescent="0.2">
      <c r="A163" s="108" t="s">
        <v>250</v>
      </c>
      <c r="B163" s="111" t="s">
        <v>162</v>
      </c>
      <c r="C163" s="56" t="s">
        <v>87</v>
      </c>
      <c r="D163" s="57" t="str">
        <f t="shared" si="6"/>
        <v>A0</v>
      </c>
      <c r="E163" s="56" t="str">
        <f t="shared" si="7"/>
        <v>001201</v>
      </c>
      <c r="F163" s="58"/>
      <c r="G163" s="59"/>
      <c r="H163" s="60"/>
      <c r="I163" s="61"/>
      <c r="J163" s="62"/>
      <c r="K163" s="59"/>
      <c r="L163" s="62"/>
      <c r="M163" s="60" t="s">
        <v>94</v>
      </c>
      <c r="N163" s="62"/>
      <c r="O163" s="59"/>
      <c r="P163" s="59" t="s">
        <v>88</v>
      </c>
      <c r="Q163" s="58"/>
      <c r="R163" s="59"/>
      <c r="S163" s="58"/>
      <c r="T163" s="61" t="s">
        <v>83</v>
      </c>
      <c r="V163" s="10" t="str">
        <f t="shared" ref="V163:V178" si="10">_xlfn.CONCAT(DEC2BIN(F163), DEC2BIN(G163), DEC2BIN(H163), DEC2BIN(I163))</f>
        <v>0000</v>
      </c>
      <c r="W163" s="10" t="str">
        <f>_xlfn.CONCAT(DEC2BIN(IF(ISBLANK(J163), 0, MATCH(J163, 运算选择!$E$2:$E$9, 0) - 1), 3), DEC2BIN(IF(ISBLANK(K163), 0, MATCH(K163, 单列下拉值!$A$2:$A$3, 0) - 1), 1))</f>
        <v>0000</v>
      </c>
      <c r="X163" s="10" t="str">
        <f>_xlfn.CONCAT(DEC2BIN(IF(ISBLANK(L163), 0, MATCH(L163, A寄存器选择!$D$2:$D$5, 0) - 1), 2), DEC2BIN(IF(ISBLANK(M163), 0, MATCH(M163, B寄存器选择!$D$2:$D$5, 0) - 1), 2))</f>
        <v>0001</v>
      </c>
      <c r="Y163" s="10" t="str">
        <f>_xlfn.CONCAT(DEC2BIN(IF(ISBLANK(N163), 0, MATCH(N163, 单列下拉值!$B$2:$B$3, 0) - 1)), DEC2BIN(IF(ISBLANK(O163), 0, MATCH(O163, 单列下拉值!$C$2:$C$3, 0) - 1)), DEC2BIN(IF(ISBLANK(P163), 0, MATCH(P163, ALU寄存器选择!$D$2:$D$5, 0) - 1), 2))</f>
        <v>0010</v>
      </c>
      <c r="Z163" s="10" t="str">
        <f>_xlfn.CONCAT(DEC2BIN(IF(ISBLANK(Q163),0,MATCH(Q163,单列下拉值!$D$2:$D$3,0)-1)), DEC2BIN(IF(ISBLANK(R163), 0, MATCH(R163, CP选择!$E$2:$E$9, 0) - 1), 3))</f>
        <v>0000</v>
      </c>
      <c r="AA163" t="str">
        <f>_xlfn.CONCAT(IF(ISBLANK(S163), 0, MATCH(S163, 单列下拉值!$E$2:$E$3, 0) - 1), DEC2BIN(IF(ISBLANK(T163), 0, MATCH(T163, 后继微地址形成!$E$2:$E$9, 0) - 1), 3))</f>
        <v>0001</v>
      </c>
      <c r="AB163" t="s">
        <v>237</v>
      </c>
    </row>
    <row r="164" spans="1:28" s="28" customFormat="1" x14ac:dyDescent="0.2">
      <c r="A164" s="109"/>
      <c r="B164" s="111"/>
      <c r="C164" s="28" t="s">
        <v>144</v>
      </c>
      <c r="D164" s="28" t="str">
        <f t="shared" si="6"/>
        <v>A1</v>
      </c>
      <c r="E164" t="str">
        <f t="shared" si="7"/>
        <v>0001A1</v>
      </c>
      <c r="F164" s="21"/>
      <c r="G164" s="17"/>
      <c r="H164" s="17"/>
      <c r="I164" s="23"/>
      <c r="J164" s="21"/>
      <c r="K164" s="17"/>
      <c r="L164" s="21" t="s">
        <v>86</v>
      </c>
      <c r="M164" s="17"/>
      <c r="N164" s="21"/>
      <c r="O164" s="17"/>
      <c r="P164" s="17" t="s">
        <v>96</v>
      </c>
      <c r="Q164" s="21" t="s">
        <v>84</v>
      </c>
      <c r="R164" s="17" t="s">
        <v>139</v>
      </c>
      <c r="S164" s="21"/>
      <c r="T164" s="23" t="s">
        <v>83</v>
      </c>
      <c r="U164" s="29"/>
      <c r="V164" s="28" t="str">
        <f t="shared" si="10"/>
        <v>0000</v>
      </c>
      <c r="W164" s="28" t="str">
        <f>_xlfn.CONCAT(DEC2BIN(IF(ISBLANK(J164), 0, MATCH(J164, 运算选择!$E$2:$E$9, 0) - 1), 3), DEC2BIN(IF(ISBLANK(K164), 0, MATCH(K164, 单列下拉值!$A$2:$A$3, 0) - 1), 1))</f>
        <v>0000</v>
      </c>
      <c r="X164" s="28" t="str">
        <f>_xlfn.CONCAT(DEC2BIN(IF(ISBLANK(L164), 0, MATCH(L164, A寄存器选择!$D$2:$D$5, 0) - 1), 2), DEC2BIN(IF(ISBLANK(M164), 0, MATCH(M164, B寄存器选择!$D$2:$D$5, 0) - 1), 2))</f>
        <v>0000</v>
      </c>
      <c r="Y164" s="28" t="str">
        <f>_xlfn.CONCAT(DEC2BIN(IF(ISBLANK(N164), 0, MATCH(N164, 单列下拉值!$B$2:$B$3, 0) - 1)), DEC2BIN(IF(ISBLANK(O164), 0, MATCH(O164, 单列下拉值!$C$2:$C$3, 0) - 1)), DEC2BIN(IF(ISBLANK(P164), 0, MATCH(P164, ALU寄存器选择!$D$2:$D$5, 0) - 1), 2))</f>
        <v>0001</v>
      </c>
      <c r="Z164" s="28" t="str">
        <f>_xlfn.CONCAT(DEC2BIN(IF(ISBLANK(Q164),0,MATCH(Q164,单列下拉值!$D$2:$D$3,0)-1)), DEC2BIN(IF(ISBLANK(R164), 0, MATCH(R164, CP选择!$E$2:$E$9, 0) - 1), 3))</f>
        <v>1010</v>
      </c>
      <c r="AA164" t="str">
        <f>_xlfn.CONCAT(IF(ISBLANK(S164), 0, MATCH(S164, 单列下拉值!$E$2:$E$3, 0) - 1), DEC2BIN(IF(ISBLANK(T164), 0, MATCH(T164, 后继微地址形成!$E$2:$E$9, 0) - 1), 3))</f>
        <v>0001</v>
      </c>
      <c r="AB164" s="28" t="str">
        <f>D163</f>
        <v>A0</v>
      </c>
    </row>
    <row r="165" spans="1:28" x14ac:dyDescent="0.2">
      <c r="A165" s="109"/>
      <c r="B165" s="111"/>
      <c r="C165" t="s">
        <v>145</v>
      </c>
      <c r="D165" s="10" t="str">
        <f t="shared" si="6"/>
        <v>A2</v>
      </c>
      <c r="E165" t="str">
        <f t="shared" si="7"/>
        <v>040301</v>
      </c>
      <c r="J165" s="26" t="s">
        <v>123</v>
      </c>
      <c r="M165" s="30"/>
      <c r="P165" s="20" t="s">
        <v>97</v>
      </c>
      <c r="T165" s="25" t="s">
        <v>83</v>
      </c>
      <c r="V165" s="10" t="str">
        <f t="shared" si="10"/>
        <v>0000</v>
      </c>
      <c r="W165" s="10" t="str">
        <f>_xlfn.CONCAT(DEC2BIN(IF(ISBLANK(J165), 0, MATCH(J165, 运算选择!$E$2:$E$9, 0) - 1), 3), DEC2BIN(IF(ISBLANK(K165), 0, MATCH(K165, 单列下拉值!$A$2:$A$3, 0) - 1), 1))</f>
        <v>0100</v>
      </c>
      <c r="X165" s="10" t="str">
        <f>_xlfn.CONCAT(DEC2BIN(IF(ISBLANK(L165), 0, MATCH(L165, A寄存器选择!$D$2:$D$5, 0) - 1), 2), DEC2BIN(IF(ISBLANK(M165), 0, MATCH(M165, B寄存器选择!$D$2:$D$5, 0) - 1), 2))</f>
        <v>0000</v>
      </c>
      <c r="Y165" s="10" t="str">
        <f>_xlfn.CONCAT(DEC2BIN(IF(ISBLANK(N165), 0, MATCH(N165, 单列下拉值!$B$2:$B$3, 0) - 1)), DEC2BIN(IF(ISBLANK(O165), 0, MATCH(O165, 单列下拉值!$C$2:$C$3, 0) - 1)), DEC2BIN(IF(ISBLANK(P165), 0, MATCH(P165, ALU寄存器选择!$D$2:$D$5, 0) - 1), 2))</f>
        <v>0011</v>
      </c>
      <c r="Z165" s="10" t="str">
        <f>_xlfn.CONCAT(DEC2BIN(IF(ISBLANK(Q165),0,MATCH(Q165,单列下拉值!$D$2:$D$3,0)-1)), DEC2BIN(IF(ISBLANK(R165), 0, MATCH(R165, CP选择!$E$2:$E$9, 0) - 1), 3))</f>
        <v>0000</v>
      </c>
      <c r="AA165" t="str">
        <f>_xlfn.CONCAT(IF(ISBLANK(S165), 0, MATCH(S165, 单列下拉值!$E$2:$E$3, 0) - 1), DEC2BIN(IF(ISBLANK(T165), 0, MATCH(T165, 后继微地址形成!$E$2:$E$9, 0) - 1), 3))</f>
        <v>0001</v>
      </c>
      <c r="AB165" t="s">
        <v>238</v>
      </c>
    </row>
    <row r="166" spans="1:28" s="28" customFormat="1" x14ac:dyDescent="0.2">
      <c r="A166" s="109"/>
      <c r="B166" s="111"/>
      <c r="C166" s="28" t="s">
        <v>236</v>
      </c>
      <c r="D166" s="28" t="str">
        <f t="shared" si="6"/>
        <v>A3</v>
      </c>
      <c r="E166" t="str">
        <f t="shared" si="7"/>
        <v>000441</v>
      </c>
      <c r="F166" s="21"/>
      <c r="G166" s="17"/>
      <c r="H166" s="17"/>
      <c r="I166" s="23"/>
      <c r="J166" s="21"/>
      <c r="K166" s="17"/>
      <c r="L166" s="21"/>
      <c r="M166" s="17"/>
      <c r="N166" s="21"/>
      <c r="O166" s="17" t="s">
        <v>58</v>
      </c>
      <c r="P166" s="17"/>
      <c r="Q166" s="21"/>
      <c r="R166" s="17" t="s">
        <v>98</v>
      </c>
      <c r="S166" s="21"/>
      <c r="T166" s="23" t="s">
        <v>83</v>
      </c>
      <c r="U166" s="29"/>
      <c r="V166" s="28" t="str">
        <f t="shared" si="10"/>
        <v>0000</v>
      </c>
      <c r="W166" s="28" t="str">
        <f>_xlfn.CONCAT(DEC2BIN(IF(ISBLANK(J166), 0, MATCH(J166, 运算选择!$E$2:$E$9, 0) - 1), 3), DEC2BIN(IF(ISBLANK(K166), 0, MATCH(K166, 单列下拉值!$A$2:$A$3, 0) - 1), 1))</f>
        <v>0000</v>
      </c>
      <c r="X166" s="28" t="str">
        <f>_xlfn.CONCAT(DEC2BIN(IF(ISBLANK(L166), 0, MATCH(L166, A寄存器选择!$D$2:$D$5, 0) - 1), 2), DEC2BIN(IF(ISBLANK(M166), 0, MATCH(M166, B寄存器选择!$D$2:$D$5, 0) - 1), 2))</f>
        <v>0000</v>
      </c>
      <c r="Y166" s="28" t="str">
        <f>_xlfn.CONCAT(DEC2BIN(IF(ISBLANK(N166), 0, MATCH(N166, 单列下拉值!$B$2:$B$3, 0) - 1)), DEC2BIN(IF(ISBLANK(O166), 0, MATCH(O166, 单列下拉值!$C$2:$C$3, 0) - 1)), DEC2BIN(IF(ISBLANK(P166), 0, MATCH(P166, ALU寄存器选择!$D$2:$D$5, 0) - 1), 2))</f>
        <v>0100</v>
      </c>
      <c r="Z166" s="28" t="str">
        <f>_xlfn.CONCAT(DEC2BIN(IF(ISBLANK(Q166),0,MATCH(Q166,单列下拉值!$D$2:$D$3,0)-1)), DEC2BIN(IF(ISBLANK(R166), 0, MATCH(R166, CP选择!$E$2:$E$9, 0) - 1), 3))</f>
        <v>0100</v>
      </c>
      <c r="AA166" t="str">
        <f>_xlfn.CONCAT(IF(ISBLANK(S166), 0, MATCH(S166, 单列下拉值!$E$2:$E$3, 0) - 1), DEC2BIN(IF(ISBLANK(T166), 0, MATCH(T166, 后继微地址形成!$E$2:$E$9, 0) - 1), 3))</f>
        <v>0001</v>
      </c>
      <c r="AB166" t="str">
        <f>_xlfn.CONCAT(_xlfn.TEXTJOIN(",",FALSE, E163:E170), ";")</f>
        <v>001201,0001A1,040301,000441,000451,004101,002201,060301;</v>
      </c>
    </row>
    <row r="167" spans="1:28" x14ac:dyDescent="0.2">
      <c r="A167" s="109"/>
      <c r="B167" s="10"/>
      <c r="C167" t="s">
        <v>146</v>
      </c>
      <c r="D167" s="10" t="str">
        <f t="shared" si="6"/>
        <v>A4</v>
      </c>
      <c r="E167" t="str">
        <f t="shared" si="7"/>
        <v>000451</v>
      </c>
      <c r="K167" s="20" t="s">
        <v>118</v>
      </c>
      <c r="M167" s="30"/>
      <c r="O167" s="20" t="s">
        <v>58</v>
      </c>
      <c r="R167" s="20" t="s">
        <v>99</v>
      </c>
      <c r="T167" s="25" t="s">
        <v>83</v>
      </c>
      <c r="V167" s="10" t="str">
        <f t="shared" si="10"/>
        <v>0000</v>
      </c>
      <c r="W167" s="10" t="str">
        <f>_xlfn.CONCAT(DEC2BIN(IF(ISBLANK(J167), 0, MATCH(J167, 运算选择!$E$2:$E$9, 0) - 1), 3), DEC2BIN(IF(ISBLANK(K167), 0, MATCH(K167, 单列下拉值!$A$2:$A$3, 0) - 1), 1))</f>
        <v>0000</v>
      </c>
      <c r="X167" s="10" t="str">
        <f>_xlfn.CONCAT(DEC2BIN(IF(ISBLANK(L167), 0, MATCH(L167, A寄存器选择!$D$2:$D$5, 0) - 1), 2), DEC2BIN(IF(ISBLANK(M167), 0, MATCH(M167, B寄存器选择!$D$2:$D$5, 0) - 1), 2))</f>
        <v>0000</v>
      </c>
      <c r="Y167" s="10" t="str">
        <f>_xlfn.CONCAT(DEC2BIN(IF(ISBLANK(N167), 0, MATCH(N167, 单列下拉值!$B$2:$B$3, 0) - 1)), DEC2BIN(IF(ISBLANK(O167), 0, MATCH(O167, 单列下拉值!$C$2:$C$3, 0) - 1)), DEC2BIN(IF(ISBLANK(P167), 0, MATCH(P167, ALU寄存器选择!$D$2:$D$5, 0) - 1), 2))</f>
        <v>0100</v>
      </c>
      <c r="Z167" s="10" t="str">
        <f>_xlfn.CONCAT(DEC2BIN(IF(ISBLANK(Q167),0,MATCH(Q167,单列下拉值!$D$2:$D$3,0)-1)), DEC2BIN(IF(ISBLANK(R167), 0, MATCH(R167, CP选择!$E$2:$E$9, 0) - 1), 3))</f>
        <v>0101</v>
      </c>
      <c r="AA167" t="str">
        <f>_xlfn.CONCAT(IF(ISBLANK(S167), 0, MATCH(S167, 单列下拉值!$E$2:$E$3, 0) - 1), DEC2BIN(IF(ISBLANK(T167), 0, MATCH(T167, 后继微地址形成!$E$2:$E$9, 0) - 1), 3))</f>
        <v>0001</v>
      </c>
    </row>
    <row r="168" spans="1:28" s="28" customFormat="1" x14ac:dyDescent="0.2">
      <c r="A168" s="109"/>
      <c r="B168" s="112" t="s">
        <v>215</v>
      </c>
      <c r="C168" s="28" t="s">
        <v>100</v>
      </c>
      <c r="D168" s="28" t="str">
        <f t="shared" si="6"/>
        <v>A5</v>
      </c>
      <c r="E168" t="str">
        <f t="shared" si="7"/>
        <v>004101</v>
      </c>
      <c r="F168" s="21"/>
      <c r="G168" s="17"/>
      <c r="H168" s="17"/>
      <c r="I168" s="23"/>
      <c r="J168" s="21"/>
      <c r="K168" s="17"/>
      <c r="L168" s="21" t="s">
        <v>90</v>
      </c>
      <c r="M168" s="17"/>
      <c r="N168" s="21"/>
      <c r="O168" s="17"/>
      <c r="P168" s="17" t="s">
        <v>96</v>
      </c>
      <c r="Q168" s="21"/>
      <c r="R168" s="17"/>
      <c r="S168" s="21"/>
      <c r="T168" s="23" t="s">
        <v>83</v>
      </c>
      <c r="U168" s="29"/>
      <c r="V168" s="28" t="str">
        <f t="shared" si="10"/>
        <v>0000</v>
      </c>
      <c r="W168" s="28" t="str">
        <f>_xlfn.CONCAT(DEC2BIN(IF(ISBLANK(J168), 0, MATCH(J168, 运算选择!$E$2:$E$9, 0) - 1), 3), DEC2BIN(IF(ISBLANK(K168), 0, MATCH(K168, 单列下拉值!$A$2:$A$3, 0) - 1), 1))</f>
        <v>0000</v>
      </c>
      <c r="X168" s="28" t="str">
        <f>_xlfn.CONCAT(DEC2BIN(IF(ISBLANK(L168), 0, MATCH(L168, A寄存器选择!$D$2:$D$5, 0) - 1), 2), DEC2BIN(IF(ISBLANK(M168), 0, MATCH(M168, B寄存器选择!$D$2:$D$5, 0) - 1), 2))</f>
        <v>0100</v>
      </c>
      <c r="Y168" s="28" t="str">
        <f>_xlfn.CONCAT(DEC2BIN(IF(ISBLANK(N168), 0, MATCH(N168, 单列下拉值!$B$2:$B$3, 0) - 1)), DEC2BIN(IF(ISBLANK(O168), 0, MATCH(O168, 单列下拉值!$C$2:$C$3, 0) - 1)), DEC2BIN(IF(ISBLANK(P168), 0, MATCH(P168, ALU寄存器选择!$D$2:$D$5, 0) - 1), 2))</f>
        <v>0001</v>
      </c>
      <c r="Z168" s="28" t="str">
        <f>_xlfn.CONCAT(DEC2BIN(IF(ISBLANK(Q168),0,MATCH(Q168,单列下拉值!$D$2:$D$3,0)-1)), DEC2BIN(IF(ISBLANK(R168), 0, MATCH(R168, CP选择!$E$2:$E$9, 0) - 1), 3))</f>
        <v>0000</v>
      </c>
      <c r="AA168" t="str">
        <f>_xlfn.CONCAT(IF(ISBLANK(S168), 0, MATCH(S168, 单列下拉值!$E$2:$E$3, 0) - 1), DEC2BIN(IF(ISBLANK(T168), 0, MATCH(T168, 后继微地址形成!$E$2:$E$9, 0) - 1), 3))</f>
        <v>0001</v>
      </c>
    </row>
    <row r="169" spans="1:28" x14ac:dyDescent="0.2">
      <c r="A169" s="109"/>
      <c r="B169" s="112"/>
      <c r="C169" t="s">
        <v>128</v>
      </c>
      <c r="D169" s="10" t="str">
        <f t="shared" si="6"/>
        <v>A6</v>
      </c>
      <c r="E169" t="str">
        <f t="shared" si="7"/>
        <v>002201</v>
      </c>
      <c r="M169" s="30" t="s">
        <v>92</v>
      </c>
      <c r="P169" s="20" t="s">
        <v>88</v>
      </c>
      <c r="T169" s="25" t="s">
        <v>83</v>
      </c>
      <c r="V169" s="10" t="str">
        <f t="shared" si="10"/>
        <v>0000</v>
      </c>
      <c r="W169" s="10" t="str">
        <f>_xlfn.CONCAT(DEC2BIN(IF(ISBLANK(J169), 0, MATCH(J169, 运算选择!$E$2:$E$9, 0) - 1), 3), DEC2BIN(IF(ISBLANK(K169), 0, MATCH(K169, 单列下拉值!$A$2:$A$3, 0) - 1), 1))</f>
        <v>0000</v>
      </c>
      <c r="X169" s="10" t="str">
        <f>_xlfn.CONCAT(DEC2BIN(IF(ISBLANK(L169), 0, MATCH(L169, A寄存器选择!$D$2:$D$5, 0) - 1), 2), DEC2BIN(IF(ISBLANK(M169), 0, MATCH(M169, B寄存器选择!$D$2:$D$5, 0) - 1), 2))</f>
        <v>0010</v>
      </c>
      <c r="Y169" s="10" t="str">
        <f>_xlfn.CONCAT(DEC2BIN(IF(ISBLANK(N169), 0, MATCH(N169, 单列下拉值!$B$2:$B$3, 0) - 1)), DEC2BIN(IF(ISBLANK(O169), 0, MATCH(O169, 单列下拉值!$C$2:$C$3, 0) - 1)), DEC2BIN(IF(ISBLANK(P169), 0, MATCH(P169, ALU寄存器选择!$D$2:$D$5, 0) - 1), 2))</f>
        <v>0010</v>
      </c>
      <c r="Z169" s="10" t="str">
        <f>_xlfn.CONCAT(DEC2BIN(IF(ISBLANK(Q169),0,MATCH(Q169,单列下拉值!$D$2:$D$3,0)-1)), DEC2BIN(IF(ISBLANK(R169), 0, MATCH(R169, CP选择!$E$2:$E$9, 0) - 1), 3))</f>
        <v>0000</v>
      </c>
      <c r="AA169" t="str">
        <f>_xlfn.CONCAT(IF(ISBLANK(S169), 0, MATCH(S169, 单列下拉值!$E$2:$E$3, 0) - 1), DEC2BIN(IF(ISBLANK(T169), 0, MATCH(T169, 后继微地址形成!$E$2:$E$9, 0) - 1), 3))</f>
        <v>0001</v>
      </c>
    </row>
    <row r="170" spans="1:28" s="28" customFormat="1" x14ac:dyDescent="0.2">
      <c r="A170" s="109"/>
      <c r="B170" s="112"/>
      <c r="C170" s="28" t="s">
        <v>188</v>
      </c>
      <c r="D170" s="28" t="str">
        <f t="shared" si="6"/>
        <v>A7</v>
      </c>
      <c r="E170" t="str">
        <f t="shared" si="7"/>
        <v>060301</v>
      </c>
      <c r="F170" s="21"/>
      <c r="G170" s="17"/>
      <c r="H170" s="17"/>
      <c r="I170" s="23"/>
      <c r="J170" s="21" t="s">
        <v>190</v>
      </c>
      <c r="K170" s="17"/>
      <c r="L170" s="21"/>
      <c r="M170" s="17"/>
      <c r="N170" s="21"/>
      <c r="O170" s="17"/>
      <c r="P170" s="17" t="s">
        <v>97</v>
      </c>
      <c r="Q170" s="21"/>
      <c r="R170" s="17"/>
      <c r="S170" s="21"/>
      <c r="T170" s="23" t="s">
        <v>83</v>
      </c>
      <c r="U170" s="29"/>
      <c r="V170" s="28" t="str">
        <f t="shared" si="10"/>
        <v>0000</v>
      </c>
      <c r="W170" s="28" t="str">
        <f>_xlfn.CONCAT(DEC2BIN(IF(ISBLANK(J170), 0, MATCH(J170, 运算选择!$E$2:$E$9, 0) - 1), 3), DEC2BIN(IF(ISBLANK(K170), 0, MATCH(K170, 单列下拉值!$A$2:$A$3, 0) - 1), 1))</f>
        <v>0110</v>
      </c>
      <c r="X170" s="28" t="str">
        <f>_xlfn.CONCAT(DEC2BIN(IF(ISBLANK(L170), 0, MATCH(L170, A寄存器选择!$D$2:$D$5, 0) - 1), 2), DEC2BIN(IF(ISBLANK(M170), 0, MATCH(M170, B寄存器选择!$D$2:$D$5, 0) - 1), 2))</f>
        <v>0000</v>
      </c>
      <c r="Y170" s="28" t="str">
        <f>_xlfn.CONCAT(DEC2BIN(IF(ISBLANK(N170), 0, MATCH(N170, 单列下拉值!$B$2:$B$3, 0) - 1)), DEC2BIN(IF(ISBLANK(O170), 0, MATCH(O170, 单列下拉值!$C$2:$C$3, 0) - 1)), DEC2BIN(IF(ISBLANK(P170), 0, MATCH(P170, ALU寄存器选择!$D$2:$D$5, 0) - 1), 2))</f>
        <v>0011</v>
      </c>
      <c r="Z170" s="28" t="str">
        <f>_xlfn.CONCAT(DEC2BIN(IF(ISBLANK(Q170),0,MATCH(Q170,单列下拉值!$D$2:$D$3,0)-1)), DEC2BIN(IF(ISBLANK(R170), 0, MATCH(R170, CP选择!$E$2:$E$9, 0) - 1), 3))</f>
        <v>0000</v>
      </c>
      <c r="AA170" t="str">
        <f>_xlfn.CONCAT(IF(ISBLANK(S170), 0, MATCH(S170, 单列下拉值!$E$2:$E$3, 0) - 1), DEC2BIN(IF(ISBLANK(T170), 0, MATCH(T170, 后继微地址形成!$E$2:$E$9, 0) - 1), 3))</f>
        <v>0001</v>
      </c>
    </row>
    <row r="171" spans="1:28" x14ac:dyDescent="0.2">
      <c r="A171" s="109"/>
      <c r="B171" s="42"/>
      <c r="C171" t="s">
        <v>245</v>
      </c>
      <c r="D171" s="10" t="str">
        <f t="shared" si="6"/>
        <v>A8</v>
      </c>
      <c r="E171" t="str">
        <f t="shared" si="7"/>
        <v>000009</v>
      </c>
      <c r="M171" s="30"/>
      <c r="S171" s="16" t="s">
        <v>241</v>
      </c>
      <c r="T171" s="25" t="s">
        <v>83</v>
      </c>
      <c r="V171" s="10" t="str">
        <f t="shared" si="10"/>
        <v>0000</v>
      </c>
      <c r="W171" s="10" t="str">
        <f>_xlfn.CONCAT(DEC2BIN(IF(ISBLANK(J171), 0, MATCH(J171, 运算选择!$E$2:$E$9, 0) - 1), 3), DEC2BIN(IF(ISBLANK(K171), 0, MATCH(K171, 单列下拉值!$A$2:$A$3, 0) - 1), 1))</f>
        <v>0000</v>
      </c>
      <c r="X171" s="10" t="str">
        <f>_xlfn.CONCAT(DEC2BIN(IF(ISBLANK(L171), 0, MATCH(L171, A寄存器选择!$D$2:$D$5, 0) - 1), 2), DEC2BIN(IF(ISBLANK(M171), 0, MATCH(M171, B寄存器选择!$D$2:$D$5, 0) - 1), 2))</f>
        <v>0000</v>
      </c>
      <c r="Y171" s="10" t="str">
        <f>_xlfn.CONCAT(DEC2BIN(IF(ISBLANK(N171), 0, MATCH(N171, 单列下拉值!$B$2:$B$3, 0) - 1)), DEC2BIN(IF(ISBLANK(O171), 0, MATCH(O171, 单列下拉值!$C$2:$C$3, 0) - 1)), DEC2BIN(IF(ISBLANK(P171), 0, MATCH(P171, ALU寄存器选择!$D$2:$D$5, 0) - 1), 2))</f>
        <v>0000</v>
      </c>
      <c r="Z171" s="10" t="str">
        <f>_xlfn.CONCAT(DEC2BIN(IF(ISBLANK(Q171),0,MATCH(Q171,单列下拉值!$D$2:$D$3,0)-1)), DEC2BIN(IF(ISBLANK(R171), 0, MATCH(R171, CP选择!$E$2:$E$9, 0) - 1), 3))</f>
        <v>0000</v>
      </c>
      <c r="AA171" t="str">
        <f>_xlfn.CONCAT(IF(ISBLANK(S171), 0, MATCH(S171, 单列下拉值!$E$2:$E$3, 0) - 1), DEC2BIN(IF(ISBLANK(T171), 0, MATCH(T171, 后继微地址形成!$E$2:$E$9, 0) - 1), 3))</f>
        <v>1001</v>
      </c>
      <c r="AB171" t="s">
        <v>237</v>
      </c>
    </row>
    <row r="172" spans="1:28" s="28" customFormat="1" x14ac:dyDescent="0.2">
      <c r="A172" s="109"/>
      <c r="B172" s="10"/>
      <c r="C172" s="10" t="s">
        <v>154</v>
      </c>
      <c r="D172" s="28" t="str">
        <f t="shared" si="6"/>
        <v>A9</v>
      </c>
      <c r="E172" t="str">
        <f t="shared" si="7"/>
        <v>000002</v>
      </c>
      <c r="F172" s="21"/>
      <c r="G172" s="17"/>
      <c r="H172" s="17"/>
      <c r="I172" s="23"/>
      <c r="J172" s="21"/>
      <c r="K172" s="17"/>
      <c r="L172" s="21"/>
      <c r="M172" s="17"/>
      <c r="N172" s="21"/>
      <c r="O172" s="17"/>
      <c r="P172" s="17"/>
      <c r="Q172" s="21"/>
      <c r="R172" s="17"/>
      <c r="S172" s="21"/>
      <c r="T172" s="23" t="s">
        <v>104</v>
      </c>
      <c r="U172" s="29"/>
      <c r="V172" s="28" t="str">
        <f t="shared" si="10"/>
        <v>0000</v>
      </c>
      <c r="W172" s="28" t="str">
        <f>_xlfn.CONCAT(DEC2BIN(IF(ISBLANK(J172), 0, MATCH(J172, 运算选择!$E$2:$E$9, 0) - 1), 3), DEC2BIN(IF(ISBLANK(K172), 0, MATCH(K172, 单列下拉值!$A$2:$A$3, 0) - 1), 1))</f>
        <v>0000</v>
      </c>
      <c r="X172" s="28" t="str">
        <f>_xlfn.CONCAT(DEC2BIN(IF(ISBLANK(L172), 0, MATCH(L172, A寄存器选择!$D$2:$D$5, 0) - 1), 2), DEC2BIN(IF(ISBLANK(M172), 0, MATCH(M172, B寄存器选择!$D$2:$D$5, 0) - 1), 2))</f>
        <v>0000</v>
      </c>
      <c r="Y172" s="28" t="str">
        <f>_xlfn.CONCAT(DEC2BIN(IF(ISBLANK(N172), 0, MATCH(N172, 单列下拉值!$B$2:$B$3, 0) - 1)), DEC2BIN(IF(ISBLANK(O172), 0, MATCH(O172, 单列下拉值!$C$2:$C$3, 0) - 1)), DEC2BIN(IF(ISBLANK(P172), 0, MATCH(P172, ALU寄存器选择!$D$2:$D$5, 0) - 1), 2))</f>
        <v>0000</v>
      </c>
      <c r="Z172" s="28" t="str">
        <f>_xlfn.CONCAT(DEC2BIN(IF(ISBLANK(Q172),0,MATCH(Q172,单列下拉值!$D$2:$D$3,0)-1)), DEC2BIN(IF(ISBLANK(R172), 0, MATCH(R172, CP选择!$E$2:$E$9, 0) - 1), 3))</f>
        <v>0000</v>
      </c>
      <c r="AA172" t="str">
        <f>_xlfn.CONCAT(IF(ISBLANK(S172), 0, MATCH(S172, 单列下拉值!$E$2:$E$3, 0) - 1), DEC2BIN(IF(ISBLANK(T172), 0, MATCH(T172, 后继微地址形成!$E$2:$E$9, 0) - 1), 3))</f>
        <v>0010</v>
      </c>
      <c r="AB172" s="28" t="str">
        <f>D171</f>
        <v>A8</v>
      </c>
    </row>
    <row r="173" spans="1:28" x14ac:dyDescent="0.2">
      <c r="A173" s="109"/>
      <c r="B173" s="10"/>
      <c r="D173" s="10" t="str">
        <f t="shared" si="6"/>
        <v>AA</v>
      </c>
      <c r="E173" t="str">
        <f t="shared" si="7"/>
        <v>000000</v>
      </c>
      <c r="V173" s="10" t="str">
        <f t="shared" si="10"/>
        <v>0000</v>
      </c>
      <c r="W173" s="10" t="str">
        <f>_xlfn.CONCAT(DEC2BIN(IF(ISBLANK(J173), 0, MATCH(J173, 运算选择!$E$2:$E$9, 0) - 1), 3), DEC2BIN(IF(ISBLANK(K173), 0, MATCH(K173, 单列下拉值!$A$2:$A$3, 0) - 1), 1))</f>
        <v>0000</v>
      </c>
      <c r="X173" s="10" t="str">
        <f>_xlfn.CONCAT(DEC2BIN(IF(ISBLANK(L173), 0, MATCH(L173, A寄存器选择!$D$2:$D$5, 0) - 1), 2), DEC2BIN(IF(ISBLANK(M173), 0, MATCH(M173, B寄存器选择!$D$2:$D$5, 0) - 1), 2))</f>
        <v>0000</v>
      </c>
      <c r="Y173" s="10" t="str">
        <f>_xlfn.CONCAT(DEC2BIN(IF(ISBLANK(N173), 0, MATCH(N173, 单列下拉值!$B$2:$B$3, 0) - 1)), DEC2BIN(IF(ISBLANK(O173), 0, MATCH(O173, 单列下拉值!$C$2:$C$3, 0) - 1)), DEC2BIN(IF(ISBLANK(P173), 0, MATCH(P173, ALU寄存器选择!$D$2:$D$5, 0) - 1), 2))</f>
        <v>0000</v>
      </c>
      <c r="Z173" s="10" t="str">
        <f>_xlfn.CONCAT(DEC2BIN(IF(ISBLANK(Q173),0,MATCH(Q173,单列下拉值!$D$2:$D$3,0)-1)), DEC2BIN(IF(ISBLANK(R173), 0, MATCH(R173, CP选择!$E$2:$E$9, 0) - 1), 3))</f>
        <v>0000</v>
      </c>
      <c r="AA173" t="str">
        <f>_xlfn.CONCAT(IF(ISBLANK(S173), 0, MATCH(S173, 单列下拉值!$E$2:$E$3, 0) - 1), DEC2BIN(IF(ISBLANK(T173), 0, MATCH(T173, 后继微地址形成!$E$2:$E$9, 0) - 1), 3))</f>
        <v>0000</v>
      </c>
      <c r="AB173" t="s">
        <v>238</v>
      </c>
    </row>
    <row r="174" spans="1:28" s="28" customFormat="1" hidden="1" x14ac:dyDescent="0.2">
      <c r="A174" s="109"/>
      <c r="B174" s="10"/>
      <c r="D174" s="28" t="str">
        <f t="shared" si="6"/>
        <v>AB</v>
      </c>
      <c r="E174" t="str">
        <f t="shared" si="7"/>
        <v>000000</v>
      </c>
      <c r="F174" s="21"/>
      <c r="G174" s="17"/>
      <c r="H174" s="17"/>
      <c r="I174" s="23"/>
      <c r="J174" s="21"/>
      <c r="K174" s="17"/>
      <c r="L174" s="21"/>
      <c r="M174" s="17"/>
      <c r="N174" s="21"/>
      <c r="O174" s="17"/>
      <c r="P174" s="17"/>
      <c r="Q174" s="21"/>
      <c r="R174" s="17"/>
      <c r="S174" s="21"/>
      <c r="T174" s="23"/>
      <c r="U174" s="29"/>
      <c r="V174" s="28" t="str">
        <f t="shared" si="10"/>
        <v>0000</v>
      </c>
      <c r="W174" s="28" t="str">
        <f>_xlfn.CONCAT(DEC2BIN(IF(ISBLANK(J174), 0, MATCH(J174, 运算选择!$E$2:$E$9, 0) - 1), 3), DEC2BIN(IF(ISBLANK(K174), 0, MATCH(K174, 单列下拉值!$A$2:$A$3, 0) - 1), 1))</f>
        <v>0000</v>
      </c>
      <c r="X174" s="28" t="str">
        <f>_xlfn.CONCAT(DEC2BIN(IF(ISBLANK(L174), 0, MATCH(L174, A寄存器选择!$D$2:$D$5, 0) - 1), 2), DEC2BIN(IF(ISBLANK(M174), 0, MATCH(M174, B寄存器选择!$D$2:$D$5, 0) - 1), 2))</f>
        <v>0000</v>
      </c>
      <c r="Y174" s="28" t="str">
        <f>_xlfn.CONCAT(DEC2BIN(IF(ISBLANK(N174), 0, MATCH(N174, 单列下拉值!$B$2:$B$3, 0) - 1)), DEC2BIN(IF(ISBLANK(O174), 0, MATCH(O174, 单列下拉值!$C$2:$C$3, 0) - 1)), DEC2BIN(IF(ISBLANK(P174), 0, MATCH(P174, ALU寄存器选择!$D$2:$D$5, 0) - 1), 2))</f>
        <v>0000</v>
      </c>
      <c r="Z174" s="28" t="str">
        <f>_xlfn.CONCAT(DEC2BIN(IF(ISBLANK(Q174),0,MATCH(Q174,单列下拉值!$D$2:$D$3,0)-1)), DEC2BIN(IF(ISBLANK(R174), 0, MATCH(R174, CP选择!$E$2:$E$9, 0) - 1), 3))</f>
        <v>0000</v>
      </c>
      <c r="AA174" t="str">
        <f>_xlfn.CONCAT(IF(ISBLANK(S174), 0, MATCH(S174, 单列下拉值!$E$2:$E$3, 0) - 1), DEC2BIN(IF(ISBLANK(T174), 0, MATCH(T174, 后继微地址形成!$E$2:$E$9, 0) - 1), 3))</f>
        <v>0000</v>
      </c>
      <c r="AB174" t="str">
        <f>_xlfn.CONCAT(_xlfn.TEXTJOIN(",",FALSE, E171:E178), ";")</f>
        <v>000009,000002,000000,000000,000000,000000,000000,000000;</v>
      </c>
    </row>
    <row r="175" spans="1:28" hidden="1" x14ac:dyDescent="0.2">
      <c r="A175" s="109"/>
      <c r="B175" s="10"/>
      <c r="D175" s="10" t="str">
        <f t="shared" si="6"/>
        <v>AC</v>
      </c>
      <c r="E175" t="str">
        <f t="shared" si="7"/>
        <v>000000</v>
      </c>
      <c r="V175" s="10" t="str">
        <f t="shared" si="10"/>
        <v>0000</v>
      </c>
      <c r="W175" s="10" t="str">
        <f>_xlfn.CONCAT(DEC2BIN(IF(ISBLANK(J175), 0, MATCH(J175, 运算选择!$E$2:$E$9, 0) - 1), 3), DEC2BIN(IF(ISBLANK(K175), 0, MATCH(K175, 单列下拉值!$A$2:$A$3, 0) - 1), 1))</f>
        <v>0000</v>
      </c>
      <c r="X175" s="10" t="str">
        <f>_xlfn.CONCAT(DEC2BIN(IF(ISBLANK(L175), 0, MATCH(L175, A寄存器选择!$D$2:$D$5, 0) - 1), 2), DEC2BIN(IF(ISBLANK(M175), 0, MATCH(M175, B寄存器选择!$D$2:$D$5, 0) - 1), 2))</f>
        <v>0000</v>
      </c>
      <c r="Y175" s="10" t="str">
        <f>_xlfn.CONCAT(DEC2BIN(IF(ISBLANK(N175), 0, MATCH(N175, 单列下拉值!$B$2:$B$3, 0) - 1)), DEC2BIN(IF(ISBLANK(O175), 0, MATCH(O175, 单列下拉值!$C$2:$C$3, 0) - 1)), DEC2BIN(IF(ISBLANK(P175), 0, MATCH(P175, ALU寄存器选择!$D$2:$D$5, 0) - 1), 2))</f>
        <v>0000</v>
      </c>
      <c r="Z175" s="10" t="str">
        <f>_xlfn.CONCAT(DEC2BIN(IF(ISBLANK(Q175),0,MATCH(Q175,单列下拉值!$D$2:$D$3,0)-1)), DEC2BIN(IF(ISBLANK(R175), 0, MATCH(R175, CP选择!$E$2:$E$9, 0) - 1), 3))</f>
        <v>0000</v>
      </c>
      <c r="AA175" t="str">
        <f>_xlfn.CONCAT(IF(ISBLANK(S175), 0, MATCH(S175, 单列下拉值!$E$2:$E$3, 0) - 1), DEC2BIN(IF(ISBLANK(T175), 0, MATCH(T175, 后继微地址形成!$E$2:$E$9, 0) - 1), 3))</f>
        <v>0000</v>
      </c>
    </row>
    <row r="176" spans="1:28" s="28" customFormat="1" hidden="1" x14ac:dyDescent="0.2">
      <c r="A176" s="109"/>
      <c r="B176" s="10"/>
      <c r="D176" s="28" t="str">
        <f t="shared" si="6"/>
        <v>AD</v>
      </c>
      <c r="E176" t="str">
        <f t="shared" si="7"/>
        <v>000000</v>
      </c>
      <c r="F176" s="21"/>
      <c r="G176" s="17"/>
      <c r="H176" s="17"/>
      <c r="I176" s="23"/>
      <c r="J176" s="21"/>
      <c r="K176" s="17"/>
      <c r="L176" s="21"/>
      <c r="M176" s="17"/>
      <c r="N176" s="21"/>
      <c r="O176" s="17"/>
      <c r="P176" s="17"/>
      <c r="Q176" s="21"/>
      <c r="R176" s="17"/>
      <c r="S176" s="21"/>
      <c r="T176" s="23"/>
      <c r="U176" s="29"/>
      <c r="V176" s="28" t="str">
        <f t="shared" si="10"/>
        <v>0000</v>
      </c>
      <c r="W176" s="28" t="str">
        <f>_xlfn.CONCAT(DEC2BIN(IF(ISBLANK(J176), 0, MATCH(J176, 运算选择!$E$2:$E$9, 0) - 1), 3), DEC2BIN(IF(ISBLANK(K176), 0, MATCH(K176, 单列下拉值!$A$2:$A$3, 0) - 1), 1))</f>
        <v>0000</v>
      </c>
      <c r="X176" s="28" t="str">
        <f>_xlfn.CONCAT(DEC2BIN(IF(ISBLANK(L176), 0, MATCH(L176, A寄存器选择!$D$2:$D$5, 0) - 1), 2), DEC2BIN(IF(ISBLANK(M176), 0, MATCH(M176, B寄存器选择!$D$2:$D$5, 0) - 1), 2))</f>
        <v>0000</v>
      </c>
      <c r="Y176" s="28" t="str">
        <f>_xlfn.CONCAT(DEC2BIN(IF(ISBLANK(N176), 0, MATCH(N176, 单列下拉值!$B$2:$B$3, 0) - 1)), DEC2BIN(IF(ISBLANK(O176), 0, MATCH(O176, 单列下拉值!$C$2:$C$3, 0) - 1)), DEC2BIN(IF(ISBLANK(P176), 0, MATCH(P176, ALU寄存器选择!$D$2:$D$5, 0) - 1), 2))</f>
        <v>0000</v>
      </c>
      <c r="Z176" s="28" t="str">
        <f>_xlfn.CONCAT(DEC2BIN(IF(ISBLANK(Q176),0,MATCH(Q176,单列下拉值!$D$2:$D$3,0)-1)), DEC2BIN(IF(ISBLANK(R176), 0, MATCH(R176, CP选择!$E$2:$E$9, 0) - 1), 3))</f>
        <v>0000</v>
      </c>
      <c r="AA176" t="str">
        <f>_xlfn.CONCAT(IF(ISBLANK(S176), 0, MATCH(S176, 单列下拉值!$E$2:$E$3, 0) - 1), DEC2BIN(IF(ISBLANK(T176), 0, MATCH(T176, 后继微地址形成!$E$2:$E$9, 0) - 1), 3))</f>
        <v>0000</v>
      </c>
    </row>
    <row r="177" spans="1:28" hidden="1" x14ac:dyDescent="0.2">
      <c r="A177" s="109"/>
      <c r="B177" s="10"/>
      <c r="D177" s="10" t="str">
        <f t="shared" si="6"/>
        <v>AE</v>
      </c>
      <c r="E177" t="str">
        <f t="shared" si="7"/>
        <v>000000</v>
      </c>
      <c r="V177" s="10" t="str">
        <f t="shared" si="10"/>
        <v>0000</v>
      </c>
      <c r="W177" s="10" t="str">
        <f>_xlfn.CONCAT(DEC2BIN(IF(ISBLANK(J177), 0, MATCH(J177, 运算选择!$E$2:$E$9, 0) - 1), 3), DEC2BIN(IF(ISBLANK(K177), 0, MATCH(K177, 单列下拉值!$A$2:$A$3, 0) - 1), 1))</f>
        <v>0000</v>
      </c>
      <c r="X177" s="10" t="str">
        <f>_xlfn.CONCAT(DEC2BIN(IF(ISBLANK(L177), 0, MATCH(L177, A寄存器选择!$D$2:$D$5, 0) - 1), 2), DEC2BIN(IF(ISBLANK(M177), 0, MATCH(M177, B寄存器选择!$D$2:$D$5, 0) - 1), 2))</f>
        <v>0000</v>
      </c>
      <c r="Y177" s="10" t="str">
        <f>_xlfn.CONCAT(DEC2BIN(IF(ISBLANK(N177), 0, MATCH(N177, 单列下拉值!$B$2:$B$3, 0) - 1)), DEC2BIN(IF(ISBLANK(O177), 0, MATCH(O177, 单列下拉值!$C$2:$C$3, 0) - 1)), DEC2BIN(IF(ISBLANK(P177), 0, MATCH(P177, ALU寄存器选择!$D$2:$D$5, 0) - 1), 2))</f>
        <v>0000</v>
      </c>
      <c r="Z177" s="10" t="str">
        <f>_xlfn.CONCAT(DEC2BIN(IF(ISBLANK(Q177),0,MATCH(Q177,单列下拉值!$D$2:$D$3,0)-1)), DEC2BIN(IF(ISBLANK(R177), 0, MATCH(R177, CP选择!$E$2:$E$9, 0) - 1), 3))</f>
        <v>0000</v>
      </c>
      <c r="AA177" t="str">
        <f>_xlfn.CONCAT(IF(ISBLANK(S177), 0, MATCH(S177, 单列下拉值!$E$2:$E$3, 0) - 1), DEC2BIN(IF(ISBLANK(T177), 0, MATCH(T177, 后继微地址形成!$E$2:$E$9, 0) - 1), 3))</f>
        <v>0000</v>
      </c>
    </row>
    <row r="178" spans="1:28" s="28" customFormat="1" hidden="1" x14ac:dyDescent="0.2">
      <c r="A178" s="110"/>
      <c r="B178" s="10"/>
      <c r="D178" s="28" t="str">
        <f t="shared" si="6"/>
        <v>AF</v>
      </c>
      <c r="E178" t="str">
        <f t="shared" si="7"/>
        <v>000000</v>
      </c>
      <c r="F178" s="21"/>
      <c r="G178" s="17"/>
      <c r="H178" s="17"/>
      <c r="I178" s="23"/>
      <c r="J178" s="21"/>
      <c r="K178" s="17"/>
      <c r="L178" s="21"/>
      <c r="M178" s="17"/>
      <c r="N178" s="21"/>
      <c r="O178" s="17"/>
      <c r="P178" s="17"/>
      <c r="Q178" s="21"/>
      <c r="R178" s="17"/>
      <c r="S178" s="21"/>
      <c r="T178" s="23"/>
      <c r="U178" s="29"/>
      <c r="V178" s="28" t="str">
        <f t="shared" si="10"/>
        <v>0000</v>
      </c>
      <c r="W178" s="28" t="str">
        <f>_xlfn.CONCAT(DEC2BIN(IF(ISBLANK(J178), 0, MATCH(J178, 运算选择!$E$2:$E$9, 0) - 1), 3), DEC2BIN(IF(ISBLANK(K178), 0, MATCH(K178, 单列下拉值!$A$2:$A$3, 0) - 1), 1))</f>
        <v>0000</v>
      </c>
      <c r="X178" s="28" t="str">
        <f>_xlfn.CONCAT(DEC2BIN(IF(ISBLANK(L178), 0, MATCH(L178, A寄存器选择!$D$2:$D$5, 0) - 1), 2), DEC2BIN(IF(ISBLANK(M178), 0, MATCH(M178, B寄存器选择!$D$2:$D$5, 0) - 1), 2))</f>
        <v>0000</v>
      </c>
      <c r="Y178" s="28" t="str">
        <f>_xlfn.CONCAT(DEC2BIN(IF(ISBLANK(N178), 0, MATCH(N178, 单列下拉值!$B$2:$B$3, 0) - 1)), DEC2BIN(IF(ISBLANK(O178), 0, MATCH(O178, 单列下拉值!$C$2:$C$3, 0) - 1)), DEC2BIN(IF(ISBLANK(P178), 0, MATCH(P178, ALU寄存器选择!$D$2:$D$5, 0) - 1), 2))</f>
        <v>0000</v>
      </c>
      <c r="Z178" s="28" t="str">
        <f>_xlfn.CONCAT(DEC2BIN(IF(ISBLANK(Q178),0,MATCH(Q178,单列下拉值!$D$2:$D$3,0)-1)), DEC2BIN(IF(ISBLANK(R178), 0, MATCH(R178, CP选择!$E$2:$E$9, 0) - 1), 3))</f>
        <v>0000</v>
      </c>
      <c r="AA178" t="str">
        <f>_xlfn.CONCAT(IF(ISBLANK(S178), 0, MATCH(S178, 单列下拉值!$E$2:$E$3, 0) - 1), DEC2BIN(IF(ISBLANK(T178), 0, MATCH(T178, 后继微地址形成!$E$2:$E$9, 0) - 1), 3))</f>
        <v>0000</v>
      </c>
    </row>
    <row r="179" spans="1:28" x14ac:dyDescent="0.2">
      <c r="A179" s="108" t="s">
        <v>212</v>
      </c>
      <c r="B179" s="111" t="s">
        <v>162</v>
      </c>
      <c r="C179" s="74" t="s">
        <v>87</v>
      </c>
      <c r="D179" s="57" t="str">
        <f t="shared" si="6"/>
        <v>B0</v>
      </c>
      <c r="E179" s="56" t="str">
        <f t="shared" si="7"/>
        <v>001201</v>
      </c>
      <c r="F179" s="58"/>
      <c r="G179" s="59"/>
      <c r="H179" s="60"/>
      <c r="I179" s="61"/>
      <c r="J179" s="62"/>
      <c r="K179" s="59"/>
      <c r="L179" s="62"/>
      <c r="M179" s="60" t="s">
        <v>94</v>
      </c>
      <c r="N179" s="62"/>
      <c r="O179" s="59"/>
      <c r="P179" s="59" t="s">
        <v>88</v>
      </c>
      <c r="Q179" s="58"/>
      <c r="R179" s="59"/>
      <c r="S179" s="58"/>
      <c r="T179" s="61" t="s">
        <v>83</v>
      </c>
      <c r="V179" s="10" t="str">
        <f t="shared" ref="V179:V202" si="11">_xlfn.CONCAT(DEC2BIN(F179), DEC2BIN(G179), DEC2BIN(H179), DEC2BIN(I179))</f>
        <v>0000</v>
      </c>
      <c r="W179" s="10" t="str">
        <f>_xlfn.CONCAT(DEC2BIN(IF(ISBLANK(J179), 0, MATCH(J179, 运算选择!$E$2:$E$9, 0) - 1), 3), DEC2BIN(IF(ISBLANK(K179), 0, MATCH(K179, 单列下拉值!$A$2:$A$3, 0) - 1), 1))</f>
        <v>0000</v>
      </c>
      <c r="X179" s="10" t="str">
        <f>_xlfn.CONCAT(DEC2BIN(IF(ISBLANK(L179), 0, MATCH(L179, A寄存器选择!$D$2:$D$5, 0) - 1), 2), DEC2BIN(IF(ISBLANK(M179), 0, MATCH(M179, B寄存器选择!$D$2:$D$5, 0) - 1), 2))</f>
        <v>0001</v>
      </c>
      <c r="Y179" s="10" t="str">
        <f>_xlfn.CONCAT(DEC2BIN(IF(ISBLANK(N179), 0, MATCH(N179, 单列下拉值!$B$2:$B$3, 0) - 1)), DEC2BIN(IF(ISBLANK(O179), 0, MATCH(O179, 单列下拉值!$C$2:$C$3, 0) - 1)), DEC2BIN(IF(ISBLANK(P179), 0, MATCH(P179, ALU寄存器选择!$D$2:$D$5, 0) - 1), 2))</f>
        <v>0010</v>
      </c>
      <c r="Z179" s="10" t="str">
        <f>_xlfn.CONCAT(DEC2BIN(IF(ISBLANK(Q179),0,MATCH(Q179,单列下拉值!$D$2:$D$3,0)-1)), DEC2BIN(IF(ISBLANK(R179), 0, MATCH(R179, CP选择!$E$2:$E$9, 0) - 1), 3))</f>
        <v>0000</v>
      </c>
      <c r="AA179" t="str">
        <f>_xlfn.CONCAT(IF(ISBLANK(S179), 0, MATCH(S179, 单列下拉值!$E$2:$E$3, 0) - 1), DEC2BIN(IF(ISBLANK(T179), 0, MATCH(T179, 后继微地址形成!$E$2:$E$9, 0) - 1), 3))</f>
        <v>0001</v>
      </c>
      <c r="AB179" t="s">
        <v>237</v>
      </c>
    </row>
    <row r="180" spans="1:28" x14ac:dyDescent="0.2">
      <c r="A180" s="109"/>
      <c r="B180" s="111"/>
      <c r="C180" s="70" t="s">
        <v>144</v>
      </c>
      <c r="D180" s="28" t="str">
        <f t="shared" si="6"/>
        <v>B1</v>
      </c>
      <c r="E180" t="str">
        <f t="shared" si="7"/>
        <v>0001A1</v>
      </c>
      <c r="F180" s="21"/>
      <c r="G180" s="17"/>
      <c r="H180" s="17"/>
      <c r="I180" s="23"/>
      <c r="J180" s="21"/>
      <c r="K180" s="17"/>
      <c r="L180" s="21" t="s">
        <v>86</v>
      </c>
      <c r="M180" s="17"/>
      <c r="N180" s="21"/>
      <c r="O180" s="17"/>
      <c r="P180" s="17" t="s">
        <v>96</v>
      </c>
      <c r="Q180" s="21" t="s">
        <v>84</v>
      </c>
      <c r="R180" s="17" t="s">
        <v>139</v>
      </c>
      <c r="S180" s="21"/>
      <c r="T180" s="23" t="s">
        <v>83</v>
      </c>
      <c r="U180" s="29"/>
      <c r="V180" s="28" t="str">
        <f t="shared" si="11"/>
        <v>0000</v>
      </c>
      <c r="W180" s="28" t="str">
        <f>_xlfn.CONCAT(DEC2BIN(IF(ISBLANK(J180), 0, MATCH(J180, 运算选择!$E$2:$E$9, 0) - 1), 3), DEC2BIN(IF(ISBLANK(K180), 0, MATCH(K180, 单列下拉值!$A$2:$A$3, 0) - 1), 1))</f>
        <v>0000</v>
      </c>
      <c r="X180" s="28" t="str">
        <f>_xlfn.CONCAT(DEC2BIN(IF(ISBLANK(L180), 0, MATCH(L180, A寄存器选择!$D$2:$D$5, 0) - 1), 2), DEC2BIN(IF(ISBLANK(M180), 0, MATCH(M180, B寄存器选择!$D$2:$D$5, 0) - 1), 2))</f>
        <v>0000</v>
      </c>
      <c r="Y180" s="28" t="str">
        <f>_xlfn.CONCAT(DEC2BIN(IF(ISBLANK(N180), 0, MATCH(N180, 单列下拉值!$B$2:$B$3, 0) - 1)), DEC2BIN(IF(ISBLANK(O180), 0, MATCH(O180, 单列下拉值!$C$2:$C$3, 0) - 1)), DEC2BIN(IF(ISBLANK(P180), 0, MATCH(P180, ALU寄存器选择!$D$2:$D$5, 0) - 1), 2))</f>
        <v>0001</v>
      </c>
      <c r="Z180" s="28" t="str">
        <f>_xlfn.CONCAT(DEC2BIN(IF(ISBLANK(Q180),0,MATCH(Q180,单列下拉值!$D$2:$D$3,0)-1)), DEC2BIN(IF(ISBLANK(R180), 0, MATCH(R180, CP选择!$E$2:$E$9, 0) - 1), 3))</f>
        <v>1010</v>
      </c>
      <c r="AA180" t="str">
        <f>_xlfn.CONCAT(IF(ISBLANK(S180), 0, MATCH(S180, 单列下拉值!$E$2:$E$3, 0) - 1), DEC2BIN(IF(ISBLANK(T180), 0, MATCH(T180, 后继微地址形成!$E$2:$E$9, 0) - 1), 3))</f>
        <v>0001</v>
      </c>
      <c r="AB180" s="28" t="str">
        <f>D179</f>
        <v>B0</v>
      </c>
    </row>
    <row r="181" spans="1:28" x14ac:dyDescent="0.2">
      <c r="A181" s="109"/>
      <c r="B181" s="111"/>
      <c r="C181" s="75" t="s">
        <v>145</v>
      </c>
      <c r="D181" s="10" t="str">
        <f t="shared" si="6"/>
        <v>B2</v>
      </c>
      <c r="E181" t="str">
        <f t="shared" si="7"/>
        <v>040301</v>
      </c>
      <c r="H181" s="41"/>
      <c r="J181" s="26" t="s">
        <v>123</v>
      </c>
      <c r="M181" s="41"/>
      <c r="P181" s="20" t="s">
        <v>97</v>
      </c>
      <c r="T181" s="25" t="s">
        <v>83</v>
      </c>
      <c r="V181" s="10" t="str">
        <f t="shared" si="11"/>
        <v>0000</v>
      </c>
      <c r="W181" s="10" t="str">
        <f>_xlfn.CONCAT(DEC2BIN(IF(ISBLANK(J181), 0, MATCH(J181, 运算选择!$E$2:$E$9, 0) - 1), 3), DEC2BIN(IF(ISBLANK(K181), 0, MATCH(K181, 单列下拉值!$A$2:$A$3, 0) - 1), 1))</f>
        <v>0100</v>
      </c>
      <c r="X181" s="10" t="str">
        <f>_xlfn.CONCAT(DEC2BIN(IF(ISBLANK(L181), 0, MATCH(L181, A寄存器选择!$D$2:$D$5, 0) - 1), 2), DEC2BIN(IF(ISBLANK(M181), 0, MATCH(M181, B寄存器选择!$D$2:$D$5, 0) - 1), 2))</f>
        <v>0000</v>
      </c>
      <c r="Y181" s="10" t="str">
        <f>_xlfn.CONCAT(DEC2BIN(IF(ISBLANK(N181), 0, MATCH(N181, 单列下拉值!$B$2:$B$3, 0) - 1)), DEC2BIN(IF(ISBLANK(O181), 0, MATCH(O181, 单列下拉值!$C$2:$C$3, 0) - 1)), DEC2BIN(IF(ISBLANK(P181), 0, MATCH(P181, ALU寄存器选择!$D$2:$D$5, 0) - 1), 2))</f>
        <v>0011</v>
      </c>
      <c r="Z181" s="10" t="str">
        <f>_xlfn.CONCAT(DEC2BIN(IF(ISBLANK(Q181),0,MATCH(Q181,单列下拉值!$D$2:$D$3,0)-1)), DEC2BIN(IF(ISBLANK(R181), 0, MATCH(R181, CP选择!$E$2:$E$9, 0) - 1), 3))</f>
        <v>0000</v>
      </c>
      <c r="AA181" t="str">
        <f>_xlfn.CONCAT(IF(ISBLANK(S181), 0, MATCH(S181, 单列下拉值!$E$2:$E$3, 0) - 1), DEC2BIN(IF(ISBLANK(T181), 0, MATCH(T181, 后继微地址形成!$E$2:$E$9, 0) - 1), 3))</f>
        <v>0001</v>
      </c>
      <c r="AB181" t="s">
        <v>238</v>
      </c>
    </row>
    <row r="182" spans="1:28" x14ac:dyDescent="0.2">
      <c r="A182" s="109"/>
      <c r="B182" s="111"/>
      <c r="C182" s="70" t="s">
        <v>236</v>
      </c>
      <c r="D182" s="28" t="str">
        <f t="shared" si="6"/>
        <v>B3</v>
      </c>
      <c r="E182" t="str">
        <f t="shared" si="7"/>
        <v>000441</v>
      </c>
      <c r="F182" s="21"/>
      <c r="G182" s="17"/>
      <c r="H182" s="17"/>
      <c r="I182" s="23"/>
      <c r="J182" s="21"/>
      <c r="K182" s="17"/>
      <c r="L182" s="21"/>
      <c r="M182" s="17"/>
      <c r="N182" s="21"/>
      <c r="O182" s="17" t="s">
        <v>58</v>
      </c>
      <c r="P182" s="17"/>
      <c r="Q182" s="21"/>
      <c r="R182" s="17" t="s">
        <v>98</v>
      </c>
      <c r="S182" s="21"/>
      <c r="T182" s="23" t="s">
        <v>83</v>
      </c>
      <c r="U182" s="29"/>
      <c r="V182" s="28" t="str">
        <f t="shared" si="11"/>
        <v>0000</v>
      </c>
      <c r="W182" s="28" t="str">
        <f>_xlfn.CONCAT(DEC2BIN(IF(ISBLANK(J182), 0, MATCH(J182, 运算选择!$E$2:$E$9, 0) - 1), 3), DEC2BIN(IF(ISBLANK(K182), 0, MATCH(K182, 单列下拉值!$A$2:$A$3, 0) - 1), 1))</f>
        <v>0000</v>
      </c>
      <c r="X182" s="28" t="str">
        <f>_xlfn.CONCAT(DEC2BIN(IF(ISBLANK(L182), 0, MATCH(L182, A寄存器选择!$D$2:$D$5, 0) - 1), 2), DEC2BIN(IF(ISBLANK(M182), 0, MATCH(M182, B寄存器选择!$D$2:$D$5, 0) - 1), 2))</f>
        <v>0000</v>
      </c>
      <c r="Y182" s="28" t="str">
        <f>_xlfn.CONCAT(DEC2BIN(IF(ISBLANK(N182), 0, MATCH(N182, 单列下拉值!$B$2:$B$3, 0) - 1)), DEC2BIN(IF(ISBLANK(O182), 0, MATCH(O182, 单列下拉值!$C$2:$C$3, 0) - 1)), DEC2BIN(IF(ISBLANK(P182), 0, MATCH(P182, ALU寄存器选择!$D$2:$D$5, 0) - 1), 2))</f>
        <v>0100</v>
      </c>
      <c r="Z182" s="28" t="str">
        <f>_xlfn.CONCAT(DEC2BIN(IF(ISBLANK(Q182),0,MATCH(Q182,单列下拉值!$D$2:$D$3,0)-1)), DEC2BIN(IF(ISBLANK(R182), 0, MATCH(R182, CP选择!$E$2:$E$9, 0) - 1), 3))</f>
        <v>0100</v>
      </c>
      <c r="AA182" t="str">
        <f>_xlfn.CONCAT(IF(ISBLANK(S182), 0, MATCH(S182, 单列下拉值!$E$2:$E$3, 0) - 1), DEC2BIN(IF(ISBLANK(T182), 0, MATCH(T182, 后继微地址形成!$E$2:$E$9, 0) - 1), 3))</f>
        <v>0001</v>
      </c>
      <c r="AB182" t="str">
        <f>_xlfn.CONCAT(_xlfn.TEXTJOIN(",",FALSE, E179:E186), ";")</f>
        <v>001201,0001A1,040301,000441,000451,004101,000201,040301;</v>
      </c>
    </row>
    <row r="183" spans="1:28" x14ac:dyDescent="0.2">
      <c r="A183" s="109"/>
      <c r="B183" s="10"/>
      <c r="C183" s="75" t="s">
        <v>146</v>
      </c>
      <c r="D183" s="10" t="str">
        <f t="shared" si="6"/>
        <v>B4</v>
      </c>
      <c r="E183" t="str">
        <f t="shared" si="7"/>
        <v>000451</v>
      </c>
      <c r="H183" s="41"/>
      <c r="K183" s="20" t="s">
        <v>118</v>
      </c>
      <c r="M183" s="41"/>
      <c r="O183" s="20" t="s">
        <v>58</v>
      </c>
      <c r="R183" s="20" t="s">
        <v>99</v>
      </c>
      <c r="T183" s="25" t="s">
        <v>83</v>
      </c>
      <c r="V183" s="10" t="str">
        <f t="shared" si="11"/>
        <v>0000</v>
      </c>
      <c r="W183" s="10" t="str">
        <f>_xlfn.CONCAT(DEC2BIN(IF(ISBLANK(J183), 0, MATCH(J183, 运算选择!$E$2:$E$9, 0) - 1), 3), DEC2BIN(IF(ISBLANK(K183), 0, MATCH(K183, 单列下拉值!$A$2:$A$3, 0) - 1), 1))</f>
        <v>0000</v>
      </c>
      <c r="X183" s="10" t="str">
        <f>_xlfn.CONCAT(DEC2BIN(IF(ISBLANK(L183), 0, MATCH(L183, A寄存器选择!$D$2:$D$5, 0) - 1), 2), DEC2BIN(IF(ISBLANK(M183), 0, MATCH(M183, B寄存器选择!$D$2:$D$5, 0) - 1), 2))</f>
        <v>0000</v>
      </c>
      <c r="Y183" s="10" t="str">
        <f>_xlfn.CONCAT(DEC2BIN(IF(ISBLANK(N183), 0, MATCH(N183, 单列下拉值!$B$2:$B$3, 0) - 1)), DEC2BIN(IF(ISBLANK(O183), 0, MATCH(O183, 单列下拉值!$C$2:$C$3, 0) - 1)), DEC2BIN(IF(ISBLANK(P183), 0, MATCH(P183, ALU寄存器选择!$D$2:$D$5, 0) - 1), 2))</f>
        <v>0100</v>
      </c>
      <c r="Z183" s="10" t="str">
        <f>_xlfn.CONCAT(DEC2BIN(IF(ISBLANK(Q183),0,MATCH(Q183,单列下拉值!$D$2:$D$3,0)-1)), DEC2BIN(IF(ISBLANK(R183), 0, MATCH(R183, CP选择!$E$2:$E$9, 0) - 1), 3))</f>
        <v>0101</v>
      </c>
      <c r="AA183" t="str">
        <f>_xlfn.CONCAT(IF(ISBLANK(S183), 0, MATCH(S183, 单列下拉值!$E$2:$E$3, 0) - 1), DEC2BIN(IF(ISBLANK(T183), 0, MATCH(T183, 后继微地址形成!$E$2:$E$9, 0) - 1), 3))</f>
        <v>0001</v>
      </c>
    </row>
    <row r="184" spans="1:28" x14ac:dyDescent="0.2">
      <c r="A184" s="109"/>
      <c r="B184" s="112" t="s">
        <v>209</v>
      </c>
      <c r="C184" s="70" t="s">
        <v>100</v>
      </c>
      <c r="D184" s="28" t="str">
        <f t="shared" si="6"/>
        <v>B5</v>
      </c>
      <c r="E184" t="str">
        <f t="shared" si="7"/>
        <v>004101</v>
      </c>
      <c r="F184" s="21"/>
      <c r="G184" s="17"/>
      <c r="H184" s="17"/>
      <c r="I184" s="23"/>
      <c r="J184" s="21"/>
      <c r="K184" s="17"/>
      <c r="L184" s="21" t="s">
        <v>90</v>
      </c>
      <c r="M184" s="17"/>
      <c r="N184" s="21"/>
      <c r="O184" s="17"/>
      <c r="P184" s="17" t="s">
        <v>96</v>
      </c>
      <c r="Q184" s="21"/>
      <c r="R184" s="17"/>
      <c r="S184" s="21"/>
      <c r="T184" s="23" t="s">
        <v>83</v>
      </c>
      <c r="U184" s="29"/>
      <c r="V184" s="28" t="str">
        <f t="shared" si="11"/>
        <v>0000</v>
      </c>
      <c r="W184" s="28" t="str">
        <f>_xlfn.CONCAT(DEC2BIN(IF(ISBLANK(J184), 0, MATCH(J184, 运算选择!$E$2:$E$9, 0) - 1), 3), DEC2BIN(IF(ISBLANK(K184), 0, MATCH(K184, 单列下拉值!$A$2:$A$3, 0) - 1), 1))</f>
        <v>0000</v>
      </c>
      <c r="X184" s="28" t="str">
        <f>_xlfn.CONCAT(DEC2BIN(IF(ISBLANK(L184), 0, MATCH(L184, A寄存器选择!$D$2:$D$5, 0) - 1), 2), DEC2BIN(IF(ISBLANK(M184), 0, MATCH(M184, B寄存器选择!$D$2:$D$5, 0) - 1), 2))</f>
        <v>0100</v>
      </c>
      <c r="Y184" s="28" t="str">
        <f>_xlfn.CONCAT(DEC2BIN(IF(ISBLANK(N184), 0, MATCH(N184, 单列下拉值!$B$2:$B$3, 0) - 1)), DEC2BIN(IF(ISBLANK(O184), 0, MATCH(O184, 单列下拉值!$C$2:$C$3, 0) - 1)), DEC2BIN(IF(ISBLANK(P184), 0, MATCH(P184, ALU寄存器选择!$D$2:$D$5, 0) - 1), 2))</f>
        <v>0001</v>
      </c>
      <c r="Z184" s="28" t="str">
        <f>_xlfn.CONCAT(DEC2BIN(IF(ISBLANK(Q184),0,MATCH(Q184,单列下拉值!$D$2:$D$3,0)-1)), DEC2BIN(IF(ISBLANK(R184), 0, MATCH(R184, CP选择!$E$2:$E$9, 0) - 1), 3))</f>
        <v>0000</v>
      </c>
      <c r="AA184" t="str">
        <f>_xlfn.CONCAT(IF(ISBLANK(S184), 0, MATCH(S184, 单列下拉值!$E$2:$E$3, 0) - 1), DEC2BIN(IF(ISBLANK(T184), 0, MATCH(T184, 后继微地址形成!$E$2:$E$9, 0) - 1), 3))</f>
        <v>0001</v>
      </c>
      <c r="AB184" s="28"/>
    </row>
    <row r="185" spans="1:28" x14ac:dyDescent="0.2">
      <c r="A185" s="109"/>
      <c r="B185" s="112"/>
      <c r="C185" s="75" t="s">
        <v>120</v>
      </c>
      <c r="D185" s="10" t="str">
        <f t="shared" si="6"/>
        <v>B6</v>
      </c>
      <c r="E185" t="str">
        <f t="shared" si="7"/>
        <v>000201</v>
      </c>
      <c r="H185" s="41"/>
      <c r="M185" s="41" t="s">
        <v>85</v>
      </c>
      <c r="P185" s="20" t="s">
        <v>88</v>
      </c>
      <c r="T185" s="25" t="s">
        <v>83</v>
      </c>
      <c r="V185" s="10" t="str">
        <f t="shared" si="11"/>
        <v>0000</v>
      </c>
      <c r="W185" s="10" t="str">
        <f>_xlfn.CONCAT(DEC2BIN(IF(ISBLANK(J185), 0, MATCH(J185, 运算选择!$E$2:$E$9, 0) - 1), 3), DEC2BIN(IF(ISBLANK(K185), 0, MATCH(K185, 单列下拉值!$A$2:$A$3, 0) - 1), 1))</f>
        <v>0000</v>
      </c>
      <c r="X185" s="10" t="str">
        <f>_xlfn.CONCAT(DEC2BIN(IF(ISBLANK(L185), 0, MATCH(L185, A寄存器选择!$D$2:$D$5, 0) - 1), 2), DEC2BIN(IF(ISBLANK(M185), 0, MATCH(M185, B寄存器选择!$D$2:$D$5, 0) - 1), 2))</f>
        <v>0000</v>
      </c>
      <c r="Y185" s="10" t="str">
        <f>_xlfn.CONCAT(DEC2BIN(IF(ISBLANK(N185), 0, MATCH(N185, 单列下拉值!$B$2:$B$3, 0) - 1)), DEC2BIN(IF(ISBLANK(O185), 0, MATCH(O185, 单列下拉值!$C$2:$C$3, 0) - 1)), DEC2BIN(IF(ISBLANK(P185), 0, MATCH(P185, ALU寄存器选择!$D$2:$D$5, 0) - 1), 2))</f>
        <v>0010</v>
      </c>
      <c r="Z185" s="10" t="str">
        <f>_xlfn.CONCAT(DEC2BIN(IF(ISBLANK(Q185),0,MATCH(Q185,单列下拉值!$D$2:$D$3,0)-1)), DEC2BIN(IF(ISBLANK(R185), 0, MATCH(R185, CP选择!$E$2:$E$9, 0) - 1), 3))</f>
        <v>0000</v>
      </c>
      <c r="AA185" t="str">
        <f>_xlfn.CONCAT(IF(ISBLANK(S185), 0, MATCH(S185, 单列下拉值!$E$2:$E$3, 0) - 1), DEC2BIN(IF(ISBLANK(T185), 0, MATCH(T185, 后继微地址形成!$E$2:$E$9, 0) - 1), 3))</f>
        <v>0001</v>
      </c>
    </row>
    <row r="186" spans="1:28" x14ac:dyDescent="0.2">
      <c r="A186" s="109"/>
      <c r="B186" s="112"/>
      <c r="C186" s="70" t="s">
        <v>147</v>
      </c>
      <c r="D186" s="28" t="str">
        <f t="shared" si="6"/>
        <v>B7</v>
      </c>
      <c r="E186" t="str">
        <f t="shared" si="7"/>
        <v>040301</v>
      </c>
      <c r="F186" s="21"/>
      <c r="G186" s="17"/>
      <c r="H186" s="17"/>
      <c r="I186" s="23"/>
      <c r="J186" s="21" t="s">
        <v>123</v>
      </c>
      <c r="K186" s="17"/>
      <c r="L186" s="21"/>
      <c r="M186" s="17"/>
      <c r="N186" s="21"/>
      <c r="O186" s="17"/>
      <c r="P186" s="17" t="s">
        <v>97</v>
      </c>
      <c r="Q186" s="21"/>
      <c r="R186" s="17"/>
      <c r="S186" s="21"/>
      <c r="T186" s="23" t="s">
        <v>83</v>
      </c>
      <c r="U186" s="29"/>
      <c r="V186" s="28" t="str">
        <f t="shared" si="11"/>
        <v>0000</v>
      </c>
      <c r="W186" s="28" t="str">
        <f>_xlfn.CONCAT(DEC2BIN(IF(ISBLANK(J186), 0, MATCH(J186, 运算选择!$E$2:$E$9, 0) - 1), 3), DEC2BIN(IF(ISBLANK(K186), 0, MATCH(K186, 单列下拉值!$A$2:$A$3, 0) - 1), 1))</f>
        <v>0100</v>
      </c>
      <c r="X186" s="28" t="str">
        <f>_xlfn.CONCAT(DEC2BIN(IF(ISBLANK(L186), 0, MATCH(L186, A寄存器选择!$D$2:$D$5, 0) - 1), 2), DEC2BIN(IF(ISBLANK(M186), 0, MATCH(M186, B寄存器选择!$D$2:$D$5, 0) - 1), 2))</f>
        <v>0000</v>
      </c>
      <c r="Y186" s="28" t="str">
        <f>_xlfn.CONCAT(DEC2BIN(IF(ISBLANK(N186), 0, MATCH(N186, 单列下拉值!$B$2:$B$3, 0) - 1)), DEC2BIN(IF(ISBLANK(O186), 0, MATCH(O186, 单列下拉值!$C$2:$C$3, 0) - 1)), DEC2BIN(IF(ISBLANK(P186), 0, MATCH(P186, ALU寄存器选择!$D$2:$D$5, 0) - 1), 2))</f>
        <v>0011</v>
      </c>
      <c r="Z186" s="28" t="str">
        <f>_xlfn.CONCAT(DEC2BIN(IF(ISBLANK(Q186),0,MATCH(Q186,单列下拉值!$D$2:$D$3,0)-1)), DEC2BIN(IF(ISBLANK(R186), 0, MATCH(R186, CP选择!$E$2:$E$9, 0) - 1), 3))</f>
        <v>0000</v>
      </c>
      <c r="AA186" t="str">
        <f>_xlfn.CONCAT(IF(ISBLANK(S186), 0, MATCH(S186, 单列下拉值!$E$2:$E$3, 0) - 1), DEC2BIN(IF(ISBLANK(T186), 0, MATCH(T186, 后继微地址形成!$E$2:$E$9, 0) - 1), 3))</f>
        <v>0001</v>
      </c>
      <c r="AB186" s="28"/>
    </row>
    <row r="187" spans="1:28" x14ac:dyDescent="0.2">
      <c r="A187" s="109"/>
      <c r="B187" s="112"/>
      <c r="C187" s="76" t="s">
        <v>131</v>
      </c>
      <c r="D187" s="10" t="str">
        <f t="shared" si="6"/>
        <v>B8</v>
      </c>
      <c r="E187" t="str">
        <f t="shared" si="7"/>
        <v>000011</v>
      </c>
      <c r="H187" s="41"/>
      <c r="M187" s="41"/>
      <c r="R187" s="20" t="s">
        <v>103</v>
      </c>
      <c r="T187" s="25" t="s">
        <v>83</v>
      </c>
      <c r="V187" s="10" t="str">
        <f t="shared" si="11"/>
        <v>0000</v>
      </c>
      <c r="W187" s="10" t="str">
        <f>_xlfn.CONCAT(DEC2BIN(IF(ISBLANK(J187), 0, MATCH(J187, 运算选择!$E$2:$E$9, 0) - 1), 3), DEC2BIN(IF(ISBLANK(K187), 0, MATCH(K187, 单列下拉值!$A$2:$A$3, 0) - 1), 1))</f>
        <v>0000</v>
      </c>
      <c r="X187" s="10" t="str">
        <f>_xlfn.CONCAT(DEC2BIN(IF(ISBLANK(L187), 0, MATCH(L187, A寄存器选择!$D$2:$D$5, 0) - 1), 2), DEC2BIN(IF(ISBLANK(M187), 0, MATCH(M187, B寄存器选择!$D$2:$D$5, 0) - 1), 2))</f>
        <v>0000</v>
      </c>
      <c r="Y187" s="10" t="str">
        <f>_xlfn.CONCAT(DEC2BIN(IF(ISBLANK(N187), 0, MATCH(N187, 单列下拉值!$B$2:$B$3, 0) - 1)), DEC2BIN(IF(ISBLANK(O187), 0, MATCH(O187, 单列下拉值!$C$2:$C$3, 0) - 1)), DEC2BIN(IF(ISBLANK(P187), 0, MATCH(P187, ALU寄存器选择!$D$2:$D$5, 0) - 1), 2))</f>
        <v>0000</v>
      </c>
      <c r="Z187" s="10" t="str">
        <f>_xlfn.CONCAT(DEC2BIN(IF(ISBLANK(Q187),0,MATCH(Q187,单列下拉值!$D$2:$D$3,0)-1)), DEC2BIN(IF(ISBLANK(R187), 0, MATCH(R187, CP选择!$E$2:$E$9, 0) - 1), 3))</f>
        <v>0001</v>
      </c>
      <c r="AA187" t="str">
        <f>_xlfn.CONCAT(IF(ISBLANK(S187), 0, MATCH(S187, 单列下拉值!$E$2:$E$3, 0) - 1), DEC2BIN(IF(ISBLANK(T187), 0, MATCH(T187, 后继微地址形成!$E$2:$E$9, 0) - 1), 3))</f>
        <v>0001</v>
      </c>
      <c r="AB187" t="s">
        <v>237</v>
      </c>
    </row>
    <row r="188" spans="1:28" x14ac:dyDescent="0.2">
      <c r="A188" s="109"/>
      <c r="C188" s="70" t="s">
        <v>154</v>
      </c>
      <c r="D188" s="28" t="str">
        <f t="shared" si="6"/>
        <v>B9</v>
      </c>
      <c r="E188" t="str">
        <f t="shared" si="7"/>
        <v>000002</v>
      </c>
      <c r="F188" s="21"/>
      <c r="G188" s="17"/>
      <c r="H188" s="17"/>
      <c r="I188" s="23"/>
      <c r="J188" s="21"/>
      <c r="K188" s="17"/>
      <c r="L188" s="21"/>
      <c r="M188" s="17"/>
      <c r="N188" s="21"/>
      <c r="O188" s="17"/>
      <c r="P188" s="17"/>
      <c r="Q188" s="21"/>
      <c r="R188" s="17"/>
      <c r="S188" s="21"/>
      <c r="T188" s="23" t="s">
        <v>104</v>
      </c>
      <c r="U188" s="29"/>
      <c r="V188" s="28" t="str">
        <f t="shared" si="11"/>
        <v>0000</v>
      </c>
      <c r="W188" s="28" t="str">
        <f>_xlfn.CONCAT(DEC2BIN(IF(ISBLANK(J188), 0, MATCH(J188, 运算选择!$E$2:$E$9, 0) - 1), 3), DEC2BIN(IF(ISBLANK(K188), 0, MATCH(K188, 单列下拉值!$A$2:$A$3, 0) - 1), 1))</f>
        <v>0000</v>
      </c>
      <c r="X188" s="28" t="str">
        <f>_xlfn.CONCAT(DEC2BIN(IF(ISBLANK(L188), 0, MATCH(L188, A寄存器选择!$D$2:$D$5, 0) - 1), 2), DEC2BIN(IF(ISBLANK(M188), 0, MATCH(M188, B寄存器选择!$D$2:$D$5, 0) - 1), 2))</f>
        <v>0000</v>
      </c>
      <c r="Y188" s="28" t="str">
        <f>_xlfn.CONCAT(DEC2BIN(IF(ISBLANK(N188), 0, MATCH(N188, 单列下拉值!$B$2:$B$3, 0) - 1)), DEC2BIN(IF(ISBLANK(O188), 0, MATCH(O188, 单列下拉值!$C$2:$C$3, 0) - 1)), DEC2BIN(IF(ISBLANK(P188), 0, MATCH(P188, ALU寄存器选择!$D$2:$D$5, 0) - 1), 2))</f>
        <v>0000</v>
      </c>
      <c r="Z188" s="28" t="str">
        <f>_xlfn.CONCAT(DEC2BIN(IF(ISBLANK(Q188),0,MATCH(Q188,单列下拉值!$D$2:$D$3,0)-1)), DEC2BIN(IF(ISBLANK(R188), 0, MATCH(R188, CP选择!$E$2:$E$9, 0) - 1), 3))</f>
        <v>0000</v>
      </c>
      <c r="AA188" t="str">
        <f>_xlfn.CONCAT(IF(ISBLANK(S188), 0, MATCH(S188, 单列下拉值!$E$2:$E$3, 0) - 1), DEC2BIN(IF(ISBLANK(T188), 0, MATCH(T188, 后继微地址形成!$E$2:$E$9, 0) - 1), 3))</f>
        <v>0010</v>
      </c>
      <c r="AB188" s="28" t="str">
        <f>D187</f>
        <v>B8</v>
      </c>
    </row>
    <row r="189" spans="1:28" x14ac:dyDescent="0.2">
      <c r="A189" s="109"/>
      <c r="C189" s="69"/>
      <c r="D189" s="68" t="str">
        <f t="shared" si="6"/>
        <v>BA</v>
      </c>
      <c r="E189" s="50" t="str">
        <f t="shared" si="7"/>
        <v>000000</v>
      </c>
      <c r="F189" s="51"/>
      <c r="G189" s="52"/>
      <c r="H189" s="53"/>
      <c r="I189" s="54"/>
      <c r="J189" s="55"/>
      <c r="K189" s="52"/>
      <c r="L189" s="55"/>
      <c r="M189" s="53"/>
      <c r="N189" s="55"/>
      <c r="O189" s="52"/>
      <c r="P189" s="52"/>
      <c r="Q189" s="51"/>
      <c r="R189" s="52"/>
      <c r="S189" s="51"/>
      <c r="T189" s="54"/>
      <c r="V189" s="10" t="str">
        <f t="shared" si="11"/>
        <v>0000</v>
      </c>
      <c r="W189" s="10" t="str">
        <f>_xlfn.CONCAT(DEC2BIN(IF(ISBLANK(J189), 0, MATCH(J189, 运算选择!$E$2:$E$9, 0) - 1), 3), DEC2BIN(IF(ISBLANK(K189), 0, MATCH(K189, 单列下拉值!$A$2:$A$3, 0) - 1), 1))</f>
        <v>0000</v>
      </c>
      <c r="X189" s="10" t="str">
        <f>_xlfn.CONCAT(DEC2BIN(IF(ISBLANK(L189), 0, MATCH(L189, A寄存器选择!$D$2:$D$5, 0) - 1), 2), DEC2BIN(IF(ISBLANK(M189), 0, MATCH(M189, B寄存器选择!$D$2:$D$5, 0) - 1), 2))</f>
        <v>0000</v>
      </c>
      <c r="Y189" s="10" t="str">
        <f>_xlfn.CONCAT(DEC2BIN(IF(ISBLANK(N189), 0, MATCH(N189, 单列下拉值!$B$2:$B$3, 0) - 1)), DEC2BIN(IF(ISBLANK(O189), 0, MATCH(O189, 单列下拉值!$C$2:$C$3, 0) - 1)), DEC2BIN(IF(ISBLANK(P189), 0, MATCH(P189, ALU寄存器选择!$D$2:$D$5, 0) - 1), 2))</f>
        <v>0000</v>
      </c>
      <c r="Z189" s="10" t="str">
        <f>_xlfn.CONCAT(DEC2BIN(IF(ISBLANK(Q189),0,MATCH(Q189,单列下拉值!$D$2:$D$3,0)-1)), DEC2BIN(IF(ISBLANK(R189), 0, MATCH(R189, CP选择!$E$2:$E$9, 0) - 1), 3))</f>
        <v>0000</v>
      </c>
      <c r="AA189" t="str">
        <f>_xlfn.CONCAT(IF(ISBLANK(S189), 0, MATCH(S189, 单列下拉值!$E$2:$E$3, 0) - 1), DEC2BIN(IF(ISBLANK(T189), 0, MATCH(T189, 后继微地址形成!$E$2:$E$9, 0) - 1), 3))</f>
        <v>0000</v>
      </c>
      <c r="AB189" t="s">
        <v>238</v>
      </c>
    </row>
    <row r="190" spans="1:28" hidden="1" x14ac:dyDescent="0.2">
      <c r="A190" s="109"/>
      <c r="C190" s="28"/>
      <c r="D190" s="28" t="str">
        <f t="shared" si="6"/>
        <v>BB</v>
      </c>
      <c r="E190" t="str">
        <f t="shared" si="7"/>
        <v>000000</v>
      </c>
      <c r="F190" s="21"/>
      <c r="G190" s="17"/>
      <c r="H190" s="17"/>
      <c r="I190" s="23"/>
      <c r="J190" s="21"/>
      <c r="K190" s="17"/>
      <c r="L190" s="21"/>
      <c r="M190" s="17"/>
      <c r="N190" s="21"/>
      <c r="O190" s="17"/>
      <c r="P190" s="17"/>
      <c r="Q190" s="21"/>
      <c r="R190" s="17"/>
      <c r="S190" s="21"/>
      <c r="T190" s="23"/>
      <c r="U190" s="29"/>
      <c r="V190" s="28" t="str">
        <f t="shared" si="11"/>
        <v>0000</v>
      </c>
      <c r="W190" s="28" t="str">
        <f>_xlfn.CONCAT(DEC2BIN(IF(ISBLANK(J190), 0, MATCH(J190, 运算选择!$E$2:$E$9, 0) - 1), 3), DEC2BIN(IF(ISBLANK(K190), 0, MATCH(K190, 单列下拉值!$A$2:$A$3, 0) - 1), 1))</f>
        <v>0000</v>
      </c>
      <c r="X190" s="28" t="str">
        <f>_xlfn.CONCAT(DEC2BIN(IF(ISBLANK(L190), 0, MATCH(L190, A寄存器选择!$D$2:$D$5, 0) - 1), 2), DEC2BIN(IF(ISBLANK(M190), 0, MATCH(M190, B寄存器选择!$D$2:$D$5, 0) - 1), 2))</f>
        <v>0000</v>
      </c>
      <c r="Y190" s="28" t="str">
        <f>_xlfn.CONCAT(DEC2BIN(IF(ISBLANK(N190), 0, MATCH(N190, 单列下拉值!$B$2:$B$3, 0) - 1)), DEC2BIN(IF(ISBLANK(O190), 0, MATCH(O190, 单列下拉值!$C$2:$C$3, 0) - 1)), DEC2BIN(IF(ISBLANK(P190), 0, MATCH(P190, ALU寄存器选择!$D$2:$D$5, 0) - 1), 2))</f>
        <v>0000</v>
      </c>
      <c r="Z190" s="28" t="str">
        <f>_xlfn.CONCAT(DEC2BIN(IF(ISBLANK(Q190),0,MATCH(Q190,单列下拉值!$D$2:$D$3,0)-1)), DEC2BIN(IF(ISBLANK(R190), 0, MATCH(R190, CP选择!$E$2:$E$9, 0) - 1), 3))</f>
        <v>0000</v>
      </c>
      <c r="AA190" t="str">
        <f>_xlfn.CONCAT(IF(ISBLANK(S190), 0, MATCH(S190, 单列下拉值!$E$2:$E$3, 0) - 1), DEC2BIN(IF(ISBLANK(T190), 0, MATCH(T190, 后继微地址形成!$E$2:$E$9, 0) - 1), 3))</f>
        <v>0000</v>
      </c>
      <c r="AB190" t="str">
        <f>_xlfn.CONCAT(_xlfn.TEXTJOIN(",",FALSE, E187:E194), ";")</f>
        <v>000011,000002,000000,000000,000000,000000,000000,000000;</v>
      </c>
    </row>
    <row r="191" spans="1:28" hidden="1" x14ac:dyDescent="0.2">
      <c r="A191" s="109"/>
      <c r="D191" s="10" t="str">
        <f t="shared" si="6"/>
        <v>BC</v>
      </c>
      <c r="E191" t="str">
        <f t="shared" si="7"/>
        <v>000000</v>
      </c>
      <c r="H191" s="41"/>
      <c r="M191" s="41"/>
      <c r="V191" s="10" t="str">
        <f t="shared" si="11"/>
        <v>0000</v>
      </c>
      <c r="W191" s="10" t="str">
        <f>_xlfn.CONCAT(DEC2BIN(IF(ISBLANK(J191), 0, MATCH(J191, 运算选择!$E$2:$E$9, 0) - 1), 3), DEC2BIN(IF(ISBLANK(K191), 0, MATCH(K191, 单列下拉值!$A$2:$A$3, 0) - 1), 1))</f>
        <v>0000</v>
      </c>
      <c r="X191" s="10" t="str">
        <f>_xlfn.CONCAT(DEC2BIN(IF(ISBLANK(L191), 0, MATCH(L191, A寄存器选择!$D$2:$D$5, 0) - 1), 2), DEC2BIN(IF(ISBLANK(M191), 0, MATCH(M191, B寄存器选择!$D$2:$D$5, 0) - 1), 2))</f>
        <v>0000</v>
      </c>
      <c r="Y191" s="10" t="str">
        <f>_xlfn.CONCAT(DEC2BIN(IF(ISBLANK(N191), 0, MATCH(N191, 单列下拉值!$B$2:$B$3, 0) - 1)), DEC2BIN(IF(ISBLANK(O191), 0, MATCH(O191, 单列下拉值!$C$2:$C$3, 0) - 1)), DEC2BIN(IF(ISBLANK(P191), 0, MATCH(P191, ALU寄存器选择!$D$2:$D$5, 0) - 1), 2))</f>
        <v>0000</v>
      </c>
      <c r="Z191" s="10" t="str">
        <f>_xlfn.CONCAT(DEC2BIN(IF(ISBLANK(Q191),0,MATCH(Q191,单列下拉值!$D$2:$D$3,0)-1)), DEC2BIN(IF(ISBLANK(R191), 0, MATCH(R191, CP选择!$E$2:$E$9, 0) - 1), 3))</f>
        <v>0000</v>
      </c>
      <c r="AA191" t="str">
        <f>_xlfn.CONCAT(IF(ISBLANK(S191), 0, MATCH(S191, 单列下拉值!$E$2:$E$3, 0) - 1), DEC2BIN(IF(ISBLANK(T191), 0, MATCH(T191, 后继微地址形成!$E$2:$E$9, 0) - 1), 3))</f>
        <v>0000</v>
      </c>
    </row>
    <row r="192" spans="1:28" hidden="1" x14ac:dyDescent="0.2">
      <c r="A192" s="109"/>
      <c r="C192" s="28"/>
      <c r="D192" s="28" t="str">
        <f t="shared" si="6"/>
        <v>BD</v>
      </c>
      <c r="E192" t="str">
        <f t="shared" si="7"/>
        <v>000000</v>
      </c>
      <c r="F192" s="21"/>
      <c r="G192" s="17"/>
      <c r="H192" s="17"/>
      <c r="I192" s="23"/>
      <c r="J192" s="21"/>
      <c r="K192" s="17"/>
      <c r="L192" s="21"/>
      <c r="M192" s="17"/>
      <c r="N192" s="21"/>
      <c r="O192" s="17"/>
      <c r="P192" s="17"/>
      <c r="Q192" s="21"/>
      <c r="R192" s="17"/>
      <c r="S192" s="21"/>
      <c r="T192" s="23"/>
      <c r="U192" s="29"/>
      <c r="V192" s="28" t="str">
        <f t="shared" si="11"/>
        <v>0000</v>
      </c>
      <c r="W192" s="28" t="str">
        <f>_xlfn.CONCAT(DEC2BIN(IF(ISBLANK(J192), 0, MATCH(J192, 运算选择!$E$2:$E$9, 0) - 1), 3), DEC2BIN(IF(ISBLANK(K192), 0, MATCH(K192, 单列下拉值!$A$2:$A$3, 0) - 1), 1))</f>
        <v>0000</v>
      </c>
      <c r="X192" s="28" t="str">
        <f>_xlfn.CONCAT(DEC2BIN(IF(ISBLANK(L192), 0, MATCH(L192, A寄存器选择!$D$2:$D$5, 0) - 1), 2), DEC2BIN(IF(ISBLANK(M192), 0, MATCH(M192, B寄存器选择!$D$2:$D$5, 0) - 1), 2))</f>
        <v>0000</v>
      </c>
      <c r="Y192" s="28" t="str">
        <f>_xlfn.CONCAT(DEC2BIN(IF(ISBLANK(N192), 0, MATCH(N192, 单列下拉值!$B$2:$B$3, 0) - 1)), DEC2BIN(IF(ISBLANK(O192), 0, MATCH(O192, 单列下拉值!$C$2:$C$3, 0) - 1)), DEC2BIN(IF(ISBLANK(P192), 0, MATCH(P192, ALU寄存器选择!$D$2:$D$5, 0) - 1), 2))</f>
        <v>0000</v>
      </c>
      <c r="Z192" s="28" t="str">
        <f>_xlfn.CONCAT(DEC2BIN(IF(ISBLANK(Q192),0,MATCH(Q192,单列下拉值!$D$2:$D$3,0)-1)), DEC2BIN(IF(ISBLANK(R192), 0, MATCH(R192, CP选择!$E$2:$E$9, 0) - 1), 3))</f>
        <v>0000</v>
      </c>
      <c r="AA192" t="str">
        <f>_xlfn.CONCAT(IF(ISBLANK(S192), 0, MATCH(S192, 单列下拉值!$E$2:$E$3, 0) - 1), DEC2BIN(IF(ISBLANK(T192), 0, MATCH(T192, 后继微地址形成!$E$2:$E$9, 0) - 1), 3))</f>
        <v>0000</v>
      </c>
    </row>
    <row r="193" spans="1:28" hidden="1" x14ac:dyDescent="0.2">
      <c r="A193" s="109"/>
      <c r="D193" s="10" t="str">
        <f t="shared" si="6"/>
        <v>BE</v>
      </c>
      <c r="E193" t="str">
        <f t="shared" si="7"/>
        <v>000000</v>
      </c>
      <c r="H193" s="41"/>
      <c r="M193" s="41"/>
      <c r="V193" s="10" t="str">
        <f t="shared" si="11"/>
        <v>0000</v>
      </c>
      <c r="W193" s="10" t="str">
        <f>_xlfn.CONCAT(DEC2BIN(IF(ISBLANK(J193), 0, MATCH(J193, 运算选择!$E$2:$E$9, 0) - 1), 3), DEC2BIN(IF(ISBLANK(K193), 0, MATCH(K193, 单列下拉值!$A$2:$A$3, 0) - 1), 1))</f>
        <v>0000</v>
      </c>
      <c r="X193" s="10" t="str">
        <f>_xlfn.CONCAT(DEC2BIN(IF(ISBLANK(L193), 0, MATCH(L193, A寄存器选择!$D$2:$D$5, 0) - 1), 2), DEC2BIN(IF(ISBLANK(M193), 0, MATCH(M193, B寄存器选择!$D$2:$D$5, 0) - 1), 2))</f>
        <v>0000</v>
      </c>
      <c r="Y193" s="10" t="str">
        <f>_xlfn.CONCAT(DEC2BIN(IF(ISBLANK(N193), 0, MATCH(N193, 单列下拉值!$B$2:$B$3, 0) - 1)), DEC2BIN(IF(ISBLANK(O193), 0, MATCH(O193, 单列下拉值!$C$2:$C$3, 0) - 1)), DEC2BIN(IF(ISBLANK(P193), 0, MATCH(P193, ALU寄存器选择!$D$2:$D$5, 0) - 1), 2))</f>
        <v>0000</v>
      </c>
      <c r="Z193" s="10" t="str">
        <f>_xlfn.CONCAT(DEC2BIN(IF(ISBLANK(Q193),0,MATCH(Q193,单列下拉值!$D$2:$D$3,0)-1)), DEC2BIN(IF(ISBLANK(R193), 0, MATCH(R193, CP选择!$E$2:$E$9, 0) - 1), 3))</f>
        <v>0000</v>
      </c>
      <c r="AA193" t="str">
        <f>_xlfn.CONCAT(IF(ISBLANK(S193), 0, MATCH(S193, 单列下拉值!$E$2:$E$3, 0) - 1), DEC2BIN(IF(ISBLANK(T193), 0, MATCH(T193, 后继微地址形成!$E$2:$E$9, 0) - 1), 3))</f>
        <v>0000</v>
      </c>
    </row>
    <row r="194" spans="1:28" hidden="1" x14ac:dyDescent="0.2">
      <c r="A194" s="110"/>
      <c r="C194" s="28"/>
      <c r="D194" s="28" t="str">
        <f t="shared" si="6"/>
        <v>BF</v>
      </c>
      <c r="E194" t="str">
        <f t="shared" si="7"/>
        <v>000000</v>
      </c>
      <c r="F194" s="21"/>
      <c r="G194" s="17"/>
      <c r="H194" s="17"/>
      <c r="I194" s="23"/>
      <c r="J194" s="21"/>
      <c r="K194" s="17"/>
      <c r="L194" s="21"/>
      <c r="M194" s="17"/>
      <c r="N194" s="21"/>
      <c r="O194" s="17"/>
      <c r="P194" s="17"/>
      <c r="Q194" s="21"/>
      <c r="R194" s="17"/>
      <c r="S194" s="21"/>
      <c r="T194" s="23"/>
      <c r="U194" s="29"/>
      <c r="V194" s="28" t="str">
        <f t="shared" si="11"/>
        <v>0000</v>
      </c>
      <c r="W194" s="28" t="str">
        <f>_xlfn.CONCAT(DEC2BIN(IF(ISBLANK(J194), 0, MATCH(J194, 运算选择!$E$2:$E$9, 0) - 1), 3), DEC2BIN(IF(ISBLANK(K194), 0, MATCH(K194, 单列下拉值!$A$2:$A$3, 0) - 1), 1))</f>
        <v>0000</v>
      </c>
      <c r="X194" s="28" t="str">
        <f>_xlfn.CONCAT(DEC2BIN(IF(ISBLANK(L194), 0, MATCH(L194, A寄存器选择!$D$2:$D$5, 0) - 1), 2), DEC2BIN(IF(ISBLANK(M194), 0, MATCH(M194, B寄存器选择!$D$2:$D$5, 0) - 1), 2))</f>
        <v>0000</v>
      </c>
      <c r="Y194" s="28" t="str">
        <f>_xlfn.CONCAT(DEC2BIN(IF(ISBLANK(N194), 0, MATCH(N194, 单列下拉值!$B$2:$B$3, 0) - 1)), DEC2BIN(IF(ISBLANK(O194), 0, MATCH(O194, 单列下拉值!$C$2:$C$3, 0) - 1)), DEC2BIN(IF(ISBLANK(P194), 0, MATCH(P194, ALU寄存器选择!$D$2:$D$5, 0) - 1), 2))</f>
        <v>0000</v>
      </c>
      <c r="Z194" s="28" t="str">
        <f>_xlfn.CONCAT(DEC2BIN(IF(ISBLANK(Q194),0,MATCH(Q194,单列下拉值!$D$2:$D$3,0)-1)), DEC2BIN(IF(ISBLANK(R194), 0, MATCH(R194, CP选择!$E$2:$E$9, 0) - 1), 3))</f>
        <v>0000</v>
      </c>
      <c r="AA194" t="str">
        <f>_xlfn.CONCAT(IF(ISBLANK(S194), 0, MATCH(S194, 单列下拉值!$E$2:$E$3, 0) - 1), DEC2BIN(IF(ISBLANK(T194), 0, MATCH(T194, 后继微地址形成!$E$2:$E$9, 0) - 1), 3))</f>
        <v>0000</v>
      </c>
    </row>
    <row r="195" spans="1:28" x14ac:dyDescent="0.2">
      <c r="A195" s="108" t="s">
        <v>214</v>
      </c>
      <c r="B195" s="111" t="s">
        <v>162</v>
      </c>
      <c r="C195" s="74" t="s">
        <v>87</v>
      </c>
      <c r="D195" s="57" t="str">
        <f t="shared" si="6"/>
        <v>C0</v>
      </c>
      <c r="E195" s="56" t="str">
        <f t="shared" si="7"/>
        <v>001201</v>
      </c>
      <c r="F195" s="58"/>
      <c r="G195" s="59"/>
      <c r="H195" s="60"/>
      <c r="I195" s="61"/>
      <c r="J195" s="62"/>
      <c r="K195" s="59"/>
      <c r="L195" s="62"/>
      <c r="M195" s="60" t="s">
        <v>94</v>
      </c>
      <c r="N195" s="62"/>
      <c r="O195" s="59"/>
      <c r="P195" s="59" t="s">
        <v>88</v>
      </c>
      <c r="Q195" s="58"/>
      <c r="R195" s="59"/>
      <c r="S195" s="58"/>
      <c r="T195" s="61" t="s">
        <v>83</v>
      </c>
      <c r="V195" s="10" t="str">
        <f t="shared" si="11"/>
        <v>0000</v>
      </c>
      <c r="W195" s="10" t="str">
        <f>_xlfn.CONCAT(DEC2BIN(IF(ISBLANK(J195), 0, MATCH(J195, 运算选择!$E$2:$E$9, 0) - 1), 3), DEC2BIN(IF(ISBLANK(K195), 0, MATCH(K195, 单列下拉值!$A$2:$A$3, 0) - 1), 1))</f>
        <v>0000</v>
      </c>
      <c r="X195" s="10" t="str">
        <f>_xlfn.CONCAT(DEC2BIN(IF(ISBLANK(L195), 0, MATCH(L195, A寄存器选择!$D$2:$D$5, 0) - 1), 2), DEC2BIN(IF(ISBLANK(M195), 0, MATCH(M195, B寄存器选择!$D$2:$D$5, 0) - 1), 2))</f>
        <v>0001</v>
      </c>
      <c r="Y195" s="10" t="str">
        <f>_xlfn.CONCAT(DEC2BIN(IF(ISBLANK(N195), 0, MATCH(N195, 单列下拉值!$B$2:$B$3, 0) - 1)), DEC2BIN(IF(ISBLANK(O195), 0, MATCH(O195, 单列下拉值!$C$2:$C$3, 0) - 1)), DEC2BIN(IF(ISBLANK(P195), 0, MATCH(P195, ALU寄存器选择!$D$2:$D$5, 0) - 1), 2))</f>
        <v>0010</v>
      </c>
      <c r="Z195" s="10" t="str">
        <f>_xlfn.CONCAT(DEC2BIN(IF(ISBLANK(Q195),0,MATCH(Q195,单列下拉值!$D$2:$D$3,0)-1)), DEC2BIN(IF(ISBLANK(R195), 0, MATCH(R195, CP选择!$E$2:$E$9, 0) - 1), 3))</f>
        <v>0000</v>
      </c>
      <c r="AA195" t="str">
        <f>_xlfn.CONCAT(IF(ISBLANK(S195), 0, MATCH(S195, 单列下拉值!$E$2:$E$3, 0) - 1), DEC2BIN(IF(ISBLANK(T195), 0, MATCH(T195, 后继微地址形成!$E$2:$E$9, 0) - 1), 3))</f>
        <v>0001</v>
      </c>
      <c r="AB195" t="s">
        <v>237</v>
      </c>
    </row>
    <row r="196" spans="1:28" x14ac:dyDescent="0.2">
      <c r="A196" s="109"/>
      <c r="B196" s="111"/>
      <c r="C196" s="70" t="s">
        <v>144</v>
      </c>
      <c r="D196" s="28" t="str">
        <f t="shared" ref="D196:D210" si="12">DEC2HEX(ROW(D196)-3, 2)</f>
        <v>C1</v>
      </c>
      <c r="E196" t="str">
        <f t="shared" ref="E196:E210" si="13">_xlfn.CONCAT(BIN2HEX(V196), BIN2HEX(W196), BIN2HEX(X196), BIN2HEX(Y196), BIN2HEX(Z196), BIN2HEX(AA196))</f>
        <v>0001A1</v>
      </c>
      <c r="F196" s="21"/>
      <c r="G196" s="17"/>
      <c r="H196" s="17"/>
      <c r="I196" s="23"/>
      <c r="J196" s="21"/>
      <c r="K196" s="17"/>
      <c r="L196" s="21" t="s">
        <v>86</v>
      </c>
      <c r="M196" s="17"/>
      <c r="N196" s="21"/>
      <c r="O196" s="17"/>
      <c r="P196" s="17" t="s">
        <v>96</v>
      </c>
      <c r="Q196" s="21" t="s">
        <v>84</v>
      </c>
      <c r="R196" s="17" t="s">
        <v>139</v>
      </c>
      <c r="S196" s="21"/>
      <c r="T196" s="23" t="s">
        <v>83</v>
      </c>
      <c r="U196" s="29"/>
      <c r="V196" s="28" t="str">
        <f t="shared" si="11"/>
        <v>0000</v>
      </c>
      <c r="W196" s="28" t="str">
        <f>_xlfn.CONCAT(DEC2BIN(IF(ISBLANK(J196), 0, MATCH(J196, 运算选择!$E$2:$E$9, 0) - 1), 3), DEC2BIN(IF(ISBLANK(K196), 0, MATCH(K196, 单列下拉值!$A$2:$A$3, 0) - 1), 1))</f>
        <v>0000</v>
      </c>
      <c r="X196" s="28" t="str">
        <f>_xlfn.CONCAT(DEC2BIN(IF(ISBLANK(L196), 0, MATCH(L196, A寄存器选择!$D$2:$D$5, 0) - 1), 2), DEC2BIN(IF(ISBLANK(M196), 0, MATCH(M196, B寄存器选择!$D$2:$D$5, 0) - 1), 2))</f>
        <v>0000</v>
      </c>
      <c r="Y196" s="28" t="str">
        <f>_xlfn.CONCAT(DEC2BIN(IF(ISBLANK(N196), 0, MATCH(N196, 单列下拉值!$B$2:$B$3, 0) - 1)), DEC2BIN(IF(ISBLANK(O196), 0, MATCH(O196, 单列下拉值!$C$2:$C$3, 0) - 1)), DEC2BIN(IF(ISBLANK(P196), 0, MATCH(P196, ALU寄存器选择!$D$2:$D$5, 0) - 1), 2))</f>
        <v>0001</v>
      </c>
      <c r="Z196" s="28" t="str">
        <f>_xlfn.CONCAT(DEC2BIN(IF(ISBLANK(Q196),0,MATCH(Q196,单列下拉值!$D$2:$D$3,0)-1)), DEC2BIN(IF(ISBLANK(R196), 0, MATCH(R196, CP选择!$E$2:$E$9, 0) - 1), 3))</f>
        <v>1010</v>
      </c>
      <c r="AA196" t="str">
        <f>_xlfn.CONCAT(IF(ISBLANK(S196), 0, MATCH(S196, 单列下拉值!$E$2:$E$3, 0) - 1), DEC2BIN(IF(ISBLANK(T196), 0, MATCH(T196, 后继微地址形成!$E$2:$E$9, 0) - 1), 3))</f>
        <v>0001</v>
      </c>
      <c r="AB196" s="28" t="str">
        <f>D195</f>
        <v>C0</v>
      </c>
    </row>
    <row r="197" spans="1:28" x14ac:dyDescent="0.2">
      <c r="A197" s="109"/>
      <c r="B197" s="111"/>
      <c r="C197" s="75" t="s">
        <v>145</v>
      </c>
      <c r="D197" s="10" t="str">
        <f t="shared" si="12"/>
        <v>C2</v>
      </c>
      <c r="E197" t="str">
        <f t="shared" si="13"/>
        <v>040301</v>
      </c>
      <c r="H197" s="41"/>
      <c r="J197" s="26" t="s">
        <v>123</v>
      </c>
      <c r="M197" s="41"/>
      <c r="P197" s="20" t="s">
        <v>97</v>
      </c>
      <c r="T197" s="25" t="s">
        <v>83</v>
      </c>
      <c r="V197" s="10" t="str">
        <f t="shared" si="11"/>
        <v>0000</v>
      </c>
      <c r="W197" s="10" t="str">
        <f>_xlfn.CONCAT(DEC2BIN(IF(ISBLANK(J197), 0, MATCH(J197, 运算选择!$E$2:$E$9, 0) - 1), 3), DEC2BIN(IF(ISBLANK(K197), 0, MATCH(K197, 单列下拉值!$A$2:$A$3, 0) - 1), 1))</f>
        <v>0100</v>
      </c>
      <c r="X197" s="10" t="str">
        <f>_xlfn.CONCAT(DEC2BIN(IF(ISBLANK(L197), 0, MATCH(L197, A寄存器选择!$D$2:$D$5, 0) - 1), 2), DEC2BIN(IF(ISBLANK(M197), 0, MATCH(M197, B寄存器选择!$D$2:$D$5, 0) - 1), 2))</f>
        <v>0000</v>
      </c>
      <c r="Y197" s="10" t="str">
        <f>_xlfn.CONCAT(DEC2BIN(IF(ISBLANK(N197), 0, MATCH(N197, 单列下拉值!$B$2:$B$3, 0) - 1)), DEC2BIN(IF(ISBLANK(O197), 0, MATCH(O197, 单列下拉值!$C$2:$C$3, 0) - 1)), DEC2BIN(IF(ISBLANK(P197), 0, MATCH(P197, ALU寄存器选择!$D$2:$D$5, 0) - 1), 2))</f>
        <v>0011</v>
      </c>
      <c r="Z197" s="10" t="str">
        <f>_xlfn.CONCAT(DEC2BIN(IF(ISBLANK(Q197),0,MATCH(Q197,单列下拉值!$D$2:$D$3,0)-1)), DEC2BIN(IF(ISBLANK(R197), 0, MATCH(R197, CP选择!$E$2:$E$9, 0) - 1), 3))</f>
        <v>0000</v>
      </c>
      <c r="AA197" t="str">
        <f>_xlfn.CONCAT(IF(ISBLANK(S197), 0, MATCH(S197, 单列下拉值!$E$2:$E$3, 0) - 1), DEC2BIN(IF(ISBLANK(T197), 0, MATCH(T197, 后继微地址形成!$E$2:$E$9, 0) - 1), 3))</f>
        <v>0001</v>
      </c>
      <c r="AB197" t="s">
        <v>238</v>
      </c>
    </row>
    <row r="198" spans="1:28" x14ac:dyDescent="0.2">
      <c r="A198" s="109"/>
      <c r="B198" s="111"/>
      <c r="C198" s="70" t="s">
        <v>236</v>
      </c>
      <c r="D198" s="28" t="str">
        <f t="shared" si="12"/>
        <v>C3</v>
      </c>
      <c r="E198" t="str">
        <f t="shared" si="13"/>
        <v>000441</v>
      </c>
      <c r="F198" s="21"/>
      <c r="G198" s="17"/>
      <c r="H198" s="17"/>
      <c r="I198" s="23"/>
      <c r="J198" s="21"/>
      <c r="K198" s="17"/>
      <c r="L198" s="21"/>
      <c r="M198" s="17"/>
      <c r="N198" s="21"/>
      <c r="O198" s="17" t="s">
        <v>58</v>
      </c>
      <c r="P198" s="17"/>
      <c r="Q198" s="21"/>
      <c r="R198" s="17" t="s">
        <v>98</v>
      </c>
      <c r="S198" s="21"/>
      <c r="T198" s="23" t="s">
        <v>83</v>
      </c>
      <c r="U198" s="29"/>
      <c r="V198" s="28" t="str">
        <f t="shared" si="11"/>
        <v>0000</v>
      </c>
      <c r="W198" s="28" t="str">
        <f>_xlfn.CONCAT(DEC2BIN(IF(ISBLANK(J198), 0, MATCH(J198, 运算选择!$E$2:$E$9, 0) - 1), 3), DEC2BIN(IF(ISBLANK(K198), 0, MATCH(K198, 单列下拉值!$A$2:$A$3, 0) - 1), 1))</f>
        <v>0000</v>
      </c>
      <c r="X198" s="28" t="str">
        <f>_xlfn.CONCAT(DEC2BIN(IF(ISBLANK(L198), 0, MATCH(L198, A寄存器选择!$D$2:$D$5, 0) - 1), 2), DEC2BIN(IF(ISBLANK(M198), 0, MATCH(M198, B寄存器选择!$D$2:$D$5, 0) - 1), 2))</f>
        <v>0000</v>
      </c>
      <c r="Y198" s="28" t="str">
        <f>_xlfn.CONCAT(DEC2BIN(IF(ISBLANK(N198), 0, MATCH(N198, 单列下拉值!$B$2:$B$3, 0) - 1)), DEC2BIN(IF(ISBLANK(O198), 0, MATCH(O198, 单列下拉值!$C$2:$C$3, 0) - 1)), DEC2BIN(IF(ISBLANK(P198), 0, MATCH(P198, ALU寄存器选择!$D$2:$D$5, 0) - 1), 2))</f>
        <v>0100</v>
      </c>
      <c r="Z198" s="28" t="str">
        <f>_xlfn.CONCAT(DEC2BIN(IF(ISBLANK(Q198),0,MATCH(Q198,单列下拉值!$D$2:$D$3,0)-1)), DEC2BIN(IF(ISBLANK(R198), 0, MATCH(R198, CP选择!$E$2:$E$9, 0) - 1), 3))</f>
        <v>0100</v>
      </c>
      <c r="AA198" t="str">
        <f>_xlfn.CONCAT(IF(ISBLANK(S198), 0, MATCH(S198, 单列下拉值!$E$2:$E$3, 0) - 1), DEC2BIN(IF(ISBLANK(T198), 0, MATCH(T198, 后继微地址形成!$E$2:$E$9, 0) - 1), 3))</f>
        <v>0001</v>
      </c>
      <c r="AB198" t="str">
        <f>_xlfn.CONCAT(_xlfn.TEXTJOIN(",",FALSE, E195:E202), ";")</f>
        <v>001201,0001A1,040301,000441,000451,004101,002201,020301;</v>
      </c>
    </row>
    <row r="199" spans="1:28" x14ac:dyDescent="0.2">
      <c r="A199" s="109"/>
      <c r="B199" s="10"/>
      <c r="C199" s="75" t="s">
        <v>146</v>
      </c>
      <c r="D199" s="10" t="str">
        <f t="shared" si="12"/>
        <v>C4</v>
      </c>
      <c r="E199" t="str">
        <f t="shared" si="13"/>
        <v>000451</v>
      </c>
      <c r="H199" s="41"/>
      <c r="K199" s="20" t="s">
        <v>118</v>
      </c>
      <c r="M199" s="41"/>
      <c r="O199" s="20" t="s">
        <v>58</v>
      </c>
      <c r="R199" s="20" t="s">
        <v>99</v>
      </c>
      <c r="T199" s="25" t="s">
        <v>83</v>
      </c>
      <c r="V199" s="10" t="str">
        <f t="shared" si="11"/>
        <v>0000</v>
      </c>
      <c r="W199" s="10" t="str">
        <f>_xlfn.CONCAT(DEC2BIN(IF(ISBLANK(J199), 0, MATCH(J199, 运算选择!$E$2:$E$9, 0) - 1), 3), DEC2BIN(IF(ISBLANK(K199), 0, MATCH(K199, 单列下拉值!$A$2:$A$3, 0) - 1), 1))</f>
        <v>0000</v>
      </c>
      <c r="X199" s="10" t="str">
        <f>_xlfn.CONCAT(DEC2BIN(IF(ISBLANK(L199), 0, MATCH(L199, A寄存器选择!$D$2:$D$5, 0) - 1), 2), DEC2BIN(IF(ISBLANK(M199), 0, MATCH(M199, B寄存器选择!$D$2:$D$5, 0) - 1), 2))</f>
        <v>0000</v>
      </c>
      <c r="Y199" s="10" t="str">
        <f>_xlfn.CONCAT(DEC2BIN(IF(ISBLANK(N199), 0, MATCH(N199, 单列下拉值!$B$2:$B$3, 0) - 1)), DEC2BIN(IF(ISBLANK(O199), 0, MATCH(O199, 单列下拉值!$C$2:$C$3, 0) - 1)), DEC2BIN(IF(ISBLANK(P199), 0, MATCH(P199, ALU寄存器选择!$D$2:$D$5, 0) - 1), 2))</f>
        <v>0100</v>
      </c>
      <c r="Z199" s="10" t="str">
        <f>_xlfn.CONCAT(DEC2BIN(IF(ISBLANK(Q199),0,MATCH(Q199,单列下拉值!$D$2:$D$3,0)-1)), DEC2BIN(IF(ISBLANK(R199), 0, MATCH(R199, CP选择!$E$2:$E$9, 0) - 1), 3))</f>
        <v>0101</v>
      </c>
      <c r="AA199" t="str">
        <f>_xlfn.CONCAT(IF(ISBLANK(S199), 0, MATCH(S199, 单列下拉值!$E$2:$E$3, 0) - 1), DEC2BIN(IF(ISBLANK(T199), 0, MATCH(T199, 后继微地址形成!$E$2:$E$9, 0) - 1), 3))</f>
        <v>0001</v>
      </c>
    </row>
    <row r="200" spans="1:28" x14ac:dyDescent="0.2">
      <c r="A200" s="109"/>
      <c r="B200" s="112" t="s">
        <v>213</v>
      </c>
      <c r="C200" s="70" t="s">
        <v>100</v>
      </c>
      <c r="D200" s="28" t="str">
        <f t="shared" si="12"/>
        <v>C5</v>
      </c>
      <c r="E200" t="str">
        <f t="shared" si="13"/>
        <v>004101</v>
      </c>
      <c r="F200" s="21"/>
      <c r="G200" s="17"/>
      <c r="H200" s="17"/>
      <c r="I200" s="23"/>
      <c r="J200" s="21"/>
      <c r="K200" s="17"/>
      <c r="L200" s="21" t="s">
        <v>90</v>
      </c>
      <c r="M200" s="17"/>
      <c r="N200" s="21"/>
      <c r="O200" s="17"/>
      <c r="P200" s="17" t="s">
        <v>96</v>
      </c>
      <c r="Q200" s="21"/>
      <c r="R200" s="17"/>
      <c r="S200" s="21"/>
      <c r="T200" s="23" t="s">
        <v>83</v>
      </c>
      <c r="U200" s="29"/>
      <c r="V200" s="28" t="str">
        <f t="shared" si="11"/>
        <v>0000</v>
      </c>
      <c r="W200" s="28" t="str">
        <f>_xlfn.CONCAT(DEC2BIN(IF(ISBLANK(J200), 0, MATCH(J200, 运算选择!$E$2:$E$9, 0) - 1), 3), DEC2BIN(IF(ISBLANK(K200), 0, MATCH(K200, 单列下拉值!$A$2:$A$3, 0) - 1), 1))</f>
        <v>0000</v>
      </c>
      <c r="X200" s="28" t="str">
        <f>_xlfn.CONCAT(DEC2BIN(IF(ISBLANK(L200), 0, MATCH(L200, A寄存器选择!$D$2:$D$5, 0) - 1), 2), DEC2BIN(IF(ISBLANK(M200), 0, MATCH(M200, B寄存器选择!$D$2:$D$5, 0) - 1), 2))</f>
        <v>0100</v>
      </c>
      <c r="Y200" s="28" t="str">
        <f>_xlfn.CONCAT(DEC2BIN(IF(ISBLANK(N200), 0, MATCH(N200, 单列下拉值!$B$2:$B$3, 0) - 1)), DEC2BIN(IF(ISBLANK(O200), 0, MATCH(O200, 单列下拉值!$C$2:$C$3, 0) - 1)), DEC2BIN(IF(ISBLANK(P200), 0, MATCH(P200, ALU寄存器选择!$D$2:$D$5, 0) - 1), 2))</f>
        <v>0001</v>
      </c>
      <c r="Z200" s="28" t="str">
        <f>_xlfn.CONCAT(DEC2BIN(IF(ISBLANK(Q200),0,MATCH(Q200,单列下拉值!$D$2:$D$3,0)-1)), DEC2BIN(IF(ISBLANK(R200), 0, MATCH(R200, CP选择!$E$2:$E$9, 0) - 1), 3))</f>
        <v>0000</v>
      </c>
      <c r="AA200" t="str">
        <f>_xlfn.CONCAT(IF(ISBLANK(S200), 0, MATCH(S200, 单列下拉值!$E$2:$E$3, 0) - 1), DEC2BIN(IF(ISBLANK(T200), 0, MATCH(T200, 后继微地址形成!$E$2:$E$9, 0) - 1), 3))</f>
        <v>0001</v>
      </c>
      <c r="AB200" s="28"/>
    </row>
    <row r="201" spans="1:28" x14ac:dyDescent="0.2">
      <c r="A201" s="109"/>
      <c r="B201" s="112"/>
      <c r="C201" s="75" t="s">
        <v>128</v>
      </c>
      <c r="D201" s="10" t="str">
        <f t="shared" si="12"/>
        <v>C6</v>
      </c>
      <c r="E201" t="str">
        <f t="shared" si="13"/>
        <v>002201</v>
      </c>
      <c r="H201" s="41"/>
      <c r="M201" s="41" t="s">
        <v>92</v>
      </c>
      <c r="P201" s="20" t="s">
        <v>88</v>
      </c>
      <c r="T201" s="25" t="s">
        <v>83</v>
      </c>
      <c r="V201" s="10" t="str">
        <f t="shared" si="11"/>
        <v>0000</v>
      </c>
      <c r="W201" s="10" t="str">
        <f>_xlfn.CONCAT(DEC2BIN(IF(ISBLANK(J201), 0, MATCH(J201, 运算选择!$E$2:$E$9, 0) - 1), 3), DEC2BIN(IF(ISBLANK(K201), 0, MATCH(K201, 单列下拉值!$A$2:$A$3, 0) - 1), 1))</f>
        <v>0000</v>
      </c>
      <c r="X201" s="10" t="str">
        <f>_xlfn.CONCAT(DEC2BIN(IF(ISBLANK(L201), 0, MATCH(L201, A寄存器选择!$D$2:$D$5, 0) - 1), 2), DEC2BIN(IF(ISBLANK(M201), 0, MATCH(M201, B寄存器选择!$D$2:$D$5, 0) - 1), 2))</f>
        <v>0010</v>
      </c>
      <c r="Y201" s="10" t="str">
        <f>_xlfn.CONCAT(DEC2BIN(IF(ISBLANK(N201), 0, MATCH(N201, 单列下拉值!$B$2:$B$3, 0) - 1)), DEC2BIN(IF(ISBLANK(O201), 0, MATCH(O201, 单列下拉值!$C$2:$C$3, 0) - 1)), DEC2BIN(IF(ISBLANK(P201), 0, MATCH(P201, ALU寄存器选择!$D$2:$D$5, 0) - 1), 2))</f>
        <v>0010</v>
      </c>
      <c r="Z201" s="10" t="str">
        <f>_xlfn.CONCAT(DEC2BIN(IF(ISBLANK(Q201),0,MATCH(Q201,单列下拉值!$D$2:$D$3,0)-1)), DEC2BIN(IF(ISBLANK(R201), 0, MATCH(R201, CP选择!$E$2:$E$9, 0) - 1), 3))</f>
        <v>0000</v>
      </c>
      <c r="AA201" t="str">
        <f>_xlfn.CONCAT(IF(ISBLANK(S201), 0, MATCH(S201, 单列下拉值!$E$2:$E$3, 0) - 1), DEC2BIN(IF(ISBLANK(T201), 0, MATCH(T201, 后继微地址形成!$E$2:$E$9, 0) - 1), 3))</f>
        <v>0001</v>
      </c>
    </row>
    <row r="202" spans="1:28" x14ac:dyDescent="0.2">
      <c r="A202" s="109"/>
      <c r="B202" s="112"/>
      <c r="C202" s="70" t="s">
        <v>158</v>
      </c>
      <c r="D202" s="28" t="str">
        <f t="shared" si="12"/>
        <v>C7</v>
      </c>
      <c r="E202" t="str">
        <f t="shared" si="13"/>
        <v>020301</v>
      </c>
      <c r="F202" s="21"/>
      <c r="G202" s="17"/>
      <c r="H202" s="17"/>
      <c r="I202" s="23"/>
      <c r="J202" s="21" t="s">
        <v>133</v>
      </c>
      <c r="K202" s="17"/>
      <c r="L202" s="21"/>
      <c r="M202" s="17"/>
      <c r="N202" s="21"/>
      <c r="O202" s="17"/>
      <c r="P202" s="17" t="s">
        <v>97</v>
      </c>
      <c r="Q202" s="21"/>
      <c r="R202" s="17"/>
      <c r="S202" s="21"/>
      <c r="T202" s="23" t="s">
        <v>83</v>
      </c>
      <c r="U202" s="29"/>
      <c r="V202" s="28" t="str">
        <f t="shared" si="11"/>
        <v>0000</v>
      </c>
      <c r="W202" s="28" t="str">
        <f>_xlfn.CONCAT(DEC2BIN(IF(ISBLANK(J202), 0, MATCH(J202, 运算选择!$E$2:$E$9, 0) - 1), 3), DEC2BIN(IF(ISBLANK(K202), 0, MATCH(K202, 单列下拉值!$A$2:$A$3, 0) - 1), 1))</f>
        <v>0010</v>
      </c>
      <c r="X202" s="28" t="str">
        <f>_xlfn.CONCAT(DEC2BIN(IF(ISBLANK(L202), 0, MATCH(L202, A寄存器选择!$D$2:$D$5, 0) - 1), 2), DEC2BIN(IF(ISBLANK(M202), 0, MATCH(M202, B寄存器选择!$D$2:$D$5, 0) - 1), 2))</f>
        <v>0000</v>
      </c>
      <c r="Y202" s="28" t="str">
        <f>_xlfn.CONCAT(DEC2BIN(IF(ISBLANK(N202), 0, MATCH(N202, 单列下拉值!$B$2:$B$3, 0) - 1)), DEC2BIN(IF(ISBLANK(O202), 0, MATCH(O202, 单列下拉值!$C$2:$C$3, 0) - 1)), DEC2BIN(IF(ISBLANK(P202), 0, MATCH(P202, ALU寄存器选择!$D$2:$D$5, 0) - 1), 2))</f>
        <v>0011</v>
      </c>
      <c r="Z202" s="28" t="str">
        <f>_xlfn.CONCAT(DEC2BIN(IF(ISBLANK(Q202),0,MATCH(Q202,单列下拉值!$D$2:$D$3,0)-1)), DEC2BIN(IF(ISBLANK(R202), 0, MATCH(R202, CP选择!$E$2:$E$9, 0) - 1), 3))</f>
        <v>0000</v>
      </c>
      <c r="AA202" t="str">
        <f>_xlfn.CONCAT(IF(ISBLANK(S202), 0, MATCH(S202, 单列下拉值!$E$2:$E$3, 0) - 1), DEC2BIN(IF(ISBLANK(T202), 0, MATCH(T202, 后继微地址形成!$E$2:$E$9, 0) - 1), 3))</f>
        <v>0001</v>
      </c>
      <c r="AB202" s="28"/>
    </row>
    <row r="203" spans="1:28" x14ac:dyDescent="0.2">
      <c r="A203" s="109"/>
      <c r="B203" s="112"/>
      <c r="C203" s="76" t="s">
        <v>131</v>
      </c>
      <c r="D203" s="10" t="str">
        <f t="shared" si="12"/>
        <v>C8</v>
      </c>
      <c r="E203" t="str">
        <f t="shared" si="13"/>
        <v>000011</v>
      </c>
      <c r="H203" s="41"/>
      <c r="M203" s="41"/>
      <c r="R203" s="20" t="s">
        <v>103</v>
      </c>
      <c r="T203" s="25" t="s">
        <v>83</v>
      </c>
      <c r="V203" s="10" t="str">
        <f t="shared" ref="V203:V210" si="14">_xlfn.CONCAT(DEC2BIN(F203), DEC2BIN(G203), DEC2BIN(H203), DEC2BIN(I203))</f>
        <v>0000</v>
      </c>
      <c r="W203" s="10" t="str">
        <f>_xlfn.CONCAT(DEC2BIN(IF(ISBLANK(J203), 0, MATCH(J203, 运算选择!$E$2:$E$9, 0) - 1), 3), DEC2BIN(IF(ISBLANK(K203), 0, MATCH(K203, 单列下拉值!$A$2:$A$3, 0) - 1), 1))</f>
        <v>0000</v>
      </c>
      <c r="X203" s="10" t="str">
        <f>_xlfn.CONCAT(DEC2BIN(IF(ISBLANK(L203), 0, MATCH(L203, A寄存器选择!$D$2:$D$5, 0) - 1), 2), DEC2BIN(IF(ISBLANK(M203), 0, MATCH(M203, B寄存器选择!$D$2:$D$5, 0) - 1), 2))</f>
        <v>0000</v>
      </c>
      <c r="Y203" s="10" t="str">
        <f>_xlfn.CONCAT(DEC2BIN(IF(ISBLANK(N203), 0, MATCH(N203, 单列下拉值!$B$2:$B$3, 0) - 1)), DEC2BIN(IF(ISBLANK(O203), 0, MATCH(O203, 单列下拉值!$C$2:$C$3, 0) - 1)), DEC2BIN(IF(ISBLANK(P203), 0, MATCH(P203, ALU寄存器选择!$D$2:$D$5, 0) - 1), 2))</f>
        <v>0000</v>
      </c>
      <c r="Z203" s="10" t="str">
        <f>_xlfn.CONCAT(DEC2BIN(IF(ISBLANK(Q203),0,MATCH(Q203,单列下拉值!$D$2:$D$3,0)-1)), DEC2BIN(IF(ISBLANK(R203), 0, MATCH(R203, CP选择!$E$2:$E$9, 0) - 1), 3))</f>
        <v>0001</v>
      </c>
      <c r="AA203" t="str">
        <f>_xlfn.CONCAT(IF(ISBLANK(S203), 0, MATCH(S203, 单列下拉值!$E$2:$E$3, 0) - 1), DEC2BIN(IF(ISBLANK(T203), 0, MATCH(T203, 后继微地址形成!$E$2:$E$9, 0) - 1), 3))</f>
        <v>0001</v>
      </c>
      <c r="AB203" t="s">
        <v>237</v>
      </c>
    </row>
    <row r="204" spans="1:28" x14ac:dyDescent="0.2">
      <c r="A204" s="109"/>
      <c r="C204" s="70" t="s">
        <v>245</v>
      </c>
      <c r="D204" s="28" t="str">
        <f t="shared" si="12"/>
        <v>C9</v>
      </c>
      <c r="E204" t="str">
        <f t="shared" si="13"/>
        <v>000001</v>
      </c>
      <c r="F204" s="21"/>
      <c r="G204" s="17"/>
      <c r="H204" s="17"/>
      <c r="I204" s="23"/>
      <c r="J204" s="21"/>
      <c r="K204" s="17"/>
      <c r="L204" s="21"/>
      <c r="M204" s="17"/>
      <c r="N204" s="21"/>
      <c r="O204" s="17"/>
      <c r="P204" s="17"/>
      <c r="Q204" s="21"/>
      <c r="R204" s="17"/>
      <c r="S204" s="21"/>
      <c r="T204" s="23" t="s">
        <v>83</v>
      </c>
      <c r="U204" s="29"/>
      <c r="V204" s="28" t="str">
        <f t="shared" si="14"/>
        <v>0000</v>
      </c>
      <c r="W204" s="28" t="str">
        <f>_xlfn.CONCAT(DEC2BIN(IF(ISBLANK(J204), 0, MATCH(J204, 运算选择!$E$2:$E$9, 0) - 1), 3), DEC2BIN(IF(ISBLANK(K204), 0, MATCH(K204, 单列下拉值!$A$2:$A$3, 0) - 1), 1))</f>
        <v>0000</v>
      </c>
      <c r="X204" s="28" t="str">
        <f>_xlfn.CONCAT(DEC2BIN(IF(ISBLANK(L204), 0, MATCH(L204, A寄存器选择!$D$2:$D$5, 0) - 1), 2), DEC2BIN(IF(ISBLANK(M204), 0, MATCH(M204, B寄存器选择!$D$2:$D$5, 0) - 1), 2))</f>
        <v>0000</v>
      </c>
      <c r="Y204" s="28" t="str">
        <f>_xlfn.CONCAT(DEC2BIN(IF(ISBLANK(N204), 0, MATCH(N204, 单列下拉值!$B$2:$B$3, 0) - 1)), DEC2BIN(IF(ISBLANK(O204), 0, MATCH(O204, 单列下拉值!$C$2:$C$3, 0) - 1)), DEC2BIN(IF(ISBLANK(P204), 0, MATCH(P204, ALU寄存器选择!$D$2:$D$5, 0) - 1), 2))</f>
        <v>0000</v>
      </c>
      <c r="Z204" s="28" t="str">
        <f>_xlfn.CONCAT(DEC2BIN(IF(ISBLANK(Q204),0,MATCH(Q204,单列下拉值!$D$2:$D$3,0)-1)), DEC2BIN(IF(ISBLANK(R204), 0, MATCH(R204, CP选择!$E$2:$E$9, 0) - 1), 3))</f>
        <v>0000</v>
      </c>
      <c r="AA204" t="str">
        <f>_xlfn.CONCAT(IF(ISBLANK(S204), 0, MATCH(S204, 单列下拉值!$E$2:$E$3, 0) - 1), DEC2BIN(IF(ISBLANK(T204), 0, MATCH(T204, 后继微地址形成!$E$2:$E$9, 0) - 1), 3))</f>
        <v>0001</v>
      </c>
      <c r="AB204" s="28" t="str">
        <f>D203</f>
        <v>C8</v>
      </c>
    </row>
    <row r="205" spans="1:28" x14ac:dyDescent="0.2">
      <c r="A205" s="109"/>
      <c r="C205" s="70" t="s">
        <v>154</v>
      </c>
      <c r="D205" s="10" t="str">
        <f t="shared" si="12"/>
        <v>CA</v>
      </c>
      <c r="E205" t="str">
        <f t="shared" si="13"/>
        <v>000002</v>
      </c>
      <c r="H205" s="41"/>
      <c r="M205" s="41"/>
      <c r="T205" s="25" t="s">
        <v>104</v>
      </c>
      <c r="V205" s="10" t="str">
        <f t="shared" si="14"/>
        <v>0000</v>
      </c>
      <c r="W205" s="10" t="str">
        <f>_xlfn.CONCAT(DEC2BIN(IF(ISBLANK(J205), 0, MATCH(J205, 运算选择!$E$2:$E$9, 0) - 1), 3), DEC2BIN(IF(ISBLANK(K205), 0, MATCH(K205, 单列下拉值!$A$2:$A$3, 0) - 1), 1))</f>
        <v>0000</v>
      </c>
      <c r="X205" s="10" t="str">
        <f>_xlfn.CONCAT(DEC2BIN(IF(ISBLANK(L205), 0, MATCH(L205, A寄存器选择!$D$2:$D$5, 0) - 1), 2), DEC2BIN(IF(ISBLANK(M205), 0, MATCH(M205, B寄存器选择!$D$2:$D$5, 0) - 1), 2))</f>
        <v>0000</v>
      </c>
      <c r="Y205" s="10" t="str">
        <f>_xlfn.CONCAT(DEC2BIN(IF(ISBLANK(N205), 0, MATCH(N205, 单列下拉值!$B$2:$B$3, 0) - 1)), DEC2BIN(IF(ISBLANK(O205), 0, MATCH(O205, 单列下拉值!$C$2:$C$3, 0) - 1)), DEC2BIN(IF(ISBLANK(P205), 0, MATCH(P205, ALU寄存器选择!$D$2:$D$5, 0) - 1), 2))</f>
        <v>0000</v>
      </c>
      <c r="Z205" s="10" t="str">
        <f>_xlfn.CONCAT(DEC2BIN(IF(ISBLANK(Q205),0,MATCH(Q205,单列下拉值!$D$2:$D$3,0)-1)), DEC2BIN(IF(ISBLANK(R205), 0, MATCH(R205, CP选择!$E$2:$E$9, 0) - 1), 3))</f>
        <v>0000</v>
      </c>
      <c r="AA205" t="str">
        <f>_xlfn.CONCAT(IF(ISBLANK(S205), 0, MATCH(S205, 单列下拉值!$E$2:$E$3, 0) - 1), DEC2BIN(IF(ISBLANK(T205), 0, MATCH(T205, 后继微地址形成!$E$2:$E$9, 0) - 1), 3))</f>
        <v>0010</v>
      </c>
      <c r="AB205" t="s">
        <v>238</v>
      </c>
    </row>
    <row r="206" spans="1:28" x14ac:dyDescent="0.2">
      <c r="A206" s="109"/>
      <c r="C206" s="70"/>
      <c r="D206" s="28" t="str">
        <f t="shared" si="12"/>
        <v>CB</v>
      </c>
      <c r="E206" t="str">
        <f t="shared" si="13"/>
        <v>000000</v>
      </c>
      <c r="F206" s="21"/>
      <c r="G206" s="17"/>
      <c r="H206" s="17"/>
      <c r="I206" s="23"/>
      <c r="J206" s="21"/>
      <c r="K206" s="17"/>
      <c r="L206" s="21"/>
      <c r="M206" s="17"/>
      <c r="N206" s="21"/>
      <c r="O206" s="17"/>
      <c r="P206" s="17"/>
      <c r="Q206" s="21"/>
      <c r="R206" s="17"/>
      <c r="S206" s="21"/>
      <c r="T206" s="23"/>
      <c r="U206" s="29"/>
      <c r="V206" s="28" t="str">
        <f t="shared" si="14"/>
        <v>0000</v>
      </c>
      <c r="W206" s="28" t="str">
        <f>_xlfn.CONCAT(DEC2BIN(IF(ISBLANK(J206), 0, MATCH(J206, 运算选择!$E$2:$E$9, 0) - 1), 3), DEC2BIN(IF(ISBLANK(K206), 0, MATCH(K206, 单列下拉值!$A$2:$A$3, 0) - 1), 1))</f>
        <v>0000</v>
      </c>
      <c r="X206" s="28" t="str">
        <f>_xlfn.CONCAT(DEC2BIN(IF(ISBLANK(L206), 0, MATCH(L206, A寄存器选择!$D$2:$D$5, 0) - 1), 2), DEC2BIN(IF(ISBLANK(M206), 0, MATCH(M206, B寄存器选择!$D$2:$D$5, 0) - 1), 2))</f>
        <v>0000</v>
      </c>
      <c r="Y206" s="28" t="str">
        <f>_xlfn.CONCAT(DEC2BIN(IF(ISBLANK(N206), 0, MATCH(N206, 单列下拉值!$B$2:$B$3, 0) - 1)), DEC2BIN(IF(ISBLANK(O206), 0, MATCH(O206, 单列下拉值!$C$2:$C$3, 0) - 1)), DEC2BIN(IF(ISBLANK(P206), 0, MATCH(P206, ALU寄存器选择!$D$2:$D$5, 0) - 1), 2))</f>
        <v>0000</v>
      </c>
      <c r="Z206" s="28" t="str">
        <f>_xlfn.CONCAT(DEC2BIN(IF(ISBLANK(Q206),0,MATCH(Q206,单列下拉值!$D$2:$D$3,0)-1)), DEC2BIN(IF(ISBLANK(R206), 0, MATCH(R206, CP选择!$E$2:$E$9, 0) - 1), 3))</f>
        <v>0000</v>
      </c>
      <c r="AA206" t="str">
        <f>_xlfn.CONCAT(IF(ISBLANK(S206), 0, MATCH(S206, 单列下拉值!$E$2:$E$3, 0) - 1), DEC2BIN(IF(ISBLANK(T206), 0, MATCH(T206, 后继微地址形成!$E$2:$E$9, 0) - 1), 3))</f>
        <v>0000</v>
      </c>
      <c r="AB206" t="str">
        <f>_xlfn.CONCAT(_xlfn.TEXTJOIN(",",FALSE, E203:E210), ";")</f>
        <v>000011,000001,000002,000000,000000,000000,000000,000000;</v>
      </c>
    </row>
    <row r="207" spans="1:28" hidden="1" x14ac:dyDescent="0.2">
      <c r="A207" s="109"/>
      <c r="D207" s="10" t="str">
        <f t="shared" si="12"/>
        <v>CC</v>
      </c>
      <c r="E207" t="str">
        <f t="shared" si="13"/>
        <v>000000</v>
      </c>
      <c r="H207" s="41"/>
      <c r="M207" s="41"/>
      <c r="V207" s="10" t="str">
        <f t="shared" si="14"/>
        <v>0000</v>
      </c>
      <c r="W207" s="10" t="str">
        <f>_xlfn.CONCAT(DEC2BIN(IF(ISBLANK(J207), 0, MATCH(J207, 运算选择!$E$2:$E$9, 0) - 1), 3), DEC2BIN(IF(ISBLANK(K207), 0, MATCH(K207, 单列下拉值!$A$2:$A$3, 0) - 1), 1))</f>
        <v>0000</v>
      </c>
      <c r="X207" s="10" t="str">
        <f>_xlfn.CONCAT(DEC2BIN(IF(ISBLANK(L207), 0, MATCH(L207, A寄存器选择!$D$2:$D$5, 0) - 1), 2), DEC2BIN(IF(ISBLANK(M207), 0, MATCH(M207, B寄存器选择!$D$2:$D$5, 0) - 1), 2))</f>
        <v>0000</v>
      </c>
      <c r="Y207" s="10" t="str">
        <f>_xlfn.CONCAT(DEC2BIN(IF(ISBLANK(N207), 0, MATCH(N207, 单列下拉值!$B$2:$B$3, 0) - 1)), DEC2BIN(IF(ISBLANK(O207), 0, MATCH(O207, 单列下拉值!$C$2:$C$3, 0) - 1)), DEC2BIN(IF(ISBLANK(P207), 0, MATCH(P207, ALU寄存器选择!$D$2:$D$5, 0) - 1), 2))</f>
        <v>0000</v>
      </c>
      <c r="Z207" s="10" t="str">
        <f>_xlfn.CONCAT(DEC2BIN(IF(ISBLANK(Q207),0,MATCH(Q207,单列下拉值!$D$2:$D$3,0)-1)), DEC2BIN(IF(ISBLANK(R207), 0, MATCH(R207, CP选择!$E$2:$E$9, 0) - 1), 3))</f>
        <v>0000</v>
      </c>
      <c r="AA207" t="str">
        <f>_xlfn.CONCAT(IF(ISBLANK(S207), 0, MATCH(S207, 单列下拉值!$E$2:$E$3, 0) - 1), DEC2BIN(IF(ISBLANK(T207), 0, MATCH(T207, 后继微地址形成!$E$2:$E$9, 0) - 1), 3))</f>
        <v>0000</v>
      </c>
    </row>
    <row r="208" spans="1:28" hidden="1" x14ac:dyDescent="0.2">
      <c r="A208" s="109"/>
      <c r="C208" s="28"/>
      <c r="D208" s="28" t="str">
        <f t="shared" si="12"/>
        <v>CD</v>
      </c>
      <c r="E208" t="str">
        <f t="shared" si="13"/>
        <v>000000</v>
      </c>
      <c r="F208" s="21"/>
      <c r="G208" s="17"/>
      <c r="H208" s="17"/>
      <c r="I208" s="23"/>
      <c r="J208" s="21"/>
      <c r="K208" s="17"/>
      <c r="L208" s="21"/>
      <c r="M208" s="17"/>
      <c r="N208" s="21"/>
      <c r="O208" s="17"/>
      <c r="P208" s="17"/>
      <c r="Q208" s="21"/>
      <c r="R208" s="17"/>
      <c r="S208" s="21"/>
      <c r="T208" s="23"/>
      <c r="U208" s="29"/>
      <c r="V208" s="28" t="str">
        <f t="shared" si="14"/>
        <v>0000</v>
      </c>
      <c r="W208" s="28" t="str">
        <f>_xlfn.CONCAT(DEC2BIN(IF(ISBLANK(J208), 0, MATCH(J208, 运算选择!$E$2:$E$9, 0) - 1), 3), DEC2BIN(IF(ISBLANK(K208), 0, MATCH(K208, 单列下拉值!$A$2:$A$3, 0) - 1), 1))</f>
        <v>0000</v>
      </c>
      <c r="X208" s="28" t="str">
        <f>_xlfn.CONCAT(DEC2BIN(IF(ISBLANK(L208), 0, MATCH(L208, A寄存器选择!$D$2:$D$5, 0) - 1), 2), DEC2BIN(IF(ISBLANK(M208), 0, MATCH(M208, B寄存器选择!$D$2:$D$5, 0) - 1), 2))</f>
        <v>0000</v>
      </c>
      <c r="Y208" s="28" t="str">
        <f>_xlfn.CONCAT(DEC2BIN(IF(ISBLANK(N208), 0, MATCH(N208, 单列下拉值!$B$2:$B$3, 0) - 1)), DEC2BIN(IF(ISBLANK(O208), 0, MATCH(O208, 单列下拉值!$C$2:$C$3, 0) - 1)), DEC2BIN(IF(ISBLANK(P208), 0, MATCH(P208, ALU寄存器选择!$D$2:$D$5, 0) - 1), 2))</f>
        <v>0000</v>
      </c>
      <c r="Z208" s="28" t="str">
        <f>_xlfn.CONCAT(DEC2BIN(IF(ISBLANK(Q208),0,MATCH(Q208,单列下拉值!$D$2:$D$3,0)-1)), DEC2BIN(IF(ISBLANK(R208), 0, MATCH(R208, CP选择!$E$2:$E$9, 0) - 1), 3))</f>
        <v>0000</v>
      </c>
      <c r="AA208" t="str">
        <f>_xlfn.CONCAT(IF(ISBLANK(S208), 0, MATCH(S208, 单列下拉值!$E$2:$E$3, 0) - 1), DEC2BIN(IF(ISBLANK(T208), 0, MATCH(T208, 后继微地址形成!$E$2:$E$9, 0) - 1), 3))</f>
        <v>0000</v>
      </c>
    </row>
    <row r="209" spans="1:27" hidden="1" x14ac:dyDescent="0.2">
      <c r="A209" s="109"/>
      <c r="D209" s="10" t="str">
        <f t="shared" si="12"/>
        <v>CE</v>
      </c>
      <c r="E209" t="str">
        <f t="shared" si="13"/>
        <v>000000</v>
      </c>
      <c r="H209" s="41"/>
      <c r="M209" s="41"/>
      <c r="V209" s="10" t="str">
        <f t="shared" si="14"/>
        <v>0000</v>
      </c>
      <c r="W209" s="10" t="str">
        <f>_xlfn.CONCAT(DEC2BIN(IF(ISBLANK(J209), 0, MATCH(J209, 运算选择!$E$2:$E$9, 0) - 1), 3), DEC2BIN(IF(ISBLANK(K209), 0, MATCH(K209, 单列下拉值!$A$2:$A$3, 0) - 1), 1))</f>
        <v>0000</v>
      </c>
      <c r="X209" s="10" t="str">
        <f>_xlfn.CONCAT(DEC2BIN(IF(ISBLANK(L209), 0, MATCH(L209, A寄存器选择!$D$2:$D$5, 0) - 1), 2), DEC2BIN(IF(ISBLANK(M209), 0, MATCH(M209, B寄存器选择!$D$2:$D$5, 0) - 1), 2))</f>
        <v>0000</v>
      </c>
      <c r="Y209" s="10" t="str">
        <f>_xlfn.CONCAT(DEC2BIN(IF(ISBLANK(N209), 0, MATCH(N209, 单列下拉值!$B$2:$B$3, 0) - 1)), DEC2BIN(IF(ISBLANK(O209), 0, MATCH(O209, 单列下拉值!$C$2:$C$3, 0) - 1)), DEC2BIN(IF(ISBLANK(P209), 0, MATCH(P209, ALU寄存器选择!$D$2:$D$5, 0) - 1), 2))</f>
        <v>0000</v>
      </c>
      <c r="Z209" s="10" t="str">
        <f>_xlfn.CONCAT(DEC2BIN(IF(ISBLANK(Q209),0,MATCH(Q209,单列下拉值!$D$2:$D$3,0)-1)), DEC2BIN(IF(ISBLANK(R209), 0, MATCH(R209, CP选择!$E$2:$E$9, 0) - 1), 3))</f>
        <v>0000</v>
      </c>
      <c r="AA209" t="str">
        <f>_xlfn.CONCAT(IF(ISBLANK(S209), 0, MATCH(S209, 单列下拉值!$E$2:$E$3, 0) - 1), DEC2BIN(IF(ISBLANK(T209), 0, MATCH(T209, 后继微地址形成!$E$2:$E$9, 0) - 1), 3))</f>
        <v>0000</v>
      </c>
    </row>
    <row r="210" spans="1:27" hidden="1" x14ac:dyDescent="0.2">
      <c r="A210" s="110"/>
      <c r="C210" s="28"/>
      <c r="D210" s="28" t="str">
        <f t="shared" si="12"/>
        <v>CF</v>
      </c>
      <c r="E210" t="str">
        <f t="shared" si="13"/>
        <v>000000</v>
      </c>
      <c r="F210" s="21"/>
      <c r="G210" s="17"/>
      <c r="H210" s="17"/>
      <c r="I210" s="23"/>
      <c r="J210" s="21"/>
      <c r="K210" s="17"/>
      <c r="L210" s="21"/>
      <c r="M210" s="17"/>
      <c r="N210" s="21"/>
      <c r="O210" s="17"/>
      <c r="P210" s="17"/>
      <c r="Q210" s="21"/>
      <c r="R210" s="17"/>
      <c r="S210" s="21"/>
      <c r="T210" s="23"/>
      <c r="U210" s="29"/>
      <c r="V210" s="28" t="str">
        <f t="shared" si="14"/>
        <v>0000</v>
      </c>
      <c r="W210" s="28" t="str">
        <f>_xlfn.CONCAT(DEC2BIN(IF(ISBLANK(J210), 0, MATCH(J210, 运算选择!$E$2:$E$9, 0) - 1), 3), DEC2BIN(IF(ISBLANK(K210), 0, MATCH(K210, 单列下拉值!$A$2:$A$3, 0) - 1), 1))</f>
        <v>0000</v>
      </c>
      <c r="X210" s="28" t="str">
        <f>_xlfn.CONCAT(DEC2BIN(IF(ISBLANK(L210), 0, MATCH(L210, A寄存器选择!$D$2:$D$5, 0) - 1), 2), DEC2BIN(IF(ISBLANK(M210), 0, MATCH(M210, B寄存器选择!$D$2:$D$5, 0) - 1), 2))</f>
        <v>0000</v>
      </c>
      <c r="Y210" s="28" t="str">
        <f>_xlfn.CONCAT(DEC2BIN(IF(ISBLANK(N210), 0, MATCH(N210, 单列下拉值!$B$2:$B$3, 0) - 1)), DEC2BIN(IF(ISBLANK(O210), 0, MATCH(O210, 单列下拉值!$C$2:$C$3, 0) - 1)), DEC2BIN(IF(ISBLANK(P210), 0, MATCH(P210, ALU寄存器选择!$D$2:$D$5, 0) - 1), 2))</f>
        <v>0000</v>
      </c>
      <c r="Z210" s="28" t="str">
        <f>_xlfn.CONCAT(DEC2BIN(IF(ISBLANK(Q210),0,MATCH(Q210,单列下拉值!$D$2:$D$3,0)-1)), DEC2BIN(IF(ISBLANK(R210), 0, MATCH(R210, CP选择!$E$2:$E$9, 0) - 1), 3))</f>
        <v>0000</v>
      </c>
      <c r="AA210" t="str">
        <f>_xlfn.CONCAT(IF(ISBLANK(S210), 0, MATCH(S210, 单列下拉值!$E$2:$E$3, 0) - 1), DEC2BIN(IF(ISBLANK(T210), 0, MATCH(T210, 后继微地址形成!$E$2:$E$9, 0) - 1), 3))</f>
        <v>0000</v>
      </c>
    </row>
    <row r="211" spans="1:27" x14ac:dyDescent="0.2">
      <c r="A211" s="56"/>
      <c r="C211" s="56"/>
      <c r="D211" s="56"/>
      <c r="E211" s="56"/>
      <c r="F211" s="58"/>
      <c r="G211" s="59"/>
      <c r="H211" s="60"/>
      <c r="I211" s="61"/>
      <c r="J211" s="62"/>
      <c r="K211" s="59"/>
      <c r="L211" s="62"/>
      <c r="M211" s="60"/>
      <c r="N211" s="62"/>
      <c r="O211" s="59"/>
      <c r="P211" s="59"/>
      <c r="Q211" s="58"/>
      <c r="R211" s="59"/>
      <c r="S211" s="58"/>
      <c r="T211" s="61"/>
    </row>
  </sheetData>
  <mergeCells count="34">
    <mergeCell ref="V1:AA1"/>
    <mergeCell ref="A3:A18"/>
    <mergeCell ref="A19:A34"/>
    <mergeCell ref="A35:A50"/>
    <mergeCell ref="A131:A146"/>
    <mergeCell ref="F1:I1"/>
    <mergeCell ref="A51:A66"/>
    <mergeCell ref="A67:A82"/>
    <mergeCell ref="A83:A98"/>
    <mergeCell ref="A99:A114"/>
    <mergeCell ref="A115:A130"/>
    <mergeCell ref="D1:E1"/>
    <mergeCell ref="B3:B6"/>
    <mergeCell ref="B8:B11"/>
    <mergeCell ref="B19:B22"/>
    <mergeCell ref="B24:B27"/>
    <mergeCell ref="B28:B31"/>
    <mergeCell ref="B35:B38"/>
    <mergeCell ref="B40:B43"/>
    <mergeCell ref="B45:B48"/>
    <mergeCell ref="B85:B88"/>
    <mergeCell ref="B90:B93"/>
    <mergeCell ref="A147:A162"/>
    <mergeCell ref="A163:A178"/>
    <mergeCell ref="B131:B134"/>
    <mergeCell ref="B136:B139"/>
    <mergeCell ref="B163:B166"/>
    <mergeCell ref="B168:B170"/>
    <mergeCell ref="A179:A194"/>
    <mergeCell ref="A195:A210"/>
    <mergeCell ref="B179:B182"/>
    <mergeCell ref="B184:B187"/>
    <mergeCell ref="B195:B198"/>
    <mergeCell ref="B200:B203"/>
  </mergeCells>
  <phoneticPr fontId="1" type="noConversion"/>
  <hyperlinks>
    <hyperlink ref="T1" location="后继微地址形成!A1" display="后继微地址形成" xr:uid="{4339D5BB-5722-4CAB-904E-B5517003865E}"/>
    <hyperlink ref="R1" location="总线选择!A1" display="总线选择" xr:uid="{2716DD45-DACF-4467-AD59-6E969BFBE960}"/>
    <hyperlink ref="L1" location="A寄存器选择!A1" display="A寄存器选择" xr:uid="{67D5B4A7-7610-42E7-A063-3C7C5E562704}"/>
    <hyperlink ref="M1" location="B寄存器选择!A1" display="B寄存器选择" xr:uid="{4A895906-EE8F-4655-B4FF-E8BD1E0BE2DF}"/>
    <hyperlink ref="J1" location="运算选择!A1" display="运算选择" xr:uid="{3DB67C33-88A2-4201-BA27-7780DA89328D}"/>
    <hyperlink ref="P1" location="ALU寄存器选择!A1" display="ALU寄存器选择" xr:uid="{EAD8853A-A863-47C7-91C5-CA20F6EA33C6}"/>
  </hyperlinks>
  <pageMargins left="0.23622047244094491" right="0.23622047244094491" top="0.74803149606299213" bottom="0.74803149606299213" header="0.31496062992125984" footer="0.31496062992125984"/>
  <pageSetup paperSize="9" scale="86" fitToHeight="0" orientation="landscape" r:id="rId1"/>
  <headerFooter>
    <oddHeader>&amp;C全部微程序编码（控存内容由公式计算输出）</oddHeader>
    <oddFooter>第 &amp;P 页，共 &amp;N 页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9A6CE1C-25C5-4C02-9A6F-70A7A4C8E478}">
          <x14:formula1>
            <xm:f>A寄存器选择!$D$2:$D$5</xm:f>
          </x14:formula1>
          <xm:sqref>L3:L1048576</xm:sqref>
        </x14:dataValidation>
        <x14:dataValidation type="list" allowBlank="1" showInputMessage="1" showErrorMessage="1" xr:uid="{7983317D-07C1-406F-822B-43FB2156B835}">
          <x14:formula1>
            <xm:f>B寄存器选择!$D$2:$D$5</xm:f>
          </x14:formula1>
          <xm:sqref>M3:M1048576</xm:sqref>
        </x14:dataValidation>
        <x14:dataValidation type="list" allowBlank="1" showInputMessage="1" showErrorMessage="1" xr:uid="{3D91FF4A-C996-4935-A3B3-2E2A948EA1CF}">
          <x14:formula1>
            <xm:f>CP选择!$E$2:$E$9</xm:f>
          </x14:formula1>
          <xm:sqref>R3:R1048576</xm:sqref>
        </x14:dataValidation>
        <x14:dataValidation type="list" allowBlank="1" showInputMessage="1" showErrorMessage="1" xr:uid="{DAB893A8-7D05-46ED-B24C-7ACB7C2E45A9}">
          <x14:formula1>
            <xm:f>后继微地址形成!$E$2:$E$9</xm:f>
          </x14:formula1>
          <xm:sqref>T3:T1048576</xm:sqref>
        </x14:dataValidation>
        <x14:dataValidation type="list" allowBlank="1" showInputMessage="1" showErrorMessage="1" xr:uid="{C481D414-4381-4542-A0E8-F390A271192D}">
          <x14:formula1>
            <xm:f>单列下拉值!$A$2:$A$3</xm:f>
          </x14:formula1>
          <xm:sqref>K3:K1048576</xm:sqref>
        </x14:dataValidation>
        <x14:dataValidation type="list" allowBlank="1" showInputMessage="1" showErrorMessage="1" xr:uid="{634E5A29-42AD-4EC2-961C-C74E75708340}">
          <x14:formula1>
            <xm:f>单列下拉值!$B$2:$B$3</xm:f>
          </x14:formula1>
          <xm:sqref>N3:N1048576</xm:sqref>
        </x14:dataValidation>
        <x14:dataValidation type="list" allowBlank="1" showInputMessage="1" showErrorMessage="1" xr:uid="{E6817F58-183F-40B3-879E-7872D19EAFCE}">
          <x14:formula1>
            <xm:f>单列下拉值!$C$2:$C$3</xm:f>
          </x14:formula1>
          <xm:sqref>O3:O1048576</xm:sqref>
        </x14:dataValidation>
        <x14:dataValidation type="list" allowBlank="1" showInputMessage="1" showErrorMessage="1" xr:uid="{5C9DAFFE-3AC3-4808-9EF1-C39B61A6FA83}">
          <x14:formula1>
            <xm:f>单列下拉值!$D$2:$D$3</xm:f>
          </x14:formula1>
          <xm:sqref>Q3:Q1048576</xm:sqref>
        </x14:dataValidation>
        <x14:dataValidation type="list" allowBlank="1" showInputMessage="1" showErrorMessage="1" xr:uid="{9B846AE0-1401-488B-BD2A-3C058616FB6F}">
          <x14:formula1>
            <xm:f>ALU寄存器选择!$D$2:$D$5</xm:f>
          </x14:formula1>
          <xm:sqref>P3:P1048576</xm:sqref>
        </x14:dataValidation>
        <x14:dataValidation type="list" allowBlank="1" showInputMessage="1" showErrorMessage="1" xr:uid="{C8197759-6425-4632-88BC-F65083D101BE}">
          <x14:formula1>
            <xm:f>运算选择!$E$2:$E$9</xm:f>
          </x14:formula1>
          <xm:sqref>J3:J1048576</xm:sqref>
        </x14:dataValidation>
        <x14:dataValidation type="list" allowBlank="1" showInputMessage="1" showErrorMessage="1" xr:uid="{00DDC92F-A9D8-4B48-9E41-E5BCFFF36698}">
          <x14:formula1>
            <xm:f>单列下拉值!$E$2:$E$3</xm:f>
          </x14:formula1>
          <xm:sqref>S3:S1048576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F1C9-0020-440C-BC03-E9095FA972C7}">
  <dimension ref="A1:D12"/>
  <sheetViews>
    <sheetView workbookViewId="0">
      <selection sqref="A1:D5"/>
    </sheetView>
  </sheetViews>
  <sheetFormatPr defaultRowHeight="14.25" x14ac:dyDescent="0.2"/>
  <cols>
    <col min="4" max="4" width="23.5" bestFit="1" customWidth="1"/>
  </cols>
  <sheetData>
    <row r="1" spans="1:4" x14ac:dyDescent="0.2">
      <c r="A1" t="s">
        <v>29</v>
      </c>
      <c r="B1" t="s">
        <v>30</v>
      </c>
      <c r="C1" t="s">
        <v>4</v>
      </c>
      <c r="D1" t="s">
        <v>5</v>
      </c>
    </row>
    <row r="2" spans="1:4" x14ac:dyDescent="0.2">
      <c r="A2">
        <v>0</v>
      </c>
      <c r="B2">
        <v>0</v>
      </c>
      <c r="C2" t="s">
        <v>6</v>
      </c>
      <c r="D2" t="s">
        <v>65</v>
      </c>
    </row>
    <row r="3" spans="1:4" x14ac:dyDescent="0.2">
      <c r="A3">
        <v>0</v>
      </c>
      <c r="B3">
        <v>1</v>
      </c>
      <c r="C3" t="s">
        <v>7</v>
      </c>
      <c r="D3" t="s">
        <v>91</v>
      </c>
    </row>
    <row r="4" spans="1:4" x14ac:dyDescent="0.2">
      <c r="A4">
        <v>1</v>
      </c>
      <c r="B4">
        <v>0</v>
      </c>
      <c r="C4" t="s">
        <v>8</v>
      </c>
      <c r="D4" t="s">
        <v>89</v>
      </c>
    </row>
    <row r="5" spans="1:4" x14ac:dyDescent="0.2">
      <c r="A5">
        <v>1</v>
      </c>
      <c r="B5">
        <v>1</v>
      </c>
      <c r="C5" t="s">
        <v>9</v>
      </c>
      <c r="D5" t="s">
        <v>66</v>
      </c>
    </row>
    <row r="12" spans="1:4" x14ac:dyDescent="0.2">
      <c r="A12" s="3" t="s">
        <v>33</v>
      </c>
    </row>
  </sheetData>
  <phoneticPr fontId="1" type="noConversion"/>
  <hyperlinks>
    <hyperlink ref="A12" location="microprogram!A1" display="返回主表" xr:uid="{913AB41B-530A-44DD-BEF7-269429D5C436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70383-F291-4240-B363-860AB90DF91C}">
  <dimension ref="A1:E12"/>
  <sheetViews>
    <sheetView workbookViewId="0">
      <selection sqref="A1:D5"/>
    </sheetView>
  </sheetViews>
  <sheetFormatPr defaultRowHeight="14.25" x14ac:dyDescent="0.2"/>
  <cols>
    <col min="4" max="4" width="23.5" bestFit="1" customWidth="1"/>
    <col min="5" max="5" width="22.5" bestFit="1" customWidth="1"/>
  </cols>
  <sheetData>
    <row r="1" spans="1:5" x14ac:dyDescent="0.2">
      <c r="A1" t="s">
        <v>31</v>
      </c>
      <c r="B1" t="s">
        <v>32</v>
      </c>
      <c r="C1" t="s">
        <v>4</v>
      </c>
      <c r="D1" t="s">
        <v>5</v>
      </c>
      <c r="E1" t="s">
        <v>68</v>
      </c>
    </row>
    <row r="2" spans="1:5" x14ac:dyDescent="0.2">
      <c r="A2">
        <v>0</v>
      </c>
      <c r="B2">
        <v>0</v>
      </c>
      <c r="C2" t="s">
        <v>6</v>
      </c>
      <c r="D2" t="s">
        <v>67</v>
      </c>
    </row>
    <row r="3" spans="1:5" x14ac:dyDescent="0.2">
      <c r="A3">
        <v>0</v>
      </c>
      <c r="B3">
        <v>1</v>
      </c>
      <c r="C3" t="s">
        <v>7</v>
      </c>
      <c r="D3" t="s">
        <v>95</v>
      </c>
    </row>
    <row r="4" spans="1:5" x14ac:dyDescent="0.2">
      <c r="A4">
        <v>1</v>
      </c>
      <c r="B4">
        <v>0</v>
      </c>
      <c r="C4" t="s">
        <v>8</v>
      </c>
      <c r="D4" t="s">
        <v>93</v>
      </c>
    </row>
    <row r="5" spans="1:5" x14ac:dyDescent="0.2">
      <c r="A5">
        <v>1</v>
      </c>
      <c r="B5">
        <v>1</v>
      </c>
      <c r="C5" t="s">
        <v>9</v>
      </c>
      <c r="D5" t="s">
        <v>66</v>
      </c>
    </row>
    <row r="12" spans="1:5" x14ac:dyDescent="0.2">
      <c r="A12" s="3" t="s">
        <v>33</v>
      </c>
    </row>
  </sheetData>
  <phoneticPr fontId="1" type="noConversion"/>
  <hyperlinks>
    <hyperlink ref="A12" location="microprogram!A1" display="返回主表" xr:uid="{EBA6D042-D942-41D3-BCBF-B62AD4357339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41A3-F9E2-4CFF-A61E-B46DBE3C2833}">
  <dimension ref="A1:I4"/>
  <sheetViews>
    <sheetView workbookViewId="0">
      <selection activeCell="E4" sqref="E4"/>
    </sheetView>
  </sheetViews>
  <sheetFormatPr defaultRowHeight="14.25" x14ac:dyDescent="0.2"/>
  <cols>
    <col min="1" max="1" width="25.625" customWidth="1"/>
    <col min="4" max="4" width="12.625" bestFit="1" customWidth="1"/>
  </cols>
  <sheetData>
    <row r="1" spans="1:9" x14ac:dyDescent="0.2">
      <c r="A1" s="9" t="s">
        <v>52</v>
      </c>
      <c r="B1" s="2" t="s">
        <v>26</v>
      </c>
      <c r="C1" s="2" t="s">
        <v>25</v>
      </c>
      <c r="D1" s="2" t="s">
        <v>34</v>
      </c>
      <c r="E1" s="2" t="s">
        <v>239</v>
      </c>
      <c r="H1" t="s">
        <v>170</v>
      </c>
      <c r="I1" t="s">
        <v>176</v>
      </c>
    </row>
    <row r="2" spans="1:9" x14ac:dyDescent="0.2">
      <c r="A2" t="s">
        <v>109</v>
      </c>
      <c r="B2" t="s">
        <v>60</v>
      </c>
      <c r="C2" t="s">
        <v>62</v>
      </c>
      <c r="D2" t="s">
        <v>141</v>
      </c>
      <c r="E2" t="s">
        <v>240</v>
      </c>
      <c r="H2" t="s">
        <v>171</v>
      </c>
      <c r="I2" t="s">
        <v>178</v>
      </c>
    </row>
    <row r="3" spans="1:9" x14ac:dyDescent="0.2">
      <c r="A3" t="s">
        <v>111</v>
      </c>
      <c r="B3" t="s">
        <v>61</v>
      </c>
      <c r="C3" t="s">
        <v>59</v>
      </c>
      <c r="D3" t="s">
        <v>63</v>
      </c>
      <c r="E3" t="s">
        <v>242</v>
      </c>
      <c r="H3" t="s">
        <v>172</v>
      </c>
      <c r="I3" t="s">
        <v>179</v>
      </c>
    </row>
    <row r="4" spans="1:9" x14ac:dyDescent="0.2">
      <c r="H4" t="s">
        <v>173</v>
      </c>
      <c r="I4" t="s">
        <v>181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1BCE-DA2C-4E9C-AB86-78F7AE27B4D2}">
  <dimension ref="A1:E161"/>
  <sheetViews>
    <sheetView workbookViewId="0">
      <selection activeCell="A11" sqref="A11"/>
    </sheetView>
  </sheetViews>
  <sheetFormatPr defaultRowHeight="14.25" x14ac:dyDescent="0.2"/>
  <cols>
    <col min="1" max="1" width="14.75" customWidth="1"/>
    <col min="5" max="5" width="45.875" bestFit="1" customWidth="1"/>
  </cols>
  <sheetData>
    <row r="1" spans="1:5" x14ac:dyDescent="0.2">
      <c r="A1" t="s">
        <v>166</v>
      </c>
      <c r="B1" t="s">
        <v>183</v>
      </c>
      <c r="C1" t="s">
        <v>184</v>
      </c>
      <c r="D1" t="s">
        <v>167</v>
      </c>
      <c r="E1" t="s">
        <v>5</v>
      </c>
    </row>
    <row r="2" spans="1:5" x14ac:dyDescent="0.2">
      <c r="A2" s="34" t="s">
        <v>206</v>
      </c>
      <c r="B2" s="11" t="s">
        <v>169</v>
      </c>
      <c r="C2" s="11" t="s">
        <v>185</v>
      </c>
      <c r="D2" s="11" t="str">
        <f>_xlfn.CONCAT("1", DEC2HEX(IF(ISBLANK(B2), 0, MATCH(B2, 单列下拉值!$H$1:$H$4, 0) - 1)))</f>
        <v>10</v>
      </c>
      <c r="E2" t="s">
        <v>218</v>
      </c>
    </row>
    <row r="3" spans="1:5" x14ac:dyDescent="0.2">
      <c r="D3" s="11" t="str">
        <f>C2</f>
        <v>01</v>
      </c>
    </row>
    <row r="4" spans="1:5" x14ac:dyDescent="0.2">
      <c r="A4" s="34" t="s">
        <v>208</v>
      </c>
      <c r="B4" s="11" t="s">
        <v>171</v>
      </c>
      <c r="C4" s="11" t="s">
        <v>182</v>
      </c>
      <c r="D4" s="11" t="str">
        <f>_xlfn.CONCAT("2", DEC2HEX(IF(ISBLANK(B4), 0, MATCH(B4, 单列下拉值!$H$1:$H$4, 0) - 1)))</f>
        <v>21</v>
      </c>
      <c r="E4" t="s">
        <v>219</v>
      </c>
    </row>
    <row r="5" spans="1:5" x14ac:dyDescent="0.2">
      <c r="D5" s="11" t="str">
        <f>C4</f>
        <v>1E</v>
      </c>
    </row>
    <row r="6" spans="1:5" x14ac:dyDescent="0.2">
      <c r="A6" s="38" t="s">
        <v>168</v>
      </c>
      <c r="B6" s="11" t="s">
        <v>171</v>
      </c>
      <c r="C6" s="11" t="s">
        <v>172</v>
      </c>
      <c r="D6" s="11" t="str">
        <f>_xlfn.CONCAT("3", DEC2HEX(IF(ISBLANK(B6), 0, MATCH(B6, 单列下拉值!$H$1:$H$4, 0) - 1) * 4 + IF(ISBLANK(C6), 0, MATCH(C6,  单列下拉值!$H$1:$H$4, 0) - 1)))</f>
        <v>36</v>
      </c>
      <c r="E6" s="11" t="s">
        <v>220</v>
      </c>
    </row>
    <row r="7" spans="1:5" x14ac:dyDescent="0.2">
      <c r="A7" s="34" t="s">
        <v>106</v>
      </c>
      <c r="B7" s="39" t="s">
        <v>174</v>
      </c>
      <c r="C7" s="39" t="s">
        <v>174</v>
      </c>
      <c r="D7" s="11">
        <v>40</v>
      </c>
      <c r="E7" t="s">
        <v>221</v>
      </c>
    </row>
    <row r="8" spans="1:5" x14ac:dyDescent="0.2">
      <c r="A8" s="38" t="s">
        <v>107</v>
      </c>
      <c r="B8" s="11" t="s">
        <v>175</v>
      </c>
      <c r="C8" s="11" t="s">
        <v>185</v>
      </c>
      <c r="D8" s="11" t="str">
        <f>_xlfn.CONCAT("5", DEC2HEX(IF(ISBLANK(B8), 0, MATCH(B8, 单列下拉值!$I$1:$I$4, 0) - 1) * 4))</f>
        <v>50</v>
      </c>
      <c r="E8" t="s">
        <v>222</v>
      </c>
    </row>
    <row r="9" spans="1:5" x14ac:dyDescent="0.2">
      <c r="D9" s="11" t="str">
        <f>C8</f>
        <v>01</v>
      </c>
    </row>
    <row r="10" spans="1:5" x14ac:dyDescent="0.2">
      <c r="A10" s="38" t="s">
        <v>225</v>
      </c>
      <c r="B10" s="11" t="s">
        <v>171</v>
      </c>
      <c r="C10" s="39" t="s">
        <v>174</v>
      </c>
      <c r="D10" s="11" t="str">
        <f>_xlfn.CONCAT("6", DEC2HEX(IF(ISBLANK(B10), 0, MATCH(B10, 单列下拉值!$H$1:$H$4, 0) - 1)))</f>
        <v>61</v>
      </c>
      <c r="E10" t="s">
        <v>223</v>
      </c>
    </row>
    <row r="11" spans="1:5" x14ac:dyDescent="0.2">
      <c r="A11" s="34" t="s">
        <v>210</v>
      </c>
      <c r="B11" s="11" t="s">
        <v>172</v>
      </c>
      <c r="C11" s="39" t="s">
        <v>174</v>
      </c>
      <c r="D11" s="11" t="str">
        <f>_xlfn.CONCAT("7", DEC2HEX(IF(ISBLANK(B11), 0, MATCH(B11, 单列下拉值!$H$1:$H$4, 0) - 1)))</f>
        <v>72</v>
      </c>
      <c r="E11" t="s">
        <v>224</v>
      </c>
    </row>
    <row r="12" spans="1:5" x14ac:dyDescent="0.2">
      <c r="A12" s="34" t="s">
        <v>108</v>
      </c>
      <c r="B12" s="11" t="s">
        <v>186</v>
      </c>
      <c r="C12" s="39" t="s">
        <v>174</v>
      </c>
      <c r="D12" s="11">
        <v>80</v>
      </c>
      <c r="E12" t="s">
        <v>226</v>
      </c>
    </row>
    <row r="13" spans="1:5" x14ac:dyDescent="0.2">
      <c r="D13" s="11" t="str">
        <f>B12</f>
        <v>A3</v>
      </c>
    </row>
    <row r="14" spans="1:5" x14ac:dyDescent="0.2">
      <c r="A14" s="34" t="s">
        <v>243</v>
      </c>
      <c r="B14" s="39" t="s">
        <v>174</v>
      </c>
      <c r="C14" s="39" t="s">
        <v>174</v>
      </c>
      <c r="D14" s="11">
        <v>90</v>
      </c>
    </row>
    <row r="15" spans="1:5" x14ac:dyDescent="0.2">
      <c r="A15" s="34" t="s">
        <v>211</v>
      </c>
      <c r="B15" s="11" t="s">
        <v>172</v>
      </c>
      <c r="C15" s="11" t="s">
        <v>185</v>
      </c>
      <c r="D15" s="11" t="str">
        <f>_xlfn.CONCAT("A", DEC2HEX(IF(ISBLANK(B15), 0, MATCH(B15, 单列下拉值!$H$1:$H$4, 0) - 1)))</f>
        <v>A2</v>
      </c>
      <c r="E15" t="s">
        <v>227</v>
      </c>
    </row>
    <row r="16" spans="1:5" x14ac:dyDescent="0.2">
      <c r="D16" s="11" t="str">
        <f>C15</f>
        <v>01</v>
      </c>
    </row>
    <row r="17" spans="1:5" x14ac:dyDescent="0.2">
      <c r="A17" s="34" t="s">
        <v>216</v>
      </c>
      <c r="B17" s="11" t="s">
        <v>172</v>
      </c>
      <c r="C17" s="11" t="s">
        <v>185</v>
      </c>
      <c r="D17" s="11" t="str">
        <f>_xlfn.CONCAT("B", DEC2HEX(IF(ISBLANK(B17), 0, MATCH(B17, 单列下拉值!$H$1:$H$4, 0) - 1)))</f>
        <v>B2</v>
      </c>
      <c r="E17" t="s">
        <v>228</v>
      </c>
    </row>
    <row r="18" spans="1:5" x14ac:dyDescent="0.2">
      <c r="D18" s="11" t="str">
        <f>C17</f>
        <v>01</v>
      </c>
    </row>
    <row r="19" spans="1:5" x14ac:dyDescent="0.2">
      <c r="A19" s="34" t="s">
        <v>217</v>
      </c>
      <c r="B19" s="11" t="s">
        <v>172</v>
      </c>
      <c r="C19" s="11" t="s">
        <v>185</v>
      </c>
      <c r="D19" s="11" t="str">
        <f>_xlfn.CONCAT("C", DEC2HEX(IF(ISBLANK(B19), 0, MATCH(B19, 单列下拉值!$H$1:$H$4, 0) - 1)))</f>
        <v>C2</v>
      </c>
      <c r="E19" t="s">
        <v>229</v>
      </c>
    </row>
    <row r="20" spans="1:5" x14ac:dyDescent="0.2">
      <c r="D20" s="11" t="str">
        <f>C19</f>
        <v>01</v>
      </c>
    </row>
    <row r="21" spans="1:5" x14ac:dyDescent="0.2">
      <c r="A21" s="34"/>
    </row>
    <row r="22" spans="1:5" x14ac:dyDescent="0.2">
      <c r="A22" s="34"/>
    </row>
    <row r="23" spans="1:5" x14ac:dyDescent="0.2">
      <c r="A23" s="34"/>
    </row>
    <row r="25" spans="1:5" x14ac:dyDescent="0.2">
      <c r="A25" s="34"/>
    </row>
    <row r="26" spans="1:5" x14ac:dyDescent="0.2">
      <c r="A26" s="34"/>
    </row>
    <row r="27" spans="1:5" x14ac:dyDescent="0.2">
      <c r="A27" s="34"/>
    </row>
    <row r="28" spans="1:5" x14ac:dyDescent="0.2">
      <c r="A28" s="34"/>
    </row>
    <row r="29" spans="1:5" x14ac:dyDescent="0.2">
      <c r="A29" s="34"/>
    </row>
    <row r="30" spans="1:5" x14ac:dyDescent="0.2">
      <c r="A30" s="34"/>
    </row>
    <row r="31" spans="1:5" x14ac:dyDescent="0.2">
      <c r="A31" s="34"/>
    </row>
    <row r="32" spans="1:5" x14ac:dyDescent="0.2">
      <c r="A32" s="34"/>
    </row>
    <row r="33" spans="1:1" x14ac:dyDescent="0.2">
      <c r="A33" s="34"/>
    </row>
    <row r="34" spans="1:1" x14ac:dyDescent="0.2">
      <c r="A34" s="34"/>
    </row>
    <row r="35" spans="1:1" x14ac:dyDescent="0.2">
      <c r="A35" s="34"/>
    </row>
    <row r="36" spans="1:1" x14ac:dyDescent="0.2">
      <c r="A36" s="34"/>
    </row>
    <row r="37" spans="1:1" x14ac:dyDescent="0.2">
      <c r="A37" s="34"/>
    </row>
    <row r="38" spans="1:1" x14ac:dyDescent="0.2">
      <c r="A38" s="34"/>
    </row>
    <row r="39" spans="1:1" x14ac:dyDescent="0.2">
      <c r="A39" s="34"/>
    </row>
    <row r="41" spans="1:1" x14ac:dyDescent="0.2">
      <c r="A41" s="34"/>
    </row>
    <row r="42" spans="1:1" x14ac:dyDescent="0.2">
      <c r="A42" s="34"/>
    </row>
    <row r="43" spans="1:1" x14ac:dyDescent="0.2">
      <c r="A43" s="34"/>
    </row>
    <row r="44" spans="1:1" x14ac:dyDescent="0.2">
      <c r="A44" s="34"/>
    </row>
    <row r="45" spans="1:1" x14ac:dyDescent="0.2">
      <c r="A45" s="34"/>
    </row>
    <row r="46" spans="1:1" x14ac:dyDescent="0.2">
      <c r="A46" s="34"/>
    </row>
    <row r="47" spans="1:1" x14ac:dyDescent="0.2">
      <c r="A47" s="34"/>
    </row>
    <row r="48" spans="1:1" x14ac:dyDescent="0.2">
      <c r="A48" s="34"/>
    </row>
    <row r="49" spans="1:1" x14ac:dyDescent="0.2">
      <c r="A49" s="34"/>
    </row>
    <row r="50" spans="1:1" ht="14.25" customHeight="1" x14ac:dyDescent="0.2"/>
    <row r="51" spans="1:1" x14ac:dyDescent="0.2">
      <c r="A51" s="38"/>
    </row>
    <row r="52" spans="1:1" x14ac:dyDescent="0.2">
      <c r="A52" s="38"/>
    </row>
    <row r="53" spans="1:1" x14ac:dyDescent="0.2">
      <c r="A53" s="38"/>
    </row>
    <row r="54" spans="1:1" x14ac:dyDescent="0.2">
      <c r="A54" s="38"/>
    </row>
    <row r="55" spans="1:1" x14ac:dyDescent="0.2">
      <c r="A55" s="38"/>
    </row>
    <row r="56" spans="1:1" x14ac:dyDescent="0.2">
      <c r="A56" s="38"/>
    </row>
    <row r="57" spans="1:1" x14ac:dyDescent="0.2">
      <c r="A57" s="38"/>
    </row>
    <row r="58" spans="1:1" x14ac:dyDescent="0.2">
      <c r="A58" s="38"/>
    </row>
    <row r="59" spans="1:1" x14ac:dyDescent="0.2">
      <c r="A59" s="38"/>
    </row>
    <row r="60" spans="1:1" x14ac:dyDescent="0.2">
      <c r="A60" s="38"/>
    </row>
    <row r="61" spans="1:1" x14ac:dyDescent="0.2">
      <c r="A61" s="38"/>
    </row>
    <row r="62" spans="1:1" x14ac:dyDescent="0.2">
      <c r="A62" s="38"/>
    </row>
    <row r="63" spans="1:1" x14ac:dyDescent="0.2">
      <c r="A63" s="38"/>
    </row>
    <row r="64" spans="1:1" x14ac:dyDescent="0.2">
      <c r="A64" s="38"/>
    </row>
    <row r="65" spans="1:1" x14ac:dyDescent="0.2">
      <c r="A65" s="38"/>
    </row>
    <row r="67" spans="1:1" x14ac:dyDescent="0.2">
      <c r="A67" s="34"/>
    </row>
    <row r="68" spans="1:1" x14ac:dyDescent="0.2">
      <c r="A68" s="34"/>
    </row>
    <row r="69" spans="1:1" x14ac:dyDescent="0.2">
      <c r="A69" s="34"/>
    </row>
    <row r="70" spans="1:1" x14ac:dyDescent="0.2">
      <c r="A70" s="34"/>
    </row>
    <row r="71" spans="1:1" x14ac:dyDescent="0.2">
      <c r="A71" s="34"/>
    </row>
    <row r="72" spans="1:1" x14ac:dyDescent="0.2">
      <c r="A72" s="34"/>
    </row>
    <row r="73" spans="1:1" x14ac:dyDescent="0.2">
      <c r="A73" s="34"/>
    </row>
    <row r="74" spans="1:1" x14ac:dyDescent="0.2">
      <c r="A74" s="34"/>
    </row>
    <row r="75" spans="1:1" x14ac:dyDescent="0.2">
      <c r="A75" s="34"/>
    </row>
    <row r="76" spans="1:1" x14ac:dyDescent="0.2">
      <c r="A76" s="34"/>
    </row>
    <row r="77" spans="1:1" x14ac:dyDescent="0.2">
      <c r="A77" s="34"/>
    </row>
    <row r="78" spans="1:1" x14ac:dyDescent="0.2">
      <c r="A78" s="34"/>
    </row>
    <row r="79" spans="1:1" x14ac:dyDescent="0.2">
      <c r="A79" s="34"/>
    </row>
    <row r="80" spans="1:1" x14ac:dyDescent="0.2">
      <c r="A80" s="34"/>
    </row>
    <row r="81" spans="1:1" x14ac:dyDescent="0.2">
      <c r="A81" s="34"/>
    </row>
    <row r="83" spans="1:1" x14ac:dyDescent="0.2">
      <c r="A83" s="38"/>
    </row>
    <row r="84" spans="1:1" x14ac:dyDescent="0.2">
      <c r="A84" s="38"/>
    </row>
    <row r="85" spans="1:1" x14ac:dyDescent="0.2">
      <c r="A85" s="38"/>
    </row>
    <row r="86" spans="1:1" x14ac:dyDescent="0.2">
      <c r="A86" s="38"/>
    </row>
    <row r="87" spans="1:1" x14ac:dyDescent="0.2">
      <c r="A87" s="38"/>
    </row>
    <row r="88" spans="1:1" x14ac:dyDescent="0.2">
      <c r="A88" s="38"/>
    </row>
    <row r="89" spans="1:1" x14ac:dyDescent="0.2">
      <c r="A89" s="38"/>
    </row>
    <row r="90" spans="1:1" x14ac:dyDescent="0.2">
      <c r="A90" s="38"/>
    </row>
    <row r="91" spans="1:1" x14ac:dyDescent="0.2">
      <c r="A91" s="38"/>
    </row>
    <row r="92" spans="1:1" x14ac:dyDescent="0.2">
      <c r="A92" s="38"/>
    </row>
    <row r="93" spans="1:1" x14ac:dyDescent="0.2">
      <c r="A93" s="38"/>
    </row>
    <row r="94" spans="1:1" x14ac:dyDescent="0.2">
      <c r="A94" s="38"/>
    </row>
    <row r="95" spans="1:1" x14ac:dyDescent="0.2">
      <c r="A95" s="38"/>
    </row>
    <row r="96" spans="1:1" x14ac:dyDescent="0.2">
      <c r="A96" s="38"/>
    </row>
    <row r="97" spans="1:1" x14ac:dyDescent="0.2">
      <c r="A97" s="38"/>
    </row>
    <row r="98" spans="1:1" ht="14.25" customHeight="1" x14ac:dyDescent="0.2"/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51" spans="1:1" x14ac:dyDescent="0.2">
      <c r="A151" s="34"/>
    </row>
    <row r="152" spans="1:1" x14ac:dyDescent="0.2">
      <c r="A152" s="34"/>
    </row>
    <row r="153" spans="1:1" x14ac:dyDescent="0.2">
      <c r="A153" s="34"/>
    </row>
    <row r="154" spans="1:1" x14ac:dyDescent="0.2">
      <c r="A154" s="34"/>
    </row>
    <row r="155" spans="1:1" x14ac:dyDescent="0.2">
      <c r="A155" s="34"/>
    </row>
    <row r="156" spans="1:1" x14ac:dyDescent="0.2">
      <c r="A156" s="34"/>
    </row>
    <row r="157" spans="1:1" x14ac:dyDescent="0.2">
      <c r="A157" s="34"/>
    </row>
    <row r="158" spans="1:1" x14ac:dyDescent="0.2">
      <c r="A158" s="34"/>
    </row>
    <row r="159" spans="1:1" x14ac:dyDescent="0.2">
      <c r="A159" s="34"/>
    </row>
    <row r="160" spans="1:1" x14ac:dyDescent="0.2">
      <c r="A160" s="34"/>
    </row>
    <row r="161" spans="1:1" x14ac:dyDescent="0.2">
      <c r="A161" s="34"/>
    </row>
  </sheetData>
  <phoneticPr fontId="1" type="noConversion"/>
  <dataValidations count="3">
    <dataValidation type="textLength" operator="equal" allowBlank="1" showInputMessage="1" showErrorMessage="1" prompt="请输入二位16进制立即数" sqref="C15 C17 C19" xr:uid="{6A2E0179-D86B-4D9F-B636-FE1516178632}">
      <formula1>2</formula1>
    </dataValidation>
    <dataValidation type="textLength" operator="equal" allowBlank="1" showInputMessage="1" showErrorMessage="1" prompt="请输入二位16进制地址" sqref="B12 C2 C4" xr:uid="{2651F2A3-B8FF-4037-A751-6259F2D5AB6A}">
      <formula1>2</formula1>
    </dataValidation>
    <dataValidation type="textLength" operator="equal" allowBlank="1" showInputMessage="1" showErrorMessage="1" prompt="请输入二位16进制偏移量" sqref="C8" xr:uid="{6F7207AD-AEA9-4358-B042-3B0128C7F1DA}">
      <formula1>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请提供Rj的值" xr:uid="{D9BBF261-2854-4E83-838D-B377647035FC}">
          <x14:formula1>
            <xm:f>单列下拉值!$H$1:$H$4</xm:f>
          </x14:formula1>
          <xm:sqref>C6</xm:sqref>
        </x14:dataValidation>
        <x14:dataValidation type="list" allowBlank="1" showInputMessage="1" showErrorMessage="1" prompt="请提供Ri的值" xr:uid="{20C7B588-80C8-4364-A0E0-CEA2991CC61A}">
          <x14:formula1>
            <xm:f>单列下拉值!$H$1:$H$4</xm:f>
          </x14:formula1>
          <xm:sqref>B19 B10:B11 B2 B6 B4 B17 B15</xm:sqref>
        </x14:dataValidation>
        <x14:dataValidation type="list" allowBlank="1" showInputMessage="1" showErrorMessage="1" prompt="请选择要判定的状态字" xr:uid="{C5BF90A8-652E-4829-B534-911D2F2A7D6B}">
          <x14:formula1>
            <xm:f>单列下拉值!$I$1:$I$4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59D9-C032-44F2-B794-167005AF99A9}">
  <dimension ref="A1:W47"/>
  <sheetViews>
    <sheetView zoomScaleNormal="100" workbookViewId="0">
      <selection sqref="A1:E25"/>
    </sheetView>
  </sheetViews>
  <sheetFormatPr defaultRowHeight="14.25" x14ac:dyDescent="0.2"/>
  <cols>
    <col min="1" max="1" width="13.75" bestFit="1" customWidth="1"/>
    <col min="10" max="11" width="10" bestFit="1" customWidth="1"/>
    <col min="13" max="13" width="11" customWidth="1"/>
    <col min="19" max="19" width="11.25" customWidth="1"/>
  </cols>
  <sheetData>
    <row r="1" spans="1:23" x14ac:dyDescent="0.2">
      <c r="A1" t="s">
        <v>166</v>
      </c>
      <c r="B1" t="s">
        <v>183</v>
      </c>
      <c r="C1" t="s">
        <v>184</v>
      </c>
      <c r="D1" t="s">
        <v>167</v>
      </c>
      <c r="E1" t="s">
        <v>192</v>
      </c>
      <c r="G1" t="s">
        <v>194</v>
      </c>
      <c r="H1" t="s">
        <v>195</v>
      </c>
      <c r="I1" t="s">
        <v>187</v>
      </c>
      <c r="M1" t="s">
        <v>166</v>
      </c>
      <c r="N1" t="s">
        <v>183</v>
      </c>
      <c r="O1" t="s">
        <v>184</v>
      </c>
      <c r="P1" t="s">
        <v>167</v>
      </c>
      <c r="Q1" t="s">
        <v>192</v>
      </c>
      <c r="S1" t="s">
        <v>166</v>
      </c>
      <c r="T1" t="s">
        <v>183</v>
      </c>
      <c r="U1" t="s">
        <v>184</v>
      </c>
      <c r="V1" t="s">
        <v>167</v>
      </c>
      <c r="W1" t="s">
        <v>192</v>
      </c>
    </row>
    <row r="2" spans="1:23" x14ac:dyDescent="0.2">
      <c r="A2" s="34" t="s">
        <v>208</v>
      </c>
      <c r="B2" s="11" t="s">
        <v>169</v>
      </c>
      <c r="C2" s="40" t="str">
        <f>$G$2</f>
        <v>1D</v>
      </c>
      <c r="D2" t="str">
        <f>_xlfn.CONCAT("2", DEC2HEX(IF(ISBLANK(B2), 0, MATCH(B2, 单列下拉值!$H$1:$H$4, 0) - 1)))</f>
        <v>20</v>
      </c>
      <c r="E2" t="str">
        <f>DEC2HEX(ROW(E2)-2, 2)</f>
        <v>00</v>
      </c>
      <c r="G2" s="11" t="s">
        <v>198</v>
      </c>
      <c r="H2" s="11" t="s">
        <v>182</v>
      </c>
      <c r="I2" s="11" t="s">
        <v>199</v>
      </c>
      <c r="J2" s="11" t="s">
        <v>235</v>
      </c>
      <c r="M2" s="34" t="s">
        <v>208</v>
      </c>
      <c r="N2" s="11" t="s">
        <v>169</v>
      </c>
      <c r="O2" s="40" t="str">
        <f>$G$2</f>
        <v>1D</v>
      </c>
      <c r="P2" t="str">
        <f>_xlfn.CONCAT("2", DEC2HEX(IF(ISBLANK(N2), 0, MATCH(N2, 单列下拉值!$H$1:$H$4, 0) - 1)))</f>
        <v>20</v>
      </c>
      <c r="Q2" t="str">
        <f>DEC2HEX(ROW(Q2)-2, 2)</f>
        <v>00</v>
      </c>
      <c r="S2" s="34" t="s">
        <v>208</v>
      </c>
      <c r="T2" s="11" t="s">
        <v>169</v>
      </c>
      <c r="U2" s="40" t="str">
        <f>$G$2</f>
        <v>1D</v>
      </c>
      <c r="V2" t="str">
        <f>_xlfn.CONCAT("2", DEC2HEX(IF(ISBLANK(T2), 0, MATCH(T2, 单列下拉值!$H$1:$H$4, 0) - 1)))</f>
        <v>20</v>
      </c>
      <c r="W2" t="str">
        <f>DEC2HEX(ROW(W2)-2, 2)</f>
        <v>00</v>
      </c>
    </row>
    <row r="3" spans="1:23" x14ac:dyDescent="0.2">
      <c r="D3" s="11" t="str">
        <f>C2</f>
        <v>1D</v>
      </c>
      <c r="E3" t="str">
        <f t="shared" ref="E3:E9" si="0">DEC2HEX(ROW(E3)-2, 2)</f>
        <v>01</v>
      </c>
      <c r="P3" s="11" t="str">
        <f>O2</f>
        <v>1D</v>
      </c>
      <c r="Q3" t="str">
        <f t="shared" ref="Q3:Q9" si="1">DEC2HEX(ROW(Q3)-2, 2)</f>
        <v>01</v>
      </c>
      <c r="V3" s="11" t="str">
        <f>U2</f>
        <v>1D</v>
      </c>
      <c r="W3" t="str">
        <f t="shared" ref="W3:W7" si="2">DEC2HEX(ROW(W3)-2, 2)</f>
        <v>01</v>
      </c>
    </row>
    <row r="4" spans="1:23" x14ac:dyDescent="0.2">
      <c r="A4" s="34" t="s">
        <v>208</v>
      </c>
      <c r="B4" s="11" t="s">
        <v>171</v>
      </c>
      <c r="C4" s="40" t="str">
        <f>$H$2</f>
        <v>1E</v>
      </c>
      <c r="D4" t="str">
        <f>_xlfn.CONCAT("2", DEC2HEX(IF(ISBLANK(B4), 0, MATCH(B4, 单列下拉值!$H$1:$H$4, 0) - 1)))</f>
        <v>21</v>
      </c>
      <c r="E4" s="35" t="str">
        <f t="shared" si="0"/>
        <v>02</v>
      </c>
      <c r="M4" s="34" t="s">
        <v>208</v>
      </c>
      <c r="N4" s="11" t="s">
        <v>171</v>
      </c>
      <c r="O4" s="40" t="str">
        <f>$H$2</f>
        <v>1E</v>
      </c>
      <c r="P4" t="str">
        <f>_xlfn.CONCAT("2", DEC2HEX(IF(ISBLANK(N4), 0, MATCH(N4, 单列下拉值!$H$1:$H$4, 0) - 1)))</f>
        <v>21</v>
      </c>
      <c r="Q4" s="35" t="str">
        <f t="shared" si="1"/>
        <v>02</v>
      </c>
      <c r="S4" s="34" t="s">
        <v>208</v>
      </c>
      <c r="T4" s="11" t="s">
        <v>171</v>
      </c>
      <c r="U4" s="40" t="str">
        <f>$H$2</f>
        <v>1E</v>
      </c>
      <c r="V4" t="str">
        <f>_xlfn.CONCAT("2", DEC2HEX(IF(ISBLANK(T4), 0, MATCH(T4, 单列下拉值!$H$1:$H$4, 0) - 1)))</f>
        <v>21</v>
      </c>
      <c r="W4" s="35" t="str">
        <f t="shared" si="2"/>
        <v>02</v>
      </c>
    </row>
    <row r="5" spans="1:23" x14ac:dyDescent="0.2">
      <c r="D5" s="11" t="str">
        <f>C4</f>
        <v>1E</v>
      </c>
      <c r="E5" t="str">
        <f t="shared" si="0"/>
        <v>03</v>
      </c>
      <c r="P5" s="11" t="str">
        <f>O4</f>
        <v>1E</v>
      </c>
      <c r="Q5" t="str">
        <f t="shared" si="1"/>
        <v>03</v>
      </c>
      <c r="V5" s="11" t="str">
        <f>U4</f>
        <v>1E</v>
      </c>
      <c r="W5" t="str">
        <f t="shared" si="2"/>
        <v>03</v>
      </c>
    </row>
    <row r="6" spans="1:23" x14ac:dyDescent="0.2">
      <c r="A6" s="34" t="s">
        <v>216</v>
      </c>
      <c r="B6" s="11" t="s">
        <v>173</v>
      </c>
      <c r="C6" s="11" t="s">
        <v>230</v>
      </c>
      <c r="D6" t="str">
        <f>_xlfn.CONCAT("B", DEC2HEX(IF(ISBLANK(B6), 0, MATCH(B6, 单列下拉值!$H$1:$H$4, 0) - 1)))</f>
        <v>B3</v>
      </c>
      <c r="E6" s="35" t="str">
        <f t="shared" si="0"/>
        <v>04</v>
      </c>
      <c r="M6" s="38" t="s">
        <v>168</v>
      </c>
      <c r="N6" s="11" t="s">
        <v>169</v>
      </c>
      <c r="O6" s="11" t="s">
        <v>171</v>
      </c>
      <c r="P6" s="11" t="str">
        <f>_xlfn.CONCAT("3", DEC2HEX(IF(ISBLANK(N6), 0, MATCH(N6, 单列下拉值!$H$1:$H$4, 0) - 1) * 4 + IF(ISBLANK(O6), 0, MATCH(O6,  单列下拉值!$H$1:$H$4, 0) - 1)))</f>
        <v>31</v>
      </c>
      <c r="Q6" t="str">
        <f t="shared" si="1"/>
        <v>04</v>
      </c>
      <c r="S6" s="38" t="s">
        <v>168</v>
      </c>
      <c r="T6" s="11" t="s">
        <v>169</v>
      </c>
      <c r="U6" s="11" t="s">
        <v>171</v>
      </c>
      <c r="V6" s="11" t="str">
        <f>_xlfn.CONCAT("3", DEC2HEX(IF(ISBLANK(T6), 0, MATCH(T6, 单列下拉值!$H$1:$H$4, 0) - 1) * 4 + IF(ISBLANK(U6), 0, MATCH(U6,  单列下拉值!$H$1:$H$4, 0) - 1)))</f>
        <v>31</v>
      </c>
      <c r="W6" t="str">
        <f t="shared" si="2"/>
        <v>04</v>
      </c>
    </row>
    <row r="7" spans="1:23" x14ac:dyDescent="0.2">
      <c r="D7" s="11" t="str">
        <f>C6</f>
        <v>08</v>
      </c>
      <c r="E7" s="35" t="str">
        <f t="shared" si="0"/>
        <v>05</v>
      </c>
      <c r="M7" s="34" t="s">
        <v>206</v>
      </c>
      <c r="N7" s="11" t="s">
        <v>171</v>
      </c>
      <c r="O7" s="40" t="str">
        <f>$I$2</f>
        <v>20</v>
      </c>
      <c r="P7" t="str">
        <f>_xlfn.CONCAT("1", DEC2HEX(IF(ISBLANK(N7), 0, MATCH(N7, 单列下拉值!$H$1:$H$4, 0) - 1)))</f>
        <v>11</v>
      </c>
      <c r="Q7" t="str">
        <f t="shared" si="1"/>
        <v>05</v>
      </c>
      <c r="S7" s="38" t="s">
        <v>107</v>
      </c>
      <c r="T7" s="11" t="s">
        <v>177</v>
      </c>
      <c r="U7" s="11" t="s">
        <v>205</v>
      </c>
      <c r="V7" t="str">
        <f>_xlfn.CONCAT("5", DEC2HEX(IF(ISBLANK(T7), 0, MATCH(T7, 单列下拉值!$I$1:$I$4, 0) - 1) * 4))</f>
        <v>54</v>
      </c>
      <c r="W7" t="str">
        <f t="shared" si="2"/>
        <v>05</v>
      </c>
    </row>
    <row r="8" spans="1:23" x14ac:dyDescent="0.2">
      <c r="A8" s="34" t="s">
        <v>211</v>
      </c>
      <c r="B8" s="11" t="s">
        <v>171</v>
      </c>
      <c r="C8" s="11" t="s">
        <v>185</v>
      </c>
      <c r="D8" t="str">
        <f>_xlfn.CONCAT("A", DEC2HEX(IF(ISBLANK(B8), 0, MATCH(B8, 单列下拉值!$H$1:$H$4, 0) - 1)))</f>
        <v>A1</v>
      </c>
      <c r="E8" s="33" t="str">
        <f t="shared" si="0"/>
        <v>06</v>
      </c>
      <c r="P8" s="11" t="str">
        <f>O7</f>
        <v>20</v>
      </c>
      <c r="Q8" t="str">
        <f t="shared" si="1"/>
        <v>06</v>
      </c>
      <c r="V8" s="11" t="str">
        <f>U7</f>
        <v>03</v>
      </c>
      <c r="W8" t="str">
        <f t="shared" ref="W8:W16" si="3">DEC2HEX(ROW(W8)-2, 2)</f>
        <v>06</v>
      </c>
    </row>
    <row r="9" spans="1:23" x14ac:dyDescent="0.2">
      <c r="D9" s="11" t="str">
        <f>C8</f>
        <v>01</v>
      </c>
      <c r="E9" t="str">
        <f t="shared" si="0"/>
        <v>07</v>
      </c>
      <c r="M9" s="34" t="s">
        <v>106</v>
      </c>
      <c r="N9" s="39" t="s">
        <v>174</v>
      </c>
      <c r="O9" s="39" t="s">
        <v>174</v>
      </c>
      <c r="P9" s="11">
        <v>40</v>
      </c>
      <c r="Q9" t="str">
        <f t="shared" si="1"/>
        <v>07</v>
      </c>
      <c r="S9" s="34" t="s">
        <v>206</v>
      </c>
      <c r="T9" s="11" t="s">
        <v>171</v>
      </c>
      <c r="U9" s="40" t="str">
        <f>$I$2</f>
        <v>20</v>
      </c>
      <c r="V9" t="str">
        <f>_xlfn.CONCAT("1", DEC2HEX(IF(ISBLANK(T9), 0, MATCH(T9, 单列下拉值!$H$1:$H$4, 0) - 1)))</f>
        <v>11</v>
      </c>
      <c r="W9" t="str">
        <f t="shared" si="3"/>
        <v>07</v>
      </c>
    </row>
    <row r="10" spans="1:23" x14ac:dyDescent="0.2">
      <c r="A10" s="38" t="s">
        <v>107</v>
      </c>
      <c r="B10" s="11" t="s">
        <v>180</v>
      </c>
      <c r="C10" s="11" t="s">
        <v>185</v>
      </c>
      <c r="D10" t="str">
        <f>_xlfn.CONCAT("5", DEC2HEX(IF(ISBLANK(B10), 0, MATCH(B10, 单列下拉值!$I$1:$I$4, 0) - 1) * 4))</f>
        <v>5C</v>
      </c>
      <c r="E10" t="str">
        <f t="shared" ref="E10:E25" si="4">DEC2HEX(ROW(E10)-2, 2)</f>
        <v>08</v>
      </c>
      <c r="V10" s="11" t="str">
        <f>U9</f>
        <v>20</v>
      </c>
      <c r="W10" t="str">
        <f t="shared" si="3"/>
        <v>08</v>
      </c>
    </row>
    <row r="11" spans="1:23" x14ac:dyDescent="0.2">
      <c r="D11" s="11" t="str">
        <f>C10</f>
        <v>01</v>
      </c>
      <c r="E11" s="35" t="str">
        <f t="shared" si="4"/>
        <v>09</v>
      </c>
      <c r="S11" s="34" t="s">
        <v>106</v>
      </c>
      <c r="T11" s="39" t="s">
        <v>174</v>
      </c>
      <c r="U11" s="39" t="s">
        <v>174</v>
      </c>
      <c r="V11" s="11">
        <v>40</v>
      </c>
      <c r="W11" t="str">
        <f t="shared" si="3"/>
        <v>09</v>
      </c>
    </row>
    <row r="12" spans="1:23" x14ac:dyDescent="0.2">
      <c r="A12" s="38" t="s">
        <v>168</v>
      </c>
      <c r="B12" s="11" t="s">
        <v>169</v>
      </c>
      <c r="C12" s="11" t="s">
        <v>172</v>
      </c>
      <c r="D12" s="11" t="str">
        <f>_xlfn.CONCAT("3", DEC2HEX(IF(ISBLANK(B12), 0, MATCH(B12, 单列下拉值!$H$1:$H$4, 0) - 1) * 4 + IF(ISBLANK(C12), 0, MATCH(C12,  单列下拉值!$H$1:$H$4, 0) - 1)))</f>
        <v>32</v>
      </c>
      <c r="E12" s="35" t="str">
        <f t="shared" si="4"/>
        <v>0A</v>
      </c>
      <c r="S12" s="34" t="s">
        <v>216</v>
      </c>
      <c r="T12" s="11" t="s">
        <v>172</v>
      </c>
      <c r="U12" s="11" t="s">
        <v>197</v>
      </c>
      <c r="V12" t="str">
        <f>_xlfn.CONCAT("B", DEC2HEX(IF(ISBLANK(T12), 0, MATCH(T12, 单列下拉值!$H$1:$H$4, 0) - 1)))</f>
        <v>B2</v>
      </c>
      <c r="W12" t="str">
        <f t="shared" si="3"/>
        <v>0A</v>
      </c>
    </row>
    <row r="13" spans="1:23" x14ac:dyDescent="0.2">
      <c r="A13" s="38" t="s">
        <v>225</v>
      </c>
      <c r="B13" s="11" t="s">
        <v>244</v>
      </c>
      <c r="C13" s="39" t="s">
        <v>174</v>
      </c>
      <c r="D13" t="str">
        <f>_xlfn.CONCAT("6", DEC2HEX(IF(ISBLANK(B13), 0, MATCH(B13, 单列下拉值!$H$1:$H$4, 0) - 1)))</f>
        <v>62</v>
      </c>
      <c r="E13" s="33" t="str">
        <f t="shared" si="4"/>
        <v>0B</v>
      </c>
      <c r="V13" s="11" t="str">
        <f>U12</f>
        <v>FF</v>
      </c>
      <c r="W13" s="33" t="str">
        <f t="shared" si="3"/>
        <v>0B</v>
      </c>
    </row>
    <row r="14" spans="1:23" x14ac:dyDescent="0.2">
      <c r="A14" s="38" t="s">
        <v>225</v>
      </c>
      <c r="B14" s="11" t="s">
        <v>171</v>
      </c>
      <c r="C14" s="39" t="s">
        <v>174</v>
      </c>
      <c r="D14" t="str">
        <f>_xlfn.CONCAT("6", DEC2HEX(IF(ISBLANK(B14), 0, MATCH(B14, 单列下拉值!$H$1:$H$4, 0) - 1)))</f>
        <v>61</v>
      </c>
      <c r="E14" s="35" t="str">
        <f t="shared" si="4"/>
        <v>0C</v>
      </c>
      <c r="S14" s="34" t="s">
        <v>206</v>
      </c>
      <c r="T14" s="11" t="s">
        <v>172</v>
      </c>
      <c r="U14" s="11" t="s">
        <v>196</v>
      </c>
      <c r="V14" t="str">
        <f>_xlfn.CONCAT("1", DEC2HEX(IF(ISBLANK(T14), 0, MATCH(T14, 单列下拉值!$H$1:$H$4, 0) - 1)))</f>
        <v>12</v>
      </c>
      <c r="W14" t="str">
        <f t="shared" si="3"/>
        <v>0C</v>
      </c>
    </row>
    <row r="15" spans="1:23" x14ac:dyDescent="0.2">
      <c r="A15" s="34" t="s">
        <v>217</v>
      </c>
      <c r="B15" s="11" t="s">
        <v>173</v>
      </c>
      <c r="C15" s="11" t="s">
        <v>197</v>
      </c>
      <c r="D15" t="str">
        <f>_xlfn.CONCAT("C", DEC2HEX(IF(ISBLANK(B15), 0, MATCH(B15, 单列下拉值!$H$1:$H$4, 0) - 1)))</f>
        <v>C3</v>
      </c>
      <c r="E15" s="35" t="str">
        <f t="shared" si="4"/>
        <v>0D</v>
      </c>
      <c r="P15" t="s">
        <v>237</v>
      </c>
      <c r="V15" s="11" t="str">
        <f>U14</f>
        <v>A4</v>
      </c>
      <c r="W15" t="str">
        <f t="shared" si="3"/>
        <v>0D</v>
      </c>
    </row>
    <row r="16" spans="1:23" x14ac:dyDescent="0.2">
      <c r="D16" s="11" t="str">
        <f>C15</f>
        <v>FF</v>
      </c>
      <c r="E16" s="35" t="str">
        <f t="shared" si="4"/>
        <v>0E</v>
      </c>
      <c r="P16" s="28" t="str">
        <f>Q2</f>
        <v>00</v>
      </c>
      <c r="S16" s="34" t="s">
        <v>106</v>
      </c>
      <c r="T16" s="39" t="s">
        <v>174</v>
      </c>
      <c r="U16" s="39" t="s">
        <v>174</v>
      </c>
      <c r="V16" s="11">
        <v>40</v>
      </c>
      <c r="W16" t="str">
        <f t="shared" si="3"/>
        <v>0E</v>
      </c>
    </row>
    <row r="17" spans="1:22" x14ac:dyDescent="0.2">
      <c r="A17" s="38" t="s">
        <v>107</v>
      </c>
      <c r="B17" s="11" t="s">
        <v>180</v>
      </c>
      <c r="C17" s="11" t="s">
        <v>193</v>
      </c>
      <c r="D17" t="str">
        <f>_xlfn.CONCAT("5", DEC2HEX(IF(ISBLANK(B17), 0, MATCH(B17, 单列下拉值!$I$1:$I$4, 0) - 1) * 4))</f>
        <v>5C</v>
      </c>
      <c r="E17" s="35" t="str">
        <f t="shared" si="4"/>
        <v>0F</v>
      </c>
      <c r="P17" t="s">
        <v>238</v>
      </c>
    </row>
    <row r="18" spans="1:22" x14ac:dyDescent="0.2">
      <c r="D18" s="11" t="str">
        <f>C17</f>
        <v>02</v>
      </c>
      <c r="E18" s="35" t="str">
        <f t="shared" si="4"/>
        <v>10</v>
      </c>
      <c r="P18" t="str">
        <f>_xlfn.CONCAT( _xlfn.TEXTJOIN(",",FALSE,P2:P9), ";")</f>
        <v>20,1D,21,1E,31,11,20,40;</v>
      </c>
      <c r="V18" s="11"/>
    </row>
    <row r="19" spans="1:22" x14ac:dyDescent="0.2">
      <c r="A19" s="34" t="s">
        <v>108</v>
      </c>
      <c r="B19" s="11" t="s">
        <v>234</v>
      </c>
      <c r="C19" s="39" t="s">
        <v>174</v>
      </c>
      <c r="D19" s="11">
        <v>80</v>
      </c>
      <c r="E19" s="35" t="str">
        <f t="shared" si="4"/>
        <v>11</v>
      </c>
      <c r="S19" s="34"/>
      <c r="T19" s="11"/>
      <c r="U19" s="40"/>
    </row>
    <row r="20" spans="1:22" x14ac:dyDescent="0.2">
      <c r="D20" s="11" t="str">
        <f>B19</f>
        <v>06</v>
      </c>
      <c r="E20" s="35" t="str">
        <f t="shared" si="4"/>
        <v>12</v>
      </c>
      <c r="V20" s="11"/>
    </row>
    <row r="21" spans="1:22" x14ac:dyDescent="0.2">
      <c r="A21" s="34" t="s">
        <v>206</v>
      </c>
      <c r="B21" s="11" t="s">
        <v>172</v>
      </c>
      <c r="C21" s="40" t="str">
        <f>$I$2</f>
        <v>20</v>
      </c>
      <c r="D21" t="str">
        <f>_xlfn.CONCAT("1", DEC2HEX(IF(ISBLANK(B21), 0, MATCH(B21, 单列下拉值!$H$1:$H$4, 0) - 1)))</f>
        <v>12</v>
      </c>
      <c r="E21" s="33" t="str">
        <f t="shared" si="4"/>
        <v>13</v>
      </c>
      <c r="S21" t="s">
        <v>237</v>
      </c>
    </row>
    <row r="22" spans="1:22" x14ac:dyDescent="0.2">
      <c r="D22" s="11" t="str">
        <f>C21</f>
        <v>20</v>
      </c>
      <c r="E22" s="35" t="str">
        <f t="shared" si="4"/>
        <v>14</v>
      </c>
      <c r="S22" s="28" t="str">
        <f>W2</f>
        <v>00</v>
      </c>
      <c r="T22" s="11"/>
      <c r="U22" s="11"/>
    </row>
    <row r="23" spans="1:22" x14ac:dyDescent="0.2">
      <c r="A23" s="34" t="s">
        <v>206</v>
      </c>
      <c r="B23" s="11" t="s">
        <v>171</v>
      </c>
      <c r="C23" s="40" t="str">
        <f>$J$2</f>
        <v>21</v>
      </c>
      <c r="D23" t="str">
        <f>_xlfn.CONCAT("1", DEC2HEX(IF(ISBLANK(B23), 0, MATCH(B23, 单列下拉值!$H$1:$H$4, 0) - 1)))</f>
        <v>11</v>
      </c>
      <c r="E23" s="35" t="str">
        <f t="shared" si="4"/>
        <v>15</v>
      </c>
      <c r="S23" t="s">
        <v>238</v>
      </c>
      <c r="V23" s="11"/>
    </row>
    <row r="24" spans="1:22" x14ac:dyDescent="0.2">
      <c r="D24" s="11" t="str">
        <f>C23</f>
        <v>21</v>
      </c>
      <c r="E24" s="35" t="str">
        <f t="shared" si="4"/>
        <v>16</v>
      </c>
      <c r="S24" t="str">
        <f>_xlfn.CONCAT( _xlfn.TEXTJOIN(",",FALSE,V2:V9), ";")</f>
        <v>20,1D,21,1E,31,54,03,11;</v>
      </c>
      <c r="T24" s="11"/>
      <c r="U24" s="11"/>
    </row>
    <row r="25" spans="1:22" x14ac:dyDescent="0.2">
      <c r="A25" s="34" t="s">
        <v>106</v>
      </c>
      <c r="B25" s="39" t="s">
        <v>174</v>
      </c>
      <c r="C25" s="39" t="s">
        <v>174</v>
      </c>
      <c r="D25" s="11">
        <v>40</v>
      </c>
      <c r="E25" s="35" t="str">
        <f t="shared" si="4"/>
        <v>17</v>
      </c>
      <c r="V25" s="11"/>
    </row>
    <row r="26" spans="1:22" x14ac:dyDescent="0.2">
      <c r="S26" t="s">
        <v>237</v>
      </c>
      <c r="V26" s="11"/>
    </row>
    <row r="27" spans="1:22" x14ac:dyDescent="0.2">
      <c r="S27" s="28" t="str">
        <f>W10</f>
        <v>08</v>
      </c>
    </row>
    <row r="28" spans="1:22" x14ac:dyDescent="0.2">
      <c r="S28" t="s">
        <v>238</v>
      </c>
    </row>
    <row r="29" spans="1:22" x14ac:dyDescent="0.2">
      <c r="S29" t="str">
        <f>_xlfn.CONCAT( _xlfn.TEXTJOIN(",",FALSE,V10:V16), ";")</f>
        <v>20,40,B2,FF,12,A4,40;</v>
      </c>
    </row>
    <row r="30" spans="1:22" x14ac:dyDescent="0.2">
      <c r="A30" s="38"/>
      <c r="B30" s="11"/>
      <c r="C30" s="11"/>
      <c r="D30" s="11"/>
    </row>
    <row r="31" spans="1:22" x14ac:dyDescent="0.2">
      <c r="A31" s="34"/>
      <c r="B31" s="11"/>
      <c r="C31" s="40"/>
      <c r="D31" t="s">
        <v>237</v>
      </c>
    </row>
    <row r="32" spans="1:22" x14ac:dyDescent="0.2">
      <c r="D32" s="28" t="str">
        <f>E2</f>
        <v>00</v>
      </c>
    </row>
    <row r="33" spans="1:4" x14ac:dyDescent="0.2">
      <c r="A33" s="34"/>
      <c r="D33" t="s">
        <v>238</v>
      </c>
    </row>
    <row r="34" spans="1:4" x14ac:dyDescent="0.2">
      <c r="D34" t="str">
        <f>_xlfn.CONCAT( _xlfn.TEXTJOIN(",",FALSE,D2:D9), ";")</f>
        <v>20,1D,21,1E,B3,08,A1,01;</v>
      </c>
    </row>
    <row r="36" spans="1:4" x14ac:dyDescent="0.2">
      <c r="D36" t="s">
        <v>237</v>
      </c>
    </row>
    <row r="37" spans="1:4" x14ac:dyDescent="0.2">
      <c r="D37" s="28" t="str">
        <f>E10</f>
        <v>08</v>
      </c>
    </row>
    <row r="38" spans="1:4" x14ac:dyDescent="0.2">
      <c r="D38" t="s">
        <v>238</v>
      </c>
    </row>
    <row r="39" spans="1:4" x14ac:dyDescent="0.2">
      <c r="D39" t="str">
        <f>_xlfn.CONCAT( _xlfn.TEXTJOIN(",",FALSE,D10:D17), ";")</f>
        <v>5C,01,32,62,61,C3,FF,5C;</v>
      </c>
    </row>
    <row r="41" spans="1:4" x14ac:dyDescent="0.2">
      <c r="D41" t="s">
        <v>237</v>
      </c>
    </row>
    <row r="42" spans="1:4" x14ac:dyDescent="0.2">
      <c r="D42" s="28" t="str">
        <f>E18</f>
        <v>10</v>
      </c>
    </row>
    <row r="43" spans="1:4" x14ac:dyDescent="0.2">
      <c r="D43" t="s">
        <v>238</v>
      </c>
    </row>
    <row r="44" spans="1:4" x14ac:dyDescent="0.2">
      <c r="D44" t="str">
        <f>_xlfn.CONCAT( _xlfn.TEXTJOIN(",",FALSE,D18:D25), ";")</f>
        <v>02,80,06,12,20,11,21,40;</v>
      </c>
    </row>
    <row r="47" spans="1:4" x14ac:dyDescent="0.2">
      <c r="D47" s="28"/>
    </row>
  </sheetData>
  <phoneticPr fontId="1" type="noConversion"/>
  <dataValidations count="4">
    <dataValidation type="textLength" operator="equal" allowBlank="1" showInputMessage="1" showErrorMessage="1" prompt="请二位输入16进制地址" sqref="G2:J2" xr:uid="{FFA02CD2-80AF-40DF-892A-534978F78808}">
      <formula1>2</formula1>
    </dataValidation>
    <dataValidation type="textLength" operator="equal" allowBlank="1" showInputMessage="1" showErrorMessage="1" prompt="请输入二位16进制立即数" sqref="U12 C6 C8 C15" xr:uid="{D7CD06DC-F415-4809-B7EE-E2E32FA4F169}">
      <formula1>2</formula1>
    </dataValidation>
    <dataValidation type="textLength" operator="equal" allowBlank="1" showInputMessage="1" showErrorMessage="1" prompt="请输入二位16进制地址" sqref="U14 U24 U22 B19" xr:uid="{4E420A2E-5CFB-4AAE-933C-E89D1D9A7D76}">
      <formula1>2</formula1>
    </dataValidation>
    <dataValidation type="textLength" operator="equal" allowBlank="1" showInputMessage="1" showErrorMessage="1" prompt="请输入二位16进制偏移量" sqref="C10 U7 C17" xr:uid="{F847437D-5C08-4A1C-9933-23EA3F3DA8A9}">
      <formula1>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请提供Ri的值" xr:uid="{D2393667-37C2-4550-9670-C58DED81A014}">
          <x14:formula1>
            <xm:f>单列下拉值!$H$1:$H$4</xm:f>
          </x14:formula1>
          <xm:sqref>N6:N7 T2 T4 B2 B4 T6 B30:B31 T9 T12 T24 T19 T14 T22 N2 N4 B6 B8 B21 B23 B12 B14:B15 B13</xm:sqref>
        </x14:dataValidation>
        <x14:dataValidation type="list" allowBlank="1" showInputMessage="1" showErrorMessage="1" prompt="请选择要判定的状态字" xr:uid="{99A19372-A849-48F2-89C4-FB3F4345099E}">
          <x14:formula1>
            <xm:f>单列下拉值!$I$1:$I$4</xm:f>
          </x14:formula1>
          <xm:sqref>B10 T7 B17</xm:sqref>
        </x14:dataValidation>
        <x14:dataValidation type="list" allowBlank="1" showInputMessage="1" showErrorMessage="1" prompt="请提供Rj的值" xr:uid="{57DD137D-7FC1-4EE8-9445-8E3D770F6B88}">
          <x14:formula1>
            <xm:f>单列下拉值!$H$1:$H$4</xm:f>
          </x14:formula1>
          <xm:sqref>O6 C30 U6 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504-ED0E-490B-857A-A617FAD23B9B}">
  <sheetPr>
    <pageSetUpPr fitToPage="1"/>
  </sheetPr>
  <dimension ref="A1:E55"/>
  <sheetViews>
    <sheetView tabSelected="1" topLeftCell="A31" zoomScaleNormal="100" workbookViewId="0">
      <selection activeCell="I43" sqref="I43"/>
    </sheetView>
  </sheetViews>
  <sheetFormatPr defaultRowHeight="14.25" x14ac:dyDescent="0.2"/>
  <cols>
    <col min="1" max="1" width="14.625" customWidth="1"/>
    <col min="7" max="7" width="14" customWidth="1"/>
  </cols>
  <sheetData>
    <row r="1" spans="1:5" ht="20.25" x14ac:dyDescent="0.3">
      <c r="A1" s="134" t="s">
        <v>306</v>
      </c>
      <c r="B1" s="130"/>
      <c r="C1" s="130"/>
      <c r="D1" s="130"/>
      <c r="E1" s="135"/>
    </row>
    <row r="2" spans="1:5" x14ac:dyDescent="0.2">
      <c r="A2" s="85" t="s">
        <v>248</v>
      </c>
      <c r="B2" s="88" t="s">
        <v>251</v>
      </c>
      <c r="C2" s="101" t="s">
        <v>252</v>
      </c>
      <c r="D2" s="91" t="s">
        <v>253</v>
      </c>
      <c r="E2" s="79" t="s">
        <v>254</v>
      </c>
    </row>
    <row r="3" spans="1:5" x14ac:dyDescent="0.2">
      <c r="A3" s="86" t="s">
        <v>255</v>
      </c>
      <c r="B3" s="89" t="s">
        <v>169</v>
      </c>
      <c r="C3" s="102" t="s">
        <v>271</v>
      </c>
      <c r="D3" s="94" t="s">
        <v>272</v>
      </c>
      <c r="E3" s="82" t="s">
        <v>273</v>
      </c>
    </row>
    <row r="4" spans="1:5" x14ac:dyDescent="0.2">
      <c r="A4" s="87"/>
      <c r="B4" s="90"/>
      <c r="C4" s="103"/>
      <c r="D4" s="96" t="s">
        <v>271</v>
      </c>
      <c r="E4" s="83" t="s">
        <v>259</v>
      </c>
    </row>
    <row r="5" spans="1:5" x14ac:dyDescent="0.2">
      <c r="A5" s="86" t="s">
        <v>255</v>
      </c>
      <c r="B5" s="89" t="s">
        <v>171</v>
      </c>
      <c r="C5" s="102" t="s">
        <v>274</v>
      </c>
      <c r="D5" s="94" t="s">
        <v>275</v>
      </c>
      <c r="E5" s="82" t="s">
        <v>266</v>
      </c>
    </row>
    <row r="6" spans="1:5" x14ac:dyDescent="0.2">
      <c r="A6" s="87"/>
      <c r="B6" s="90"/>
      <c r="C6" s="103"/>
      <c r="D6" s="96" t="s">
        <v>274</v>
      </c>
      <c r="E6" s="83" t="s">
        <v>276</v>
      </c>
    </row>
    <row r="7" spans="1:5" x14ac:dyDescent="0.2">
      <c r="A7" s="85" t="s">
        <v>261</v>
      </c>
      <c r="B7" s="88" t="s">
        <v>169</v>
      </c>
      <c r="C7" s="101" t="s">
        <v>171</v>
      </c>
      <c r="D7" s="95" t="s">
        <v>302</v>
      </c>
      <c r="E7" s="77" t="s">
        <v>278</v>
      </c>
    </row>
    <row r="8" spans="1:5" x14ac:dyDescent="0.2">
      <c r="A8" s="86" t="s">
        <v>269</v>
      </c>
      <c r="B8" s="89" t="s">
        <v>171</v>
      </c>
      <c r="C8" s="102" t="s">
        <v>272</v>
      </c>
      <c r="D8" s="94" t="s">
        <v>295</v>
      </c>
      <c r="E8" s="82" t="s">
        <v>279</v>
      </c>
    </row>
    <row r="9" spans="1:5" x14ac:dyDescent="0.2">
      <c r="A9" s="87"/>
      <c r="B9" s="90"/>
      <c r="C9" s="103"/>
      <c r="D9" s="96" t="s">
        <v>272</v>
      </c>
      <c r="E9" s="83" t="s">
        <v>268</v>
      </c>
    </row>
    <row r="10" spans="1:5" x14ac:dyDescent="0.2">
      <c r="A10" s="85" t="s">
        <v>270</v>
      </c>
      <c r="B10" s="88" t="s">
        <v>263</v>
      </c>
      <c r="C10" s="101" t="s">
        <v>263</v>
      </c>
      <c r="D10" s="95">
        <v>40</v>
      </c>
      <c r="E10" s="77" t="s">
        <v>281</v>
      </c>
    </row>
    <row r="11" spans="1:5" x14ac:dyDescent="0.2">
      <c r="A11" s="131"/>
      <c r="B11" s="131"/>
      <c r="C11" s="131"/>
      <c r="D11" s="132"/>
      <c r="E11" s="132"/>
    </row>
    <row r="12" spans="1:5" ht="20.25" x14ac:dyDescent="0.3">
      <c r="A12" s="134" t="s">
        <v>307</v>
      </c>
      <c r="B12" s="130"/>
      <c r="C12" s="130"/>
      <c r="D12" s="130"/>
      <c r="E12" s="135"/>
    </row>
    <row r="13" spans="1:5" ht="14.25" customHeight="1" x14ac:dyDescent="0.2">
      <c r="A13" s="86" t="s">
        <v>248</v>
      </c>
      <c r="B13" s="89" t="s">
        <v>251</v>
      </c>
      <c r="C13" s="102" t="s">
        <v>252</v>
      </c>
      <c r="D13" s="92" t="s">
        <v>253</v>
      </c>
      <c r="E13" s="80" t="s">
        <v>254</v>
      </c>
    </row>
    <row r="14" spans="1:5" x14ac:dyDescent="0.2">
      <c r="A14" s="86" t="s">
        <v>255</v>
      </c>
      <c r="B14" s="89" t="s">
        <v>169</v>
      </c>
      <c r="C14" s="102" t="s">
        <v>271</v>
      </c>
      <c r="D14" s="92" t="s">
        <v>272</v>
      </c>
      <c r="E14" s="80" t="s">
        <v>273</v>
      </c>
    </row>
    <row r="15" spans="1:5" x14ac:dyDescent="0.2">
      <c r="A15" s="87"/>
      <c r="B15" s="90"/>
      <c r="C15" s="103"/>
      <c r="D15" s="93" t="s">
        <v>271</v>
      </c>
      <c r="E15" s="81" t="s">
        <v>259</v>
      </c>
    </row>
    <row r="16" spans="1:5" x14ac:dyDescent="0.2">
      <c r="A16" s="99" t="s">
        <v>255</v>
      </c>
      <c r="B16" s="100" t="s">
        <v>171</v>
      </c>
      <c r="C16" s="104" t="s">
        <v>274</v>
      </c>
      <c r="D16" s="97" t="s">
        <v>275</v>
      </c>
      <c r="E16" s="84" t="s">
        <v>266</v>
      </c>
    </row>
    <row r="17" spans="1:5" x14ac:dyDescent="0.2">
      <c r="A17" s="99"/>
      <c r="B17" s="100"/>
      <c r="C17" s="104"/>
      <c r="D17" s="97" t="s">
        <v>274</v>
      </c>
      <c r="E17" s="84" t="s">
        <v>276</v>
      </c>
    </row>
    <row r="18" spans="1:5" x14ac:dyDescent="0.2">
      <c r="A18" s="85" t="s">
        <v>261</v>
      </c>
      <c r="B18" s="88" t="s">
        <v>169</v>
      </c>
      <c r="C18" s="101" t="s">
        <v>171</v>
      </c>
      <c r="D18" s="91" t="s">
        <v>302</v>
      </c>
      <c r="E18" s="79" t="s">
        <v>278</v>
      </c>
    </row>
    <row r="19" spans="1:5" x14ac:dyDescent="0.2">
      <c r="A19" s="99" t="s">
        <v>260</v>
      </c>
      <c r="B19" s="100" t="s">
        <v>177</v>
      </c>
      <c r="C19" s="104" t="s">
        <v>276</v>
      </c>
      <c r="D19" s="97" t="s">
        <v>303</v>
      </c>
      <c r="E19" s="84" t="s">
        <v>279</v>
      </c>
    </row>
    <row r="20" spans="1:5" x14ac:dyDescent="0.2">
      <c r="A20" s="99"/>
      <c r="B20" s="100"/>
      <c r="C20" s="104"/>
      <c r="D20" s="97" t="s">
        <v>276</v>
      </c>
      <c r="E20" s="84" t="s">
        <v>268</v>
      </c>
    </row>
    <row r="21" spans="1:5" x14ac:dyDescent="0.2">
      <c r="A21" s="86" t="s">
        <v>269</v>
      </c>
      <c r="B21" s="89" t="s">
        <v>171</v>
      </c>
      <c r="C21" s="102" t="s">
        <v>272</v>
      </c>
      <c r="D21" s="92" t="s">
        <v>295</v>
      </c>
      <c r="E21" s="80" t="s">
        <v>281</v>
      </c>
    </row>
    <row r="22" spans="1:5" x14ac:dyDescent="0.2">
      <c r="A22" s="87"/>
      <c r="B22" s="90"/>
      <c r="C22" s="103"/>
      <c r="D22" s="93" t="s">
        <v>272</v>
      </c>
      <c r="E22" s="81" t="s">
        <v>257</v>
      </c>
    </row>
    <row r="23" spans="1:5" x14ac:dyDescent="0.2">
      <c r="A23" s="99" t="s">
        <v>270</v>
      </c>
      <c r="B23" s="100" t="s">
        <v>263</v>
      </c>
      <c r="C23" s="104" t="s">
        <v>263</v>
      </c>
      <c r="D23" s="98">
        <v>40</v>
      </c>
      <c r="E23" s="84" t="s">
        <v>283</v>
      </c>
    </row>
    <row r="24" spans="1:5" x14ac:dyDescent="0.2">
      <c r="A24" s="86" t="s">
        <v>256</v>
      </c>
      <c r="B24" s="89" t="s">
        <v>172</v>
      </c>
      <c r="C24" s="102" t="s">
        <v>265</v>
      </c>
      <c r="D24" s="92" t="s">
        <v>304</v>
      </c>
      <c r="E24" s="80" t="s">
        <v>285</v>
      </c>
    </row>
    <row r="25" spans="1:5" x14ac:dyDescent="0.2">
      <c r="A25" s="87"/>
      <c r="B25" s="90"/>
      <c r="C25" s="103"/>
      <c r="D25" s="93" t="s">
        <v>265</v>
      </c>
      <c r="E25" s="81" t="s">
        <v>287</v>
      </c>
    </row>
    <row r="26" spans="1:5" x14ac:dyDescent="0.2">
      <c r="A26" s="86" t="s">
        <v>269</v>
      </c>
      <c r="B26" s="89" t="s">
        <v>172</v>
      </c>
      <c r="C26" s="102" t="s">
        <v>305</v>
      </c>
      <c r="D26" s="92" t="s">
        <v>296</v>
      </c>
      <c r="E26" s="80" t="s">
        <v>289</v>
      </c>
    </row>
    <row r="27" spans="1:5" x14ac:dyDescent="0.2">
      <c r="A27" s="87"/>
      <c r="B27" s="90"/>
      <c r="C27" s="103"/>
      <c r="D27" s="93" t="s">
        <v>305</v>
      </c>
      <c r="E27" s="81" t="s">
        <v>291</v>
      </c>
    </row>
    <row r="28" spans="1:5" x14ac:dyDescent="0.2">
      <c r="A28" s="87" t="s">
        <v>270</v>
      </c>
      <c r="B28" s="90" t="s">
        <v>263</v>
      </c>
      <c r="C28" s="103" t="s">
        <v>263</v>
      </c>
      <c r="D28" s="96">
        <v>40</v>
      </c>
      <c r="E28" s="81" t="s">
        <v>292</v>
      </c>
    </row>
    <row r="29" spans="1:5" x14ac:dyDescent="0.2">
      <c r="A29" s="43"/>
      <c r="B29" s="43"/>
      <c r="C29" s="43"/>
      <c r="D29" s="133"/>
      <c r="E29" s="43"/>
    </row>
    <row r="30" spans="1:5" ht="20.25" x14ac:dyDescent="0.3">
      <c r="A30" s="134" t="s">
        <v>308</v>
      </c>
      <c r="B30" s="130"/>
      <c r="C30" s="130"/>
      <c r="D30" s="130"/>
      <c r="E30" s="135"/>
    </row>
    <row r="31" spans="1:5" x14ac:dyDescent="0.2">
      <c r="A31" s="85" t="s">
        <v>248</v>
      </c>
      <c r="B31" s="88" t="s">
        <v>251</v>
      </c>
      <c r="C31" s="101" t="s">
        <v>252</v>
      </c>
      <c r="D31" s="91" t="s">
        <v>253</v>
      </c>
      <c r="E31" s="79" t="s">
        <v>254</v>
      </c>
    </row>
    <row r="32" spans="1:5" x14ac:dyDescent="0.2">
      <c r="A32" s="86" t="s">
        <v>255</v>
      </c>
      <c r="B32" s="89" t="s">
        <v>169</v>
      </c>
      <c r="C32" s="102" t="s">
        <v>271</v>
      </c>
      <c r="D32" s="92" t="s">
        <v>272</v>
      </c>
      <c r="E32" s="80" t="s">
        <v>273</v>
      </c>
    </row>
    <row r="33" spans="1:5" x14ac:dyDescent="0.2">
      <c r="A33" s="87"/>
      <c r="B33" s="90"/>
      <c r="C33" s="103"/>
      <c r="D33" s="93" t="s">
        <v>271</v>
      </c>
      <c r="E33" s="81" t="s">
        <v>259</v>
      </c>
    </row>
    <row r="34" spans="1:5" x14ac:dyDescent="0.2">
      <c r="A34" s="86" t="s">
        <v>255</v>
      </c>
      <c r="B34" s="89" t="s">
        <v>171</v>
      </c>
      <c r="C34" s="102" t="s">
        <v>274</v>
      </c>
      <c r="D34" s="92" t="s">
        <v>275</v>
      </c>
      <c r="E34" s="80" t="s">
        <v>266</v>
      </c>
    </row>
    <row r="35" spans="1:5" x14ac:dyDescent="0.2">
      <c r="A35" s="87"/>
      <c r="B35" s="90"/>
      <c r="C35" s="103"/>
      <c r="D35" s="93" t="s">
        <v>274</v>
      </c>
      <c r="E35" s="81" t="s">
        <v>276</v>
      </c>
    </row>
    <row r="36" spans="1:5" x14ac:dyDescent="0.2">
      <c r="A36" s="86" t="s">
        <v>256</v>
      </c>
      <c r="B36" s="89" t="s">
        <v>173</v>
      </c>
      <c r="C36" s="102" t="s">
        <v>257</v>
      </c>
      <c r="D36" s="92" t="s">
        <v>277</v>
      </c>
      <c r="E36" s="80" t="s">
        <v>278</v>
      </c>
    </row>
    <row r="37" spans="1:5" x14ac:dyDescent="0.2">
      <c r="A37" s="87"/>
      <c r="B37" s="90"/>
      <c r="C37" s="103"/>
      <c r="D37" s="93" t="s">
        <v>257</v>
      </c>
      <c r="E37" s="81" t="s">
        <v>279</v>
      </c>
    </row>
    <row r="38" spans="1:5" x14ac:dyDescent="0.2">
      <c r="A38" s="86" t="s">
        <v>258</v>
      </c>
      <c r="B38" s="89" t="s">
        <v>171</v>
      </c>
      <c r="C38" s="102" t="s">
        <v>259</v>
      </c>
      <c r="D38" s="92" t="s">
        <v>280</v>
      </c>
      <c r="E38" s="80" t="s">
        <v>268</v>
      </c>
    </row>
    <row r="39" spans="1:5" x14ac:dyDescent="0.2">
      <c r="A39" s="87"/>
      <c r="B39" s="90"/>
      <c r="C39" s="103"/>
      <c r="D39" s="93" t="s">
        <v>259</v>
      </c>
      <c r="E39" s="81" t="s">
        <v>281</v>
      </c>
    </row>
    <row r="40" spans="1:5" x14ac:dyDescent="0.2">
      <c r="A40" s="86" t="s">
        <v>260</v>
      </c>
      <c r="B40" s="89" t="s">
        <v>180</v>
      </c>
      <c r="C40" s="102" t="s">
        <v>259</v>
      </c>
      <c r="D40" s="92" t="s">
        <v>282</v>
      </c>
      <c r="E40" s="80" t="s">
        <v>257</v>
      </c>
    </row>
    <row r="41" spans="1:5" x14ac:dyDescent="0.2">
      <c r="A41" s="87"/>
      <c r="B41" s="90"/>
      <c r="C41" s="103"/>
      <c r="D41" s="93" t="s">
        <v>259</v>
      </c>
      <c r="E41" s="81" t="s">
        <v>283</v>
      </c>
    </row>
    <row r="42" spans="1:5" x14ac:dyDescent="0.2">
      <c r="A42" s="85" t="s">
        <v>261</v>
      </c>
      <c r="B42" s="88" t="s">
        <v>169</v>
      </c>
      <c r="C42" s="101" t="s">
        <v>172</v>
      </c>
      <c r="D42" s="91" t="s">
        <v>284</v>
      </c>
      <c r="E42" s="79" t="s">
        <v>285</v>
      </c>
    </row>
    <row r="43" spans="1:5" x14ac:dyDescent="0.2">
      <c r="A43" s="85" t="s">
        <v>262</v>
      </c>
      <c r="B43" s="88" t="s">
        <v>172</v>
      </c>
      <c r="C43" s="101" t="s">
        <v>263</v>
      </c>
      <c r="D43" s="91" t="s">
        <v>286</v>
      </c>
      <c r="E43" s="79" t="s">
        <v>287</v>
      </c>
    </row>
    <row r="44" spans="1:5" x14ac:dyDescent="0.2">
      <c r="A44" s="85" t="s">
        <v>262</v>
      </c>
      <c r="B44" s="88" t="s">
        <v>171</v>
      </c>
      <c r="C44" s="101" t="s">
        <v>263</v>
      </c>
      <c r="D44" s="91" t="s">
        <v>288</v>
      </c>
      <c r="E44" s="79" t="s">
        <v>289</v>
      </c>
    </row>
    <row r="45" spans="1:5" x14ac:dyDescent="0.2">
      <c r="A45" s="86" t="s">
        <v>264</v>
      </c>
      <c r="B45" s="89" t="s">
        <v>173</v>
      </c>
      <c r="C45" s="102" t="s">
        <v>265</v>
      </c>
      <c r="D45" s="92" t="s">
        <v>290</v>
      </c>
      <c r="E45" s="80" t="s">
        <v>291</v>
      </c>
    </row>
    <row r="46" spans="1:5" x14ac:dyDescent="0.2">
      <c r="A46" s="87"/>
      <c r="B46" s="90"/>
      <c r="C46" s="103"/>
      <c r="D46" s="93" t="s">
        <v>265</v>
      </c>
      <c r="E46" s="81" t="s">
        <v>292</v>
      </c>
    </row>
    <row r="47" spans="1:5" x14ac:dyDescent="0.2">
      <c r="A47" s="86" t="s">
        <v>260</v>
      </c>
      <c r="B47" s="89" t="s">
        <v>180</v>
      </c>
      <c r="C47" s="102" t="s">
        <v>266</v>
      </c>
      <c r="D47" s="92" t="s">
        <v>282</v>
      </c>
      <c r="E47" s="80" t="s">
        <v>293</v>
      </c>
    </row>
    <row r="48" spans="1:5" x14ac:dyDescent="0.2">
      <c r="A48" s="87"/>
      <c r="B48" s="90"/>
      <c r="C48" s="103"/>
      <c r="D48" s="93" t="s">
        <v>266</v>
      </c>
      <c r="E48" s="81" t="s">
        <v>294</v>
      </c>
    </row>
    <row r="49" spans="1:5" x14ac:dyDescent="0.2">
      <c r="A49" s="86" t="s">
        <v>267</v>
      </c>
      <c r="B49" s="89" t="s">
        <v>268</v>
      </c>
      <c r="C49" s="102" t="s">
        <v>263</v>
      </c>
      <c r="D49" s="94">
        <v>80</v>
      </c>
      <c r="E49" s="80" t="s">
        <v>295</v>
      </c>
    </row>
    <row r="50" spans="1:5" x14ac:dyDescent="0.2">
      <c r="A50" s="87"/>
      <c r="B50" s="90"/>
      <c r="C50" s="103"/>
      <c r="D50" s="93" t="s">
        <v>268</v>
      </c>
      <c r="E50" s="81" t="s">
        <v>296</v>
      </c>
    </row>
    <row r="51" spans="1:5" x14ac:dyDescent="0.2">
      <c r="A51" s="86" t="s">
        <v>269</v>
      </c>
      <c r="B51" s="89" t="s">
        <v>172</v>
      </c>
      <c r="C51" s="102" t="s">
        <v>272</v>
      </c>
      <c r="D51" s="92" t="s">
        <v>296</v>
      </c>
      <c r="E51" s="80" t="s">
        <v>297</v>
      </c>
    </row>
    <row r="52" spans="1:5" x14ac:dyDescent="0.2">
      <c r="A52" s="87"/>
      <c r="B52" s="90"/>
      <c r="C52" s="103"/>
      <c r="D52" s="93" t="s">
        <v>272</v>
      </c>
      <c r="E52" s="81" t="s">
        <v>298</v>
      </c>
    </row>
    <row r="53" spans="1:5" x14ac:dyDescent="0.2">
      <c r="A53" s="86" t="s">
        <v>269</v>
      </c>
      <c r="B53" s="89" t="s">
        <v>171</v>
      </c>
      <c r="C53" s="102" t="s">
        <v>275</v>
      </c>
      <c r="D53" s="92" t="s">
        <v>295</v>
      </c>
      <c r="E53" s="80" t="s">
        <v>299</v>
      </c>
    </row>
    <row r="54" spans="1:5" x14ac:dyDescent="0.2">
      <c r="A54" s="87"/>
      <c r="B54" s="90"/>
      <c r="C54" s="103"/>
      <c r="D54" s="93" t="s">
        <v>275</v>
      </c>
      <c r="E54" s="81" t="s">
        <v>300</v>
      </c>
    </row>
    <row r="55" spans="1:5" x14ac:dyDescent="0.2">
      <c r="A55" s="85" t="s">
        <v>270</v>
      </c>
      <c r="B55" s="88" t="s">
        <v>263</v>
      </c>
      <c r="C55" s="101" t="s">
        <v>263</v>
      </c>
      <c r="D55" s="95">
        <v>40</v>
      </c>
      <c r="E55" s="79" t="s">
        <v>301</v>
      </c>
    </row>
  </sheetData>
  <mergeCells count="3">
    <mergeCell ref="A1:E1"/>
    <mergeCell ref="A30:E30"/>
    <mergeCell ref="A12:E12"/>
  </mergeCells>
  <phoneticPr fontId="1" type="noConversion"/>
  <pageMargins left="0.7" right="0.7" top="0.75" bottom="0.75" header="0.3" footer="0.3"/>
  <pageSetup paperSize="9" orientation="portrait" r:id="rId1"/>
  <headerFooter>
    <oddHeader>&amp;C调试程序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F695-4CF8-49BF-9A57-A58E27AA824D}">
  <dimension ref="A1:K29"/>
  <sheetViews>
    <sheetView workbookViewId="0">
      <selection activeCell="M13" sqref="M13"/>
    </sheetView>
  </sheetViews>
  <sheetFormatPr defaultRowHeight="14.25" x14ac:dyDescent="0.2"/>
  <cols>
    <col min="1" max="2" width="6.125" bestFit="1" customWidth="1"/>
    <col min="3" max="3" width="5.25" bestFit="1" customWidth="1"/>
    <col min="4" max="4" width="13.125" customWidth="1"/>
    <col min="5" max="5" width="7.125" customWidth="1"/>
    <col min="6" max="8" width="6.125" bestFit="1" customWidth="1"/>
    <col min="9" max="9" width="5.25" bestFit="1" customWidth="1"/>
    <col min="10" max="10" width="17.375" customWidth="1"/>
    <col min="11" max="11" width="6.375" bestFit="1" customWidth="1"/>
  </cols>
  <sheetData>
    <row r="1" spans="1:11" x14ac:dyDescent="0.2">
      <c r="A1" s="105" t="s">
        <v>24</v>
      </c>
      <c r="B1" s="105" t="s">
        <v>23</v>
      </c>
      <c r="C1" s="105" t="s">
        <v>4</v>
      </c>
      <c r="D1" s="105" t="s">
        <v>5</v>
      </c>
      <c r="F1" s="105" t="s">
        <v>82</v>
      </c>
      <c r="G1" s="105" t="s">
        <v>48</v>
      </c>
      <c r="H1" s="105" t="s">
        <v>47</v>
      </c>
      <c r="I1" s="105" t="s">
        <v>4</v>
      </c>
      <c r="J1" s="105" t="s">
        <v>5</v>
      </c>
      <c r="K1" s="105" t="s">
        <v>200</v>
      </c>
    </row>
    <row r="2" spans="1:11" x14ac:dyDescent="0.2">
      <c r="A2" s="105">
        <v>0</v>
      </c>
      <c r="B2" s="105">
        <v>0</v>
      </c>
      <c r="C2" s="105" t="s">
        <v>6</v>
      </c>
      <c r="D2" s="106" t="s">
        <v>49</v>
      </c>
      <c r="F2" s="105">
        <v>0</v>
      </c>
      <c r="G2" s="105">
        <v>0</v>
      </c>
      <c r="H2" s="105">
        <v>0</v>
      </c>
      <c r="I2" s="105" t="s">
        <v>6</v>
      </c>
      <c r="J2" s="106" t="s">
        <v>41</v>
      </c>
      <c r="K2" s="105"/>
    </row>
    <row r="3" spans="1:11" x14ac:dyDescent="0.2">
      <c r="A3" s="105">
        <v>0</v>
      </c>
      <c r="B3" s="105">
        <v>1</v>
      </c>
      <c r="C3" s="105" t="s">
        <v>7</v>
      </c>
      <c r="D3" s="105" t="s">
        <v>50</v>
      </c>
      <c r="F3" s="105">
        <v>0</v>
      </c>
      <c r="G3" s="105">
        <v>0</v>
      </c>
      <c r="H3" s="105">
        <v>1</v>
      </c>
      <c r="I3" s="105" t="s">
        <v>7</v>
      </c>
      <c r="J3" s="105" t="s">
        <v>37</v>
      </c>
      <c r="K3" s="129" t="s">
        <v>201</v>
      </c>
    </row>
    <row r="4" spans="1:11" x14ac:dyDescent="0.2">
      <c r="A4" s="105">
        <v>1</v>
      </c>
      <c r="B4" s="105">
        <v>0</v>
      </c>
      <c r="C4" s="105" t="s">
        <v>8</v>
      </c>
      <c r="D4" s="105" t="s">
        <v>51</v>
      </c>
      <c r="F4" s="105">
        <v>0</v>
      </c>
      <c r="G4" s="105">
        <v>1</v>
      </c>
      <c r="H4" s="105">
        <v>0</v>
      </c>
      <c r="I4" s="105" t="s">
        <v>8</v>
      </c>
      <c r="J4" s="105" t="s">
        <v>124</v>
      </c>
      <c r="K4" s="129"/>
    </row>
    <row r="5" spans="1:11" x14ac:dyDescent="0.2">
      <c r="A5" s="105">
        <v>1</v>
      </c>
      <c r="B5" s="105">
        <v>1</v>
      </c>
      <c r="C5" s="105" t="s">
        <v>9</v>
      </c>
      <c r="D5" s="105" t="s">
        <v>64</v>
      </c>
      <c r="F5" s="105">
        <v>0</v>
      </c>
      <c r="G5" s="105">
        <v>1</v>
      </c>
      <c r="H5" s="105">
        <v>1</v>
      </c>
      <c r="I5" s="105" t="s">
        <v>9</v>
      </c>
      <c r="J5" s="105" t="s">
        <v>112</v>
      </c>
      <c r="K5" s="129"/>
    </row>
    <row r="6" spans="1:11" x14ac:dyDescent="0.2">
      <c r="F6" s="105">
        <v>1</v>
      </c>
      <c r="G6" s="105">
        <v>0</v>
      </c>
      <c r="H6" s="105">
        <v>0</v>
      </c>
      <c r="I6" s="105" t="s">
        <v>10</v>
      </c>
      <c r="J6" s="105" t="s">
        <v>38</v>
      </c>
      <c r="K6" s="129" t="s">
        <v>202</v>
      </c>
    </row>
    <row r="7" spans="1:11" x14ac:dyDescent="0.2">
      <c r="A7" s="105" t="s">
        <v>29</v>
      </c>
      <c r="B7" s="105" t="s">
        <v>30</v>
      </c>
      <c r="C7" s="105" t="s">
        <v>4</v>
      </c>
      <c r="D7" s="105" t="s">
        <v>5</v>
      </c>
      <c r="F7" s="105">
        <v>1</v>
      </c>
      <c r="G7" s="105">
        <v>0</v>
      </c>
      <c r="H7" s="105">
        <v>1</v>
      </c>
      <c r="I7" s="105" t="s">
        <v>11</v>
      </c>
      <c r="J7" s="105" t="s">
        <v>113</v>
      </c>
      <c r="K7" s="129"/>
    </row>
    <row r="8" spans="1:11" x14ac:dyDescent="0.2">
      <c r="A8" s="105">
        <v>0</v>
      </c>
      <c r="B8" s="105">
        <v>0</v>
      </c>
      <c r="C8" s="105" t="s">
        <v>6</v>
      </c>
      <c r="D8" s="105" t="s">
        <v>65</v>
      </c>
      <c r="F8" s="105">
        <v>1</v>
      </c>
      <c r="G8" s="105">
        <v>1</v>
      </c>
      <c r="H8" s="105">
        <v>0</v>
      </c>
      <c r="I8" s="105" t="s">
        <v>12</v>
      </c>
      <c r="J8" s="105" t="s">
        <v>39</v>
      </c>
      <c r="K8" s="129" t="s">
        <v>203</v>
      </c>
    </row>
    <row r="9" spans="1:11" x14ac:dyDescent="0.2">
      <c r="A9" s="105">
        <v>0</v>
      </c>
      <c r="B9" s="105">
        <v>1</v>
      </c>
      <c r="C9" s="105" t="s">
        <v>7</v>
      </c>
      <c r="D9" s="105" t="s">
        <v>91</v>
      </c>
      <c r="F9" s="105">
        <v>1</v>
      </c>
      <c r="G9" s="105">
        <v>1</v>
      </c>
      <c r="H9" s="105">
        <v>1</v>
      </c>
      <c r="I9" s="105" t="s">
        <v>13</v>
      </c>
      <c r="J9" s="105" t="s">
        <v>114</v>
      </c>
      <c r="K9" s="129"/>
    </row>
    <row r="10" spans="1:11" x14ac:dyDescent="0.2">
      <c r="A10" s="105">
        <v>1</v>
      </c>
      <c r="B10" s="105">
        <v>0</v>
      </c>
      <c r="C10" s="105" t="s">
        <v>8</v>
      </c>
      <c r="D10" s="105" t="s">
        <v>89</v>
      </c>
    </row>
    <row r="11" spans="1:11" x14ac:dyDescent="0.2">
      <c r="A11" s="105">
        <v>1</v>
      </c>
      <c r="B11" s="105">
        <v>1</v>
      </c>
      <c r="C11" s="105" t="s">
        <v>9</v>
      </c>
      <c r="D11" s="105" t="s">
        <v>66</v>
      </c>
      <c r="F11" s="105" t="s">
        <v>17</v>
      </c>
      <c r="G11" s="105" t="s">
        <v>16</v>
      </c>
      <c r="H11" s="105" t="s">
        <v>15</v>
      </c>
      <c r="I11" s="105" t="s">
        <v>4</v>
      </c>
      <c r="J11" s="105" t="s">
        <v>5</v>
      </c>
    </row>
    <row r="12" spans="1:11" x14ac:dyDescent="0.2">
      <c r="F12" s="105">
        <v>0</v>
      </c>
      <c r="G12" s="105">
        <v>0</v>
      </c>
      <c r="H12" s="105">
        <v>0</v>
      </c>
      <c r="I12" s="105" t="s">
        <v>6</v>
      </c>
      <c r="J12" s="106" t="s">
        <v>69</v>
      </c>
    </row>
    <row r="13" spans="1:11" x14ac:dyDescent="0.2">
      <c r="A13" s="105" t="s">
        <v>31</v>
      </c>
      <c r="B13" s="105" t="s">
        <v>32</v>
      </c>
      <c r="C13" s="105" t="s">
        <v>4</v>
      </c>
      <c r="D13" s="105" t="s">
        <v>5</v>
      </c>
      <c r="F13" s="105">
        <v>0</v>
      </c>
      <c r="G13" s="105">
        <v>0</v>
      </c>
      <c r="H13" s="105">
        <v>1</v>
      </c>
      <c r="I13" s="105" t="s">
        <v>7</v>
      </c>
      <c r="J13" s="105" t="s">
        <v>70</v>
      </c>
    </row>
    <row r="14" spans="1:11" x14ac:dyDescent="0.2">
      <c r="A14" s="105">
        <v>0</v>
      </c>
      <c r="B14" s="105">
        <v>0</v>
      </c>
      <c r="C14" s="105" t="s">
        <v>6</v>
      </c>
      <c r="D14" s="105" t="s">
        <v>67</v>
      </c>
      <c r="F14" s="105">
        <v>0</v>
      </c>
      <c r="G14" s="105">
        <v>1</v>
      </c>
      <c r="H14" s="105">
        <v>0</v>
      </c>
      <c r="I14" s="105" t="s">
        <v>8</v>
      </c>
      <c r="J14" s="105" t="s">
        <v>18</v>
      </c>
    </row>
    <row r="15" spans="1:11" x14ac:dyDescent="0.2">
      <c r="A15" s="105">
        <v>0</v>
      </c>
      <c r="B15" s="105">
        <v>1</v>
      </c>
      <c r="C15" s="105" t="s">
        <v>7</v>
      </c>
      <c r="D15" s="105" t="s">
        <v>95</v>
      </c>
      <c r="F15" s="105">
        <v>0</v>
      </c>
      <c r="G15" s="105">
        <v>1</v>
      </c>
      <c r="H15" s="105">
        <v>1</v>
      </c>
      <c r="I15" s="105" t="s">
        <v>9</v>
      </c>
      <c r="J15" s="105" t="s">
        <v>19</v>
      </c>
    </row>
    <row r="16" spans="1:11" x14ac:dyDescent="0.2">
      <c r="A16" s="105">
        <v>1</v>
      </c>
      <c r="B16" s="105">
        <v>0</v>
      </c>
      <c r="C16" s="105" t="s">
        <v>8</v>
      </c>
      <c r="D16" s="105" t="s">
        <v>93</v>
      </c>
      <c r="F16" s="105">
        <v>1</v>
      </c>
      <c r="G16" s="105">
        <v>0</v>
      </c>
      <c r="H16" s="105">
        <v>0</v>
      </c>
      <c r="I16" s="105" t="s">
        <v>10</v>
      </c>
      <c r="J16" s="105" t="s">
        <v>20</v>
      </c>
    </row>
    <row r="17" spans="1:10" x14ac:dyDescent="0.2">
      <c r="A17" s="105">
        <v>1</v>
      </c>
      <c r="B17" s="105">
        <v>1</v>
      </c>
      <c r="C17" s="105" t="s">
        <v>9</v>
      </c>
      <c r="D17" s="105" t="s">
        <v>66</v>
      </c>
      <c r="F17" s="105">
        <v>1</v>
      </c>
      <c r="G17" s="105">
        <v>0</v>
      </c>
      <c r="H17" s="105">
        <v>1</v>
      </c>
      <c r="I17" s="105" t="s">
        <v>11</v>
      </c>
      <c r="J17" s="105" t="s">
        <v>21</v>
      </c>
    </row>
    <row r="18" spans="1:10" x14ac:dyDescent="0.2">
      <c r="F18" s="105">
        <v>1</v>
      </c>
      <c r="G18" s="105">
        <v>1</v>
      </c>
      <c r="H18" s="105">
        <v>0</v>
      </c>
      <c r="I18" s="105" t="s">
        <v>12</v>
      </c>
      <c r="J18" s="107" t="s">
        <v>14</v>
      </c>
    </row>
    <row r="19" spans="1:10" x14ac:dyDescent="0.2">
      <c r="F19" s="105">
        <v>1</v>
      </c>
      <c r="G19" s="105">
        <v>1</v>
      </c>
      <c r="H19" s="105">
        <v>1</v>
      </c>
      <c r="I19" s="105" t="s">
        <v>13</v>
      </c>
      <c r="J19" s="107" t="s">
        <v>14</v>
      </c>
    </row>
    <row r="21" spans="1:10" x14ac:dyDescent="0.2">
      <c r="F21" s="105" t="s">
        <v>1</v>
      </c>
      <c r="G21" s="105" t="s">
        <v>2</v>
      </c>
      <c r="H21" s="105" t="s">
        <v>3</v>
      </c>
      <c r="I21" s="105" t="s">
        <v>4</v>
      </c>
      <c r="J21" s="105" t="s">
        <v>5</v>
      </c>
    </row>
    <row r="22" spans="1:10" x14ac:dyDescent="0.2">
      <c r="F22" s="105">
        <v>0</v>
      </c>
      <c r="G22" s="105">
        <v>0</v>
      </c>
      <c r="H22" s="105">
        <v>0</v>
      </c>
      <c r="I22" s="105" t="s">
        <v>6</v>
      </c>
      <c r="J22" s="107" t="s">
        <v>14</v>
      </c>
    </row>
    <row r="23" spans="1:10" x14ac:dyDescent="0.2">
      <c r="F23" s="105">
        <v>0</v>
      </c>
      <c r="G23" s="105">
        <v>0</v>
      </c>
      <c r="H23" s="105">
        <v>1</v>
      </c>
      <c r="I23" s="105" t="s">
        <v>7</v>
      </c>
      <c r="J23" s="105" t="s">
        <v>40</v>
      </c>
    </row>
    <row r="24" spans="1:10" x14ac:dyDescent="0.2">
      <c r="F24" s="105">
        <v>0</v>
      </c>
      <c r="G24" s="105">
        <v>1</v>
      </c>
      <c r="H24" s="105">
        <v>0</v>
      </c>
      <c r="I24" s="105" t="s">
        <v>8</v>
      </c>
      <c r="J24" s="105" t="s">
        <v>71</v>
      </c>
    </row>
    <row r="25" spans="1:10" x14ac:dyDescent="0.2">
      <c r="F25" s="105">
        <v>0</v>
      </c>
      <c r="G25" s="105">
        <v>1</v>
      </c>
      <c r="H25" s="105">
        <v>1</v>
      </c>
      <c r="I25" s="105" t="s">
        <v>9</v>
      </c>
      <c r="J25" s="105" t="s">
        <v>73</v>
      </c>
    </row>
    <row r="26" spans="1:10" x14ac:dyDescent="0.2">
      <c r="F26" s="105">
        <v>1</v>
      </c>
      <c r="G26" s="105">
        <v>0</v>
      </c>
      <c r="H26" s="105">
        <v>0</v>
      </c>
      <c r="I26" s="105" t="s">
        <v>10</v>
      </c>
      <c r="J26" s="105" t="s">
        <v>43</v>
      </c>
    </row>
    <row r="27" spans="1:10" x14ac:dyDescent="0.2">
      <c r="F27" s="105">
        <v>1</v>
      </c>
      <c r="G27" s="105">
        <v>0</v>
      </c>
      <c r="H27" s="105">
        <v>1</v>
      </c>
      <c r="I27" s="105" t="s">
        <v>11</v>
      </c>
      <c r="J27" s="106" t="s">
        <v>136</v>
      </c>
    </row>
    <row r="28" spans="1:10" x14ac:dyDescent="0.2">
      <c r="F28" s="105">
        <v>1</v>
      </c>
      <c r="G28" s="105">
        <v>1</v>
      </c>
      <c r="H28" s="105">
        <v>0</v>
      </c>
      <c r="I28" s="105" t="s">
        <v>12</v>
      </c>
      <c r="J28" s="107" t="s">
        <v>14</v>
      </c>
    </row>
    <row r="29" spans="1:10" x14ac:dyDescent="0.2">
      <c r="F29" s="105">
        <v>1</v>
      </c>
      <c r="G29" s="105">
        <v>1</v>
      </c>
      <c r="H29" s="105">
        <v>1</v>
      </c>
      <c r="I29" s="105" t="s">
        <v>13</v>
      </c>
      <c r="J29" s="107" t="s">
        <v>14</v>
      </c>
    </row>
  </sheetData>
  <mergeCells count="3">
    <mergeCell ref="K3:K5"/>
    <mergeCell ref="K6:K7"/>
    <mergeCell ref="K8:K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&amp;C被压缩引脚组的含义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2A6E-EF3E-4CE8-8B8F-837CD11CFB6E}">
  <dimension ref="A1:D12"/>
  <sheetViews>
    <sheetView workbookViewId="0">
      <selection sqref="A1:D5"/>
    </sheetView>
  </sheetViews>
  <sheetFormatPr defaultRowHeight="14.25" x14ac:dyDescent="0.2"/>
  <cols>
    <col min="4" max="4" width="24.75" bestFit="1" customWidth="1"/>
  </cols>
  <sheetData>
    <row r="1" spans="1:4" x14ac:dyDescent="0.2">
      <c r="A1" t="s">
        <v>24</v>
      </c>
      <c r="B1" t="s">
        <v>23</v>
      </c>
      <c r="C1" t="s">
        <v>4</v>
      </c>
      <c r="D1" t="s">
        <v>5</v>
      </c>
    </row>
    <row r="2" spans="1:4" x14ac:dyDescent="0.2">
      <c r="A2">
        <v>0</v>
      </c>
      <c r="B2">
        <v>0</v>
      </c>
      <c r="C2" t="s">
        <v>6</v>
      </c>
      <c r="D2" s="10" t="s">
        <v>49</v>
      </c>
    </row>
    <row r="3" spans="1:4" x14ac:dyDescent="0.2">
      <c r="A3">
        <v>0</v>
      </c>
      <c r="B3">
        <v>1</v>
      </c>
      <c r="C3" t="s">
        <v>7</v>
      </c>
      <c r="D3" t="s">
        <v>50</v>
      </c>
    </row>
    <row r="4" spans="1:4" x14ac:dyDescent="0.2">
      <c r="A4">
        <v>1</v>
      </c>
      <c r="B4">
        <v>0</v>
      </c>
      <c r="C4" t="s">
        <v>8</v>
      </c>
      <c r="D4" t="s">
        <v>51</v>
      </c>
    </row>
    <row r="5" spans="1:4" x14ac:dyDescent="0.2">
      <c r="A5">
        <v>1</v>
      </c>
      <c r="B5">
        <v>1</v>
      </c>
      <c r="C5" t="s">
        <v>9</v>
      </c>
      <c r="D5" t="s">
        <v>64</v>
      </c>
    </row>
    <row r="12" spans="1:4" x14ac:dyDescent="0.2">
      <c r="A12" s="3" t="s">
        <v>33</v>
      </c>
    </row>
  </sheetData>
  <phoneticPr fontId="1" type="noConversion"/>
  <hyperlinks>
    <hyperlink ref="A12" location="microprogram!A1" display="返回主表" xr:uid="{AB7C56CE-1925-49E6-9352-64B5D0A4AE72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59D1-B2D9-4982-ADF0-A7C9EB3BDB28}">
  <dimension ref="A1:F12"/>
  <sheetViews>
    <sheetView workbookViewId="0">
      <selection sqref="A1:F9"/>
    </sheetView>
  </sheetViews>
  <sheetFormatPr defaultRowHeight="14.25" x14ac:dyDescent="0.2"/>
  <cols>
    <col min="5" max="5" width="39.5" customWidth="1"/>
  </cols>
  <sheetData>
    <row r="1" spans="1:6" x14ac:dyDescent="0.2">
      <c r="A1" t="s">
        <v>82</v>
      </c>
      <c r="B1" t="s">
        <v>48</v>
      </c>
      <c r="C1" t="s">
        <v>47</v>
      </c>
      <c r="D1" t="s">
        <v>4</v>
      </c>
      <c r="E1" t="s">
        <v>5</v>
      </c>
      <c r="F1" t="s">
        <v>200</v>
      </c>
    </row>
    <row r="2" spans="1:6" x14ac:dyDescent="0.2">
      <c r="A2">
        <v>0</v>
      </c>
      <c r="B2">
        <v>0</v>
      </c>
      <c r="C2">
        <v>0</v>
      </c>
      <c r="D2" t="s">
        <v>6</v>
      </c>
      <c r="E2" s="10" t="s">
        <v>41</v>
      </c>
    </row>
    <row r="3" spans="1:6" x14ac:dyDescent="0.2">
      <c r="A3">
        <v>0</v>
      </c>
      <c r="B3">
        <v>0</v>
      </c>
      <c r="C3">
        <v>1</v>
      </c>
      <c r="D3" t="s">
        <v>7</v>
      </c>
      <c r="E3" t="s">
        <v>37</v>
      </c>
      <c r="F3" s="113" t="s">
        <v>201</v>
      </c>
    </row>
    <row r="4" spans="1:6" x14ac:dyDescent="0.2">
      <c r="A4">
        <v>0</v>
      </c>
      <c r="B4">
        <v>1</v>
      </c>
      <c r="C4">
        <v>0</v>
      </c>
      <c r="D4" t="s">
        <v>8</v>
      </c>
      <c r="E4" t="s">
        <v>124</v>
      </c>
      <c r="F4" s="113"/>
    </row>
    <row r="5" spans="1:6" x14ac:dyDescent="0.2">
      <c r="A5">
        <v>0</v>
      </c>
      <c r="B5">
        <v>1</v>
      </c>
      <c r="C5">
        <v>1</v>
      </c>
      <c r="D5" t="s">
        <v>9</v>
      </c>
      <c r="E5" t="s">
        <v>112</v>
      </c>
      <c r="F5" s="113"/>
    </row>
    <row r="6" spans="1:6" x14ac:dyDescent="0.2">
      <c r="A6">
        <v>1</v>
      </c>
      <c r="B6">
        <v>0</v>
      </c>
      <c r="C6">
        <v>0</v>
      </c>
      <c r="D6" t="s">
        <v>10</v>
      </c>
      <c r="E6" t="s">
        <v>38</v>
      </c>
      <c r="F6" s="113" t="s">
        <v>202</v>
      </c>
    </row>
    <row r="7" spans="1:6" x14ac:dyDescent="0.2">
      <c r="A7">
        <v>1</v>
      </c>
      <c r="B7">
        <v>0</v>
      </c>
      <c r="C7">
        <v>1</v>
      </c>
      <c r="D7" t="s">
        <v>11</v>
      </c>
      <c r="E7" t="s">
        <v>113</v>
      </c>
      <c r="F7" s="113"/>
    </row>
    <row r="8" spans="1:6" x14ac:dyDescent="0.2">
      <c r="A8">
        <v>1</v>
      </c>
      <c r="B8">
        <v>1</v>
      </c>
      <c r="C8">
        <v>0</v>
      </c>
      <c r="D8" t="s">
        <v>12</v>
      </c>
      <c r="E8" t="s">
        <v>39</v>
      </c>
      <c r="F8" s="113" t="s">
        <v>203</v>
      </c>
    </row>
    <row r="9" spans="1:6" x14ac:dyDescent="0.2">
      <c r="A9">
        <v>1</v>
      </c>
      <c r="B9">
        <v>1</v>
      </c>
      <c r="C9">
        <v>1</v>
      </c>
      <c r="D9" t="s">
        <v>13</v>
      </c>
      <c r="E9" t="s">
        <v>114</v>
      </c>
      <c r="F9" s="113"/>
    </row>
    <row r="12" spans="1:6" x14ac:dyDescent="0.2">
      <c r="A12" s="3" t="s">
        <v>33</v>
      </c>
      <c r="B12" s="3"/>
    </row>
  </sheetData>
  <mergeCells count="3">
    <mergeCell ref="F3:F5"/>
    <mergeCell ref="F6:F7"/>
    <mergeCell ref="F8:F9"/>
  </mergeCells>
  <phoneticPr fontId="1" type="noConversion"/>
  <hyperlinks>
    <hyperlink ref="A12" location="microprogram!A1" display="返回主表" xr:uid="{9792045F-9427-4D99-9AA4-355184776833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01D7-FC88-4086-9E1B-7D80D1BB5265}">
  <dimension ref="A1:E12"/>
  <sheetViews>
    <sheetView workbookViewId="0">
      <selection sqref="A1:E9"/>
    </sheetView>
  </sheetViews>
  <sheetFormatPr defaultRowHeight="14.25" x14ac:dyDescent="0.2"/>
  <cols>
    <col min="5" max="5" width="46.875" customWidth="1"/>
  </cols>
  <sheetData>
    <row r="1" spans="1:5" x14ac:dyDescent="0.2">
      <c r="A1" t="s">
        <v>17</v>
      </c>
      <c r="B1" t="s">
        <v>16</v>
      </c>
      <c r="C1" t="s">
        <v>15</v>
      </c>
      <c r="D1" t="s">
        <v>4</v>
      </c>
      <c r="E1" t="s">
        <v>5</v>
      </c>
    </row>
    <row r="2" spans="1:5" x14ac:dyDescent="0.2">
      <c r="A2">
        <v>0</v>
      </c>
      <c r="B2">
        <v>0</v>
      </c>
      <c r="C2">
        <v>0</v>
      </c>
      <c r="D2" t="s">
        <v>6</v>
      </c>
      <c r="E2" s="10" t="s">
        <v>69</v>
      </c>
    </row>
    <row r="3" spans="1:5" x14ac:dyDescent="0.2">
      <c r="A3">
        <v>0</v>
      </c>
      <c r="B3">
        <v>0</v>
      </c>
      <c r="C3">
        <v>1</v>
      </c>
      <c r="D3" t="s">
        <v>7</v>
      </c>
      <c r="E3" t="s">
        <v>70</v>
      </c>
    </row>
    <row r="4" spans="1:5" x14ac:dyDescent="0.2">
      <c r="A4">
        <v>0</v>
      </c>
      <c r="B4">
        <v>1</v>
      </c>
      <c r="C4">
        <v>0</v>
      </c>
      <c r="D4" t="s">
        <v>8</v>
      </c>
      <c r="E4" t="s">
        <v>18</v>
      </c>
    </row>
    <row r="5" spans="1:5" x14ac:dyDescent="0.2">
      <c r="A5">
        <v>0</v>
      </c>
      <c r="B5">
        <v>1</v>
      </c>
      <c r="C5">
        <v>1</v>
      </c>
      <c r="D5" t="s">
        <v>9</v>
      </c>
      <c r="E5" t="s">
        <v>19</v>
      </c>
    </row>
    <row r="6" spans="1:5" x14ac:dyDescent="0.2">
      <c r="A6">
        <v>1</v>
      </c>
      <c r="B6">
        <v>0</v>
      </c>
      <c r="C6">
        <v>0</v>
      </c>
      <c r="D6" t="s">
        <v>10</v>
      </c>
      <c r="E6" t="s">
        <v>20</v>
      </c>
    </row>
    <row r="7" spans="1:5" x14ac:dyDescent="0.2">
      <c r="A7">
        <v>1</v>
      </c>
      <c r="B7">
        <v>0</v>
      </c>
      <c r="C7">
        <v>1</v>
      </c>
      <c r="D7" t="s">
        <v>11</v>
      </c>
      <c r="E7" t="s">
        <v>21</v>
      </c>
    </row>
    <row r="8" spans="1:5" x14ac:dyDescent="0.2">
      <c r="A8">
        <v>1</v>
      </c>
      <c r="B8">
        <v>1</v>
      </c>
      <c r="C8">
        <v>0</v>
      </c>
      <c r="D8" t="s">
        <v>12</v>
      </c>
      <c r="E8" s="4" t="s">
        <v>14</v>
      </c>
    </row>
    <row r="9" spans="1:5" x14ac:dyDescent="0.2">
      <c r="A9">
        <v>1</v>
      </c>
      <c r="B9">
        <v>1</v>
      </c>
      <c r="C9">
        <v>1</v>
      </c>
      <c r="D9" t="s">
        <v>13</v>
      </c>
      <c r="E9" s="4" t="s">
        <v>14</v>
      </c>
    </row>
    <row r="12" spans="1:5" x14ac:dyDescent="0.2">
      <c r="A12" s="3" t="s">
        <v>33</v>
      </c>
    </row>
  </sheetData>
  <phoneticPr fontId="1" type="noConversion"/>
  <hyperlinks>
    <hyperlink ref="A12" location="microprogram!A1" display="返回主表" xr:uid="{3BB5A5D5-3754-4F52-B06D-D0CE30FA887E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BE07-AADB-41FD-84DD-813A6C86A26F}">
  <dimension ref="A1:F12"/>
  <sheetViews>
    <sheetView workbookViewId="0">
      <selection sqref="A1:E9"/>
    </sheetView>
  </sheetViews>
  <sheetFormatPr defaultRowHeight="14.25" x14ac:dyDescent="0.2"/>
  <cols>
    <col min="5" max="5" width="44" customWidth="1"/>
    <col min="6" max="6" width="25.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2">
      <c r="A2">
        <v>0</v>
      </c>
      <c r="B2">
        <v>0</v>
      </c>
      <c r="C2">
        <v>0</v>
      </c>
      <c r="D2" t="s">
        <v>6</v>
      </c>
      <c r="E2" s="4" t="s">
        <v>14</v>
      </c>
    </row>
    <row r="3" spans="1:6" x14ac:dyDescent="0.2">
      <c r="A3">
        <v>0</v>
      </c>
      <c r="B3">
        <v>0</v>
      </c>
      <c r="C3">
        <v>1</v>
      </c>
      <c r="D3" t="s">
        <v>7</v>
      </c>
      <c r="E3" t="s">
        <v>40</v>
      </c>
    </row>
    <row r="4" spans="1:6" x14ac:dyDescent="0.2">
      <c r="A4">
        <v>0</v>
      </c>
      <c r="B4">
        <v>1</v>
      </c>
      <c r="C4">
        <v>0</v>
      </c>
      <c r="D4" t="s">
        <v>8</v>
      </c>
      <c r="E4" t="s">
        <v>71</v>
      </c>
    </row>
    <row r="5" spans="1:6" x14ac:dyDescent="0.2">
      <c r="A5">
        <v>0</v>
      </c>
      <c r="B5">
        <v>1</v>
      </c>
      <c r="C5">
        <v>1</v>
      </c>
      <c r="D5" t="s">
        <v>9</v>
      </c>
      <c r="E5" t="s">
        <v>73</v>
      </c>
      <c r="F5" t="s">
        <v>72</v>
      </c>
    </row>
    <row r="6" spans="1:6" x14ac:dyDescent="0.2">
      <c r="A6">
        <v>1</v>
      </c>
      <c r="B6">
        <v>0</v>
      </c>
      <c r="C6">
        <v>0</v>
      </c>
      <c r="D6" t="s">
        <v>10</v>
      </c>
      <c r="E6" t="s">
        <v>43</v>
      </c>
    </row>
    <row r="7" spans="1:6" x14ac:dyDescent="0.2">
      <c r="A7">
        <v>1</v>
      </c>
      <c r="B7">
        <v>0</v>
      </c>
      <c r="C7">
        <v>1</v>
      </c>
      <c r="D7" t="s">
        <v>11</v>
      </c>
      <c r="E7" s="10" t="s">
        <v>136</v>
      </c>
    </row>
    <row r="8" spans="1:6" x14ac:dyDescent="0.2">
      <c r="A8">
        <v>1</v>
      </c>
      <c r="B8">
        <v>1</v>
      </c>
      <c r="C8">
        <v>0</v>
      </c>
      <c r="D8" t="s">
        <v>12</v>
      </c>
      <c r="E8" s="4" t="s">
        <v>14</v>
      </c>
    </row>
    <row r="9" spans="1:6" x14ac:dyDescent="0.2">
      <c r="A9">
        <v>1</v>
      </c>
      <c r="B9">
        <v>1</v>
      </c>
      <c r="C9">
        <v>1</v>
      </c>
      <c r="D9" t="s">
        <v>13</v>
      </c>
      <c r="E9" s="4" t="s">
        <v>14</v>
      </c>
    </row>
    <row r="12" spans="1:6" x14ac:dyDescent="0.2">
      <c r="A12" s="3" t="s">
        <v>33</v>
      </c>
    </row>
  </sheetData>
  <phoneticPr fontId="1" type="noConversion"/>
  <hyperlinks>
    <hyperlink ref="A12" location="microprogram!A1" display="返回主表" xr:uid="{149374E1-9A4D-4ADF-9DB3-3EAE3214E94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microprogram</vt:lpstr>
      <vt:lpstr>指令列表</vt:lpstr>
      <vt:lpstr>所有程序</vt:lpstr>
      <vt:lpstr>组合打印1</vt:lpstr>
      <vt:lpstr>组合打印2</vt:lpstr>
      <vt:lpstr>ALU寄存器选择</vt:lpstr>
      <vt:lpstr>运算选择</vt:lpstr>
      <vt:lpstr>CP选择</vt:lpstr>
      <vt:lpstr>后继微地址形成</vt:lpstr>
      <vt:lpstr>A寄存器选择</vt:lpstr>
      <vt:lpstr>B寄存器选择</vt:lpstr>
      <vt:lpstr>单列下拉值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2022-06-02T04:46:53Z</dcterms:modified>
</cp:coreProperties>
</file>