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yne\College Work\Physics\Physics 2\Lab 8\"/>
    </mc:Choice>
  </mc:AlternateContent>
  <xr:revisionPtr revIDLastSave="0" documentId="13_ncr:1_{0D4C7BFA-1215-4700-B6CF-1C2B9920E31E}" xr6:coauthVersionLast="47" xr6:coauthVersionMax="47" xr10:uidLastSave="{00000000-0000-0000-0000-000000000000}"/>
  <bookViews>
    <workbookView xWindow="-98" yWindow="-98" windowWidth="23236" windowHeight="13875" xr2:uid="{F58F31CB-27AC-46DC-A16A-9F41620EA6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R19" i="1"/>
  <c r="S19" i="1"/>
  <c r="T19" i="1"/>
  <c r="Q19" i="1"/>
  <c r="D18" i="1"/>
  <c r="C18" i="1"/>
  <c r="B18" i="1"/>
  <c r="A18" i="1"/>
  <c r="G6" i="1"/>
  <c r="T18" i="1"/>
  <c r="S18" i="1"/>
  <c r="R18" i="1"/>
  <c r="Q18" i="1"/>
  <c r="E16" i="1" s="1"/>
  <c r="Q17" i="1"/>
  <c r="D16" i="1"/>
  <c r="C16" i="1"/>
  <c r="B16" i="1"/>
  <c r="A16" i="1"/>
  <c r="F6" i="1"/>
  <c r="D14" i="1"/>
  <c r="C14" i="1"/>
  <c r="B14" i="1"/>
  <c r="A14" i="1"/>
  <c r="G3" i="1"/>
  <c r="R17" i="1" s="1"/>
  <c r="D12" i="1"/>
  <c r="C12" i="1"/>
  <c r="B12" i="1"/>
  <c r="F3" i="1"/>
  <c r="E12" i="1" s="1"/>
  <c r="E14" i="1" l="1"/>
  <c r="T17" i="1"/>
  <c r="S17" i="1"/>
</calcChain>
</file>

<file path=xl/sharedStrings.xml><?xml version="1.0" encoding="utf-8"?>
<sst xmlns="http://schemas.openxmlformats.org/spreadsheetml/2006/main" count="22" uniqueCount="19">
  <si>
    <t>Delta V Battery</t>
  </si>
  <si>
    <t>I0</t>
  </si>
  <si>
    <t>R</t>
  </si>
  <si>
    <t>Rs</t>
  </si>
  <si>
    <t>Is</t>
  </si>
  <si>
    <t>EMF1</t>
  </si>
  <si>
    <t>r1</t>
  </si>
  <si>
    <t>Series</t>
  </si>
  <si>
    <t>Parallel</t>
  </si>
  <si>
    <t>Rp</t>
  </si>
  <si>
    <t>Ip</t>
  </si>
  <si>
    <t>EMF2</t>
  </si>
  <si>
    <t>r2</t>
  </si>
  <si>
    <t>sigmaI</t>
  </si>
  <si>
    <t>sigmaR</t>
  </si>
  <si>
    <t>Sigma EMF1</t>
  </si>
  <si>
    <t>Sigma r1</t>
  </si>
  <si>
    <t>Sigma EMF2</t>
  </si>
  <si>
    <t>Sigma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</si>
</sst>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672B-235F-442F-ABEA-71D842094686}">
  <dimension ref="A1:T19"/>
  <sheetViews>
    <sheetView tabSelected="1" workbookViewId="0">
      <selection activeCell="E18" sqref="E18"/>
    </sheetView>
  </sheetViews>
  <sheetFormatPr defaultRowHeight="14.25" x14ac:dyDescent="0.45"/>
  <cols>
    <col min="1" max="1" width="12.796875" bestFit="1" customWidth="1"/>
    <col min="5" max="5" width="11.59765625" bestFit="1" customWidth="1"/>
    <col min="18" max="20" width="11.59765625" bestFit="1" customWidth="1"/>
  </cols>
  <sheetData>
    <row r="1" spans="1:12" x14ac:dyDescent="0.45">
      <c r="A1" t="s">
        <v>7</v>
      </c>
    </row>
    <row r="2" spans="1:12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s">
        <v>13</v>
      </c>
      <c r="L2" t="s">
        <v>14</v>
      </c>
    </row>
    <row r="3" spans="1:12" x14ac:dyDescent="0.45">
      <c r="A3">
        <v>1.4930000000000001</v>
      </c>
      <c r="B3">
        <v>8.2799999999999999E-2</v>
      </c>
      <c r="C3">
        <v>10.1</v>
      </c>
      <c r="D3">
        <v>3.6</v>
      </c>
      <c r="E3">
        <v>6.9400000000000003E-2</v>
      </c>
      <c r="F3">
        <f>($B$3*$E$3*$D$3)/($B$3-$E$3)</f>
        <v>1.5437874626865677</v>
      </c>
      <c r="G3">
        <f>($E$3*($D$3+$C$3)-$B$3*$C$3)/($B$3-$E$3)</f>
        <v>8.5447761194029912</v>
      </c>
      <c r="K3">
        <v>5.0000000000000002E-5</v>
      </c>
      <c r="L3">
        <v>0.05</v>
      </c>
    </row>
    <row r="4" spans="1:12" x14ac:dyDescent="0.45">
      <c r="A4" t="s">
        <v>8</v>
      </c>
    </row>
    <row r="5" spans="1:12" x14ac:dyDescent="0.45">
      <c r="A5" t="s">
        <v>0</v>
      </c>
      <c r="B5" t="s">
        <v>1</v>
      </c>
      <c r="C5" t="s">
        <v>2</v>
      </c>
      <c r="D5" t="s">
        <v>9</v>
      </c>
      <c r="E5" t="s">
        <v>10</v>
      </c>
      <c r="F5" t="s">
        <v>11</v>
      </c>
      <c r="G5" t="s">
        <v>12</v>
      </c>
    </row>
    <row r="6" spans="1:12" x14ac:dyDescent="0.45">
      <c r="A6">
        <v>1.4119999999999999</v>
      </c>
      <c r="B6">
        <v>8.1699999999999995E-2</v>
      </c>
      <c r="C6">
        <v>10.1</v>
      </c>
      <c r="D6">
        <v>19.899999999999999</v>
      </c>
      <c r="E6">
        <v>7.7499999999999999E-2</v>
      </c>
      <c r="F6">
        <f>($B$6*$E$6*$C$6*$C$6)/($E$6*($D$6+$C$6)-$B$6*$D$6)</f>
        <v>0.92381225953630697</v>
      </c>
      <c r="G6">
        <f>(($B$6-$E$6)*$C$6*$D$6)/($E$6*($D$6+$C$6)-$B$6*$D$6)</f>
        <v>1.2073715977516177</v>
      </c>
    </row>
    <row r="11" spans="1:12" x14ac:dyDescent="0.45">
      <c r="E11" t="s">
        <v>15</v>
      </c>
    </row>
    <row r="12" spans="1:12" x14ac:dyDescent="0.45">
      <c r="B12">
        <f>(($B$3+K3)*$E$3*$D$3)/(($B$3+K3)-$E$3)</f>
        <v>1.538977249070633</v>
      </c>
      <c r="C12">
        <f>($B$3*($E$3+K3)*$D$3)/($B$3-($E$3+K3))</f>
        <v>1.550685842696629</v>
      </c>
      <c r="D12">
        <f>($B$3*$E$3*($D$3+L3))/($B$3-$E$3)</f>
        <v>1.5652289552238809</v>
      </c>
      <c r="E12">
        <f>SQRT((F3-B12)^2+(F3-C12)^2+(F3-D12)^2)</f>
        <v>2.3031791159651351E-2</v>
      </c>
    </row>
    <row r="13" spans="1:12" x14ac:dyDescent="0.45">
      <c r="E13" t="s">
        <v>16</v>
      </c>
    </row>
    <row r="14" spans="1:12" x14ac:dyDescent="0.45">
      <c r="A14">
        <f>(($E$3+K3)*($D$3+$C$3)-$B$3*$C$3)/($B$3-($E$3+K3))</f>
        <v>8.6280898876404475</v>
      </c>
      <c r="B14">
        <f>($E$3*($D$3+$C$3)-($B$3+K3)*$C$3)/(($B$3+K3)-$E$3)</f>
        <v>8.4754646840148808</v>
      </c>
      <c r="C14">
        <f>($E$3*(($D$3+L3)+$C$3)-$B$3*$C$3)/($B$3-$E$3)</f>
        <v>8.8037313432835944</v>
      </c>
      <c r="D14">
        <f>($E$3*($D$3+($C$3+L3))-$B$3*($C$3+L3))/($B$3-$E$3)</f>
        <v>8.4947761194029869</v>
      </c>
      <c r="E14">
        <f>SQRT(SUM(Q17:T17))</f>
        <v>0.28513692680629521</v>
      </c>
    </row>
    <row r="15" spans="1:12" x14ac:dyDescent="0.45">
      <c r="E15" t="s">
        <v>17</v>
      </c>
    </row>
    <row r="16" spans="1:12" x14ac:dyDescent="0.45">
      <c r="A16">
        <f>(($B$6+K3)*$E$6*$C$6*$C$6)/($E$6*($D$6+$C$6)-($B$6+K3)*$D$6)</f>
        <v>0.92569499946288469</v>
      </c>
      <c r="B16">
        <f>($B$6*($E$6+K3)*$C$6*$C$6)/($E$6*($D$6+$C$6)-$B$6*$D$6)</f>
        <v>0.92440826744568494</v>
      </c>
      <c r="C16">
        <f>($B$6*$E$6*($C$6+L3)^2)/($E$6*($D$6+$C$6+L3)-$B$6*$D$6)</f>
        <v>0.9278392057051823</v>
      </c>
      <c r="D16">
        <f>($B$6*$E$6*$C$6*$C$6)/($E$6*($D$6+$C$6+L3)-$B$6*($D$6+L3))</f>
        <v>0.92408981558315173</v>
      </c>
      <c r="E16">
        <f>SQRT(SUM(Q18:T18))</f>
        <v>4.493692008285706E-3</v>
      </c>
    </row>
    <row r="17" spans="1:20" x14ac:dyDescent="0.45">
      <c r="E17" t="s">
        <v>18</v>
      </c>
      <c r="Q17">
        <f>($G$3-A14)^2</f>
        <v>6.9411839779245799E-3</v>
      </c>
      <c r="R17">
        <f>($G$3-B14)^2</f>
        <v>4.8040750755601967E-3</v>
      </c>
      <c r="S17">
        <f>($G$3-C14)^2</f>
        <v>6.7057807975053327E-2</v>
      </c>
      <c r="T17">
        <f>($G$3-D14)^2</f>
        <v>2.5000000000004264E-3</v>
      </c>
    </row>
    <row r="18" spans="1:20" x14ac:dyDescent="0.45">
      <c r="A18">
        <f>(($B$6-$E$6+K3)*$C$6*$D$6)/($E$6*($D$6+$C$6)-($B$6+K3)*$D$6)</f>
        <v>1.2234862319618984</v>
      </c>
      <c r="B18">
        <f>(($B$6-$E$6+K3)*$C$6*$D$6)/(($E$6+K3)*($D$6+$C$6)-$B$6*$D$6)</f>
        <v>1.2191295474331696</v>
      </c>
      <c r="C18">
        <f>(($B$6-$E$6)*($C$6+L3)*$D$6)/($E$6*($D$6+$C$6+L3)-$B$6*$D$6)</f>
        <v>1.2066610245432352</v>
      </c>
      <c r="D18">
        <f>(($B$6-$E$6)*$C$6*($D$6+L3))/($E$6*($D$6+$C$6+L3)-$B$6*($D$6+L3))</f>
        <v>1.2107688565869272</v>
      </c>
      <c r="E18">
        <f>SQRT(SUM(Q19:T19))</f>
        <v>2.0247891206829762E-2</v>
      </c>
      <c r="Q18">
        <f>($F$6-A16)^2</f>
        <v>3.5447096311298997E-6</v>
      </c>
      <c r="R18">
        <f>($F$6-B16)^2</f>
        <v>3.5522542804110007E-7</v>
      </c>
      <c r="S18">
        <f>($F$6-C16)^2</f>
        <v>1.6216295447019729E-5</v>
      </c>
      <c r="T18">
        <f>($F$6-D16)^2</f>
        <v>7.7037359140091953E-8</v>
      </c>
    </row>
    <row r="19" spans="1:20" x14ac:dyDescent="0.45">
      <c r="Q19">
        <f>($G$6-A18)^2</f>
        <v>2.5968143573114902E-4</v>
      </c>
      <c r="R19">
        <f t="shared" ref="R19:T19" si="0">($G$6-B18)^2</f>
        <v>1.3824938071390548E-4</v>
      </c>
      <c r="S19">
        <f t="shared" si="0"/>
        <v>5.0491428447103615E-7</v>
      </c>
      <c r="T19">
        <f t="shared" si="0"/>
        <v>1.1541367594088476E-5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Coyne</dc:creator>
  <cp:lastModifiedBy>Ryan Coyne</cp:lastModifiedBy>
  <dcterms:created xsi:type="dcterms:W3CDTF">2023-04-11T13:36:18Z</dcterms:created>
  <dcterms:modified xsi:type="dcterms:W3CDTF">2023-04-15T00:24:14Z</dcterms:modified>
</cp:coreProperties>
</file>