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-R\MS-Excel\Assignments\"/>
    </mc:Choice>
  </mc:AlternateContent>
  <xr:revisionPtr revIDLastSave="0" documentId="13_ncr:1_{0BE1D60D-F2D2-40DD-9B4D-D9BDB117E8A5}" xr6:coauthVersionLast="47" xr6:coauthVersionMax="47" xr10:uidLastSave="{00000000-0000-0000-0000-000000000000}"/>
  <bookViews>
    <workbookView xWindow="-120" yWindow="-120" windowWidth="20730" windowHeight="11160" firstSheet="1" activeTab="2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Advanced'!$I$14:$J$20</definedName>
    <definedName name="Montana">'Vlookup Advanced'!$L$14:$M$20</definedName>
    <definedName name="Paseo">'Vlookup Advanced'!$F$14:$G$20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C29" i="2"/>
  <c r="C30" i="2"/>
  <c r="C31" i="2"/>
  <c r="C32" i="2"/>
  <c r="C28" i="2"/>
  <c r="K7" i="5"/>
  <c r="D5" i="5"/>
  <c r="D11" i="4"/>
  <c r="D10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E7" i="4"/>
  <c r="D7" i="4"/>
  <c r="C10" i="2"/>
  <c r="C9" i="2"/>
  <c r="C8" i="2"/>
  <c r="C6" i="2"/>
  <c r="C7" i="2"/>
  <c r="H15" i="4"/>
  <c r="H16" i="4"/>
  <c r="H17" i="4"/>
  <c r="H18" i="4"/>
  <c r="H19" i="4"/>
  <c r="H20" i="4"/>
  <c r="H21" i="4"/>
  <c r="I21" i="4" s="1"/>
  <c r="H22" i="4"/>
  <c r="H23" i="4"/>
  <c r="H24" i="4"/>
  <c r="H25" i="4"/>
  <c r="H26" i="4"/>
  <c r="H27" i="4"/>
  <c r="H14" i="4"/>
  <c r="I19" i="4"/>
  <c r="I27" i="4"/>
  <c r="D17" i="2"/>
  <c r="D19" i="2"/>
  <c r="D21" i="2"/>
  <c r="D20" i="2"/>
  <c r="D16" i="2"/>
  <c r="D18" i="2"/>
  <c r="D22" i="2"/>
  <c r="I22" i="4" l="1"/>
  <c r="I23" i="4"/>
  <c r="I15" i="4"/>
  <c r="I26" i="4"/>
  <c r="I18" i="4"/>
  <c r="I25" i="4"/>
  <c r="I17" i="4"/>
  <c r="I14" i="4"/>
  <c r="I24" i="4"/>
  <c r="I20" i="4"/>
  <c r="I16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K8" i="5"/>
  <c r="K9" i="5"/>
  <c r="K10" i="5"/>
  <c r="K11" i="5"/>
  <c r="K12" i="5"/>
  <c r="K13" i="5"/>
  <c r="K14" i="5"/>
  <c r="K15" i="5"/>
  <c r="K1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</calcChain>
</file>

<file path=xl/sharedStrings.xml><?xml version="1.0" encoding="utf-8"?>
<sst xmlns="http://schemas.openxmlformats.org/spreadsheetml/2006/main" count="233" uniqueCount="109">
  <si>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</si>
  <si>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</si>
  <si>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</si>
  <si>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</si>
  <si>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</si>
  <si>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</si>
  <si>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</si>
  <si>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</si>
  <si>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</si>
  <si>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</si>
  <si>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</si>
  <si>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</si>
  <si>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</si>
  <si>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</si>
  <si>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</si>
  <si>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</si>
  <si>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</si>
  <si>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</si>
  <si>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</si>
  <si>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</si>
  <si>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</si>
  <si>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</si>
  <si>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</si>
  <si>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</si>
  <si>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</si>
  <si>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</si>
  <si>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</si>
  <si>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</si>
  <si>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</si>
  <si>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</si>
  <si>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</si>
  <si>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</si>
  <si>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</si>
  <si>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</si>
  <si>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</si>
  <si>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</si>
  <si>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</si>
  <si>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</si>
  <si>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</si>
  <si>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</si>
  <si>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</si>
  <si>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</si>
  <si>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</si>
  <si>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</si>
  <si>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</si>
  <si>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</si>
  <si>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</si>
  <si>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</si>
  <si>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</si>
  <si>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</si>
  <si>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</si>
  <si>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</si>
  <si>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</si>
  <si>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</si>
  <si>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</si>
  <si>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</si>
  <si>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</si>
  <si>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</si>
  <si>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</si>
  <si>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</si>
  <si>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</si>
  <si>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</si>
  <si>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</si>
  <si>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</si>
  <si>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</si>
  <si>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</si>
  <si>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</si>
  <si>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</si>
  <si>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</si>
  <si>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</si>
  <si>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</si>
  <si>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</si>
  <si>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</si>
  <si>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</si>
  <si>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</si>
  <si>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</si>
  <si>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</si>
  <si>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</si>
  <si>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</si>
  <si>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</si>
  <si>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</si>
  <si>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</si>
  <si>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</si>
  <si>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</si>
  <si>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</si>
  <si>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</si>
  <si>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</si>
  <si>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</si>
  <si>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</si>
  <si>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</si>
  <si>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</si>
  <si>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</si>
  <si>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</si>
  <si>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</si>
  <si>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</si>
  <si>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</si>
  <si>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</si>
  <si>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</si>
  <si>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</si>
  <si>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</si>
  <si>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</si>
  <si>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Helper</t>
  </si>
  <si>
    <t>Channel Partner</t>
  </si>
  <si>
    <t>Price</t>
  </si>
  <si>
    <t>Montana - 848</t>
  </si>
  <si>
    <t>Paseo - 985</t>
  </si>
  <si>
    <t>Velo - 1122</t>
  </si>
  <si>
    <t>VTT - 1260</t>
  </si>
  <si>
    <t>Amarilla - 1397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</si>
</sst>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0" fillId="0" borderId="2" xfId="0" applyBorder="1"/>
    <xf numFmtId="0" fontId="1" fillId="3" borderId="0" xfId="0" applyFont="1" applyFill="1"/>
    <xf numFmtId="9" fontId="1" fillId="3" borderId="1" xfId="1" applyFont="1" applyFill="1" applyBorder="1"/>
    <xf numFmtId="9" fontId="0" fillId="0" borderId="1" xfId="1" applyFont="1" applyBorder="1"/>
    <xf numFmtId="10" fontId="0" fillId="4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</xdr:colOff>
      <xdr:row>4</xdr:row>
      <xdr:rowOff>229173</xdr:rowOff>
    </xdr:from>
    <xdr:to>
      <xdr:col>14</xdr:col>
      <xdr:colOff>80010</xdr:colOff>
      <xdr:row>11</xdr:row>
      <xdr:rowOff>159654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5440" y="1095948"/>
          <a:ext cx="2103120" cy="1311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workbookViewId="0">
      <pane xSplit="5790" topLeftCell="D1" activePane="topRight"/>
      <selection pane="topRight" activeCell="D1" sqref="D1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3" t="s">
        <v>39</v>
      </c>
    </row>
    <row r="3" spans="2:4" x14ac:dyDescent="0.25">
      <c r="B3" s="2" t="s">
        <v>38</v>
      </c>
      <c r="D3" s="2" t="s">
        <v>37</v>
      </c>
    </row>
    <row r="5" spans="2:4" x14ac:dyDescent="0.25">
      <c r="B5" s="2" t="s">
        <v>36</v>
      </c>
      <c r="C5" s="1"/>
      <c r="D5" s="14" t="s">
        <v>35</v>
      </c>
    </row>
    <row r="6" spans="2:4" x14ac:dyDescent="0.25">
      <c r="B6" s="1" t="s">
        <v>34</v>
      </c>
      <c r="C6" s="1" t="str">
        <f>IFERROR(VLOOKUP(B6,$D$6:$D$24,1,0),"Not in List 2")</f>
        <v>Anise tea</v>
      </c>
      <c r="D6" s="15" t="s">
        <v>34</v>
      </c>
    </row>
    <row r="7" spans="2:4" x14ac:dyDescent="0.25">
      <c r="B7" s="1" t="s">
        <v>33</v>
      </c>
      <c r="C7" s="1" t="str">
        <f t="shared" ref="C7:C36" si="0">IFERROR(VLOOKUP(B7,$D$6:$D$24,1,0),"Not in List 2")</f>
        <v>Artichoke tea</v>
      </c>
      <c r="D7" s="15" t="s">
        <v>33</v>
      </c>
    </row>
    <row r="8" spans="2:4" x14ac:dyDescent="0.25">
      <c r="B8" s="1" t="s">
        <v>32</v>
      </c>
      <c r="C8" s="1" t="str">
        <f t="shared" si="0"/>
        <v>Asiatic penny-wort leaf</v>
      </c>
      <c r="D8" s="15" t="s">
        <v>32</v>
      </c>
    </row>
    <row r="9" spans="2:4" x14ac:dyDescent="0.25">
      <c r="B9" s="1" t="s">
        <v>31</v>
      </c>
      <c r="C9" s="1" t="str">
        <f t="shared" si="0"/>
        <v>Bael fruit tea[9]</v>
      </c>
      <c r="D9" s="15" t="s">
        <v>31</v>
      </c>
    </row>
    <row r="10" spans="2:4" x14ac:dyDescent="0.25">
      <c r="B10" s="1" t="s">
        <v>30</v>
      </c>
      <c r="C10" s="1" t="str">
        <f t="shared" si="0"/>
        <v>Bee balm</v>
      </c>
      <c r="D10" s="15" t="s">
        <v>30</v>
      </c>
    </row>
    <row r="11" spans="2:4" x14ac:dyDescent="0.25">
      <c r="B11" s="1" t="s">
        <v>29</v>
      </c>
      <c r="C11" s="1" t="str">
        <f t="shared" si="0"/>
        <v>Boldo</v>
      </c>
      <c r="D11" s="15" t="s">
        <v>29</v>
      </c>
    </row>
    <row r="12" spans="2:4" x14ac:dyDescent="0.25">
      <c r="B12" s="1" t="s">
        <v>28</v>
      </c>
      <c r="C12" s="1" t="str">
        <f t="shared" si="0"/>
        <v>Burdock; the seeds</v>
      </c>
      <c r="D12" s="15" t="s">
        <v>28</v>
      </c>
    </row>
    <row r="13" spans="2:4" x14ac:dyDescent="0.25">
      <c r="B13" s="1" t="s">
        <v>27</v>
      </c>
      <c r="C13" s="1" t="str">
        <f t="shared" si="0"/>
        <v>Cannabis tea</v>
      </c>
      <c r="D13" s="15" t="s">
        <v>27</v>
      </c>
    </row>
    <row r="14" spans="2:4" x14ac:dyDescent="0.25">
      <c r="B14" s="1" t="s">
        <v>26</v>
      </c>
      <c r="C14" s="1" t="str">
        <f t="shared" si="0"/>
        <v>Caraway</v>
      </c>
      <c r="D14" s="15" t="s">
        <v>26</v>
      </c>
    </row>
    <row r="15" spans="2:4" x14ac:dyDescent="0.25">
      <c r="B15" s="1" t="s">
        <v>25</v>
      </c>
      <c r="C15" s="1" t="str">
        <f t="shared" si="0"/>
        <v>Not in List 2</v>
      </c>
      <c r="D15" s="15" t="s">
        <v>9</v>
      </c>
    </row>
    <row r="16" spans="2:4" x14ac:dyDescent="0.25">
      <c r="B16" s="1" t="s">
        <v>24</v>
      </c>
      <c r="C16" s="1" t="str">
        <f t="shared" si="0"/>
        <v>Not in List 2</v>
      </c>
      <c r="D16" s="15" t="s">
        <v>8</v>
      </c>
    </row>
    <row r="17" spans="2:4" x14ac:dyDescent="0.25">
      <c r="B17" s="1" t="s">
        <v>23</v>
      </c>
      <c r="C17" s="1" t="str">
        <f t="shared" si="0"/>
        <v>Not in List 2</v>
      </c>
      <c r="D17" s="15" t="s">
        <v>7</v>
      </c>
    </row>
    <row r="18" spans="2:4" x14ac:dyDescent="0.25">
      <c r="B18" s="1" t="s">
        <v>22</v>
      </c>
      <c r="C18" s="1" t="str">
        <f t="shared" si="0"/>
        <v>Not in List 2</v>
      </c>
      <c r="D18" s="15" t="s">
        <v>21</v>
      </c>
    </row>
    <row r="19" spans="2:4" x14ac:dyDescent="0.25">
      <c r="B19" s="1" t="s">
        <v>20</v>
      </c>
      <c r="C19" s="1" t="str">
        <f t="shared" si="0"/>
        <v>Not in List 2</v>
      </c>
      <c r="D19" s="15" t="s">
        <v>19</v>
      </c>
    </row>
    <row r="20" spans="2:4" x14ac:dyDescent="0.25">
      <c r="B20" s="1" t="s">
        <v>18</v>
      </c>
      <c r="C20" s="1" t="str">
        <f t="shared" si="0"/>
        <v>Not in List 2</v>
      </c>
      <c r="D20" s="15" t="s">
        <v>6</v>
      </c>
    </row>
    <row r="21" spans="2:4" x14ac:dyDescent="0.25">
      <c r="B21" s="1" t="s">
        <v>17</v>
      </c>
      <c r="C21" s="1" t="str">
        <f t="shared" si="0"/>
        <v>Not in List 2</v>
      </c>
      <c r="D21" s="15" t="s">
        <v>5</v>
      </c>
    </row>
    <row r="22" spans="2:4" x14ac:dyDescent="0.25">
      <c r="B22" s="1" t="s">
        <v>16</v>
      </c>
      <c r="C22" s="1" t="str">
        <f t="shared" si="0"/>
        <v>Not in List 2</v>
      </c>
      <c r="D22" s="15" t="s">
        <v>15</v>
      </c>
    </row>
    <row r="23" spans="2:4" x14ac:dyDescent="0.25">
      <c r="B23" s="1" t="s">
        <v>14</v>
      </c>
      <c r="C23" s="1" t="str">
        <f t="shared" si="0"/>
        <v>Not in List 2</v>
      </c>
      <c r="D23" s="15" t="s">
        <v>3</v>
      </c>
    </row>
    <row r="24" spans="2:4" x14ac:dyDescent="0.25">
      <c r="B24" s="1" t="s">
        <v>13</v>
      </c>
      <c r="C24" s="1" t="str">
        <f t="shared" si="0"/>
        <v>Not in List 2</v>
      </c>
      <c r="D24" s="15" t="s">
        <v>12</v>
      </c>
    </row>
    <row r="25" spans="2:4" x14ac:dyDescent="0.25">
      <c r="B25" s="1" t="s">
        <v>11</v>
      </c>
      <c r="C25" s="1" t="str">
        <f t="shared" si="0"/>
        <v>Not in List 2</v>
      </c>
    </row>
    <row r="26" spans="2:4" x14ac:dyDescent="0.25">
      <c r="B26" s="1" t="s">
        <v>10</v>
      </c>
      <c r="C26" s="1" t="str">
        <f t="shared" si="0"/>
        <v>Not in List 2</v>
      </c>
    </row>
    <row r="27" spans="2:4" x14ac:dyDescent="0.25">
      <c r="B27" s="1" t="s">
        <v>9</v>
      </c>
      <c r="C27" s="1" t="str">
        <f t="shared" si="0"/>
        <v>St. John's wort</v>
      </c>
    </row>
    <row r="28" spans="2:4" x14ac:dyDescent="0.25">
      <c r="B28" s="1" t="s">
        <v>8</v>
      </c>
      <c r="C28" s="1" t="str">
        <f t="shared" si="0"/>
        <v>Staghorn sumac</v>
      </c>
    </row>
    <row r="29" spans="2:4" x14ac:dyDescent="0.25">
      <c r="B29" s="1" t="s">
        <v>7</v>
      </c>
      <c r="C29" s="1" t="str">
        <f t="shared" si="0"/>
        <v>Stevia</v>
      </c>
    </row>
    <row r="30" spans="2:4" x14ac:dyDescent="0.25">
      <c r="B30" s="1" t="s">
        <v>6</v>
      </c>
      <c r="C30" s="1" t="str">
        <f t="shared" si="0"/>
        <v>Turmeric tea</v>
      </c>
    </row>
    <row r="31" spans="2:4" x14ac:dyDescent="0.25">
      <c r="B31" s="1" t="s">
        <v>5</v>
      </c>
      <c r="C31" s="1" t="str">
        <f t="shared" si="0"/>
        <v>Uncaria tomentosa</v>
      </c>
    </row>
    <row r="32" spans="2:4" x14ac:dyDescent="0.25">
      <c r="B32" s="1" t="s">
        <v>4</v>
      </c>
      <c r="C32" s="1" t="str">
        <f t="shared" si="0"/>
        <v>Not in List 2</v>
      </c>
    </row>
    <row r="33" spans="2:3" x14ac:dyDescent="0.25">
      <c r="B33" s="1" t="s">
        <v>3</v>
      </c>
      <c r="C33" s="1" t="str">
        <f t="shared" si="0"/>
        <v>Verbena (vervain)</v>
      </c>
    </row>
    <row r="34" spans="2:3" x14ac:dyDescent="0.25">
      <c r="B34" s="1" t="s">
        <v>2</v>
      </c>
      <c r="C34" s="1" t="str">
        <f t="shared" si="0"/>
        <v>Not in List 2</v>
      </c>
    </row>
    <row r="35" spans="2:3" x14ac:dyDescent="0.25">
      <c r="B35" s="1" t="s">
        <v>1</v>
      </c>
      <c r="C35" s="1" t="str">
        <f t="shared" si="0"/>
        <v>Not in List 2</v>
      </c>
    </row>
    <row r="36" spans="2:3" x14ac:dyDescent="0.25">
      <c r="B36" s="1" t="s">
        <v>0</v>
      </c>
      <c r="C36" s="1" t="str">
        <f t="shared" si="0"/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O27"/>
  <sheetViews>
    <sheetView workbookViewId="0">
      <selection activeCell="I9" sqref="I9"/>
    </sheetView>
  </sheetViews>
  <sheetFormatPr defaultRowHeight="15" x14ac:dyDescent="0.25"/>
  <cols>
    <col min="2" max="2" width="14.85546875" bestFit="1" customWidth="1"/>
    <col min="3" max="3" width="21.5703125" bestFit="1" customWidth="1"/>
    <col min="4" max="4" width="9.7109375" bestFit="1" customWidth="1"/>
    <col min="5" max="5" width="19.28515625" bestFit="1" customWidth="1"/>
    <col min="6" max="6" width="17.5703125" bestFit="1" customWidth="1"/>
    <col min="7" max="7" width="8.7109375" bestFit="1" customWidth="1"/>
    <col min="8" max="8" width="10.140625" bestFit="1" customWidth="1"/>
    <col min="14" max="14" width="12.140625" customWidth="1"/>
    <col min="15" max="15" width="18" customWidth="1"/>
  </cols>
  <sheetData>
    <row r="2" spans="2:15" ht="15.75" x14ac:dyDescent="0.25">
      <c r="B2" s="11" t="s">
        <v>59</v>
      </c>
    </row>
    <row r="3" spans="2:15" ht="18.75" x14ac:dyDescent="0.3">
      <c r="B3" s="11" t="s">
        <v>60</v>
      </c>
      <c r="G3" s="12"/>
    </row>
    <row r="4" spans="2:15" ht="18.75" x14ac:dyDescent="0.3">
      <c r="B4" s="11" t="s">
        <v>61</v>
      </c>
      <c r="G4" s="12"/>
    </row>
    <row r="5" spans="2:15" ht="18.75" x14ac:dyDescent="0.3">
      <c r="G5" s="12"/>
    </row>
    <row r="6" spans="2:15" x14ac:dyDescent="0.25">
      <c r="B6" s="13" t="s">
        <v>62</v>
      </c>
      <c r="C6" s="13" t="s">
        <v>63</v>
      </c>
      <c r="D6" s="13" t="s">
        <v>64</v>
      </c>
      <c r="E6" s="13" t="s">
        <v>65</v>
      </c>
    </row>
    <row r="7" spans="2:15" x14ac:dyDescent="0.25">
      <c r="B7" s="1" t="s">
        <v>74</v>
      </c>
      <c r="C7" s="1" t="s">
        <v>75</v>
      </c>
      <c r="D7" s="7">
        <f>IF(SUMIFS($H$14:$H$27,$B$14:$B$27,$B$7,$C$14:$C$27,$C$7),SUMIFS($H$14:$H$27,$B$14:$B$27,$B$7,$C$14:$C$27,$C$7),"NA")</f>
        <v>1750700</v>
      </c>
      <c r="E7" s="7">
        <f>IF(COUNTIFS($B$14:$B$27,$B$7,$C$14:$C$27,$C$7),COUNTIFS($B$14:$B$27,$B$7,$C$14:$C$27,$C$7),"NA")</f>
        <v>2</v>
      </c>
      <c r="M7" s="1"/>
    </row>
    <row r="8" spans="2:15" x14ac:dyDescent="0.25">
      <c r="M8" s="1"/>
    </row>
    <row r="9" spans="2:15" x14ac:dyDescent="0.25">
      <c r="C9" s="1"/>
      <c r="D9" s="1"/>
      <c r="E9" s="13" t="s">
        <v>66</v>
      </c>
      <c r="M9" s="1"/>
    </row>
    <row r="10" spans="2:15" x14ac:dyDescent="0.25">
      <c r="C10" s="13" t="s">
        <v>67</v>
      </c>
      <c r="D10" s="7">
        <f>MAX(F14:F27)</f>
        <v>260</v>
      </c>
      <c r="E10" s="7" t="str">
        <f>VLOOKUP(D10,$L$13:$M$18,2,0)</f>
        <v>Amarilla</v>
      </c>
      <c r="M10" s="1"/>
    </row>
    <row r="11" spans="2:15" x14ac:dyDescent="0.25">
      <c r="C11" s="13" t="s">
        <v>68</v>
      </c>
      <c r="D11" s="7">
        <f>MIN(F14:F27)</f>
        <v>5</v>
      </c>
      <c r="E11" s="7" t="str">
        <f>VLOOKUP(D11,$L$13:$M$18,2,0)</f>
        <v>Montana</v>
      </c>
      <c r="M11" s="1"/>
    </row>
    <row r="13" spans="2:15" x14ac:dyDescent="0.25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  <c r="L13" s="7" t="s">
        <v>103</v>
      </c>
      <c r="M13" s="7" t="s">
        <v>41</v>
      </c>
    </row>
    <row r="14" spans="2:15" x14ac:dyDescent="0.25">
      <c r="B14" s="1" t="s">
        <v>74</v>
      </c>
      <c r="C14" s="1" t="s">
        <v>75</v>
      </c>
      <c r="D14" s="1" t="s">
        <v>48</v>
      </c>
      <c r="E14" s="1">
        <v>2851</v>
      </c>
      <c r="F14" s="7">
        <f>IF(D14 =  "Paseo", 10,IF(D14="Velo",120,IF(D14="Amarilla",260,IF(D14="Montana",5,IF(D14="VTT",250)))))</f>
        <v>10</v>
      </c>
      <c r="G14" s="1">
        <v>350</v>
      </c>
      <c r="H14" s="7">
        <f>E14*G14</f>
        <v>997850</v>
      </c>
      <c r="I14" s="7">
        <f>H14-E14*F14</f>
        <v>969340</v>
      </c>
      <c r="L14" s="1">
        <v>10</v>
      </c>
      <c r="M14" s="1" t="s">
        <v>48</v>
      </c>
    </row>
    <row r="15" spans="2:15" x14ac:dyDescent="0.25"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27" si="0">IF(D15 =  "Paseo", 10,IF(D15="Velo",120,IF(D15="Amarilla",260,IF(D15="Montana",5,IF(D15="VTT",250)))))</f>
        <v>10</v>
      </c>
      <c r="G15" s="1">
        <v>300</v>
      </c>
      <c r="H15" s="7">
        <f t="shared" ref="H15:H27" si="1">E15*G15</f>
        <v>1048500</v>
      </c>
      <c r="I15" s="7">
        <f t="shared" ref="I15:I27" si="2">H15-E15*F15</f>
        <v>1013550</v>
      </c>
      <c r="L15" s="1">
        <v>120</v>
      </c>
      <c r="M15" s="1" t="s">
        <v>50</v>
      </c>
    </row>
    <row r="16" spans="2:15" x14ac:dyDescent="0.25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  <c r="L16" s="1">
        <v>260</v>
      </c>
      <c r="M16" s="1" t="s">
        <v>44</v>
      </c>
      <c r="N16" t="s">
        <v>74</v>
      </c>
      <c r="O16" t="s">
        <v>75</v>
      </c>
    </row>
    <row r="17" spans="2:15" x14ac:dyDescent="0.25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  <c r="L17" s="1">
        <v>5</v>
      </c>
      <c r="M17" s="1" t="s">
        <v>56</v>
      </c>
      <c r="N17" t="s">
        <v>77</v>
      </c>
      <c r="O17" t="s">
        <v>76</v>
      </c>
    </row>
    <row r="18" spans="2:15" x14ac:dyDescent="0.25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  <c r="L18" s="1">
        <v>250</v>
      </c>
      <c r="M18" s="1" t="s">
        <v>81</v>
      </c>
      <c r="N18" t="s">
        <v>102</v>
      </c>
      <c r="O18" t="s">
        <v>78</v>
      </c>
    </row>
    <row r="19" spans="2:15" x14ac:dyDescent="0.25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  <c r="N19" t="s">
        <v>83</v>
      </c>
      <c r="O19" t="s">
        <v>79</v>
      </c>
    </row>
    <row r="20" spans="2:15" x14ac:dyDescent="0.25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  <c r="N20" t="s">
        <v>84</v>
      </c>
      <c r="O20" t="s">
        <v>82</v>
      </c>
    </row>
    <row r="21" spans="2:15" x14ac:dyDescent="0.25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</row>
    <row r="22" spans="2:15" x14ac:dyDescent="0.25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</row>
    <row r="23" spans="2:15" x14ac:dyDescent="0.25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15" x14ac:dyDescent="0.25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15" x14ac:dyDescent="0.25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15" x14ac:dyDescent="0.25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15" x14ac:dyDescent="0.25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disablePrompts="1" count="2">
    <dataValidation type="list" allowBlank="1" showInputMessage="1" showErrorMessage="1" sqref="K3 B7" xr:uid="{F6D4DB25-693A-49BE-AF81-F13E6B7CFCB8}">
      <formula1>$N$16:$N$20</formula1>
    </dataValidation>
    <dataValidation type="list" allowBlank="1" showInputMessage="1" showErrorMessage="1" sqref="C7" xr:uid="{0E9A7816-4F25-4A9E-B75C-596BD2C54C2F}">
      <formula1>$O$16:$O$20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abSelected="1" topLeftCell="A12" workbookViewId="0">
      <selection activeCell="C28" sqref="C28"/>
    </sheetView>
  </sheetViews>
  <sheetFormatPr defaultRowHeight="15" x14ac:dyDescent="0.25"/>
  <cols>
    <col min="2" max="2" width="33.28515625" bestFit="1" customWidth="1"/>
    <col min="3" max="3" width="9.140625" bestFit="1" customWidth="1"/>
    <col min="5" max="5" width="14" customWidth="1"/>
    <col min="6" max="6" width="9.7109375" bestFit="1" customWidth="1"/>
    <col min="7" max="7" width="9.42578125" bestFit="1" customWidth="1"/>
  </cols>
  <sheetData>
    <row r="3" spans="2:13" x14ac:dyDescent="0.25">
      <c r="B3" s="4" t="s">
        <v>40</v>
      </c>
    </row>
    <row r="4" spans="2:13" x14ac:dyDescent="0.25">
      <c r="B4" s="4"/>
    </row>
    <row r="5" spans="2:13" x14ac:dyDescent="0.25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25">
      <c r="B6" s="1" t="s">
        <v>43</v>
      </c>
      <c r="C6" s="1">
        <f>VLOOKUP(LEFT(B6,4),F6:G10,MATCH(C5,F5:G5,0))</f>
        <v>2574</v>
      </c>
      <c r="F6" s="1" t="s">
        <v>44</v>
      </c>
      <c r="G6" s="1">
        <v>2475</v>
      </c>
    </row>
    <row r="7" spans="2:13" x14ac:dyDescent="0.25">
      <c r="B7" s="1" t="s">
        <v>45</v>
      </c>
      <c r="C7" s="1">
        <f>VLOOKUP(LEFT(B7,5),F6:G10,MATCH(C5,F5:G5,0))</f>
        <v>2151</v>
      </c>
      <c r="F7" s="1" t="s">
        <v>46</v>
      </c>
      <c r="G7" s="1">
        <v>2227.5</v>
      </c>
    </row>
    <row r="8" spans="2:13" x14ac:dyDescent="0.25">
      <c r="B8" s="1" t="s">
        <v>47</v>
      </c>
      <c r="C8" s="1">
        <f>VLOOKUP(LEFT(B8,8),F6:G10,MATCH(C5,F5:G5,0))</f>
        <v>2475</v>
      </c>
      <c r="F8" s="1" t="s">
        <v>48</v>
      </c>
      <c r="G8" s="1">
        <v>2151</v>
      </c>
    </row>
    <row r="9" spans="2:13" x14ac:dyDescent="0.25">
      <c r="B9" s="1" t="s">
        <v>49</v>
      </c>
      <c r="C9" s="1">
        <f>VLOOKUP(LEFT(B9,8),F6:G10,MATCH(C5,F5:G5,0))</f>
        <v>2227.5</v>
      </c>
      <c r="F9" s="1" t="s">
        <v>50</v>
      </c>
      <c r="G9" s="1">
        <v>2574</v>
      </c>
    </row>
    <row r="10" spans="2:13" x14ac:dyDescent="0.25">
      <c r="B10" s="1" t="s">
        <v>51</v>
      </c>
      <c r="C10" s="1">
        <f>VLOOKUP(LEFT(B10,4),F6:G10,MATCH(C5,F5:G5,0))</f>
        <v>2541</v>
      </c>
      <c r="F10" s="1" t="s">
        <v>52</v>
      </c>
      <c r="G10" s="1">
        <v>2541</v>
      </c>
    </row>
    <row r="12" spans="2:13" s="6" customFormat="1" x14ac:dyDescent="0.25"/>
    <row r="13" spans="2:13" x14ac:dyDescent="0.25">
      <c r="B13" s="4" t="s">
        <v>53</v>
      </c>
    </row>
    <row r="14" spans="2:13" x14ac:dyDescent="0.25">
      <c r="F14" s="5" t="s">
        <v>48</v>
      </c>
      <c r="G14" s="5"/>
      <c r="I14" s="5" t="s">
        <v>44</v>
      </c>
      <c r="J14" s="5"/>
      <c r="L14" s="17" t="s">
        <v>46</v>
      </c>
      <c r="M14" s="17"/>
    </row>
    <row r="15" spans="2:13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17" t="s">
        <v>54</v>
      </c>
      <c r="M15" s="17" t="s">
        <v>55</v>
      </c>
    </row>
    <row r="16" spans="2:13" x14ac:dyDescent="0.25">
      <c r="B16" s="1" t="s">
        <v>48</v>
      </c>
      <c r="C16" s="1">
        <v>1655.08</v>
      </c>
      <c r="D16" s="19">
        <f ca="1">VLOOKUP(C16,INDIRECT(B16),2,1)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8">
        <v>0</v>
      </c>
      <c r="M16" s="18">
        <v>1.4999999999999999E-2</v>
      </c>
    </row>
    <row r="17" spans="2:13" x14ac:dyDescent="0.25">
      <c r="B17" s="1" t="s">
        <v>44</v>
      </c>
      <c r="C17" s="1">
        <v>1822.59</v>
      </c>
      <c r="D17" s="19">
        <f t="shared" ref="D17:D22" ca="1" si="0">VLOOKUP(C17,INDIRECT(B17),2,1)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8">
        <v>500</v>
      </c>
      <c r="M17" s="18">
        <v>0.03</v>
      </c>
    </row>
    <row r="18" spans="2:13" x14ac:dyDescent="0.25">
      <c r="B18" s="1" t="s">
        <v>44</v>
      </c>
      <c r="C18" s="1">
        <v>1730.54</v>
      </c>
      <c r="D18" s="19">
        <f t="shared" ca="1" si="0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8">
        <v>1000</v>
      </c>
      <c r="M18" s="18">
        <v>5.5E-2</v>
      </c>
    </row>
    <row r="19" spans="2:13" x14ac:dyDescent="0.25">
      <c r="B19" s="1" t="s">
        <v>46</v>
      </c>
      <c r="C19" s="1">
        <v>1685.6</v>
      </c>
      <c r="D19" s="19">
        <f t="shared" ca="1" si="0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8">
        <v>1500</v>
      </c>
      <c r="M19" s="18">
        <v>7.0000000000000007E-2</v>
      </c>
    </row>
    <row r="20" spans="2:13" x14ac:dyDescent="0.25">
      <c r="B20" s="1" t="s">
        <v>48</v>
      </c>
      <c r="C20" s="1">
        <v>1685.6</v>
      </c>
      <c r="D20" s="19">
        <f t="shared" ca="1" si="0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8">
        <v>2000</v>
      </c>
      <c r="M20" s="18">
        <v>9.3333333333333296E-2</v>
      </c>
    </row>
    <row r="21" spans="2:13" x14ac:dyDescent="0.25">
      <c r="B21" s="1" t="s">
        <v>56</v>
      </c>
      <c r="C21" s="1">
        <v>1763.8600000000001</v>
      </c>
      <c r="D21" s="19">
        <f t="shared" ca="1" si="0"/>
        <v>7.0000000000000007E-2</v>
      </c>
    </row>
    <row r="22" spans="2:13" x14ac:dyDescent="0.25">
      <c r="B22" s="1" t="s">
        <v>48</v>
      </c>
      <c r="C22" s="1">
        <v>2293.1999999999998</v>
      </c>
      <c r="D22" s="19">
        <f t="shared" ca="1" si="0"/>
        <v>0.15</v>
      </c>
    </row>
    <row r="24" spans="2:13" s="6" customFormat="1" x14ac:dyDescent="0.25"/>
    <row r="25" spans="2:13" x14ac:dyDescent="0.25">
      <c r="B25" s="4" t="s">
        <v>57</v>
      </c>
    </row>
    <row r="27" spans="2:13" x14ac:dyDescent="0.25">
      <c r="B27" s="5" t="s">
        <v>41</v>
      </c>
      <c r="C27" s="5" t="s">
        <v>42</v>
      </c>
      <c r="E27" s="16" t="s">
        <v>101</v>
      </c>
      <c r="F27" s="5" t="s">
        <v>41</v>
      </c>
      <c r="G27" s="5" t="s">
        <v>58</v>
      </c>
      <c r="H27" s="5" t="s">
        <v>42</v>
      </c>
    </row>
    <row r="28" spans="2:13" x14ac:dyDescent="0.25">
      <c r="B28" s="1" t="s">
        <v>43</v>
      </c>
      <c r="C28" s="1">
        <f>VLOOKUP(B28,$E$27:$H$37,4,0)</f>
        <v>2574</v>
      </c>
      <c r="E28" s="1" t="s">
        <v>45</v>
      </c>
      <c r="F28" s="1" t="s">
        <v>48</v>
      </c>
      <c r="G28" s="10">
        <v>895</v>
      </c>
      <c r="H28" s="1">
        <v>2151</v>
      </c>
    </row>
    <row r="29" spans="2:13" x14ac:dyDescent="0.25">
      <c r="B29" s="1" t="s">
        <v>45</v>
      </c>
      <c r="C29" s="1">
        <f t="shared" ref="C29:C32" si="1">VLOOKUP(B29,$E$27:$H$37,4,0)</f>
        <v>2151</v>
      </c>
      <c r="E29" s="1" t="s">
        <v>49</v>
      </c>
      <c r="F29" s="1" t="s">
        <v>46</v>
      </c>
      <c r="G29" s="10">
        <v>125</v>
      </c>
      <c r="H29" s="1">
        <v>2227.5</v>
      </c>
    </row>
    <row r="30" spans="2:13" x14ac:dyDescent="0.25">
      <c r="B30" s="1" t="s">
        <v>47</v>
      </c>
      <c r="C30" s="1">
        <f t="shared" si="1"/>
        <v>2475</v>
      </c>
      <c r="E30" s="1" t="s">
        <v>47</v>
      </c>
      <c r="F30" s="1" t="s">
        <v>44</v>
      </c>
      <c r="G30" s="10">
        <v>145</v>
      </c>
      <c r="H30" s="1">
        <v>2475</v>
      </c>
    </row>
    <row r="31" spans="2:13" x14ac:dyDescent="0.25">
      <c r="B31" s="1" t="s">
        <v>49</v>
      </c>
      <c r="C31" s="1">
        <f t="shared" si="1"/>
        <v>2227.5</v>
      </c>
      <c r="E31" s="1" t="s">
        <v>104</v>
      </c>
      <c r="F31" s="1" t="s">
        <v>46</v>
      </c>
      <c r="G31" s="10">
        <v>848</v>
      </c>
      <c r="H31" s="10">
        <v>2537.25</v>
      </c>
    </row>
    <row r="32" spans="2:13" x14ac:dyDescent="0.25">
      <c r="B32" s="1" t="s">
        <v>51</v>
      </c>
      <c r="C32" s="1">
        <f t="shared" si="1"/>
        <v>2541</v>
      </c>
      <c r="E32" s="1" t="s">
        <v>51</v>
      </c>
      <c r="F32" s="1" t="s">
        <v>52</v>
      </c>
      <c r="G32" s="10">
        <v>777</v>
      </c>
      <c r="H32" s="1">
        <v>2541</v>
      </c>
    </row>
    <row r="33" spans="5:8" x14ac:dyDescent="0.25">
      <c r="E33" s="1" t="s">
        <v>43</v>
      </c>
      <c r="F33" s="1" t="s">
        <v>50</v>
      </c>
      <c r="G33" s="10">
        <v>235</v>
      </c>
      <c r="H33" s="1">
        <v>2574</v>
      </c>
    </row>
    <row r="34" spans="5:8" x14ac:dyDescent="0.25">
      <c r="E34" s="1" t="s">
        <v>105</v>
      </c>
      <c r="F34" s="1" t="s">
        <v>48</v>
      </c>
      <c r="G34" s="10">
        <v>985</v>
      </c>
      <c r="H34" s="10">
        <v>2585.1</v>
      </c>
    </row>
    <row r="35" spans="5:8" x14ac:dyDescent="0.25">
      <c r="E35" s="1" t="s">
        <v>106</v>
      </c>
      <c r="F35" s="1" t="s">
        <v>50</v>
      </c>
      <c r="G35" s="10">
        <v>1122</v>
      </c>
      <c r="H35" s="10">
        <v>2632.95</v>
      </c>
    </row>
    <row r="36" spans="5:8" x14ac:dyDescent="0.25">
      <c r="E36" s="1" t="s">
        <v>107</v>
      </c>
      <c r="F36" s="1" t="s">
        <v>52</v>
      </c>
      <c r="G36" s="10">
        <v>1260</v>
      </c>
      <c r="H36" s="10">
        <v>2680.8</v>
      </c>
    </row>
    <row r="37" spans="5:8" x14ac:dyDescent="0.25">
      <c r="E37" s="1" t="s">
        <v>108</v>
      </c>
      <c r="F37" s="1" t="s">
        <v>44</v>
      </c>
      <c r="G37" s="10">
        <v>1397</v>
      </c>
      <c r="H37" s="10">
        <v>2728.65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K8" sqref="K8"/>
    </sheetView>
  </sheetViews>
  <sheetFormatPr defaultRowHeight="15" x14ac:dyDescent="0.25"/>
  <cols>
    <col min="2" max="2" width="17.5703125" bestFit="1" customWidth="1"/>
    <col min="9" max="9" width="16.7109375" customWidth="1"/>
  </cols>
  <sheetData>
    <row r="2" spans="2:11" x14ac:dyDescent="0.25">
      <c r="B2" t="s">
        <v>87</v>
      </c>
      <c r="I2" t="s">
        <v>88</v>
      </c>
    </row>
    <row r="4" spans="2:11" x14ac:dyDescent="0.25">
      <c r="B4" s="13" t="s">
        <v>41</v>
      </c>
      <c r="C4" s="13" t="s">
        <v>85</v>
      </c>
      <c r="D4" s="13" t="s">
        <v>86</v>
      </c>
    </row>
    <row r="5" spans="2:11" x14ac:dyDescent="0.25">
      <c r="B5" s="1" t="s">
        <v>34</v>
      </c>
      <c r="C5" s="1">
        <v>2851</v>
      </c>
      <c r="D5" s="1">
        <f>RANK(C5,$C$5:$C$18,0)</f>
        <v>4</v>
      </c>
    </row>
    <row r="6" spans="2:11" x14ac:dyDescent="0.25">
      <c r="B6" s="1" t="s">
        <v>33</v>
      </c>
      <c r="C6" s="1">
        <v>3495</v>
      </c>
      <c r="D6" s="1">
        <f>RANK(C6,$C$5:C19,0)</f>
        <v>3</v>
      </c>
      <c r="I6" s="13" t="s">
        <v>99</v>
      </c>
      <c r="J6" s="13" t="s">
        <v>100</v>
      </c>
      <c r="K6" s="13" t="s">
        <v>86</v>
      </c>
    </row>
    <row r="7" spans="2:11" x14ac:dyDescent="0.25">
      <c r="B7" s="1" t="s">
        <v>48</v>
      </c>
      <c r="C7" s="1">
        <v>2632</v>
      </c>
      <c r="D7" s="1">
        <f>RANK(C7,$C$5:C20,0)</f>
        <v>6</v>
      </c>
      <c r="I7" s="1" t="s">
        <v>89</v>
      </c>
      <c r="J7" s="1">
        <v>1538</v>
      </c>
      <c r="K7" s="1">
        <f>RANK(J7,$J$7:$J$16,0)</f>
        <v>10</v>
      </c>
    </row>
    <row r="8" spans="2:11" x14ac:dyDescent="0.25">
      <c r="B8" s="1" t="s">
        <v>50</v>
      </c>
      <c r="C8" s="1">
        <v>2633</v>
      </c>
      <c r="D8" s="1">
        <f>RANK(C8,$C$5:C21,0)</f>
        <v>5</v>
      </c>
      <c r="I8" s="1" t="s">
        <v>90</v>
      </c>
      <c r="J8" s="1">
        <v>6602</v>
      </c>
      <c r="K8" s="1">
        <f>RANK(J8,$J$7:J17,0)</f>
        <v>1</v>
      </c>
    </row>
    <row r="9" spans="2:11" x14ac:dyDescent="0.25">
      <c r="B9" s="1" t="s">
        <v>20</v>
      </c>
      <c r="C9" s="1">
        <v>2574</v>
      </c>
      <c r="D9" s="1">
        <f>RANK(C9,$C$5:C22,0)</f>
        <v>7</v>
      </c>
      <c r="I9" s="1" t="s">
        <v>91</v>
      </c>
      <c r="J9" s="1">
        <v>4831</v>
      </c>
      <c r="K9" s="1">
        <f>RANK(J9,$J$7:J18,0)</f>
        <v>6</v>
      </c>
    </row>
    <row r="10" spans="2:11" x14ac:dyDescent="0.25">
      <c r="B10" s="1" t="s">
        <v>18</v>
      </c>
      <c r="C10" s="1">
        <v>2151</v>
      </c>
      <c r="D10" s="1">
        <f>RANK(C10,$C$5:C23,0)</f>
        <v>13</v>
      </c>
      <c r="I10" s="1" t="s">
        <v>92</v>
      </c>
      <c r="J10" s="1">
        <v>5985</v>
      </c>
      <c r="K10" s="1">
        <f>RANK(J10,$J$7:J19,0)</f>
        <v>2</v>
      </c>
    </row>
    <row r="11" spans="2:11" x14ac:dyDescent="0.25">
      <c r="B11" s="1" t="s">
        <v>44</v>
      </c>
      <c r="C11" s="1">
        <v>2475</v>
      </c>
      <c r="D11" s="1">
        <f>RANK(C11,$C$5:C24,0)</f>
        <v>10</v>
      </c>
      <c r="I11" s="1" t="s">
        <v>93</v>
      </c>
      <c r="J11" s="1">
        <v>5444</v>
      </c>
      <c r="K11" s="1">
        <f>RANK(J11,$J$7:J20,0)</f>
        <v>4</v>
      </c>
    </row>
    <row r="12" spans="2:11" x14ac:dyDescent="0.25">
      <c r="B12" s="1" t="s">
        <v>56</v>
      </c>
      <c r="C12" s="1">
        <v>2227.5</v>
      </c>
      <c r="D12" s="1">
        <f>RANK(C12,$C$5:C25,0)</f>
        <v>12</v>
      </c>
      <c r="I12" s="1" t="s">
        <v>94</v>
      </c>
      <c r="J12" s="1">
        <v>5444</v>
      </c>
      <c r="K12" s="1">
        <f>RANK(J12,$J$7:J21,0)</f>
        <v>4</v>
      </c>
    </row>
    <row r="13" spans="2:11" x14ac:dyDescent="0.25">
      <c r="B13" s="1" t="s">
        <v>81</v>
      </c>
      <c r="C13" s="1">
        <v>2541</v>
      </c>
      <c r="D13" s="1">
        <f>RANK(C13,$C$5:C26,0)</f>
        <v>8</v>
      </c>
      <c r="I13" s="1" t="s">
        <v>95</v>
      </c>
      <c r="J13" s="1">
        <v>3412</v>
      </c>
      <c r="K13" s="1">
        <f>RANK(J13,$J$7:J22,0)</f>
        <v>7</v>
      </c>
    </row>
    <row r="14" spans="2:11" x14ac:dyDescent="0.25">
      <c r="B14" s="1" t="s">
        <v>16</v>
      </c>
      <c r="C14" s="1">
        <v>2536</v>
      </c>
      <c r="D14" s="1">
        <f>RANK(C14,$C$5:C27,0)</f>
        <v>9</v>
      </c>
      <c r="I14" s="1" t="s">
        <v>96</v>
      </c>
      <c r="J14" s="1">
        <v>5809</v>
      </c>
      <c r="K14" s="1">
        <f>RANK(J14,$J$7:J23,0)</f>
        <v>3</v>
      </c>
    </row>
    <row r="15" spans="2:11" x14ac:dyDescent="0.25">
      <c r="B15" s="1" t="s">
        <v>14</v>
      </c>
      <c r="C15" s="1">
        <v>2007</v>
      </c>
      <c r="D15" s="1">
        <f>RANK(C15,$C$5:C28,0)</f>
        <v>14</v>
      </c>
      <c r="I15" s="1" t="s">
        <v>97</v>
      </c>
      <c r="J15" s="1">
        <v>1711</v>
      </c>
      <c r="K15" s="1">
        <f>RANK(J15,$J$7:J24,0)</f>
        <v>8</v>
      </c>
    </row>
    <row r="16" spans="2:11" x14ac:dyDescent="0.25">
      <c r="B16" s="1" t="s">
        <v>21</v>
      </c>
      <c r="C16" s="1">
        <v>2460</v>
      </c>
      <c r="D16" s="1">
        <f>RANK(C16,$C$5:C29,0)</f>
        <v>11</v>
      </c>
      <c r="I16" s="1" t="s">
        <v>98</v>
      </c>
      <c r="J16" s="1">
        <v>1711</v>
      </c>
      <c r="K16" s="1">
        <f>RANK(J16,$J$7:J25,0)</f>
        <v>8</v>
      </c>
    </row>
    <row r="17" spans="2:4" x14ac:dyDescent="0.25">
      <c r="B17" s="1" t="s">
        <v>19</v>
      </c>
      <c r="C17" s="1">
        <v>3802.5</v>
      </c>
      <c r="D17" s="1">
        <f>RANK(C17,$C$5:C30,0)</f>
        <v>1</v>
      </c>
    </row>
    <row r="18" spans="2:4" x14ac:dyDescent="0.25">
      <c r="B18" s="1" t="s">
        <v>6</v>
      </c>
      <c r="C18" s="1">
        <v>3793.5</v>
      </c>
      <c r="D18" s="1">
        <f>RANK(C18,$C$5:C31,0)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2022-07-27T07:17:57Z</dcterms:created>
  <dcterms:modified xsi:type="dcterms:W3CDTF">2023-02-24T12:04:53Z</dcterms:modified>
</cp:coreProperties>
</file>