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ution_1" sheetId="1" r:id="rId4"/>
    <sheet state="visible" name="Solution_2" sheetId="2" r:id="rId5"/>
    <sheet state="visible" name="Solution_3" sheetId="3" r:id="rId6"/>
    <sheet state="visible" name="DataStudio Link - Solution_2" sheetId="4" r:id="rId7"/>
  </sheets>
  <definedNames/>
  <calcPr/>
</workbook>
</file>

<file path=xl/sharedStrings.xml><?xml version="1.0" encoding="utf-8"?>
<sst xmlns="http://schemas.openxmlformats.org/spreadsheetml/2006/main" count="12749" uniqueCount="9981">
  <si>
    <t>URLs</t>
  </si>
  <si>
    <t>count_of_search_results</t>
  </si>
  <si>
    <t>Query (Formula)</t>
  </si>
  <si>
    <t>https://play.google.com/store/search?q=messenger%20app&amp;c=apps</t>
  </si>
  <si>
    <t>https://play.google.com/store/search?q=torch&amp;c=apps</t>
  </si>
  <si>
    <t>https://play.google.com/store/search?q=personal%20loan%20app&amp;c=apps</t>
  </si>
  <si>
    <t>https://play.google.com/store/search?q=pnr%20status%20in%20india&amp;c=apps</t>
  </si>
  <si>
    <t>Query Function (SQL)</t>
  </si>
  <si>
    <t>date_time</t>
  </si>
  <si>
    <t>instance_id</t>
  </si>
  <si>
    <t>data_time_ist</t>
  </si>
  <si>
    <t>instance_id_given_day</t>
  </si>
  <si>
    <t>percentage_of_instance_id_given_day</t>
  </si>
  <si>
    <t>count_instance_id</t>
  </si>
  <si>
    <t>time_of_the_Day_with_lowest_instance_id</t>
  </si>
  <si>
    <t>2022-04-12 07:09:10 UTC</t>
  </si>
  <si>
    <t>9e27bf765fdc2986c2f92c6919872380</t>
  </si>
  <si>
    <t>2022-04-12 07:07:59 UTC</t>
  </si>
  <si>
    <t>d96f725b82f1c12f177e9d1b9c1bb643</t>
  </si>
  <si>
    <t>2022-04-12 07:07:50 UTC</t>
  </si>
  <si>
    <t>f9b959ce7f71a1f92bcbf0a35502a036</t>
  </si>
  <si>
    <t>2022-04-12 07:04:32 UTC</t>
  </si>
  <si>
    <t>7d2d079987017cf300ad30d97ddaad84</t>
  </si>
  <si>
    <t>2022-04-12 07:01:56 UTC</t>
  </si>
  <si>
    <t>2022-04-12 07:01:53 UTC</t>
  </si>
  <si>
    <t>53f113f131c5b49c98714600b95fddb3</t>
  </si>
  <si>
    <t>2022-04-12 07:01:50 UTC</t>
  </si>
  <si>
    <t>2022-04-12 07:01:22 UTC</t>
  </si>
  <si>
    <t>2022-04-12 07:01:17 UTC</t>
  </si>
  <si>
    <t>2022-04-12 07:01:00 UTC</t>
  </si>
  <si>
    <t>2a0442055d31f3b75b860cd86aecf4ea</t>
  </si>
  <si>
    <t>2022-04-12 07:00:27 UTC</t>
  </si>
  <si>
    <t>2022-04-12 06:59:15 UTC</t>
  </si>
  <si>
    <t>188a4318617bae847690254706106891</t>
  </si>
  <si>
    <t>2022-04-12 06:58:53 UTC</t>
  </si>
  <si>
    <t>2022-04-12 06:58:47 UTC</t>
  </si>
  <si>
    <t>2022-04-12 06:58:36 UTC</t>
  </si>
  <si>
    <t>7068d8135b7d792554d60c3046848af7</t>
  </si>
  <si>
    <t>2022-04-12 06:58:25 UTC</t>
  </si>
  <si>
    <t>c7696a1b1a3dd8d5ee13cfc7c84378c4</t>
  </si>
  <si>
    <t>2022-04-12 06:57:32 UTC</t>
  </si>
  <si>
    <t>2e7e7a6814fe39f6917b1897a89703d7</t>
  </si>
  <si>
    <t>2022-04-12 06:57:30 UTC</t>
  </si>
  <si>
    <t>2022-04-12 06:56:49 UTC</t>
  </si>
  <si>
    <t>91fba088a6ab6219155727b47cee7be9</t>
  </si>
  <si>
    <t>2022-04-12 06:56:43 UTC</t>
  </si>
  <si>
    <t>2022-04-12 06:56:39 UTC</t>
  </si>
  <si>
    <t>2022-04-12 06:56:37 UTC</t>
  </si>
  <si>
    <t>2022-04-12 06:56:33 UTC</t>
  </si>
  <si>
    <t>2022-04-12 06:54:49 UTC</t>
  </si>
  <si>
    <t>debfe92260dd64f918c0da86160bdcdc</t>
  </si>
  <si>
    <t>2022-04-12 06:52:53 UTC</t>
  </si>
  <si>
    <t>2022-04-12 06:52:38 UTC</t>
  </si>
  <si>
    <t>861ad8e9c4142041c0417dd5d5d35363</t>
  </si>
  <si>
    <t>2022-04-12 06:51:33 UTC</t>
  </si>
  <si>
    <t>2022-04-12 06:51:26 UTC</t>
  </si>
  <si>
    <t>adc11055703b944df7122938251cc957</t>
  </si>
  <si>
    <t>2022-04-12 06:50:27 UTC</t>
  </si>
  <si>
    <t>2022-04-12 06:47:18 UTC</t>
  </si>
  <si>
    <t>2022-04-12 06:46:58 UTC</t>
  </si>
  <si>
    <t>2022-04-12 06:45:38 UTC</t>
  </si>
  <si>
    <t>2022-04-12 06:44:30 UTC</t>
  </si>
  <si>
    <t>2022-04-12 06:37:59 UTC</t>
  </si>
  <si>
    <t>2022-04-12 06:36:53 UTC</t>
  </si>
  <si>
    <t>2022-04-12 06:35:19 UTC</t>
  </si>
  <si>
    <t>aee4548cea84308b168672fc8a469e23</t>
  </si>
  <si>
    <t>2022-04-12 06:32:19 UTC</t>
  </si>
  <si>
    <t>2022-04-12 06:31:56 UTC</t>
  </si>
  <si>
    <t>2022-04-12 06:31:34 UTC</t>
  </si>
  <si>
    <t>2022-04-12 06:26:41 UTC</t>
  </si>
  <si>
    <t>2022-04-12 06:25:34 UTC</t>
  </si>
  <si>
    <t>2022-04-12 06:25:15 UTC</t>
  </si>
  <si>
    <t>2022-04-12 06:25:01 UTC</t>
  </si>
  <si>
    <t>2022-04-12 06:22:34 UTC</t>
  </si>
  <si>
    <t>2022-04-12 06:22:30 UTC</t>
  </si>
  <si>
    <t>45194919de55628331278d92289f03fa</t>
  </si>
  <si>
    <t>2022-04-12 06:22:27 UTC</t>
  </si>
  <si>
    <t>2022-04-12 06:20:53 UTC</t>
  </si>
  <si>
    <t>f34af2b1f4385d03dacaae2978766874</t>
  </si>
  <si>
    <t>2022-04-12 06:20:42 UTC</t>
  </si>
  <si>
    <t>2022-04-12 06:20:36 UTC</t>
  </si>
  <si>
    <t>2022-04-12 06:20:22 UTC</t>
  </si>
  <si>
    <t>2022-04-12 06:20:17 UTC</t>
  </si>
  <si>
    <t>2022-04-12 06:18:51 UTC</t>
  </si>
  <si>
    <t>2022-04-12 06:18:23 UTC</t>
  </si>
  <si>
    <t>5c6346228d8010a0929e73ea93585d27</t>
  </si>
  <si>
    <t>2022-04-12 06:18:13 UTC</t>
  </si>
  <si>
    <t>2022-04-12 06:17:56 UTC</t>
  </si>
  <si>
    <t>8f001089daa8acfe41422878d7cfbab8</t>
  </si>
  <si>
    <t>2022-04-12 06:17:46 UTC</t>
  </si>
  <si>
    <t>2022-04-12 06:17:07 UTC</t>
  </si>
  <si>
    <t>2022-04-12 06:17:02 UTC</t>
  </si>
  <si>
    <t>2022-04-12 06:16:56 UTC</t>
  </si>
  <si>
    <t>2022-04-12 06:16:37 UTC</t>
  </si>
  <si>
    <t>2022-04-12 06:16:33 UTC</t>
  </si>
  <si>
    <t>2022-04-12 06:16:27 UTC</t>
  </si>
  <si>
    <t>2022-04-12 06:16:23 UTC</t>
  </si>
  <si>
    <t>2022-04-12 06:16:19 UTC</t>
  </si>
  <si>
    <t>2022-04-12 06:16:10 UTC</t>
  </si>
  <si>
    <t>2022-04-12 06:16:06 UTC</t>
  </si>
  <si>
    <t>46ef89cf0faca910c84c33305885545d</t>
  </si>
  <si>
    <t>2022-04-12 06:16:03 UTC</t>
  </si>
  <si>
    <t>2022-04-12 06:15:55 UTC</t>
  </si>
  <si>
    <t>2022-04-12 06:15:21 UTC</t>
  </si>
  <si>
    <t>2022-04-12 06:14:42 UTC</t>
  </si>
  <si>
    <t>2022-04-12 06:13:37 UTC</t>
  </si>
  <si>
    <t>c8ef09f01b0bb4c6c1b75cf28a48d04a</t>
  </si>
  <si>
    <t>2022-04-12 06:12:56 UTC</t>
  </si>
  <si>
    <t>2022-04-12 06:12:13 UTC</t>
  </si>
  <si>
    <t>2022-04-12 06:11:54 UTC</t>
  </si>
  <si>
    <t>59574b50bc7377d012318c0cc760d3a4</t>
  </si>
  <si>
    <t>2022-04-12 06:11:44 UTC</t>
  </si>
  <si>
    <t>2022-04-12 06:10:56 UTC</t>
  </si>
  <si>
    <t>1c4795cbe0782fab8d84bd9d524debe1</t>
  </si>
  <si>
    <t>2022-04-12 06:10:06 UTC</t>
  </si>
  <si>
    <t>2022-04-12 06:09:53 UTC</t>
  </si>
  <si>
    <t>2022-04-12 06:09:47 UTC</t>
  </si>
  <si>
    <t>2022-04-12 06:09:40 UTC</t>
  </si>
  <si>
    <t>2022-04-12 06:08:23 UTC</t>
  </si>
  <si>
    <t>2022-04-12 06:06:51 UTC</t>
  </si>
  <si>
    <t>e628bedad49481d7101104b65e367600</t>
  </si>
  <si>
    <t>2022-04-12 06:04:35 UTC</t>
  </si>
  <si>
    <t>2022-04-12 06:04:27 UTC</t>
  </si>
  <si>
    <t>2022-04-12 06:04:22 UTC</t>
  </si>
  <si>
    <t>2022-04-12 06:04:15 UTC</t>
  </si>
  <si>
    <t>2022-04-12 06:02:11 UTC</t>
  </si>
  <si>
    <t>ac3f0f5c7b8f672c0ac8c609b08c0a23</t>
  </si>
  <si>
    <t>2022-04-12 06:01:26 UTC</t>
  </si>
  <si>
    <t>2022-04-12 06:01:23 UTC</t>
  </si>
  <si>
    <t>d894024409fcfdce06361793603671b8</t>
  </si>
  <si>
    <t>2022-04-12 06:00:25 UTC</t>
  </si>
  <si>
    <t>2022-04-12 06:00:21 UTC</t>
  </si>
  <si>
    <t>2022-04-12 06:00:19 UTC</t>
  </si>
  <si>
    <t>2022-04-12 05:58:49 UTC</t>
  </si>
  <si>
    <t>bf02acce9b9cd8cb81d3f337b033c0ec</t>
  </si>
  <si>
    <t>2022-04-12 05:58:37 UTC</t>
  </si>
  <si>
    <t>2022-04-12 05:57:45 UTC</t>
  </si>
  <si>
    <t>075cb73e19ebde73477f5c10650fe72b</t>
  </si>
  <si>
    <t>2022-04-12 05:57:18 UTC</t>
  </si>
  <si>
    <t>b93d125369c20ceb0ab22949a1735038</t>
  </si>
  <si>
    <t>2022-04-12 05:57:12 UTC</t>
  </si>
  <si>
    <t>2022-04-12 05:57:08 UTC</t>
  </si>
  <si>
    <t>2022-04-12 05:57:05 UTC</t>
  </si>
  <si>
    <t>2022-04-12 05:57:01 UTC</t>
  </si>
  <si>
    <t>2022-04-12 05:56:58 UTC</t>
  </si>
  <si>
    <t>2022-04-12 05:56:55 UTC</t>
  </si>
  <si>
    <t>efc0aac90297fc6b04110b85cfc23c58</t>
  </si>
  <si>
    <t>2022-04-12 05:56:50 UTC</t>
  </si>
  <si>
    <t>2022-04-12 05:56:04 UTC</t>
  </si>
  <si>
    <t>f665ec6a5680ce71a1b1621958d819dc</t>
  </si>
  <si>
    <t>2022-04-12 05:56:03 UTC</t>
  </si>
  <si>
    <t>2022-04-12 05:55:57 UTC</t>
  </si>
  <si>
    <t>2022-04-12 05:54:55 UTC</t>
  </si>
  <si>
    <t>2022-04-12 05:54:38 UTC</t>
  </si>
  <si>
    <t>9672e6958e16659d013d0706b6e4f763</t>
  </si>
  <si>
    <t>2022-04-12 05:53:36 UTC</t>
  </si>
  <si>
    <t>1e972bf82016ca11f1d7719672304a78</t>
  </si>
  <si>
    <t>2022-04-12 05:52:58 UTC</t>
  </si>
  <si>
    <t>2022-04-12 05:52:01 UTC</t>
  </si>
  <si>
    <t>76ea79ec77d657f2a86be6c86c475919</t>
  </si>
  <si>
    <t>2022-04-12 05:48:12 UTC</t>
  </si>
  <si>
    <t>c430ff9ec0b3dedd6c2722d550b9506b</t>
  </si>
  <si>
    <t>2022-04-12 05:47:48 UTC</t>
  </si>
  <si>
    <t>2022-04-12 05:46:53 UTC</t>
  </si>
  <si>
    <t>2022-04-12 05:46:39 UTC</t>
  </si>
  <si>
    <t>2022-04-12 05:46:27 UTC</t>
  </si>
  <si>
    <t>77a3b42cb272cc37c57583c17c5bff7a</t>
  </si>
  <si>
    <t>2022-04-12 05:45:49 UTC</t>
  </si>
  <si>
    <t>ea07517209bf99f68e252d3c74409b5a</t>
  </si>
  <si>
    <t>2022-04-12 05:43:32 UTC</t>
  </si>
  <si>
    <t>ff7cc069b4d19c26b6b8137abdfbbec3</t>
  </si>
  <si>
    <t>2022-04-12 05:43:14 UTC</t>
  </si>
  <si>
    <t>2022-04-12 05:40:40 UTC</t>
  </si>
  <si>
    <t>2022-04-12 05:39:58 UTC</t>
  </si>
  <si>
    <t>5efe58e2941d64a18391188f91de66a8</t>
  </si>
  <si>
    <t>2022-04-12 05:39:34 UTC</t>
  </si>
  <si>
    <t>94c84423208a64f4dc9b1c41e7f77685</t>
  </si>
  <si>
    <t>2022-04-12 05:39:12 UTC</t>
  </si>
  <si>
    <t>219824bbc5a31e5650515041254af176</t>
  </si>
  <si>
    <t>2022-04-12 05:37:01 UTC</t>
  </si>
  <si>
    <t>2022-04-12 05:35:41 UTC</t>
  </si>
  <si>
    <t>b1e5bbc2859353c6fb2f8e71790169e5</t>
  </si>
  <si>
    <t>2022-04-12 05:33:34 UTC</t>
  </si>
  <si>
    <t>2022-04-12 05:33:31 UTC</t>
  </si>
  <si>
    <t>e8e6ca2a24efa9b8510ac6cc63ef0994</t>
  </si>
  <si>
    <t>2022-04-12 05:33:27 UTC</t>
  </si>
  <si>
    <t>4cb9fbc9a709540db36f7db53ab27243</t>
  </si>
  <si>
    <t>2022-04-12 05:33:16 UTC</t>
  </si>
  <si>
    <t>2022-04-12 05:33:13 UTC</t>
  </si>
  <si>
    <t>2022-04-12 05:33:01 UTC</t>
  </si>
  <si>
    <t>2022-04-12 05:32:58 UTC</t>
  </si>
  <si>
    <t>2022-04-12 05:32:56 UTC</t>
  </si>
  <si>
    <t>2022-04-12 05:32:36 UTC</t>
  </si>
  <si>
    <t>2022-04-12 05:32:30 UTC</t>
  </si>
  <si>
    <t>2022-04-12 05:32:11 UTC</t>
  </si>
  <si>
    <t>2022-04-12 05:30:38 UTC</t>
  </si>
  <si>
    <t>2022-04-12 05:30:37 UTC</t>
  </si>
  <si>
    <t>2022-04-12 05:30:33 UTC</t>
  </si>
  <si>
    <t>2022-04-12 05:30:04 UTC</t>
  </si>
  <si>
    <t>2022-04-12 05:30:01 UTC</t>
  </si>
  <si>
    <t>2022-04-12 05:29:56 UTC</t>
  </si>
  <si>
    <t>2022-04-12 05:29:54 UTC</t>
  </si>
  <si>
    <t>2022-04-12 05:28:30 UTC</t>
  </si>
  <si>
    <t>2022-04-12 05:28:27 UTC</t>
  </si>
  <si>
    <t>57c87f1300fc325618f8a11d5632cff8</t>
  </si>
  <si>
    <t>2022-04-12 05:28:24 UTC</t>
  </si>
  <si>
    <t>2022-04-12 05:28:19 UTC</t>
  </si>
  <si>
    <t>2022-04-12 05:28:17 UTC</t>
  </si>
  <si>
    <t>2022-04-12 05:28:03 UTC</t>
  </si>
  <si>
    <t>2022-04-12 05:27:43 UTC</t>
  </si>
  <si>
    <t>2022-04-12 05:27:22 UTC</t>
  </si>
  <si>
    <t>2022-04-12 05:27:19 UTC</t>
  </si>
  <si>
    <t>2022-04-12 05:27:13 UTC</t>
  </si>
  <si>
    <t>2022-04-12 05:27:10 UTC</t>
  </si>
  <si>
    <t>2022-04-12 05:27:04 UTC</t>
  </si>
  <si>
    <t>2022-04-12 05:27:01 UTC</t>
  </si>
  <si>
    <t>2022-04-12 05:26:57 UTC</t>
  </si>
  <si>
    <t>2022-04-12 05:26:43 UTC</t>
  </si>
  <si>
    <t>2022-04-12 05:26:40 UTC</t>
  </si>
  <si>
    <t>16122a494cb26354b608785a1db785c6</t>
  </si>
  <si>
    <t>2022-04-12 05:26:33 UTC</t>
  </si>
  <si>
    <t>ffc08c32eaa3145a82f7dd22d93fcdf6</t>
  </si>
  <si>
    <t>2022-04-12 05:23:58 UTC</t>
  </si>
  <si>
    <t>2022-04-12 05:22:25 UTC</t>
  </si>
  <si>
    <t>ae078b8cbe7739f30344d8cc90cab61e</t>
  </si>
  <si>
    <t>2022-04-12 05:20:12 UTC</t>
  </si>
  <si>
    <t>2022-04-12 05:19:33 UTC</t>
  </si>
  <si>
    <t>2022-04-12 05:19:27 UTC</t>
  </si>
  <si>
    <t>2022-04-12 05:19:24 UTC</t>
  </si>
  <si>
    <t>2022-04-12 05:18:58 UTC</t>
  </si>
  <si>
    <t>cc6d33fdd4e00f21f99ab32228c8066e</t>
  </si>
  <si>
    <t>2022-04-12 05:17:33 UTC</t>
  </si>
  <si>
    <t>e79b71a177655f15a2677f8af305a5b0</t>
  </si>
  <si>
    <t>2022-04-12 05:17:20 UTC</t>
  </si>
  <si>
    <t>7fcdf06a462118f9ad40ed8dabb89608</t>
  </si>
  <si>
    <t>2022-04-12 05:17:16 UTC</t>
  </si>
  <si>
    <t>2022-04-12 05:12:08 UTC</t>
  </si>
  <si>
    <t>c25969056a5e31f7e9d86a792f861b11</t>
  </si>
  <si>
    <t>2022-04-12 05:09:25 UTC</t>
  </si>
  <si>
    <t>2022-04-12 05:08:41 UTC</t>
  </si>
  <si>
    <t>ea0949be0264de3b43d43814f754e762</t>
  </si>
  <si>
    <t>2022-04-12 05:06:16 UTC</t>
  </si>
  <si>
    <t>7985e7456aac883ef0a33b786b5771fa</t>
  </si>
  <si>
    <t>2022-04-12 05:02:31 UTC</t>
  </si>
  <si>
    <t>2022-04-12 05:02:23 UTC</t>
  </si>
  <si>
    <t>2d10e359633907b90821deda63c7e122</t>
  </si>
  <si>
    <t>2022-04-12 05:02:17 UTC</t>
  </si>
  <si>
    <t>2022-04-12 05:00:19 UTC</t>
  </si>
  <si>
    <t>f8164938fee04a149d5a0e636061ef83</t>
  </si>
  <si>
    <t>2022-04-12 05:00:12 UTC</t>
  </si>
  <si>
    <t>2022-04-12 04:59:55 UTC</t>
  </si>
  <si>
    <t>3ec9b677dd89229fdd6c0d778f49be91</t>
  </si>
  <si>
    <t>2022-04-12 04:59:02 UTC</t>
  </si>
  <si>
    <t>2022-04-12 04:55:37 UTC</t>
  </si>
  <si>
    <t>5c4f5e7f2a2f56ef5938ddcfb123ce0d</t>
  </si>
  <si>
    <t>2022-04-12 04:48:57 UTC</t>
  </si>
  <si>
    <t>6fded2275fd1165266cec3a335aba52b</t>
  </si>
  <si>
    <t>2022-04-12 04:48:22 UTC</t>
  </si>
  <si>
    <t>35b739047f59bcc186bd3fc6833b9503</t>
  </si>
  <si>
    <t>2022-04-12 04:47:36 UTC</t>
  </si>
  <si>
    <t>2022-04-12 04:47:35 UTC</t>
  </si>
  <si>
    <t>2022-04-12 04:47:31 UTC</t>
  </si>
  <si>
    <t>2384308b31e9b9a7d7d2ecfc3d27d77f</t>
  </si>
  <si>
    <t>2022-04-12 04:47:28 UTC</t>
  </si>
  <si>
    <t>9eaa4bc674d6ca7394cff3bcaf5e76ba</t>
  </si>
  <si>
    <t>2022-04-12 04:47:25 UTC</t>
  </si>
  <si>
    <t>2022-04-12 04:47:22 UTC</t>
  </si>
  <si>
    <t>2022-04-12 04:46:56 UTC</t>
  </si>
  <si>
    <t>2022-04-12 04:46:18 UTC</t>
  </si>
  <si>
    <t>2022-04-12 04:43:21 UTC</t>
  </si>
  <si>
    <t>2022-04-12 04:43:14 UTC</t>
  </si>
  <si>
    <t>1a6a8c0206c8a98336d8f0ffc0e17ab8</t>
  </si>
  <si>
    <t>2022-04-12 04:43:05 UTC</t>
  </si>
  <si>
    <t>2022-04-12 04:40:28 UTC</t>
  </si>
  <si>
    <t>2022-04-12 04:38:52 UTC</t>
  </si>
  <si>
    <t>2022-04-12 04:38:03 UTC</t>
  </si>
  <si>
    <t>2022-04-12 04:34:47 UTC</t>
  </si>
  <si>
    <t>2022-04-12 04:33:21 UTC</t>
  </si>
  <si>
    <t>2022-04-12 04:33:09 UTC</t>
  </si>
  <si>
    <t>2022-04-12 04:32:37 UTC</t>
  </si>
  <si>
    <t>2022-04-12 04:32:32 UTC</t>
  </si>
  <si>
    <t>2022-04-12 04:30:34 UTC</t>
  </si>
  <si>
    <t>dbea4da031f1640f9ba9a7e64cbf4a74</t>
  </si>
  <si>
    <t>2022-04-12 04:30:08 UTC</t>
  </si>
  <si>
    <t>e16ce150747384b5e6b2097e341f5c32</t>
  </si>
  <si>
    <t>2022-04-12 04:29:12 UTC</t>
  </si>
  <si>
    <t>2022-04-12 04:25:44 UTC</t>
  </si>
  <si>
    <t>6da1681004912416bb0016ab18a2fb2f</t>
  </si>
  <si>
    <t>2022-04-12 04:24:40 UTC</t>
  </si>
  <si>
    <t>2022-04-12 04:20:52 UTC</t>
  </si>
  <si>
    <t>f1469b1d641a32f06bec7fe703318b7d</t>
  </si>
  <si>
    <t>2022-04-12 04:17:35 UTC</t>
  </si>
  <si>
    <t>2022-04-12 04:13:58 UTC</t>
  </si>
  <si>
    <t>5716cfc29c81b189ab93fa059c70a01c</t>
  </si>
  <si>
    <t>2022-04-12 04:13:50 UTC</t>
  </si>
  <si>
    <t>2022-04-12 04:13:45 UTC</t>
  </si>
  <si>
    <t>2022-04-12 04:12:46 UTC</t>
  </si>
  <si>
    <t>2022-04-12 04:12:28 UTC</t>
  </si>
  <si>
    <t>2022-04-12 04:12:26 UTC</t>
  </si>
  <si>
    <t>2022-04-12 04:12:23 UTC</t>
  </si>
  <si>
    <t>2022-04-12 04:12:19 UTC</t>
  </si>
  <si>
    <t>2022-04-12 04:10:58 UTC</t>
  </si>
  <si>
    <t>2022-04-12 04:09:27 UTC</t>
  </si>
  <si>
    <t>2022-04-12 04:09:17 UTC</t>
  </si>
  <si>
    <t>2022-04-12 04:08:26 UTC</t>
  </si>
  <si>
    <t>2022-04-12 04:08:24 UTC</t>
  </si>
  <si>
    <t>2022-04-12 04:08:22 UTC</t>
  </si>
  <si>
    <t>2022-04-12 04:07:32 UTC</t>
  </si>
  <si>
    <t>2022-04-12 04:06:28 UTC</t>
  </si>
  <si>
    <t>2022-04-12 04:06:12 UTC</t>
  </si>
  <si>
    <t>2022-04-12 04:06:06 UTC</t>
  </si>
  <si>
    <t>2022-04-12 04:03:10 UTC</t>
  </si>
  <si>
    <t>2022-04-12 03:59:45 UTC</t>
  </si>
  <si>
    <t>2022-04-12 03:59:42 UTC</t>
  </si>
  <si>
    <t>2022-04-12 03:58:39 UTC</t>
  </si>
  <si>
    <t>06bd6ebc6c39eae3d078b9be68ea47fb</t>
  </si>
  <si>
    <t>2022-04-12 03:57:42 UTC</t>
  </si>
  <si>
    <t>60b28cc9a90045b62a5a09e3bd2eb6ba</t>
  </si>
  <si>
    <t>2022-04-12 03:55:45 UTC</t>
  </si>
  <si>
    <t>2022-04-12 03:55:42 UTC</t>
  </si>
  <si>
    <t>56d5764ebc04525ae4dc6a4350d5213f</t>
  </si>
  <si>
    <t>2022-04-12 03:55:11 UTC</t>
  </si>
  <si>
    <t>d1de92c3b7fb309ec92b4e7d83eebe13</t>
  </si>
  <si>
    <t>2022-04-12 03:54:30 UTC</t>
  </si>
  <si>
    <t>4a4dbd78dba85479929a84ffa0c37efb</t>
  </si>
  <si>
    <t>2022-04-12 03:54:27 UTC</t>
  </si>
  <si>
    <t>2022-04-12 03:54:06 UTC</t>
  </si>
  <si>
    <t>2022-04-12 03:53:58 UTC</t>
  </si>
  <si>
    <t>2022-04-12 03:53:55 UTC</t>
  </si>
  <si>
    <t>2022-04-12 03:52:29 UTC</t>
  </si>
  <si>
    <t>2022-04-12 03:52:19 UTC</t>
  </si>
  <si>
    <t>2022-04-12 03:51:30 UTC</t>
  </si>
  <si>
    <t>2022-04-12 03:50:34 UTC</t>
  </si>
  <si>
    <t>2022-04-12 03:50:05 UTC</t>
  </si>
  <si>
    <t>2022-04-12 03:49:54 UTC</t>
  </si>
  <si>
    <t>2022-04-12 03:49:25 UTC</t>
  </si>
  <si>
    <t>2022-04-12 03:49:17 UTC</t>
  </si>
  <si>
    <t>f25ac214a9fe1cfaf30ce4811279522c</t>
  </si>
  <si>
    <t>2022-04-12 03:48:55 UTC</t>
  </si>
  <si>
    <t>ac43069f64fc2b2136dd059097fe5e2e</t>
  </si>
  <si>
    <t>2022-04-12 03:48:28 UTC</t>
  </si>
  <si>
    <t>2022-04-12 03:48:19 UTC</t>
  </si>
  <si>
    <t>b36eb97aa4435a92dfb2555e73793012</t>
  </si>
  <si>
    <t>2022-04-12 03:48:17 UTC</t>
  </si>
  <si>
    <t>2022-04-12 03:48:15 UTC</t>
  </si>
  <si>
    <t>2022-04-12 03:48:11 UTC</t>
  </si>
  <si>
    <t>2022-04-12 03:48:10 UTC</t>
  </si>
  <si>
    <t>2022-04-12 03:48:09 UTC</t>
  </si>
  <si>
    <t>2022-04-12 03:48:05 UTC</t>
  </si>
  <si>
    <t>2022-04-12 03:47:47 UTC</t>
  </si>
  <si>
    <t>2022-04-12 03:47:45 UTC</t>
  </si>
  <si>
    <t>2022-04-12 03:47:28 UTC</t>
  </si>
  <si>
    <t>2022-04-12 03:47:26 UTC</t>
  </si>
  <si>
    <t>2022-04-12 03:47:24 UTC</t>
  </si>
  <si>
    <t>2022-04-12 03:47:23 UTC</t>
  </si>
  <si>
    <t>2022-04-12 03:47:21 UTC</t>
  </si>
  <si>
    <t>2022-04-12 03:47:14 UTC</t>
  </si>
  <si>
    <t>2022-04-12 03:47:12 UTC</t>
  </si>
  <si>
    <t>2022-04-12 03:47:10 UTC</t>
  </si>
  <si>
    <t>2022-04-12 03:47:09 UTC</t>
  </si>
  <si>
    <t>2022-04-12 03:47:06 UTC</t>
  </si>
  <si>
    <t>2022-04-12 03:47:04 UTC</t>
  </si>
  <si>
    <t>2022-04-12 03:47:03 UTC</t>
  </si>
  <si>
    <t>2022-04-12 03:47:00 UTC</t>
  </si>
  <si>
    <t>2022-04-12 03:46:55 UTC</t>
  </si>
  <si>
    <t>2022-04-12 03:42:35 UTC</t>
  </si>
  <si>
    <t>fd2a56b78bfb48211929e8cedf39ed75</t>
  </si>
  <si>
    <t>2022-04-12 03:42:29 UTC</t>
  </si>
  <si>
    <t>2022-04-12 03:42:28 UTC</t>
  </si>
  <si>
    <t>2022-04-12 03:42:16 UTC</t>
  </si>
  <si>
    <t>2022-04-12 03:42:01 UTC</t>
  </si>
  <si>
    <t>2022-04-12 03:41:57 UTC</t>
  </si>
  <si>
    <t>2022-04-12 03:41:54 UTC</t>
  </si>
  <si>
    <t>2022-04-12 03:41:50 UTC</t>
  </si>
  <si>
    <t>2022-04-12 03:41:33 UTC</t>
  </si>
  <si>
    <t>64ef81e5937dc8b2e42f0e950edc5d88</t>
  </si>
  <si>
    <t>2022-04-12 03:40:45 UTC</t>
  </si>
  <si>
    <t>2022-04-12 03:39:39 UTC</t>
  </si>
  <si>
    <t>3ae556a0dda720509323c9c15c2302fa</t>
  </si>
  <si>
    <t>2022-04-12 03:39:03 UTC</t>
  </si>
  <si>
    <t>2022-04-12 03:39:00 UTC</t>
  </si>
  <si>
    <t>2022-04-12 03:38:54 UTC</t>
  </si>
  <si>
    <t>2022-04-12 03:38:53 UTC</t>
  </si>
  <si>
    <t>2022-04-12 03:38:48 UTC</t>
  </si>
  <si>
    <t>2022-04-12 03:38:17 UTC</t>
  </si>
  <si>
    <t>2022-04-12 03:37:54 UTC</t>
  </si>
  <si>
    <t>3b1a3da1f71aef0a96145b38c7f6318a</t>
  </si>
  <si>
    <t>2022-04-12 03:37:17 UTC</t>
  </si>
  <si>
    <t>5576a3638b7b941b32debfff8c034e3c</t>
  </si>
  <si>
    <t>2022-04-12 03:37:01 UTC</t>
  </si>
  <si>
    <t>2022-04-12 03:35:45 UTC</t>
  </si>
  <si>
    <t>2022-04-12 03:35:42 UTC</t>
  </si>
  <si>
    <t>2022-04-12 03:35:30 UTC</t>
  </si>
  <si>
    <t>2022-04-12 03:35:19 UTC</t>
  </si>
  <si>
    <t>2022-04-12 03:35:18 UTC</t>
  </si>
  <si>
    <t>2022-04-12 03:35:17 UTC</t>
  </si>
  <si>
    <t>2022-04-12 03:35:16 UTC</t>
  </si>
  <si>
    <t>2022-04-12 03:35:15 UTC</t>
  </si>
  <si>
    <t>2022-04-12 03:35:14 UTC</t>
  </si>
  <si>
    <t>2022-04-12 03:35:13 UTC</t>
  </si>
  <si>
    <t>2022-04-12 03:35:12 UTC</t>
  </si>
  <si>
    <t>2022-04-12 03:35:11 UTC</t>
  </si>
  <si>
    <t>2022-04-12 03:35:10 UTC</t>
  </si>
  <si>
    <t>2022-04-12 03:35:09 UTC</t>
  </si>
  <si>
    <t>2022-04-12 03:35:08 UTC</t>
  </si>
  <si>
    <t>2022-04-12 03:35:07 UTC</t>
  </si>
  <si>
    <t>2022-04-12 03:35:06 UTC</t>
  </si>
  <si>
    <t>2022-04-12 03:35:05 UTC</t>
  </si>
  <si>
    <t>2022-04-12 03:35:04 UTC</t>
  </si>
  <si>
    <t>2022-04-12 03:35:03 UTC</t>
  </si>
  <si>
    <t>2022-04-12 03:35:02 UTC</t>
  </si>
  <si>
    <t>2022-04-12 03:35:01 UTC</t>
  </si>
  <si>
    <t>2022-04-12 03:35:00 UTC</t>
  </si>
  <si>
    <t>2022-04-12 03:34:59 UTC</t>
  </si>
  <si>
    <t>2022-04-12 03:34:58 UTC</t>
  </si>
  <si>
    <t>2022-04-12 03:34:57 UTC</t>
  </si>
  <si>
    <t>2022-04-12 03:34:56 UTC</t>
  </si>
  <si>
    <t>2022-04-12 03:34:55 UTC</t>
  </si>
  <si>
    <t>2022-04-12 03:34:54 UTC</t>
  </si>
  <si>
    <t>2022-04-12 03:34:53 UTC</t>
  </si>
  <si>
    <t>2022-04-12 03:34:52 UTC</t>
  </si>
  <si>
    <t>2022-04-12 03:34:51 UTC</t>
  </si>
  <si>
    <t>2022-04-12 03:34:50 UTC</t>
  </si>
  <si>
    <t>2022-04-12 03:34:49 UTC</t>
  </si>
  <si>
    <t>2022-04-12 03:34:48 UTC</t>
  </si>
  <si>
    <t>2022-04-12 03:34:47 UTC</t>
  </si>
  <si>
    <t>2022-04-12 03:34:46 UTC</t>
  </si>
  <si>
    <t>2022-04-12 03:34:45 UTC</t>
  </si>
  <si>
    <t>2022-04-12 03:34:44 UTC</t>
  </si>
  <si>
    <t>2022-04-12 03:34:43 UTC</t>
  </si>
  <si>
    <t>2022-04-12 03:34:42 UTC</t>
  </si>
  <si>
    <t>2022-04-12 03:34:41 UTC</t>
  </si>
  <si>
    <t>2022-04-12 03:34:40 UTC</t>
  </si>
  <si>
    <t>2022-04-12 03:34:39 UTC</t>
  </si>
  <si>
    <t>2022-04-12 03:34:38 UTC</t>
  </si>
  <si>
    <t>2022-04-12 03:34:37 UTC</t>
  </si>
  <si>
    <t>2022-04-12 03:34:36 UTC</t>
  </si>
  <si>
    <t>2022-04-12 03:34:35 UTC</t>
  </si>
  <si>
    <t>2022-04-12 03:34:34 UTC</t>
  </si>
  <si>
    <t>2022-04-12 03:34:33 UTC</t>
  </si>
  <si>
    <t>2022-04-12 03:34:32 UTC</t>
  </si>
  <si>
    <t>2022-04-12 03:34:31 UTC</t>
  </si>
  <si>
    <t>2022-04-12 03:34:30 UTC</t>
  </si>
  <si>
    <t>2022-04-12 03:34:29 UTC</t>
  </si>
  <si>
    <t>2022-04-12 03:34:28 UTC</t>
  </si>
  <si>
    <t>2022-04-12 03:34:27 UTC</t>
  </si>
  <si>
    <t>2022-04-12 03:34:26 UTC</t>
  </si>
  <si>
    <t>2022-04-12 03:34:25 UTC</t>
  </si>
  <si>
    <t>2022-04-12 03:34:24 UTC</t>
  </si>
  <si>
    <t>2022-04-12 03:34:23 UTC</t>
  </si>
  <si>
    <t>2022-04-12 03:34:22 UTC</t>
  </si>
  <si>
    <t>2022-04-12 03:34:21 UTC</t>
  </si>
  <si>
    <t>2022-04-12 03:34:20 UTC</t>
  </si>
  <si>
    <t>2022-04-12 03:34:19 UTC</t>
  </si>
  <si>
    <t>2022-04-12 03:34:18 UTC</t>
  </si>
  <si>
    <t>2022-04-12 03:34:17 UTC</t>
  </si>
  <si>
    <t>2022-04-12 03:34:16 UTC</t>
  </si>
  <si>
    <t>2022-04-12 03:34:15 UTC</t>
  </si>
  <si>
    <t>2022-04-12 03:34:14 UTC</t>
  </si>
  <si>
    <t>2022-04-12 03:34:13 UTC</t>
  </si>
  <si>
    <t>2022-04-12 03:34:12 UTC</t>
  </si>
  <si>
    <t>f41c65e8925a8c3396b72b6086754130</t>
  </si>
  <si>
    <t>2022-04-12 03:34:11 UTC</t>
  </si>
  <si>
    <t>2022-04-12 03:34:10 UTC</t>
  </si>
  <si>
    <t>2022-04-12 03:34:09 UTC</t>
  </si>
  <si>
    <t>2022-04-12 03:34:08 UTC</t>
  </si>
  <si>
    <t>2022-04-12 03:34:07 UTC</t>
  </si>
  <si>
    <t>2022-04-12 03:34:06 UTC</t>
  </si>
  <si>
    <t>2022-04-12 03:34:05 UTC</t>
  </si>
  <si>
    <t>2022-04-12 03:34:04 UTC</t>
  </si>
  <si>
    <t>2022-04-12 03:34:03 UTC</t>
  </si>
  <si>
    <t>2022-04-12 03:34:02 UTC</t>
  </si>
  <si>
    <t>2022-04-12 03:34:01 UTC</t>
  </si>
  <si>
    <t>2022-04-12 03:34:00 UTC</t>
  </si>
  <si>
    <t>2022-04-12 03:33:59 UTC</t>
  </si>
  <si>
    <t>2022-04-12 03:33:58 UTC</t>
  </si>
  <si>
    <t>2022-04-12 03:33:57 UTC</t>
  </si>
  <si>
    <t>2022-04-12 03:33:56 UTC</t>
  </si>
  <si>
    <t>2022-04-12 03:33:55 UTC</t>
  </si>
  <si>
    <t>2022-04-12 03:33:54 UTC</t>
  </si>
  <si>
    <t>2022-04-12 03:33:53 UTC</t>
  </si>
  <si>
    <t>2022-04-12 03:33:52 UTC</t>
  </si>
  <si>
    <t>2022-04-12 03:33:51 UTC</t>
  </si>
  <si>
    <t>2022-04-12 03:33:50 UTC</t>
  </si>
  <si>
    <t>2022-04-12 03:33:49 UTC</t>
  </si>
  <si>
    <t>2022-04-12 03:33:48 UTC</t>
  </si>
  <si>
    <t>2022-04-12 03:33:47 UTC</t>
  </si>
  <si>
    <t>2022-04-12 03:33:46 UTC</t>
  </si>
  <si>
    <t>2022-04-12 03:33:45 UTC</t>
  </si>
  <si>
    <t>2022-04-12 03:33:44 UTC</t>
  </si>
  <si>
    <t>2022-04-12 03:33:43 UTC</t>
  </si>
  <si>
    <t>2022-04-12 03:33:42 UTC</t>
  </si>
  <si>
    <t>2022-04-12 03:33:41 UTC</t>
  </si>
  <si>
    <t>2022-04-12 03:33:40 UTC</t>
  </si>
  <si>
    <t>2022-04-12 03:33:39 UTC</t>
  </si>
  <si>
    <t>2022-04-12 03:33:38 UTC</t>
  </si>
  <si>
    <t>2022-04-12 03:33:37 UTC</t>
  </si>
  <si>
    <t>2022-04-12 03:33:36 UTC</t>
  </si>
  <si>
    <t>2022-04-12 03:33:35 UTC</t>
  </si>
  <si>
    <t>2022-04-12 03:33:34 UTC</t>
  </si>
  <si>
    <t>2022-04-12 03:33:33 UTC</t>
  </si>
  <si>
    <t>2022-04-12 03:33:32 UTC</t>
  </si>
  <si>
    <t>2022-04-12 03:33:31 UTC</t>
  </si>
  <si>
    <t>2022-04-12 03:33:30 UTC</t>
  </si>
  <si>
    <t>2022-04-12 03:33:29 UTC</t>
  </si>
  <si>
    <t>2022-04-12 03:33:28 UTC</t>
  </si>
  <si>
    <t>2022-04-12 03:33:27 UTC</t>
  </si>
  <si>
    <t>2022-04-12 03:33:26 UTC</t>
  </si>
  <si>
    <t>2022-04-12 03:33:25 UTC</t>
  </si>
  <si>
    <t>2022-04-12 03:33:24 UTC</t>
  </si>
  <si>
    <t>2022-04-12 03:33:23 UTC</t>
  </si>
  <si>
    <t>2022-04-12 03:33:22 UTC</t>
  </si>
  <si>
    <t>2022-04-12 03:33:21 UTC</t>
  </si>
  <si>
    <t>2022-04-12 03:33:20 UTC</t>
  </si>
  <si>
    <t>2022-04-12 03:33:15 UTC</t>
  </si>
  <si>
    <t>2022-04-12 03:33:14 UTC</t>
  </si>
  <si>
    <t>2022-04-12 03:33:13 UTC</t>
  </si>
  <si>
    <t>2022-04-12 03:33:12 UTC</t>
  </si>
  <si>
    <t>2022-04-12 03:33:11 UTC</t>
  </si>
  <si>
    <t>2022-04-12 03:33:10 UTC</t>
  </si>
  <si>
    <t>2022-04-12 03:33:09 UTC</t>
  </si>
  <si>
    <t>2022-04-12 03:33:08 UTC</t>
  </si>
  <si>
    <t>2022-04-12 03:33:07 UTC</t>
  </si>
  <si>
    <t>2022-04-12 03:33:06 UTC</t>
  </si>
  <si>
    <t>2022-04-12 03:33:05 UTC</t>
  </si>
  <si>
    <t>2022-04-12 03:33:04 UTC</t>
  </si>
  <si>
    <t>2022-04-12 03:33:03 UTC</t>
  </si>
  <si>
    <t>2022-04-12 03:33:02 UTC</t>
  </si>
  <si>
    <t>2022-04-12 03:33:01 UTC</t>
  </si>
  <si>
    <t>2022-04-12 03:33:00 UTC</t>
  </si>
  <si>
    <t>2022-04-12 03:32:59 UTC</t>
  </si>
  <si>
    <t>2022-04-12 03:32:58 UTC</t>
  </si>
  <si>
    <t>2022-04-12 03:32:57 UTC</t>
  </si>
  <si>
    <t>2022-04-12 03:32:56 UTC</t>
  </si>
  <si>
    <t>2022-04-12 03:32:55 UTC</t>
  </si>
  <si>
    <t>2022-04-12 03:32:54 UTC</t>
  </si>
  <si>
    <t>78df32fa3ec68129f96b7917a5f6bd93</t>
  </si>
  <si>
    <t>2022-04-12 03:32:53 UTC</t>
  </si>
  <si>
    <t>2022-04-12 03:32:52 UTC</t>
  </si>
  <si>
    <t>2022-04-12 03:32:51 UTC</t>
  </si>
  <si>
    <t>2022-04-12 03:32:50 UTC</t>
  </si>
  <si>
    <t>2022-04-12 03:32:49 UTC</t>
  </si>
  <si>
    <t>2022-04-12 03:32:48 UTC</t>
  </si>
  <si>
    <t>2022-04-12 03:32:47 UTC</t>
  </si>
  <si>
    <t>2022-04-12 03:32:46 UTC</t>
  </si>
  <si>
    <t>2022-04-12 03:32:45 UTC</t>
  </si>
  <si>
    <t>2022-04-12 03:32:44 UTC</t>
  </si>
  <si>
    <t>2022-04-12 03:32:43 UTC</t>
  </si>
  <si>
    <t>2022-04-12 03:32:42 UTC</t>
  </si>
  <si>
    <t>2022-04-12 03:32:41 UTC</t>
  </si>
  <si>
    <t>2022-04-12 03:32:40 UTC</t>
  </si>
  <si>
    <t>2022-04-12 03:32:39 UTC</t>
  </si>
  <si>
    <t>2022-04-12 03:32:38 UTC</t>
  </si>
  <si>
    <t>2022-04-12 03:32:37 UTC</t>
  </si>
  <si>
    <t>2022-04-12 03:32:36 UTC</t>
  </si>
  <si>
    <t>2022-04-12 03:32:35 UTC</t>
  </si>
  <si>
    <t>2022-04-12 03:32:34 UTC</t>
  </si>
  <si>
    <t>2022-04-12 03:32:33 UTC</t>
  </si>
  <si>
    <t>2022-04-12 03:32:32 UTC</t>
  </si>
  <si>
    <t>2022-04-12 03:32:31 UTC</t>
  </si>
  <si>
    <t>2022-04-12 03:32:30 UTC</t>
  </si>
  <si>
    <t>2022-04-12 03:32:29 UTC</t>
  </si>
  <si>
    <t>2022-04-12 03:32:28 UTC</t>
  </si>
  <si>
    <t>2022-04-12 03:32:27 UTC</t>
  </si>
  <si>
    <t>2022-04-12 03:32:26 UTC</t>
  </si>
  <si>
    <t>2022-04-12 03:32:25 UTC</t>
  </si>
  <si>
    <t>2022-04-12 03:32:24 UTC</t>
  </si>
  <si>
    <t>2022-04-12 03:32:23 UTC</t>
  </si>
  <si>
    <t>2022-04-12 03:32:22 UTC</t>
  </si>
  <si>
    <t>2022-04-12 03:32:21 UTC</t>
  </si>
  <si>
    <t>2022-04-12 03:32:20 UTC</t>
  </si>
  <si>
    <t>2022-04-12 03:32:19 UTC</t>
  </si>
  <si>
    <t>2022-04-12 03:32:18 UTC</t>
  </si>
  <si>
    <t>2022-04-12 03:32:17 UTC</t>
  </si>
  <si>
    <t>2022-04-12 03:32:16 UTC</t>
  </si>
  <si>
    <t>2022-04-12 03:32:11 UTC</t>
  </si>
  <si>
    <t>2022-04-12 03:32:10 UTC</t>
  </si>
  <si>
    <t>2022-04-12 03:32:09 UTC</t>
  </si>
  <si>
    <t>2022-04-12 03:32:08 UTC</t>
  </si>
  <si>
    <t>2022-04-12 03:32:07 UTC</t>
  </si>
  <si>
    <t>2022-04-12 03:32:06 UTC</t>
  </si>
  <si>
    <t>2022-04-12 03:32:05 UTC</t>
  </si>
  <si>
    <t>2022-04-12 03:32:04 UTC</t>
  </si>
  <si>
    <t>2022-04-12 03:32:03 UTC</t>
  </si>
  <si>
    <t>2022-04-12 03:32:02 UTC</t>
  </si>
  <si>
    <t>2022-04-12 03:32:01 UTC</t>
  </si>
  <si>
    <t>2022-04-12 03:32:00 UTC</t>
  </si>
  <si>
    <t>2022-04-12 03:31:59 UTC</t>
  </si>
  <si>
    <t>2022-04-12 03:31:58 UTC</t>
  </si>
  <si>
    <t>2022-04-12 03:31:57 UTC</t>
  </si>
  <si>
    <t>2022-04-12 03:31:56 UTC</t>
  </si>
  <si>
    <t>2022-04-12 03:31:55 UTC</t>
  </si>
  <si>
    <t>2022-04-12 03:31:54 UTC</t>
  </si>
  <si>
    <t>2022-04-12 03:31:53 UTC</t>
  </si>
  <si>
    <t>2022-04-12 03:31:52 UTC</t>
  </si>
  <si>
    <t>2022-04-12 03:31:51 UTC</t>
  </si>
  <si>
    <t>2022-04-12 03:31:50 UTC</t>
  </si>
  <si>
    <t>2022-04-12 03:31:49 UTC</t>
  </si>
  <si>
    <t>2022-04-12 03:31:48 UTC</t>
  </si>
  <si>
    <t>2022-04-12 03:31:47 UTC</t>
  </si>
  <si>
    <t>2022-04-12 03:31:46 UTC</t>
  </si>
  <si>
    <t>2022-04-12 03:31:45 UTC</t>
  </si>
  <si>
    <t>2022-04-12 03:31:44 UTC</t>
  </si>
  <si>
    <t>2022-04-12 03:31:43 UTC</t>
  </si>
  <si>
    <t>2022-04-12 03:31:42 UTC</t>
  </si>
  <si>
    <t>2022-04-12 03:31:41 UTC</t>
  </si>
  <si>
    <t>2022-04-12 03:31:36 UTC</t>
  </si>
  <si>
    <t>2022-04-12 03:31:35 UTC</t>
  </si>
  <si>
    <t>2022-04-12 03:31:34 UTC</t>
  </si>
  <si>
    <t>2022-04-12 03:31:33 UTC</t>
  </si>
  <si>
    <t>2022-04-12 03:31:32 UTC</t>
  </si>
  <si>
    <t>2022-04-12 03:31:31 UTC</t>
  </si>
  <si>
    <t>2022-04-12 03:31:30 UTC</t>
  </si>
  <si>
    <t>2022-04-12 03:31:29 UTC</t>
  </si>
  <si>
    <t>2022-04-12 03:31:28 UTC</t>
  </si>
  <si>
    <t>2022-04-12 03:31:27 UTC</t>
  </si>
  <si>
    <t>2022-04-12 03:31:26 UTC</t>
  </si>
  <si>
    <t>2022-04-12 03:31:25 UTC</t>
  </si>
  <si>
    <t>2022-04-12 03:31:24 UTC</t>
  </si>
  <si>
    <t>2022-04-12 03:31:23 UTC</t>
  </si>
  <si>
    <t>2022-04-12 03:31:22 UTC</t>
  </si>
  <si>
    <t>2022-04-12 03:31:21 UTC</t>
  </si>
  <si>
    <t>2022-04-12 03:31:20 UTC</t>
  </si>
  <si>
    <t>2022-04-12 03:31:19 UTC</t>
  </si>
  <si>
    <t>2022-04-12 03:31:18 UTC</t>
  </si>
  <si>
    <t>2022-04-12 03:31:17 UTC</t>
  </si>
  <si>
    <t>2022-04-12 03:31:16 UTC</t>
  </si>
  <si>
    <t>2022-04-12 03:31:15 UTC</t>
  </si>
  <si>
    <t>2022-04-12 03:31:02 UTC</t>
  </si>
  <si>
    <t>2022-04-12 03:29:42 UTC</t>
  </si>
  <si>
    <t>2022-04-12 03:28:41 UTC</t>
  </si>
  <si>
    <t>2022-04-12 03:26:39 UTC</t>
  </si>
  <si>
    <t>2022-04-12 03:26:38 UTC</t>
  </si>
  <si>
    <t>2022-04-12 03:25:48 UTC</t>
  </si>
  <si>
    <t>2022-04-12 03:25:42 UTC</t>
  </si>
  <si>
    <t>2022-04-12 03:25:37 UTC</t>
  </si>
  <si>
    <t>2022-04-12 03:25:05 UTC</t>
  </si>
  <si>
    <t>2022-04-12 03:25:03 UTC</t>
  </si>
  <si>
    <t>2022-04-12 03:23:12 UTC</t>
  </si>
  <si>
    <t>2022-04-12 03:23:11 UTC</t>
  </si>
  <si>
    <t>2022-04-12 03:23:10 UTC</t>
  </si>
  <si>
    <t>2022-04-12 03:23:08 UTC</t>
  </si>
  <si>
    <t>2022-04-12 03:23:07 UTC</t>
  </si>
  <si>
    <t>2022-04-12 03:23:06 UTC</t>
  </si>
  <si>
    <t>2022-04-12 03:23:05 UTC</t>
  </si>
  <si>
    <t>2022-04-12 03:23:03 UTC</t>
  </si>
  <si>
    <t>2022-04-12 03:23:01 UTC</t>
  </si>
  <si>
    <t>2022-04-12 03:23:00 UTC</t>
  </si>
  <si>
    <t>2022-04-12 03:22:13 UTC</t>
  </si>
  <si>
    <t>2022-04-12 03:21:18 UTC</t>
  </si>
  <si>
    <t>215625d18101935e74708845377ef394</t>
  </si>
  <si>
    <t>2022-04-12 03:21:03 UTC</t>
  </si>
  <si>
    <t>2022-04-12 03:18:42 UTC</t>
  </si>
  <si>
    <t>2aaf15aaf43199388554c0b016be459c</t>
  </si>
  <si>
    <t>2022-04-12 03:17:47 UTC</t>
  </si>
  <si>
    <t>2022-04-12 03:16:37 UTC</t>
  </si>
  <si>
    <t>786e40388417f0e3df59e75fb625cc8c</t>
  </si>
  <si>
    <t>2022-04-12 03:16:27 UTC</t>
  </si>
  <si>
    <t>64ff9bd314ae8cb1fed1ba1bc1552883</t>
  </si>
  <si>
    <t>2022-04-12 03:15:20 UTC</t>
  </si>
  <si>
    <t>2022-04-12 03:15:15 UTC</t>
  </si>
  <si>
    <t>2022-04-12 03:15:07 UTC</t>
  </si>
  <si>
    <t>2022-04-12 03:14:54 UTC</t>
  </si>
  <si>
    <t>a4f31e79c449132bbc197930a21cc1aa</t>
  </si>
  <si>
    <t>2022-04-12 03:14:26 UTC</t>
  </si>
  <si>
    <t>2022-04-12 03:14:16 UTC</t>
  </si>
  <si>
    <t>86b5f249f5dcdcd96c7db7b5539ed252</t>
  </si>
  <si>
    <t>2022-04-12 03:13:39 UTC</t>
  </si>
  <si>
    <t>2022-04-12 03:13:37 UTC</t>
  </si>
  <si>
    <t>2022-04-12 03:12:20 UTC</t>
  </si>
  <si>
    <t>17084141e05608128d32fdaf489e419e</t>
  </si>
  <si>
    <t>2022-04-12 03:11:38 UTC</t>
  </si>
  <si>
    <t>2022-04-12 03:11:25 UTC</t>
  </si>
  <si>
    <t>1695e8b60964da31864b8d53c1aef1dd</t>
  </si>
  <si>
    <t>2022-04-12 03:10:33 UTC</t>
  </si>
  <si>
    <t>2022-04-12 03:09:59 UTC</t>
  </si>
  <si>
    <t>2022-04-12 03:09:56 UTC</t>
  </si>
  <si>
    <t>2022-04-12 03:08:55 UTC</t>
  </si>
  <si>
    <t>52835383fd751514bec168f306a2d132</t>
  </si>
  <si>
    <t>2022-04-12 03:08:11 UTC</t>
  </si>
  <si>
    <t>2022-04-12 03:06:34 UTC</t>
  </si>
  <si>
    <t>2022-04-12 03:06:26 UTC</t>
  </si>
  <si>
    <t>2022-04-12 03:06:16 UTC</t>
  </si>
  <si>
    <t>2022-04-12 03:06:07 UTC</t>
  </si>
  <si>
    <t>2022-04-12 03:06:03 UTC</t>
  </si>
  <si>
    <t>2022-04-12 03:05:59 UTC</t>
  </si>
  <si>
    <t>2022-04-12 03:05:56 UTC</t>
  </si>
  <si>
    <t>2cfc5c1f37f647b2f37d8b2a7a6c7709</t>
  </si>
  <si>
    <t>2022-04-12 03:05:50 UTC</t>
  </si>
  <si>
    <t>2022-04-12 03:05:45 UTC</t>
  </si>
  <si>
    <t>2022-04-12 03:05:41 UTC</t>
  </si>
  <si>
    <t>2022-04-12 03:04:35 UTC</t>
  </si>
  <si>
    <t>2022-04-12 03:04:34 UTC</t>
  </si>
  <si>
    <t>2022-04-12 03:04:32 UTC</t>
  </si>
  <si>
    <t>2022-04-12 03:04:30 UTC</t>
  </si>
  <si>
    <t>2022-04-12 03:04:29 UTC</t>
  </si>
  <si>
    <t>2022-04-12 03:04:27 UTC</t>
  </si>
  <si>
    <t>2022-04-12 03:04:25 UTC</t>
  </si>
  <si>
    <t>2022-04-12 03:04:21 UTC</t>
  </si>
  <si>
    <t>2022-04-12 03:04:06 UTC</t>
  </si>
  <si>
    <t>2022-04-12 03:04:04 UTC</t>
  </si>
  <si>
    <t>2022-04-12 03:03:59 UTC</t>
  </si>
  <si>
    <t>2022-04-12 03:02:46 UTC</t>
  </si>
  <si>
    <t>2022-04-12 03:02:25 UTC</t>
  </si>
  <si>
    <t>872c71404db824a8e7cacd56c4178cab</t>
  </si>
  <si>
    <t>2022-04-12 03:02:08 UTC</t>
  </si>
  <si>
    <t>2022-04-12 03:02:05 UTC</t>
  </si>
  <si>
    <t>2022-04-12 03:01:54 UTC</t>
  </si>
  <si>
    <t>2022-04-12 03:01:45 UTC</t>
  </si>
  <si>
    <t>2022-04-12 03:01:33 UTC</t>
  </si>
  <si>
    <t>2022-04-12 03:01:16 UTC</t>
  </si>
  <si>
    <t>2022-04-12 03:00:51 UTC</t>
  </si>
  <si>
    <t>2022-04-12 03:00:34 UTC</t>
  </si>
  <si>
    <t>2022-04-12 03:00:32 UTC</t>
  </si>
  <si>
    <t>2022-04-12 03:00:30 UTC</t>
  </si>
  <si>
    <t>2022-04-12 03:00:22 UTC</t>
  </si>
  <si>
    <t>cafb4d3c93dd8a3e3eed7b5d3c6345cc</t>
  </si>
  <si>
    <t>d84fad99295e654e7546cb686b4bccd7</t>
  </si>
  <si>
    <t>2022-04-12 03:00:11 UTC</t>
  </si>
  <si>
    <t>2022-04-12 02:59:57 UTC</t>
  </si>
  <si>
    <t>2022-04-12 02:59:19 UTC</t>
  </si>
  <si>
    <t>2022-04-12 02:59:12 UTC</t>
  </si>
  <si>
    <t>2022-04-12 02:58:57 UTC</t>
  </si>
  <si>
    <t>ec4fd437ffba9c96ba26c911f6e70f6a</t>
  </si>
  <si>
    <t>2022-04-12 02:58:19 UTC</t>
  </si>
  <si>
    <t>2022-04-12 02:58:11 UTC</t>
  </si>
  <si>
    <t>e193f740b1d8a310d685f27643dba1b3</t>
  </si>
  <si>
    <t>2022-04-12 02:53:15 UTC</t>
  </si>
  <si>
    <t>637d4e24a873b5298942f8bc80373e35</t>
  </si>
  <si>
    <t>2022-04-12 02:52:23 UTC</t>
  </si>
  <si>
    <t>2022-04-12 02:48:35 UTC</t>
  </si>
  <si>
    <t>2022-04-12 02:45:19 UTC</t>
  </si>
  <si>
    <t>f7273bd71c83863b43ce78b5c0048aff</t>
  </si>
  <si>
    <t>2022-04-12 02:39:16 UTC</t>
  </si>
  <si>
    <t>70167a92951db0dbaf21f1cc76a88efd</t>
  </si>
  <si>
    <t>2022-04-12 02:32:28 UTC</t>
  </si>
  <si>
    <t>2022-04-12 02:31:49 UTC</t>
  </si>
  <si>
    <t>fd5a7873b856148f0f5810f01a2ee2b6</t>
  </si>
  <si>
    <t>2022-04-12 02:30:54 UTC</t>
  </si>
  <si>
    <t>2022-04-12 02:30:30 UTC</t>
  </si>
  <si>
    <t>2022-04-12 02:30:25 UTC</t>
  </si>
  <si>
    <t>2022-04-12 02:30:04 UTC</t>
  </si>
  <si>
    <t>2022-04-12 02:28:49 UTC</t>
  </si>
  <si>
    <t>2022-04-12 02:27:19 UTC</t>
  </si>
  <si>
    <t>2022-04-12 02:24:26 UTC</t>
  </si>
  <si>
    <t>2022-04-12 02:23:45 UTC</t>
  </si>
  <si>
    <t>2022-04-12 02:22:28 UTC</t>
  </si>
  <si>
    <t>f82bf86507759940821fc4d7c6220a77</t>
  </si>
  <si>
    <t>2022-04-12 02:19:49 UTC</t>
  </si>
  <si>
    <t>2022-04-12 02:19:47 UTC</t>
  </si>
  <si>
    <t>04820419715d155fc510ca43a6d11c6e</t>
  </si>
  <si>
    <t>2022-04-12 02:18:26 UTC</t>
  </si>
  <si>
    <t>2022-04-12 02:17:54 UTC</t>
  </si>
  <si>
    <t>59715ce9f5729e4ca8e5abf8a7ec82f8</t>
  </si>
  <si>
    <t>2022-04-12 02:17:47 UTC</t>
  </si>
  <si>
    <t>2022-04-12 02:16:49 UTC</t>
  </si>
  <si>
    <t>2cb8daa4a94659a5e9a81725fe88399d</t>
  </si>
  <si>
    <t>2022-04-12 02:15:19 UTC</t>
  </si>
  <si>
    <t>f2e79034eba8324c2dbd70f6c4700ed1</t>
  </si>
  <si>
    <t>2022-04-12 02:13:12 UTC</t>
  </si>
  <si>
    <t>2022-04-12 02:11:57 UTC</t>
  </si>
  <si>
    <t>2022-04-12 02:08:58 UTC</t>
  </si>
  <si>
    <t>2022-04-12 02:08:26 UTC</t>
  </si>
  <si>
    <t>2022-04-12 02:08:24 UTC</t>
  </si>
  <si>
    <t>2022-04-12 02:05:13 UTC</t>
  </si>
  <si>
    <t>2022-04-12 02:05:11 UTC</t>
  </si>
  <si>
    <t>2022-04-12 02:05:04 UTC</t>
  </si>
  <si>
    <t>2022-04-12 02:05:01 UTC</t>
  </si>
  <si>
    <t>2022-04-12 02:02:03 UTC</t>
  </si>
  <si>
    <t>2022-04-12 01:59:17 UTC</t>
  </si>
  <si>
    <t>2022-04-12 01:56:02 UTC</t>
  </si>
  <si>
    <t>2022-04-12 01:56:00 UTC</t>
  </si>
  <si>
    <t>de8401bcb5a8db3cf5fcd291d48a671d</t>
  </si>
  <si>
    <t>2022-04-12 01:55:26 UTC</t>
  </si>
  <si>
    <t>d7acc735e404009075afc5523ad4ec38</t>
  </si>
  <si>
    <t>2022-04-12 01:54:34 UTC</t>
  </si>
  <si>
    <t>06f11aed2c0d1dcdd779f09942818ef4</t>
  </si>
  <si>
    <t>2022-04-12 01:54:32 UTC</t>
  </si>
  <si>
    <t>2022-04-12 01:53:43 UTC</t>
  </si>
  <si>
    <t>320664ddca74234dba5fb6e8f0c531b8</t>
  </si>
  <si>
    <t>2022-04-12 01:52:47 UTC</t>
  </si>
  <si>
    <t>c2cc57c7eeda68b1777825da50cb3b36</t>
  </si>
  <si>
    <t>2022-04-12 01:52:22 UTC</t>
  </si>
  <si>
    <t>cb79c0a05d3622c4a4a3e271b90b142b</t>
  </si>
  <si>
    <t>2022-04-12 01:52:16 UTC</t>
  </si>
  <si>
    <t>5fc0cf9f5dedc9eeaf153941f5012a46</t>
  </si>
  <si>
    <t>2022-04-12 01:45:01 UTC</t>
  </si>
  <si>
    <t>2022-04-12 01:44:58 UTC</t>
  </si>
  <si>
    <t>2022-04-12 01:44:51 UTC</t>
  </si>
  <si>
    <t>2022-04-12 01:44:47 UTC</t>
  </si>
  <si>
    <t>f6edd7b0525ab754bb9c512e4f9e1366</t>
  </si>
  <si>
    <t>2022-04-12 01:44:35 UTC</t>
  </si>
  <si>
    <t>2022-04-12 01:44:33 UTC</t>
  </si>
  <si>
    <t>2022-04-12 01:44:31 UTC</t>
  </si>
  <si>
    <t>2022-04-12 01:44:29 UTC</t>
  </si>
  <si>
    <t>2022-04-12 01:44:25 UTC</t>
  </si>
  <si>
    <t>2022-04-12 01:44:13 UTC</t>
  </si>
  <si>
    <t>2022-04-12 01:42:52 UTC</t>
  </si>
  <si>
    <t>65caf76348fb4d9701860956eebe8162</t>
  </si>
  <si>
    <t>2022-04-12 01:42:17 UTC</t>
  </si>
  <si>
    <t>599e8f8d09d8b53f3d344750c8c4df75</t>
  </si>
  <si>
    <t>2022-04-12 01:42:15 UTC</t>
  </si>
  <si>
    <t>f5be57efda9ca3a6edcc74b89a529539</t>
  </si>
  <si>
    <t>2022-04-12 01:39:33 UTC</t>
  </si>
  <si>
    <t>b1c6d0a7803f17a6b7afe16a74fc5d05</t>
  </si>
  <si>
    <t>2022-04-12 01:39:14 UTC</t>
  </si>
  <si>
    <t>2022-04-12 01:39:00 UTC</t>
  </si>
  <si>
    <t>d7e19b8a0650f562cb29c6e18b144bf3</t>
  </si>
  <si>
    <t>2022-04-12 01:38:54 UTC</t>
  </si>
  <si>
    <t>2022-04-12 01:38:52 UTC</t>
  </si>
  <si>
    <t>2022-04-12 01:33:53 UTC</t>
  </si>
  <si>
    <t>2022-04-12 01:32:51 UTC</t>
  </si>
  <si>
    <t>2022-04-12 01:32:07 UTC</t>
  </si>
  <si>
    <t>e44a37ac26c41feb4ba67ff4452fdb90</t>
  </si>
  <si>
    <t>2022-04-12 01:32:03 UTC</t>
  </si>
  <si>
    <t>2022-04-12 01:31:28 UTC</t>
  </si>
  <si>
    <t>2022-04-12 01:31:27 UTC</t>
  </si>
  <si>
    <t>2022-04-12 01:31:24 UTC</t>
  </si>
  <si>
    <t>2022-04-12 01:31:21 UTC</t>
  </si>
  <si>
    <t>2022-04-12 01:31:20 UTC</t>
  </si>
  <si>
    <t>2022-04-12 01:28:39 UTC</t>
  </si>
  <si>
    <t>2022-04-12 01:28:37 UTC</t>
  </si>
  <si>
    <t>2022-04-12 01:28:34 UTC</t>
  </si>
  <si>
    <t>8a1908b96a2ec5c627c8901573fe83ee</t>
  </si>
  <si>
    <t>2022-04-12 01:28:31 UTC</t>
  </si>
  <si>
    <t>2022-04-12 01:28:29 UTC</t>
  </si>
  <si>
    <t>2022-04-12 01:26:35 UTC</t>
  </si>
  <si>
    <t>56a938ed66824f62f5b1f73b6de954c5</t>
  </si>
  <si>
    <t>2022-04-12 01:25:35 UTC</t>
  </si>
  <si>
    <t>8f50921470e23e2ed431802fc967d2c1</t>
  </si>
  <si>
    <t>2022-04-12 01:24:46 UTC</t>
  </si>
  <si>
    <t>d21bcb1450da3203d407c8d2e2c37eb4</t>
  </si>
  <si>
    <t>2022-04-12 01:23:55 UTC</t>
  </si>
  <si>
    <t>f4fa82a0ff44a8837c48d634d38ce9f2</t>
  </si>
  <si>
    <t>2022-04-12 01:23:53 UTC</t>
  </si>
  <si>
    <t>35f3afe9986b765356cfcf79c6e3ce82</t>
  </si>
  <si>
    <t>2022-04-12 01:21:51 UTC</t>
  </si>
  <si>
    <t>5ac91eed3cd38e58add0abb08c8f2d21</t>
  </si>
  <si>
    <t>2022-04-12 01:21:05 UTC</t>
  </si>
  <si>
    <t>2022-04-12 01:20:08 UTC</t>
  </si>
  <si>
    <t>2022-04-12 01:19:44 UTC</t>
  </si>
  <si>
    <t>2022-04-12 01:19:23 UTC</t>
  </si>
  <si>
    <t>2022-04-12 01:17:24 UTC</t>
  </si>
  <si>
    <t>2022-04-12 01:17:00 UTC</t>
  </si>
  <si>
    <t>2022-04-12 01:10:18 UTC</t>
  </si>
  <si>
    <t>2022-04-12 01:10:16 UTC</t>
  </si>
  <si>
    <t>055f8ef0770b68004b75bdc635353ab6</t>
  </si>
  <si>
    <t>2022-04-12 01:09:24 UTC</t>
  </si>
  <si>
    <t>948b94ed7c8114418a3f834c5142e519</t>
  </si>
  <si>
    <t>2022-04-12 01:08:21 UTC</t>
  </si>
  <si>
    <t>2022-04-12 01:07:13 UTC</t>
  </si>
  <si>
    <t>2022-04-12 01:07:10 UTC</t>
  </si>
  <si>
    <t>2022-04-12 01:07:08 UTC</t>
  </si>
  <si>
    <t>2022-04-12 01:07:05 UTC</t>
  </si>
  <si>
    <t>2022-04-12 01:05:45 UTC</t>
  </si>
  <si>
    <t>2022-04-12 01:05:27 UTC</t>
  </si>
  <si>
    <t>2022-04-12 01:04:12 UTC</t>
  </si>
  <si>
    <t>2022-04-12 01:04:05 UTC</t>
  </si>
  <si>
    <t>9293569896e11a77de62b766331bd51f</t>
  </si>
  <si>
    <t>2022-04-12 01:03:56 UTC</t>
  </si>
  <si>
    <t>2022-04-12 01:03:02 UTC</t>
  </si>
  <si>
    <t>2022-04-12 01:01:23 UTC</t>
  </si>
  <si>
    <t>2022-04-12 00:58:56 UTC</t>
  </si>
  <si>
    <t>2022-04-12 00:58:03 UTC</t>
  </si>
  <si>
    <t>2022-04-12 00:53:37 UTC</t>
  </si>
  <si>
    <t>59abf2e1616319f6acc5388d02fa6337</t>
  </si>
  <si>
    <t>2022-04-12 00:52:23 UTC</t>
  </si>
  <si>
    <t>70ece40afe4f6e66116b10d222bc7220</t>
  </si>
  <si>
    <t>2022-04-12 00:40:12 UTC</t>
  </si>
  <si>
    <t>f6f620d270e22b5a6cd787207e211dbd</t>
  </si>
  <si>
    <t>2022-04-12 00:38:55 UTC</t>
  </si>
  <si>
    <t>2c0410ce1b94fdf7237355095c0cc621</t>
  </si>
  <si>
    <t>2022-04-12 00:38:11 UTC</t>
  </si>
  <si>
    <t>2022-04-12 00:38:08 UTC</t>
  </si>
  <si>
    <t>d292ff833e0ccec687473cb3fe474ab9</t>
  </si>
  <si>
    <t>2022-04-12 00:35:53 UTC</t>
  </si>
  <si>
    <t>2022-04-12 00:33:03 UTC</t>
  </si>
  <si>
    <t>ca844af6b01699674d08add814937cbc</t>
  </si>
  <si>
    <t>2022-04-12 00:32:59 UTC</t>
  </si>
  <si>
    <t>2022-04-12 00:32:56 UTC</t>
  </si>
  <si>
    <t>2022-04-12 00:28:09 UTC</t>
  </si>
  <si>
    <t>2022-04-12 00:27:56 UTC</t>
  </si>
  <si>
    <t>2022-04-12 00:27:52 UTC</t>
  </si>
  <si>
    <t>2022-04-12 00:27:49 UTC</t>
  </si>
  <si>
    <t>2022-04-12 00:27:44 UTC</t>
  </si>
  <si>
    <t>2022-04-12 00:27:16 UTC</t>
  </si>
  <si>
    <t>2022-04-12 00:27:12 UTC</t>
  </si>
  <si>
    <t>2022-04-12 00:26:46 UTC</t>
  </si>
  <si>
    <t>2022-04-12 00:26:43 UTC</t>
  </si>
  <si>
    <t>2022-04-12 00:26:30 UTC</t>
  </si>
  <si>
    <t>2022-04-12 00:26:27 UTC</t>
  </si>
  <si>
    <t>af123a46f3c24b7da9134d0c493777a5</t>
  </si>
  <si>
    <t>2022-04-12 00:26:12 UTC</t>
  </si>
  <si>
    <t>2022-04-12 00:26:08 UTC</t>
  </si>
  <si>
    <t>2022-04-12 00:26:03 UTC</t>
  </si>
  <si>
    <t>eb0641f4df1b81cb6d08ae5c161c620f</t>
  </si>
  <si>
    <t>2022-04-12 00:26:00 UTC</t>
  </si>
  <si>
    <t>2022-04-12 00:25:55 UTC</t>
  </si>
  <si>
    <t>2022-04-12 00:25:48 UTC</t>
  </si>
  <si>
    <t>2022-04-12 00:25:14 UTC</t>
  </si>
  <si>
    <t>2022-04-12 00:23:12 UTC</t>
  </si>
  <si>
    <t>db0d481e2417b2fbde67af114d56df66</t>
  </si>
  <si>
    <t>2022-04-12 00:23:06 UTC</t>
  </si>
  <si>
    <t>2022-04-12 00:19:09 UTC</t>
  </si>
  <si>
    <t>2022-04-12 00:19:08 UTC</t>
  </si>
  <si>
    <t>c4f7a60ba10de7e0037e73067f320944</t>
  </si>
  <si>
    <t>2022-04-12 00:19:06 UTC</t>
  </si>
  <si>
    <t>2022-04-12 00:17:00 UTC</t>
  </si>
  <si>
    <t>2022-04-12 00:16:55 UTC</t>
  </si>
  <si>
    <t>2022-04-12 00:16:44 UTC</t>
  </si>
  <si>
    <t>2022-04-12 00:16:36 UTC</t>
  </si>
  <si>
    <t>2022-04-12 00:16:32 UTC</t>
  </si>
  <si>
    <t>2022-04-12 00:16:30 UTC</t>
  </si>
  <si>
    <t>2022-04-12 00:16:27 UTC</t>
  </si>
  <si>
    <t>2022-04-12 00:16:06 UTC</t>
  </si>
  <si>
    <t>2022-04-12 00:15:59 UTC</t>
  </si>
  <si>
    <t>2022-04-12 00:15:53 UTC</t>
  </si>
  <si>
    <t>2022-04-12 00:15:50 UTC</t>
  </si>
  <si>
    <t>2022-04-12 00:15:47 UTC</t>
  </si>
  <si>
    <t>2022-04-12 00:15:44 UTC</t>
  </si>
  <si>
    <t>de444256221168098379c2825dcadd8e</t>
  </si>
  <si>
    <t>2022-04-12 00:10:30 UTC</t>
  </si>
  <si>
    <t>d59c281508d95a8981d071c9870fd84f</t>
  </si>
  <si>
    <t>2022-04-12 00:09:22 UTC</t>
  </si>
  <si>
    <t>2022-04-12 00:01:49 UTC</t>
  </si>
  <si>
    <t>2022-04-12 00:01:48 UTC</t>
  </si>
  <si>
    <t>c4986bb33a5a21d5e4080840bd4a2a0f</t>
  </si>
  <si>
    <t>2022-04-12 00:01:46 UTC</t>
  </si>
  <si>
    <t>2022-04-12 00:01:44 UTC</t>
  </si>
  <si>
    <t>2022-04-12 00:01:40 UTC</t>
  </si>
  <si>
    <t>2022-04-12 00:01:37 UTC</t>
  </si>
  <si>
    <t>2022-04-12 00:01:16 UTC</t>
  </si>
  <si>
    <t>13572eb3a2530f2fcd4fb5a7a65a9890</t>
  </si>
  <si>
    <t>2022-04-12 00:00:55 UTC</t>
  </si>
  <si>
    <t>2022-04-12 00:00:54 UTC</t>
  </si>
  <si>
    <t>2022-04-12 00:00:52 UTC</t>
  </si>
  <si>
    <t>2022-04-11 23:53:26 UTC</t>
  </si>
  <si>
    <t>2022-04-11 23:50:10 UTC</t>
  </si>
  <si>
    <t>2022-04-11 23:50:08 UTC</t>
  </si>
  <si>
    <t>2022-04-11 23:47:55 UTC</t>
  </si>
  <si>
    <t>2022-04-11 23:47:52 UTC</t>
  </si>
  <si>
    <t>2022-04-11 23:43:52 UTC</t>
  </si>
  <si>
    <t>29b82e8d2441bef315ee888badedc5ca</t>
  </si>
  <si>
    <t>2022-04-11 23:35:52 UTC</t>
  </si>
  <si>
    <t>43e0fe3ae18fb5ebb737b9012af49211</t>
  </si>
  <si>
    <t>2022-04-11 23:35:49 UTC</t>
  </si>
  <si>
    <t>2022-04-11 23:35:23 UTC</t>
  </si>
  <si>
    <t>2022-04-11 23:35:22 UTC</t>
  </si>
  <si>
    <t>2022-04-11 23:35:18 UTC</t>
  </si>
  <si>
    <t>2022-04-11 23:35:14 UTC</t>
  </si>
  <si>
    <t>2022-04-11 23:34:34 UTC</t>
  </si>
  <si>
    <t>2022-04-11 23:31:06 UTC</t>
  </si>
  <si>
    <t>2022-04-11 23:31:03 UTC</t>
  </si>
  <si>
    <t>2022-04-11 23:26:59 UTC</t>
  </si>
  <si>
    <t>ab5692084b8f0af4bdd2dece32c8364c</t>
  </si>
  <si>
    <t>2022-04-11 23:26:39 UTC</t>
  </si>
  <si>
    <t>2022-04-11 23:24:23 UTC</t>
  </si>
  <si>
    <t>2022-04-11 23:24:10 UTC</t>
  </si>
  <si>
    <t>2022-04-11 23:18:31 UTC</t>
  </si>
  <si>
    <t>2022-04-11 23:18:27 UTC</t>
  </si>
  <si>
    <t>2022-04-11 23:17:40 UTC</t>
  </si>
  <si>
    <t>2022-04-11 23:15:47 UTC</t>
  </si>
  <si>
    <t>2022-04-11 23:15:30 UTC</t>
  </si>
  <si>
    <t>2022-04-11 23:07:37 UTC</t>
  </si>
  <si>
    <t>2022-04-11 23:03:39 UTC</t>
  </si>
  <si>
    <t>2aa8c9df1b3d0122fe5f408f9dd47bfe</t>
  </si>
  <si>
    <t>2022-04-11 22:45:45 UTC</t>
  </si>
  <si>
    <t>2022-04-11 22:26:37 UTC</t>
  </si>
  <si>
    <t>2022-04-11 22:00:06 UTC</t>
  </si>
  <si>
    <t>2022-04-11 21:58:11 UTC</t>
  </si>
  <si>
    <t>05f1816c012ae9b3d0c115e72aed1fdc</t>
  </si>
  <si>
    <t>2022-04-11 21:51:33 UTC</t>
  </si>
  <si>
    <t>7cdfd0bb095ec9704cf6c7960b74c45a</t>
  </si>
  <si>
    <t>2022-04-11 21:51:15 UTC</t>
  </si>
  <si>
    <t>2022-04-11 21:51:08 UTC</t>
  </si>
  <si>
    <t>2022-04-11 21:49:16 UTC</t>
  </si>
  <si>
    <t>9911237712bde29c346af68637460957</t>
  </si>
  <si>
    <t>2022-04-11 21:44:23 UTC</t>
  </si>
  <si>
    <t>2022-04-11 20:49:09 UTC</t>
  </si>
  <si>
    <t>b5b0192f0d7a70de204ad4d524ef593f</t>
  </si>
  <si>
    <t>2022-04-11 20:09:01 UTC</t>
  </si>
  <si>
    <t>2022-04-11 20:06:32 UTC</t>
  </si>
  <si>
    <t>495655bd94544af66ff9fa6500b1bd3f</t>
  </si>
  <si>
    <t>2022-04-11 20:03:46 UTC</t>
  </si>
  <si>
    <t>27a8437cdceeee9033348ee6e20dae2c</t>
  </si>
  <si>
    <t>2022-04-11 20:01:04 UTC</t>
  </si>
  <si>
    <t>2022-04-11 19:50:24 UTC</t>
  </si>
  <si>
    <t>2022-04-11 19:47:58 UTC</t>
  </si>
  <si>
    <t>2022-04-11 19:47:53 UTC</t>
  </si>
  <si>
    <t>2022-04-11 19:29:31 UTC</t>
  </si>
  <si>
    <t>2022-04-11 19:24:05 UTC</t>
  </si>
  <si>
    <t>2022-04-11 19:21:53 UTC</t>
  </si>
  <si>
    <t>3a524416d729f9e0d7ce7516b5da4877</t>
  </si>
  <si>
    <t>2022-04-11 19:21:51 UTC</t>
  </si>
  <si>
    <t>2022-04-11 19:21:48 UTC</t>
  </si>
  <si>
    <t>2022-04-11 19:21:37 UTC</t>
  </si>
  <si>
    <t>2022-04-11 19:19:27 UTC</t>
  </si>
  <si>
    <t>2022-04-11 19:19:20 UTC</t>
  </si>
  <si>
    <t>2022-04-11 19:07:12 UTC</t>
  </si>
  <si>
    <t>2022-04-11 19:07:09 UTC</t>
  </si>
  <si>
    <t>2022-04-11 19:03:42 UTC</t>
  </si>
  <si>
    <t>2022-04-11 19:02:41 UTC</t>
  </si>
  <si>
    <t>029a52ab51f1aa935e58cedf98217264</t>
  </si>
  <si>
    <t>2022-04-11 19:02:08 UTC</t>
  </si>
  <si>
    <t>2022-04-11 19:00:26 UTC</t>
  </si>
  <si>
    <t>2022-04-11 18:59:50 UTC</t>
  </si>
  <si>
    <t>19383f0251bb430c3d79b806f89e082f</t>
  </si>
  <si>
    <t>2022-04-11 18:59:48 UTC</t>
  </si>
  <si>
    <t>2022-04-11 18:59:45 UTC</t>
  </si>
  <si>
    <t>2022-04-11 18:59:42 UTC</t>
  </si>
  <si>
    <t>5c79921eec5fd6b07d8798037c595993</t>
  </si>
  <si>
    <t>2022-04-11 18:59:09 UTC</t>
  </si>
  <si>
    <t>11653b5518262358d36a090693ce1e13</t>
  </si>
  <si>
    <t>2022-04-11 18:58:29 UTC</t>
  </si>
  <si>
    <t>4da39fbb39011106ec27e5e6ac4b82ff</t>
  </si>
  <si>
    <t>2022-04-11 18:58:27 UTC</t>
  </si>
  <si>
    <t>2022-04-11 18:58:25 UTC</t>
  </si>
  <si>
    <t>2022-04-11 18:58:21 UTC</t>
  </si>
  <si>
    <t>2022-04-11 18:58:12 UTC</t>
  </si>
  <si>
    <t>2022-04-11 18:57:59 UTC</t>
  </si>
  <si>
    <t>2022-04-11 18:57:51 UTC</t>
  </si>
  <si>
    <t>2022-04-11 18:57:39 UTC</t>
  </si>
  <si>
    <t>2022-04-11 18:51:13 UTC</t>
  </si>
  <si>
    <t>2022-04-11 18:49:11 UTC</t>
  </si>
  <si>
    <t>8f4010646fb6d7814d401c5025a83030</t>
  </si>
  <si>
    <t>2022-04-11 18:49:09 UTC</t>
  </si>
  <si>
    <t>2022-04-11 18:49:07 UTC</t>
  </si>
  <si>
    <t>2022-04-11 18:48:59 UTC</t>
  </si>
  <si>
    <t>eb1f9ca62d9317d8ba25f934c71a0c4e</t>
  </si>
  <si>
    <t>2022-04-11 18:48:46 UTC</t>
  </si>
  <si>
    <t>2022-04-11 18:48:40 UTC</t>
  </si>
  <si>
    <t>2022-04-11 18:48:37 UTC</t>
  </si>
  <si>
    <t>2022-04-11 18:45:05 UTC</t>
  </si>
  <si>
    <t>2022-04-11 18:44:18 UTC</t>
  </si>
  <si>
    <t>2022-04-11 18:39:39 UTC</t>
  </si>
  <si>
    <t>2022-04-11 18:39:15 UTC</t>
  </si>
  <si>
    <t>2022-04-11 18:38:10 UTC</t>
  </si>
  <si>
    <t>a132a377b04c913c414ca6aa83ef5b66</t>
  </si>
  <si>
    <t>2022-04-11 18:37:01 UTC</t>
  </si>
  <si>
    <t>2022-04-11 18:36:42 UTC</t>
  </si>
  <si>
    <t>2022-04-11 18:36:40 UTC</t>
  </si>
  <si>
    <t>d2967279e277b6ea0e37a20446debbf4</t>
  </si>
  <si>
    <t>2022-04-11 18:36:38 UTC</t>
  </si>
  <si>
    <t>2022-04-11 18:32:18 UTC</t>
  </si>
  <si>
    <t>cb67deab82f8340b7ce831d5250934dc</t>
  </si>
  <si>
    <t>2022-04-11 18:29:27 UTC</t>
  </si>
  <si>
    <t>138ccbdc4e702927a16c5678582d1a01</t>
  </si>
  <si>
    <t>2022-04-11 18:29:23 UTC</t>
  </si>
  <si>
    <t>2022-04-11 18:29:17 UTC</t>
  </si>
  <si>
    <t>2022-04-11 18:29:12 UTC</t>
  </si>
  <si>
    <t>2022-04-11 18:29:08 UTC</t>
  </si>
  <si>
    <t>2022-04-11 18:29:04 UTC</t>
  </si>
  <si>
    <t>2022-04-11 18:25:34 UTC</t>
  </si>
  <si>
    <t>2022-04-11 18:22:30 UTC</t>
  </si>
  <si>
    <t>2022-04-11 18:18:40 UTC</t>
  </si>
  <si>
    <t>2022-04-11 18:01:45 UTC</t>
  </si>
  <si>
    <t>0fc9f7cf4488fcd2b148a0d67ada1905</t>
  </si>
  <si>
    <t>2022-04-11 18:00:34 UTC</t>
  </si>
  <si>
    <t>2022-04-11 17:57:20 UTC</t>
  </si>
  <si>
    <t>2022-04-11 17:55:00 UTC</t>
  </si>
  <si>
    <t>e6ab5edaa69044aa029c14dc5d19795d</t>
  </si>
  <si>
    <t>2022-04-11 17:48:50 UTC</t>
  </si>
  <si>
    <t>9a549df106354bf930a46cfc292fc316</t>
  </si>
  <si>
    <t>2022-04-11 17:46:29 UTC</t>
  </si>
  <si>
    <t>2022-04-11 17:44:20 UTC</t>
  </si>
  <si>
    <t>b7b663269b58fd424835f068d464fe94</t>
  </si>
  <si>
    <t>2022-04-11 17:44:09 UTC</t>
  </si>
  <si>
    <t>2022-04-11 17:42:27 UTC</t>
  </si>
  <si>
    <t>3a2f42a5b7f023f7e4de81357db2f3cc</t>
  </si>
  <si>
    <t>2022-04-11 17:40:40 UTC</t>
  </si>
  <si>
    <t>9d5a9e6686dc5f50ffce300a5ed5c563</t>
  </si>
  <si>
    <t>2022-04-11 17:40:17 UTC</t>
  </si>
  <si>
    <t>e604a0491ae239d007253098fda24873</t>
  </si>
  <si>
    <t>2022-04-11 17:38:58 UTC</t>
  </si>
  <si>
    <t>2022-04-11 17:38:50 UTC</t>
  </si>
  <si>
    <t>2022-04-11 17:38:20 UTC</t>
  </si>
  <si>
    <t>622702c2ff489b06631aeeedffadcf80</t>
  </si>
  <si>
    <t>2022-04-11 17:36:39 UTC</t>
  </si>
  <si>
    <t>7e0fc33f66231d352366b959665b99ef</t>
  </si>
  <si>
    <t>2022-04-11 17:34:40 UTC</t>
  </si>
  <si>
    <t>f0717dca35df182f55219635a2a98d35</t>
  </si>
  <si>
    <t>2022-04-11 17:34:37 UTC</t>
  </si>
  <si>
    <t>b067c1c455f7ac8a99c15453c70b4134</t>
  </si>
  <si>
    <t>2022-04-11 17:34:33 UTC</t>
  </si>
  <si>
    <t>2022-04-11 17:33:46 UTC</t>
  </si>
  <si>
    <t>17e493d77a97a5c0209a101b6a2ece99</t>
  </si>
  <si>
    <t>2022-04-11 17:33:23 UTC</t>
  </si>
  <si>
    <t>9d8167ca810d49bd988a85dbe8ce4459</t>
  </si>
  <si>
    <t>2022-04-11 17:33:19 UTC</t>
  </si>
  <si>
    <t>2022-04-11 17:32:29 UTC</t>
  </si>
  <si>
    <t>a67d0083254cd4179856e0a6a37a0e0b</t>
  </si>
  <si>
    <t>2022-04-11 17:32:13 UTC</t>
  </si>
  <si>
    <t>f80bef23c4d5a0abccc515aa6ea35ebe</t>
  </si>
  <si>
    <t>2022-04-11 17:32:09 UTC</t>
  </si>
  <si>
    <t>a9fc7839b48713dd34b6decae498cadc</t>
  </si>
  <si>
    <t>2022-04-11 17:31:57 UTC</t>
  </si>
  <si>
    <t>2022-04-11 17:30:27 UTC</t>
  </si>
  <si>
    <t>54e7d6a149c67a69676c0805371ed986</t>
  </si>
  <si>
    <t>2022-04-11 17:29:54 UTC</t>
  </si>
  <si>
    <t>75671f15fb6171e2591032b98a227663</t>
  </si>
  <si>
    <t>2022-04-11 17:29:41 UTC</t>
  </si>
  <si>
    <t>ebc03627f22af92b5f6aba1a124c07b9</t>
  </si>
  <si>
    <t>2022-04-11 17:29:34 UTC</t>
  </si>
  <si>
    <t>2022-04-11 17:29:29 UTC</t>
  </si>
  <si>
    <t>2022-04-11 17:29:25 UTC</t>
  </si>
  <si>
    <t>2022-04-11 17:29:24 UTC</t>
  </si>
  <si>
    <t>fe0299731b9fc698e09e93e31d5be608</t>
  </si>
  <si>
    <t>2022-04-11 17:29:04 UTC</t>
  </si>
  <si>
    <t>2022-04-11 17:29:00 UTC</t>
  </si>
  <si>
    <t>2022-04-11 17:28:34 UTC</t>
  </si>
  <si>
    <t>6c4a23820c9d10d052dea05cacd198c2</t>
  </si>
  <si>
    <t>2022-04-11 17:28:18 UTC</t>
  </si>
  <si>
    <t>2022-04-11 17:28:17 UTC</t>
  </si>
  <si>
    <t>2022-04-11 17:28:16 UTC</t>
  </si>
  <si>
    <t>2022-04-11 17:28:13 UTC</t>
  </si>
  <si>
    <t>2022-04-11 17:28:10 UTC</t>
  </si>
  <si>
    <t>2022-04-11 17:28:07 UTC</t>
  </si>
  <si>
    <t>2022-04-11 17:28:06 UTC</t>
  </si>
  <si>
    <t>2022-04-11 17:28:04 UTC</t>
  </si>
  <si>
    <t>2022-04-11 17:28:02 UTC</t>
  </si>
  <si>
    <t>2022-04-11 17:28:00 UTC</t>
  </si>
  <si>
    <t>2022-04-11 17:27:55 UTC</t>
  </si>
  <si>
    <t>2022-04-11 17:27:53 UTC</t>
  </si>
  <si>
    <t>2022-04-11 17:27:51 UTC</t>
  </si>
  <si>
    <t>2022-04-11 17:27:49 UTC</t>
  </si>
  <si>
    <t>2022-04-11 17:27:45 UTC</t>
  </si>
  <si>
    <t>2022-04-11 17:27:44 UTC</t>
  </si>
  <si>
    <t>2022-04-11 17:27:42 UTC</t>
  </si>
  <si>
    <t>2022-04-11 17:27:39 UTC</t>
  </si>
  <si>
    <t>2022-04-11 17:27:33 UTC</t>
  </si>
  <si>
    <t>2022-04-11 17:27:32 UTC</t>
  </si>
  <si>
    <t>2022-04-11 17:27:24 UTC</t>
  </si>
  <si>
    <t>2022-04-11 17:27:21 UTC</t>
  </si>
  <si>
    <t>2022-04-11 17:27:20 UTC</t>
  </si>
  <si>
    <t>2022-04-11 17:27:17 UTC</t>
  </si>
  <si>
    <t>2022-04-11 17:27:16 UTC</t>
  </si>
  <si>
    <t>2022-04-11 17:27:15 UTC</t>
  </si>
  <si>
    <t>2022-04-11 17:27:13 UTC</t>
  </si>
  <si>
    <t>2022-04-11 17:27:11 UTC</t>
  </si>
  <si>
    <t>2022-04-11 17:27:08 UTC</t>
  </si>
  <si>
    <t>2022-04-11 17:27:01 UTC</t>
  </si>
  <si>
    <t>2022-04-11 17:26:59 UTC</t>
  </si>
  <si>
    <t>2022-04-11 17:26:57 UTC</t>
  </si>
  <si>
    <t>2022-04-11 17:26:54 UTC</t>
  </si>
  <si>
    <t>2022-04-11 17:26:53 UTC</t>
  </si>
  <si>
    <t>2022-04-11 17:26:51 UTC</t>
  </si>
  <si>
    <t>2022-04-11 17:26:50 UTC</t>
  </si>
  <si>
    <t>2022-04-11 17:26:49 UTC</t>
  </si>
  <si>
    <t>2022-04-11 17:26:47 UTC</t>
  </si>
  <si>
    <t>2022-04-11 17:26:46 UTC</t>
  </si>
  <si>
    <t>2022-04-11 17:26:45 UTC</t>
  </si>
  <si>
    <t>2022-04-11 17:26:39 UTC</t>
  </si>
  <si>
    <t>2022-04-11 17:26:37 UTC</t>
  </si>
  <si>
    <t>2022-04-11 17:25:39 UTC</t>
  </si>
  <si>
    <t>2022-04-11 17:25:35 UTC</t>
  </si>
  <si>
    <t>2022-04-11 17:25:31 UTC</t>
  </si>
  <si>
    <t>2022-04-11 17:25:18 UTC</t>
  </si>
  <si>
    <t>2022-04-11 17:25:07 UTC</t>
  </si>
  <si>
    <t>2022-04-11 17:24:45 UTC</t>
  </si>
  <si>
    <t>121b3b7bc60feb8f2dff4d6a82852d99</t>
  </si>
  <si>
    <t>2022-04-11 17:23:18 UTC</t>
  </si>
  <si>
    <t>2022-04-11 17:23:14 UTC</t>
  </si>
  <si>
    <t>2022-04-11 17:23:12 UTC</t>
  </si>
  <si>
    <t>2022-04-11 17:23:10 UTC</t>
  </si>
  <si>
    <t>2022-04-11 17:23:01 UTC</t>
  </si>
  <si>
    <t>9f2181a1a7cd3b26742e9e9210f82b4d</t>
  </si>
  <si>
    <t>2022-04-11 17:22:47 UTC</t>
  </si>
  <si>
    <t>2022-04-11 17:22:43 UTC</t>
  </si>
  <si>
    <t>2022-04-11 17:22:41 UTC</t>
  </si>
  <si>
    <t>2022-04-11 17:22:38 UTC</t>
  </si>
  <si>
    <t>2022-04-11 17:22:29 UTC</t>
  </si>
  <si>
    <t>2022-04-11 17:22:26 UTC</t>
  </si>
  <si>
    <t>2022-04-11 17:22:20 UTC</t>
  </si>
  <si>
    <t>a0dbd53fc6e40674989076e45838b3b4</t>
  </si>
  <si>
    <t>2022-04-11 17:22:18 UTC</t>
  </si>
  <si>
    <t>955544bffb2bba3eda8ab825c099281f</t>
  </si>
  <si>
    <t>2022-04-11 17:22:04 UTC</t>
  </si>
  <si>
    <t>adad0cf1f8245f50468eafc8d318b3c1</t>
  </si>
  <si>
    <t>2022-04-11 17:21:35 UTC</t>
  </si>
  <si>
    <t>2022-04-11 17:21:28 UTC</t>
  </si>
  <si>
    <t>c40342ff3a7cd2d249e95a0a5c939c78</t>
  </si>
  <si>
    <t>2022-04-11 17:21:27 UTC</t>
  </si>
  <si>
    <t>fe777632d5236d61ac1e36e40888454f</t>
  </si>
  <si>
    <t>2022-04-11 17:21:00 UTC</t>
  </si>
  <si>
    <t>adf61c2fbf60eb9b1804c20c7b7451d2</t>
  </si>
  <si>
    <t>2022-04-11 17:20:05 UTC</t>
  </si>
  <si>
    <t>071e01d69b97376bf2fa4bd794198e45</t>
  </si>
  <si>
    <t>2022-04-11 17:19:56 UTC</t>
  </si>
  <si>
    <t>2022-04-11 17:16:47 UTC</t>
  </si>
  <si>
    <t>23acdc0c15bc76ebaddf92f4d61a6c42</t>
  </si>
  <si>
    <t>2022-04-11 17:16:42 UTC</t>
  </si>
  <si>
    <t>2022-04-11 17:16:38 UTC</t>
  </si>
  <si>
    <t>2022-04-11 17:16:34 UTC</t>
  </si>
  <si>
    <t>2022-04-11 17:16:28 UTC</t>
  </si>
  <si>
    <t>2022-04-11 17:16:26 UTC</t>
  </si>
  <si>
    <t>2022-04-11 17:16:25 UTC</t>
  </si>
  <si>
    <t>2022-04-11 17:16:21 UTC</t>
  </si>
  <si>
    <t>817e36ab9f74b588d5280c5a9ecc4d6a</t>
  </si>
  <si>
    <t>2022-04-11 17:16:16 UTC</t>
  </si>
  <si>
    <t>2022-04-11 17:16:08 UTC</t>
  </si>
  <si>
    <t>2022-04-11 17:16:05 UTC</t>
  </si>
  <si>
    <t>2022-04-11 17:15:51 UTC</t>
  </si>
  <si>
    <t>2022-04-11 17:12:55 UTC</t>
  </si>
  <si>
    <t>2022-04-11 17:12:02 UTC</t>
  </si>
  <si>
    <t>2022-04-11 17:11:59 UTC</t>
  </si>
  <si>
    <t>2022-04-11 17:11:54 UTC</t>
  </si>
  <si>
    <t>2022-04-11 17:11:52 UTC</t>
  </si>
  <si>
    <t>2022-04-11 17:11:48 UTC</t>
  </si>
  <si>
    <t>2022-04-11 17:11:41 UTC</t>
  </si>
  <si>
    <t>2022-04-11 17:11:27 UTC</t>
  </si>
  <si>
    <t>b109e55923f4ef85ed6b034a197c3b42</t>
  </si>
  <si>
    <t>2022-04-11 17:10:57 UTC</t>
  </si>
  <si>
    <t>2022-04-11 17:10:39 UTC</t>
  </si>
  <si>
    <t>ec665ba2d627155996a54ae5d099ce4f</t>
  </si>
  <si>
    <t>2022-04-11 17:10:36 UTC</t>
  </si>
  <si>
    <t>2022-04-11 17:09:49 UTC</t>
  </si>
  <si>
    <t>2022-04-11 17:09:48 UTC</t>
  </si>
  <si>
    <t>2022-04-11 17:08:53 UTC</t>
  </si>
  <si>
    <t>977654717fb9d68a27a96509526ca9ed</t>
  </si>
  <si>
    <t>2022-04-11 17:08:31 UTC</t>
  </si>
  <si>
    <t>2b00dca67cd16478086bb8570b0b65b5</t>
  </si>
  <si>
    <t>2022-04-11 17:07:48 UTC</t>
  </si>
  <si>
    <t>a1c80536f64c52315f3499b8ad6a0449</t>
  </si>
  <si>
    <t>2022-04-11 17:07:43 UTC</t>
  </si>
  <si>
    <t>2022-04-11 17:07:24 UTC</t>
  </si>
  <si>
    <t>2022-04-11 17:05:31 UTC</t>
  </si>
  <si>
    <t>2022-04-11 17:05:24 UTC</t>
  </si>
  <si>
    <t>2022-04-11 17:05:12 UTC</t>
  </si>
  <si>
    <t>2022-04-11 17:04:35 UTC</t>
  </si>
  <si>
    <t>1e7776148bc7e5d724f157a64e28e355</t>
  </si>
  <si>
    <t>2022-04-11 17:03:59 UTC</t>
  </si>
  <si>
    <t>2022-04-11 17:03:56 UTC</t>
  </si>
  <si>
    <t>2022-04-11 17:03:54 UTC</t>
  </si>
  <si>
    <t>2022-04-11 17:01:20 UTC</t>
  </si>
  <si>
    <t>a87bb4cde25c7826e9d0f37846da0425</t>
  </si>
  <si>
    <t>2022-04-11 17:01:17 UTC</t>
  </si>
  <si>
    <t>2022-04-11 16:59:10 UTC</t>
  </si>
  <si>
    <t>02692c221752d14e0333cae93bb7abba</t>
  </si>
  <si>
    <t>2022-04-11 16:58:16 UTC</t>
  </si>
  <si>
    <t>2022-04-11 16:57:45 UTC</t>
  </si>
  <si>
    <t>2022-04-11 16:57:04 UTC</t>
  </si>
  <si>
    <t>e4f01a6eab294cb16d39982ca2519962</t>
  </si>
  <si>
    <t>2022-04-11 16:56:21 UTC</t>
  </si>
  <si>
    <t>2022-04-11 16:56:18 UTC</t>
  </si>
  <si>
    <t>2022-04-11 16:54:55 UTC</t>
  </si>
  <si>
    <t>fafcfd4d3b63a092858b3fa7a05fb0d3</t>
  </si>
  <si>
    <t>2022-04-11 16:54:49 UTC</t>
  </si>
  <si>
    <t>2022-04-11 16:54:46 UTC</t>
  </si>
  <si>
    <t>2022-04-11 16:54:39 UTC</t>
  </si>
  <si>
    <t>2022-04-11 16:52:28 UTC</t>
  </si>
  <si>
    <t>2022-04-11 16:51:52 UTC</t>
  </si>
  <si>
    <t>d812f903ec6491b3991154b4ceff8d77</t>
  </si>
  <si>
    <t>2022-04-11 16:51:48 UTC</t>
  </si>
  <si>
    <t>ab38189b60807949e65a0500217780b2</t>
  </si>
  <si>
    <t>2022-04-11 16:50:08 UTC</t>
  </si>
  <si>
    <t>f1e83b4d3e7fc7535fecaf2976b694ae</t>
  </si>
  <si>
    <t>2022-04-11 16:49:41 UTC</t>
  </si>
  <si>
    <t>2022-04-11 16:48:46 UTC</t>
  </si>
  <si>
    <t>a7f8457aa9de5a639c10347ff374f28a</t>
  </si>
  <si>
    <t>2022-04-11 16:46:57 UTC</t>
  </si>
  <si>
    <t>2022-04-11 16:46:52 UTC</t>
  </si>
  <si>
    <t>2022-04-11 16:46:14 UTC</t>
  </si>
  <si>
    <t>2022-04-11 16:44:15 UTC</t>
  </si>
  <si>
    <t>859655292faa1c41d80073134d69e50c</t>
  </si>
  <si>
    <t>2022-04-11 16:42:01 UTC</t>
  </si>
  <si>
    <t>2022-04-11 16:41:59 UTC</t>
  </si>
  <si>
    <t>2022-04-11 16:41:54 UTC</t>
  </si>
  <si>
    <t>2022-04-11 16:41:27 UTC</t>
  </si>
  <si>
    <t>2022-04-11 16:41:21 UTC</t>
  </si>
  <si>
    <t>085c6da92cade56f5a56a9bb2ddc701f</t>
  </si>
  <si>
    <t>2022-04-11 16:40:03 UTC</t>
  </si>
  <si>
    <t>2022-04-11 16:39:41 UTC</t>
  </si>
  <si>
    <t>a5a2c26ba961d95946780f9773a9cb7e</t>
  </si>
  <si>
    <t>2022-04-11 16:39:39 UTC</t>
  </si>
  <si>
    <t>2022-04-11 16:39:35 UTC</t>
  </si>
  <si>
    <t>2022-04-11 16:39:33 UTC</t>
  </si>
  <si>
    <t>2022-04-11 16:39:11 UTC</t>
  </si>
  <si>
    <t>2022-04-11 16:39:08 UTC</t>
  </si>
  <si>
    <t>2022-04-11 16:37:52 UTC</t>
  </si>
  <si>
    <t>2022-04-11 16:37:43 UTC</t>
  </si>
  <si>
    <t>2022-04-11 16:37:41 UTC</t>
  </si>
  <si>
    <t>2022-04-11 16:35:53 UTC</t>
  </si>
  <si>
    <t>2022-04-11 16:35:50 UTC</t>
  </si>
  <si>
    <t>2022-04-11 16:35:25 UTC</t>
  </si>
  <si>
    <t>2022-04-11 16:35:22 UTC</t>
  </si>
  <si>
    <t>2022-04-11 16:33:55 UTC</t>
  </si>
  <si>
    <t>2022-04-11 16:33:42 UTC</t>
  </si>
  <si>
    <t>2022-04-11 16:33:36 UTC</t>
  </si>
  <si>
    <t>2022-04-11 16:33:32 UTC</t>
  </si>
  <si>
    <t>2022-04-11 16:33:29 UTC</t>
  </si>
  <si>
    <t>2022-04-11 16:33:27 UTC</t>
  </si>
  <si>
    <t>2022-04-11 16:33:08 UTC</t>
  </si>
  <si>
    <t>2022-04-11 16:32:57 UTC</t>
  </si>
  <si>
    <t>2022-04-11 16:32:55 UTC</t>
  </si>
  <si>
    <t>2022-04-11 16:32:53 UTC</t>
  </si>
  <si>
    <t>2022-04-11 16:32:51 UTC</t>
  </si>
  <si>
    <t>2022-04-11 16:32:50 UTC</t>
  </si>
  <si>
    <t>2022-04-11 16:32:35 UTC</t>
  </si>
  <si>
    <t>2022-04-11 16:32:24 UTC</t>
  </si>
  <si>
    <t>2022-04-11 16:31:32 UTC</t>
  </si>
  <si>
    <t>df414a6313a269f5616d7cbec4852ca4</t>
  </si>
  <si>
    <t>2022-04-11 16:31:26 UTC</t>
  </si>
  <si>
    <t>2022-04-11 16:31:15 UTC</t>
  </si>
  <si>
    <t>2022-04-11 16:31:11 UTC</t>
  </si>
  <si>
    <t>edcf6d87ec4d070aa7a1ac4344fecdf2</t>
  </si>
  <si>
    <t>2022-04-11 16:31:10 UTC</t>
  </si>
  <si>
    <t>2022-04-11 16:30:58 UTC</t>
  </si>
  <si>
    <t>2022-04-11 16:30:56 UTC</t>
  </si>
  <si>
    <t>2022-04-11 16:30:47 UTC</t>
  </si>
  <si>
    <t>2022-04-11 16:29:54 UTC</t>
  </si>
  <si>
    <t>9f5db8ea1a0ea1b9d13424064888bba2</t>
  </si>
  <si>
    <t>2022-04-11 16:29:31 UTC</t>
  </si>
  <si>
    <t>2022-04-11 16:29:29 UTC</t>
  </si>
  <si>
    <t>074d7e5be3165a8c74a954e160eec8e8</t>
  </si>
  <si>
    <t>2022-04-11 16:26:21 UTC</t>
  </si>
  <si>
    <t>4b492dbbd07dcd39643ceb76f7a65b95</t>
  </si>
  <si>
    <t>2022-04-11 16:24:53 UTC</t>
  </si>
  <si>
    <t>fee37a593370e0cc35228f8e08a4d445</t>
  </si>
  <si>
    <t>2022-04-11 16:23:33 UTC</t>
  </si>
  <si>
    <t>ab5cdd29661a785cd6ed42e3ea0af2ca</t>
  </si>
  <si>
    <t>2022-04-11 16:22:51 UTC</t>
  </si>
  <si>
    <t>0113ac756a546c986922307a4b323b99</t>
  </si>
  <si>
    <t>2022-04-11 16:22:23 UTC</t>
  </si>
  <si>
    <t>2022-04-11 16:22:20 UTC</t>
  </si>
  <si>
    <t>2022-04-11 16:22:17 UTC</t>
  </si>
  <si>
    <t>2022-04-11 16:22:12 UTC</t>
  </si>
  <si>
    <t>2022-04-11 16:22:09 UTC</t>
  </si>
  <si>
    <t>d517a8439844270e1aade8518c61d334</t>
  </si>
  <si>
    <t>2022-04-11 16:22:04 UTC</t>
  </si>
  <si>
    <t>2022-04-11 16:22:00 UTC</t>
  </si>
  <si>
    <t>2022-04-11 16:21:50 UTC</t>
  </si>
  <si>
    <t>2022-04-11 16:21:46 UTC</t>
  </si>
  <si>
    <t>2022-04-11 16:21:22 UTC</t>
  </si>
  <si>
    <t>2022-04-11 16:18:50 UTC</t>
  </si>
  <si>
    <t>2022-04-11 16:18:47 UTC</t>
  </si>
  <si>
    <t>2022-04-11 16:18:04 UTC</t>
  </si>
  <si>
    <t>2022-04-11 16:17:58 UTC</t>
  </si>
  <si>
    <t>2022-04-11 16:17:54 UTC</t>
  </si>
  <si>
    <t>2022-04-11 16:17:53 UTC</t>
  </si>
  <si>
    <t>2022-04-11 16:17:52 UTC</t>
  </si>
  <si>
    <t>2022-04-11 16:17:49 UTC</t>
  </si>
  <si>
    <t>2022-04-11 16:17:37 UTC</t>
  </si>
  <si>
    <t>2022-04-11 16:17:34 UTC</t>
  </si>
  <si>
    <t>2022-04-11 16:17:30 UTC</t>
  </si>
  <si>
    <t>2022-04-11 16:17:10 UTC</t>
  </si>
  <si>
    <t>2022-04-11 16:17:08 UTC</t>
  </si>
  <si>
    <t>2022-04-11 16:17:04 UTC</t>
  </si>
  <si>
    <t>2022-04-11 16:16:35 UTC</t>
  </si>
  <si>
    <t>6195ab344898e75fa818d7ae7f11d154</t>
  </si>
  <si>
    <t>2022-04-11 16:14:48 UTC</t>
  </si>
  <si>
    <t>2022-04-11 16:14:39 UTC</t>
  </si>
  <si>
    <t>2022-04-11 16:14:37 UTC</t>
  </si>
  <si>
    <t>0d29131626dfc50e37bd6f5ba821fe7c</t>
  </si>
  <si>
    <t>2022-04-11 16:14:03 UTC</t>
  </si>
  <si>
    <t>2022-04-11 16:13:56 UTC</t>
  </si>
  <si>
    <t>2022-04-11 16:13:21 UTC</t>
  </si>
  <si>
    <t>2022-04-11 16:13:19 UTC</t>
  </si>
  <si>
    <t>2022-04-11 16:13:18 UTC</t>
  </si>
  <si>
    <t>2022-04-11 16:13:13 UTC</t>
  </si>
  <si>
    <t>2022-04-11 16:11:29 UTC</t>
  </si>
  <si>
    <t>2022-04-11 16:11:16 UTC</t>
  </si>
  <si>
    <t>2022-04-11 16:10:07 UTC</t>
  </si>
  <si>
    <t>2022-04-11 16:09:36 UTC</t>
  </si>
  <si>
    <t>2022-04-11 16:09:31 UTC</t>
  </si>
  <si>
    <t>2022-04-11 16:09:26 UTC</t>
  </si>
  <si>
    <t>2022-04-11 16:09:11 UTC</t>
  </si>
  <si>
    <t>2022-04-11 16:09:10 UTC</t>
  </si>
  <si>
    <t>2022-04-11 16:09:08 UTC</t>
  </si>
  <si>
    <t>2022-04-11 16:09:07 UTC</t>
  </si>
  <si>
    <t>2022-04-11 16:09:05 UTC</t>
  </si>
  <si>
    <t>2022-04-11 16:09:04 UTC</t>
  </si>
  <si>
    <t>2022-04-11 16:09:01 UTC</t>
  </si>
  <si>
    <t>2022-04-11 16:08:55 UTC</t>
  </si>
  <si>
    <t>2022-04-11 16:08:54 UTC</t>
  </si>
  <si>
    <t>2022-04-11 16:08:52 UTC</t>
  </si>
  <si>
    <t>2022-04-11 16:08:47 UTC</t>
  </si>
  <si>
    <t>2022-04-11 16:08:44 UTC</t>
  </si>
  <si>
    <t>2022-04-11 16:08:27 UTC</t>
  </si>
  <si>
    <t>2022-04-11 16:07:47 UTC</t>
  </si>
  <si>
    <t>3a5c788558ee9dad7409e91d6b5d93a1</t>
  </si>
  <si>
    <t>2022-04-11 16:07:29 UTC</t>
  </si>
  <si>
    <t>2022-04-11 16:07:27 UTC</t>
  </si>
  <si>
    <t>cca85fa0cb8a1b95b92a1b4be73e5957</t>
  </si>
  <si>
    <t>2022-04-11 16:07:26 UTC</t>
  </si>
  <si>
    <t>2022-04-11 16:07:24 UTC</t>
  </si>
  <si>
    <t>2022-04-11 16:07:22 UTC</t>
  </si>
  <si>
    <t>2022-04-11 16:07:21 UTC</t>
  </si>
  <si>
    <t>2022-04-11 16:07:19 UTC</t>
  </si>
  <si>
    <t>2022-04-11 16:07:10 UTC</t>
  </si>
  <si>
    <t>2022-04-11 16:07:03 UTC</t>
  </si>
  <si>
    <t>2022-04-11 16:05:21 UTC</t>
  </si>
  <si>
    <t>bc096a5a262c371bb7d650d64a58d8aa</t>
  </si>
  <si>
    <t>2022-04-11 16:05:19 UTC</t>
  </si>
  <si>
    <t>2022-04-11 16:05:17 UTC</t>
  </si>
  <si>
    <t>2022-04-11 16:05:15 UTC</t>
  </si>
  <si>
    <t>2022-04-11 16:05:12 UTC</t>
  </si>
  <si>
    <t>2022-04-11 16:05:10 UTC</t>
  </si>
  <si>
    <t>2022-04-11 16:05:08 UTC</t>
  </si>
  <si>
    <t>2022-04-11 16:05:01 UTC</t>
  </si>
  <si>
    <t>2022-04-11 16:04:57 UTC</t>
  </si>
  <si>
    <t>634a9f82ab76623b57c615778cfcc34d</t>
  </si>
  <si>
    <t>2022-04-11 16:04:55 UTC</t>
  </si>
  <si>
    <t>2022-04-11 16:04:53 UTC</t>
  </si>
  <si>
    <t>2022-04-11 16:04:49 UTC</t>
  </si>
  <si>
    <t>2022-04-11 16:04:48 UTC</t>
  </si>
  <si>
    <t>2022-04-11 16:04:45 UTC</t>
  </si>
  <si>
    <t>2022-04-11 16:04:38 UTC</t>
  </si>
  <si>
    <t>2022-04-11 16:04:27 UTC</t>
  </si>
  <si>
    <t>2022-04-11 16:04:26 UTC</t>
  </si>
  <si>
    <t>2022-04-11 16:04:25 UTC</t>
  </si>
  <si>
    <t>2022-04-11 16:04:23 UTC</t>
  </si>
  <si>
    <t>2022-04-11 16:04:22 UTC</t>
  </si>
  <si>
    <t>2022-04-11 16:04:21 UTC</t>
  </si>
  <si>
    <t>2022-04-11 16:04:19 UTC</t>
  </si>
  <si>
    <t>2022-04-11 16:04:18 UTC</t>
  </si>
  <si>
    <t>2022-04-11 16:04:17 UTC</t>
  </si>
  <si>
    <t>2022-04-11 16:04:15 UTC</t>
  </si>
  <si>
    <t>2022-04-11 16:04:14 UTC</t>
  </si>
  <si>
    <t>2022-04-11 16:04:12 UTC</t>
  </si>
  <si>
    <t>2022-04-11 16:04:08 UTC</t>
  </si>
  <si>
    <t>2022-04-11 16:04:06 UTC</t>
  </si>
  <si>
    <t>2022-04-11 16:03:15 UTC</t>
  </si>
  <si>
    <t>704ebe5cf59d6fa1cbf60e5b319f5e08</t>
  </si>
  <si>
    <t>2022-04-11 16:02:40 UTC</t>
  </si>
  <si>
    <t>2022-04-11 16:02:34 UTC</t>
  </si>
  <si>
    <t>2022-04-11 16:01:58 UTC</t>
  </si>
  <si>
    <t>2022-04-11 16:01:35 UTC</t>
  </si>
  <si>
    <t>2022-04-11 16:01:33 UTC</t>
  </si>
  <si>
    <t>2022-04-11 16:01:32 UTC</t>
  </si>
  <si>
    <t>2022-04-11 16:01:30 UTC</t>
  </si>
  <si>
    <t>2022-04-11 16:01:27 UTC</t>
  </si>
  <si>
    <t>2022-04-11 16:01:25 UTC</t>
  </si>
  <si>
    <t>2022-04-11 16:01:21 UTC</t>
  </si>
  <si>
    <t>f3a7586d1215d7ce5923e72e65001216</t>
  </si>
  <si>
    <t>2022-04-11 16:00:35 UTC</t>
  </si>
  <si>
    <t>2022-04-11 16:00:10 UTC</t>
  </si>
  <si>
    <t>0362be763b4b3e1313f40c91b5659d2d</t>
  </si>
  <si>
    <t>2022-04-11 15:58:05 UTC</t>
  </si>
  <si>
    <t>2022-04-11 15:57:57 UTC</t>
  </si>
  <si>
    <t>8156a225d13ade6225257f8e105fa247</t>
  </si>
  <si>
    <t>2022-04-11 15:56:28 UTC</t>
  </si>
  <si>
    <t>d12b1b5e9abda7a02b83be15bc63ff08</t>
  </si>
  <si>
    <t>2022-04-11 15:56:25 UTC</t>
  </si>
  <si>
    <t>2022-04-11 15:55:18 UTC</t>
  </si>
  <si>
    <t>10d4cdbf6fa558d618776ad10e94cb3e</t>
  </si>
  <si>
    <t>2022-04-11 15:52:53 UTC</t>
  </si>
  <si>
    <t>2022-04-11 15:51:26 UTC</t>
  </si>
  <si>
    <t>c121b635b63d9a68ee2a39e2cf1aa387</t>
  </si>
  <si>
    <t>2022-04-11 15:49:23 UTC</t>
  </si>
  <si>
    <t>a9166899d527dcd6ba4f3b198955b0c8</t>
  </si>
  <si>
    <t>2022-04-11 15:49:20 UTC</t>
  </si>
  <si>
    <t>2022-04-11 15:48:59 UTC</t>
  </si>
  <si>
    <t>aeb59b70eecd893aeee031a894de8553</t>
  </si>
  <si>
    <t>2022-04-11 15:48:36 UTC</t>
  </si>
  <si>
    <t>2022-04-11 15:45:22 UTC</t>
  </si>
  <si>
    <t>a151f9721bed5a27284f165fedf7bc90</t>
  </si>
  <si>
    <t>2022-04-11 15:45:04 UTC</t>
  </si>
  <si>
    <t>2022-04-11 15:44:07 UTC</t>
  </si>
  <si>
    <t>2022-04-11 15:44:04 UTC</t>
  </si>
  <si>
    <t>2022-04-11 15:44:02 UTC</t>
  </si>
  <si>
    <t>8870f1d4affca12bd6b9f5e809c9b2c3</t>
  </si>
  <si>
    <t>2022-04-11 15:44:01 UTC</t>
  </si>
  <si>
    <t>2022-04-11 15:43:59 UTC</t>
  </si>
  <si>
    <t>2022-04-11 15:43:57 UTC</t>
  </si>
  <si>
    <t>2022-04-11 15:43:54 UTC</t>
  </si>
  <si>
    <t>2022-04-11 15:40:27 UTC</t>
  </si>
  <si>
    <t>2022-04-11 15:40:23 UTC</t>
  </si>
  <si>
    <t>2022-04-11 15:40:22 UTC</t>
  </si>
  <si>
    <t>2022-04-11 15:40:20 UTC</t>
  </si>
  <si>
    <t>2022-04-11 15:40:18 UTC</t>
  </si>
  <si>
    <t>2022-04-11 15:40:12 UTC</t>
  </si>
  <si>
    <t>2022-04-11 15:40:08 UTC</t>
  </si>
  <si>
    <t>2022-04-11 15:40:06 UTC</t>
  </si>
  <si>
    <t>2022-04-11 15:40:04 UTC</t>
  </si>
  <si>
    <t>2022-04-11 15:40:02 UTC</t>
  </si>
  <si>
    <t>2022-04-11 15:40:00 UTC</t>
  </si>
  <si>
    <t>2022-04-11 15:39:58 UTC</t>
  </si>
  <si>
    <t>2022-04-11 15:39:56 UTC</t>
  </si>
  <si>
    <t>2022-04-11 15:39:50 UTC</t>
  </si>
  <si>
    <t>2022-04-11 15:39:46 UTC</t>
  </si>
  <si>
    <t>2022-04-11 15:39:45 UTC</t>
  </si>
  <si>
    <t>2022-04-11 15:39:41 UTC</t>
  </si>
  <si>
    <t>2022-04-11 15:39:35 UTC</t>
  </si>
  <si>
    <t>2022-04-11 15:39:31 UTC</t>
  </si>
  <si>
    <t>2022-04-11 15:36:26 UTC</t>
  </si>
  <si>
    <t>2022-04-11 15:36:04 UTC</t>
  </si>
  <si>
    <t>2022-04-11 15:35:42 UTC</t>
  </si>
  <si>
    <t>663f3183901582606756364b871d1004</t>
  </si>
  <si>
    <t>2022-04-11 15:35:33 UTC</t>
  </si>
  <si>
    <t>2022-04-11 15:35:31 UTC</t>
  </si>
  <si>
    <t>2022-04-11 15:35:16 UTC</t>
  </si>
  <si>
    <t>2022-04-11 15:35:12 UTC</t>
  </si>
  <si>
    <t>2022-04-11 15:35:05 UTC</t>
  </si>
  <si>
    <t>2022-04-11 15:35:02 UTC</t>
  </si>
  <si>
    <t>2022-04-11 15:34:49 UTC</t>
  </si>
  <si>
    <t>555a56bdd555b356d19655625462b0d6</t>
  </si>
  <si>
    <t>2022-04-11 15:33:30 UTC</t>
  </si>
  <si>
    <t>2022-04-11 15:32:53 UTC</t>
  </si>
  <si>
    <t>6d33f5d012b6e5db1b48861d4b92cf54</t>
  </si>
  <si>
    <t>2022-04-11 15:31:46 UTC</t>
  </si>
  <si>
    <t>cfe125b4fb6061c05c6877db075d51af</t>
  </si>
  <si>
    <t>2022-04-11 15:31:40 UTC</t>
  </si>
  <si>
    <t>2022-04-11 15:31:37 UTC</t>
  </si>
  <si>
    <t>2022-04-11 15:31:36 UTC</t>
  </si>
  <si>
    <t>2022-04-11 15:31:33 UTC</t>
  </si>
  <si>
    <t>2022-04-11 15:31:27 UTC</t>
  </si>
  <si>
    <t>2022-04-11 15:31:22 UTC</t>
  </si>
  <si>
    <t>2022-04-11 15:31:12 UTC</t>
  </si>
  <si>
    <t>2022-04-11 15:30:58 UTC</t>
  </si>
  <si>
    <t>2022-04-11 15:30:57 UTC</t>
  </si>
  <si>
    <t>2022-04-11 15:30:56 UTC</t>
  </si>
  <si>
    <t>2022-04-11 15:30:55 UTC</t>
  </si>
  <si>
    <t>2022-04-11 15:30:54 UTC</t>
  </si>
  <si>
    <t>2022-04-11 15:30:53 UTC</t>
  </si>
  <si>
    <t>2022-04-11 15:30:45 UTC</t>
  </si>
  <si>
    <t>2022-04-11 15:30:41 UTC</t>
  </si>
  <si>
    <t>2022-04-11 15:30:09 UTC</t>
  </si>
  <si>
    <t>2022-04-11 15:29:59 UTC</t>
  </si>
  <si>
    <t>2022-04-11 15:29:57 UTC</t>
  </si>
  <si>
    <t>2022-04-11 15:29:56 UTC</t>
  </si>
  <si>
    <t>2022-04-11 15:29:51 UTC</t>
  </si>
  <si>
    <t>2022-04-11 15:29:37 UTC</t>
  </si>
  <si>
    <t>2022-04-11 15:29:34 UTC</t>
  </si>
  <si>
    <t>2022-04-11 15:29:32 UTC</t>
  </si>
  <si>
    <t>2022-04-11 15:29:30 UTC</t>
  </si>
  <si>
    <t>2022-04-11 15:29:29 UTC</t>
  </si>
  <si>
    <t>2022-04-11 15:29:26 UTC</t>
  </si>
  <si>
    <t>2022-04-11 15:29:21 UTC</t>
  </si>
  <si>
    <t>2022-04-11 15:29:19 UTC</t>
  </si>
  <si>
    <t>2022-04-11 15:29:15 UTC</t>
  </si>
  <si>
    <t>2022-04-11 15:29:12 UTC</t>
  </si>
  <si>
    <t>2022-04-11 15:29:08 UTC</t>
  </si>
  <si>
    <t>2022-04-11 15:29:04 UTC</t>
  </si>
  <si>
    <t>da383a764c76ca7267d7ae6dccb0db0a</t>
  </si>
  <si>
    <t>2022-04-11 15:27:24 UTC</t>
  </si>
  <si>
    <t>2022-04-11 15:27:21 UTC</t>
  </si>
  <si>
    <t>2022-04-11 15:23:17 UTC</t>
  </si>
  <si>
    <t>cdb79ea53d7154e8436ff6d2e9574443</t>
  </si>
  <si>
    <t>2022-04-11 15:21:13 UTC</t>
  </si>
  <si>
    <t>00a54f680484144e18b668cc6abe4a84</t>
  </si>
  <si>
    <t>2022-04-11 15:20:08 UTC</t>
  </si>
  <si>
    <t>2022-04-11 15:19:06 UTC</t>
  </si>
  <si>
    <t>b11af9dd8413be4eb5b1120fdcda00d8</t>
  </si>
  <si>
    <t>2022-04-11 15:19:00 UTC</t>
  </si>
  <si>
    <t>77e1f18061dab9c8bbf28d87e048eb4e</t>
  </si>
  <si>
    <t>2022-04-11 15:18:42 UTC</t>
  </si>
  <si>
    <t>2022-04-11 15:18:06 UTC</t>
  </si>
  <si>
    <t>2022-04-11 15:17:46 UTC</t>
  </si>
  <si>
    <t>2022-04-11 15:17:04 UTC</t>
  </si>
  <si>
    <t>2022-04-11 15:16:49 UTC</t>
  </si>
  <si>
    <t>2022-04-11 15:16:47 UTC</t>
  </si>
  <si>
    <t>2022-04-11 15:14:23 UTC</t>
  </si>
  <si>
    <t>1f85cab986b7edf878f386478a8d769e</t>
  </si>
  <si>
    <t>2022-04-11 15:14:19 UTC</t>
  </si>
  <si>
    <t>4ab14cb96bdb39bbe4a64211f1025edd</t>
  </si>
  <si>
    <t>2022-04-11 15:12:27 UTC</t>
  </si>
  <si>
    <t>587de58e3958031329c6608238e366c1</t>
  </si>
  <si>
    <t>2022-04-11 15:10:41 UTC</t>
  </si>
  <si>
    <t>2022-04-11 15:09:04 UTC</t>
  </si>
  <si>
    <t>a759771e26cfae486275dfbe0e3c471b</t>
  </si>
  <si>
    <t>2022-04-11 15:09:02 UTC</t>
  </si>
  <si>
    <t>2022-04-11 15:09:01 UTC</t>
  </si>
  <si>
    <t>2022-04-11 15:08:59 UTC</t>
  </si>
  <si>
    <t>2022-04-11 15:08:54 UTC</t>
  </si>
  <si>
    <t>2022-04-11 15:08:34 UTC</t>
  </si>
  <si>
    <t>8c0212c8cc635d073a3e6bb8f6739400</t>
  </si>
  <si>
    <t>2022-04-11 15:08:17 UTC</t>
  </si>
  <si>
    <t>cf1e343db665ff26cf4e6b81c848641a</t>
  </si>
  <si>
    <t>2022-04-11 15:06:35 UTC</t>
  </si>
  <si>
    <t>252a2979e08cb590e36da8872c751e79</t>
  </si>
  <si>
    <t>2022-04-11 15:06:33 UTC</t>
  </si>
  <si>
    <t>2022-04-11 15:06:07 UTC</t>
  </si>
  <si>
    <t>2022-04-11 15:05:50 UTC</t>
  </si>
  <si>
    <t>2022-04-11 15:04:02 UTC</t>
  </si>
  <si>
    <t>2022-04-11 15:03:27 UTC</t>
  </si>
  <si>
    <t>575454d1bc0e37d3b6db8a851605cdfd</t>
  </si>
  <si>
    <t>2022-04-11 15:02:59 UTC</t>
  </si>
  <si>
    <t>2022-04-11 15:02:45 UTC</t>
  </si>
  <si>
    <t>2022-04-11 15:02:43 UTC</t>
  </si>
  <si>
    <t>2022-04-11 15:02:39 UTC</t>
  </si>
  <si>
    <t>2022-04-11 15:02:28 UTC</t>
  </si>
  <si>
    <t>2022-04-11 15:02:26 UTC</t>
  </si>
  <si>
    <t>8eccf4857ef3d46d5ceb971250c2fe7b</t>
  </si>
  <si>
    <t>2022-04-11 15:02:25 UTC</t>
  </si>
  <si>
    <t>247a33e0a76fd5f79814f56e7800a306</t>
  </si>
  <si>
    <t>2022-04-11 15:02:08 UTC</t>
  </si>
  <si>
    <t>2022-04-11 15:01:58 UTC</t>
  </si>
  <si>
    <t>2022-04-11 15:01:26 UTC</t>
  </si>
  <si>
    <t>2022-04-11 15:01:19 UTC</t>
  </si>
  <si>
    <t>2022-04-11 15:01:08 UTC</t>
  </si>
  <si>
    <t>2022-04-11 15:01:03 UTC</t>
  </si>
  <si>
    <t>2022-04-11 15:00:47 UTC</t>
  </si>
  <si>
    <t>2022-04-11 15:00:40 UTC</t>
  </si>
  <si>
    <t>2022-04-11 15:00:22 UTC</t>
  </si>
  <si>
    <t>2022-04-11 15:00:18 UTC</t>
  </si>
  <si>
    <t>2022-04-11 15:00:15 UTC</t>
  </si>
  <si>
    <t>2022-04-11 15:00:14 UTC</t>
  </si>
  <si>
    <t>2022-04-11 15:00:04 UTC</t>
  </si>
  <si>
    <t>2022-04-11 15:00:02 UTC</t>
  </si>
  <si>
    <t>2022-04-11 14:59:59 UTC</t>
  </si>
  <si>
    <t>2022-04-11 14:59:58 UTC</t>
  </si>
  <si>
    <t>2022-04-11 14:59:56 UTC</t>
  </si>
  <si>
    <t>2022-04-11 14:59:53 UTC</t>
  </si>
  <si>
    <t>2022-04-11 14:59:49 UTC</t>
  </si>
  <si>
    <t>2022-04-11 14:59:29 UTC</t>
  </si>
  <si>
    <t>2022-04-11 14:59:26 UTC</t>
  </si>
  <si>
    <t>2022-04-11 14:59:03 UTC</t>
  </si>
  <si>
    <t>a56d63c70cb16dfea768da9b2fdf86e8</t>
  </si>
  <si>
    <t>2022-04-11 14:57:34 UTC</t>
  </si>
  <si>
    <t>13d9cdef245cbe3a0743a2d1a1d47ae7</t>
  </si>
  <si>
    <t>2022-04-11 14:57:16 UTC</t>
  </si>
  <si>
    <t>2022-04-11 14:56:44 UTC</t>
  </si>
  <si>
    <t>9790bbc4abaa2e7c4715f3aa06a7f5b2</t>
  </si>
  <si>
    <t>2022-04-11 14:56:30 UTC</t>
  </si>
  <si>
    <t>a5c004615e29f0097cdfcd828ae539fd</t>
  </si>
  <si>
    <t>2022-04-11 14:56:20 UTC</t>
  </si>
  <si>
    <t>812df09c764e167979a0553fb133ca5f</t>
  </si>
  <si>
    <t>2022-04-11 14:55:02 UTC</t>
  </si>
  <si>
    <t>2022-04-11 14:54:54 UTC</t>
  </si>
  <si>
    <t>2022-04-11 14:54:19 UTC</t>
  </si>
  <si>
    <t>2022-04-11 14:54:18 UTC</t>
  </si>
  <si>
    <t>2022-04-11 14:54:16 UTC</t>
  </si>
  <si>
    <t>2022-04-11 14:52:20 UTC</t>
  </si>
  <si>
    <t>2022-04-11 14:52:18 UTC</t>
  </si>
  <si>
    <t>2022-04-11 14:52:16 UTC</t>
  </si>
  <si>
    <t>2022-04-11 14:52:13 UTC</t>
  </si>
  <si>
    <t>2022-04-11 14:52:11 UTC</t>
  </si>
  <si>
    <t>2022-04-11 14:52:04 UTC</t>
  </si>
  <si>
    <t>2022-04-11 14:51:59 UTC</t>
  </si>
  <si>
    <t>2022-04-11 14:51:51 UTC</t>
  </si>
  <si>
    <t>2022-04-11 14:51:47 UTC</t>
  </si>
  <si>
    <t>c212045c832aa4b27e61b4e4545eb195</t>
  </si>
  <si>
    <t>2022-04-11 14:51:20 UTC</t>
  </si>
  <si>
    <t>2022-04-11 14:51:10 UTC</t>
  </si>
  <si>
    <t>2022-04-11 14:51:06 UTC</t>
  </si>
  <si>
    <t>2022-04-11 14:49:43 UTC</t>
  </si>
  <si>
    <t>7c020616c029c2cc4b8a65d665d0989d</t>
  </si>
  <si>
    <t>2022-04-11 14:49:39 UTC</t>
  </si>
  <si>
    <t>2022-04-11 14:48:48 UTC</t>
  </si>
  <si>
    <t>2022-04-11 14:48:45 UTC</t>
  </si>
  <si>
    <t>2022-04-11 14:48:40 UTC</t>
  </si>
  <si>
    <t>2022-04-11 14:48:38 UTC</t>
  </si>
  <si>
    <t>2022-04-11 14:48:17 UTC</t>
  </si>
  <si>
    <t>8ec09395d7ad00b7ce70255c602ce5f3</t>
  </si>
  <si>
    <t>2022-04-11 14:47:10 UTC</t>
  </si>
  <si>
    <t>aebdd7a3d29e38915262cd337f920df2</t>
  </si>
  <si>
    <t>2022-04-11 14:46:53 UTC</t>
  </si>
  <si>
    <t>2022-04-11 14:45:46 UTC</t>
  </si>
  <si>
    <t>eec1d4cb70d2c6c8c8a44e997f3da6c4</t>
  </si>
  <si>
    <t>2022-04-11 14:45:41 UTC</t>
  </si>
  <si>
    <t>d9901e1754764c3e09af5c08fc586b1e</t>
  </si>
  <si>
    <t>2022-04-11 14:45:37 UTC</t>
  </si>
  <si>
    <t>2022-04-11 14:45:31 UTC</t>
  </si>
  <si>
    <t>2022-04-11 14:45:12 UTC</t>
  </si>
  <si>
    <t>3cdd820ef03ec8c383286436502cbf18</t>
  </si>
  <si>
    <t>2022-04-11 14:43:53 UTC</t>
  </si>
  <si>
    <t>f8cd9f880e09bb30fd555794df3f62c0</t>
  </si>
  <si>
    <t>2022-04-11 14:43:17 UTC</t>
  </si>
  <si>
    <t>2022-04-11 14:43:11 UTC</t>
  </si>
  <si>
    <t>4a8c76ccf2c17dc8b3900ba9a77c4f82</t>
  </si>
  <si>
    <t>2022-04-11 14:42:56 UTC</t>
  </si>
  <si>
    <t>fdd982d1ab12305d0f6c1a4bab23e5bd</t>
  </si>
  <si>
    <t>2022-04-11 14:41:13 UTC</t>
  </si>
  <si>
    <t>fd08cdfc5fa6d99dbeae8cb53265691d</t>
  </si>
  <si>
    <t>2022-04-11 14:39:54 UTC</t>
  </si>
  <si>
    <t>a5a048e7c7e3173cb1aa98e973b2ebb2</t>
  </si>
  <si>
    <t>2022-04-11 14:39:18 UTC</t>
  </si>
  <si>
    <t>2022-04-11 14:39:14 UTC</t>
  </si>
  <si>
    <t>2022-04-11 14:36:32 UTC</t>
  </si>
  <si>
    <t>1419e44c184a655d2aeefc58a3a96077</t>
  </si>
  <si>
    <t>2022-04-11 14:35:48 UTC</t>
  </si>
  <si>
    <t>2022-04-11 14:34:30 UTC</t>
  </si>
  <si>
    <t>2498b787e7f74d7df3a3cbc60bd4c087</t>
  </si>
  <si>
    <t>2022-04-11 14:33:32 UTC</t>
  </si>
  <si>
    <t>96b0abc53e73be64277ba049190eb19e</t>
  </si>
  <si>
    <t>2022-04-11 14:32:24 UTC</t>
  </si>
  <si>
    <t>2022-04-11 14:32:22 UTC</t>
  </si>
  <si>
    <t>a81534e2aef5efb30d7361f99c4775b8</t>
  </si>
  <si>
    <t>2022-04-11 14:32:21 UTC</t>
  </si>
  <si>
    <t>2022-04-11 14:32:20 UTC</t>
  </si>
  <si>
    <t>2022-04-11 14:32:12 UTC</t>
  </si>
  <si>
    <t>2022-04-11 14:32:09 UTC</t>
  </si>
  <si>
    <t>351bb9b7f21aebcfd70a7420bad4ebfb</t>
  </si>
  <si>
    <t>2022-04-11 14:31:38 UTC</t>
  </si>
  <si>
    <t>38fa0021fb93627f48a16f82b47225bd</t>
  </si>
  <si>
    <t>2022-04-11 14:30:38 UTC</t>
  </si>
  <si>
    <t>7dfa52af873e8d46ebf995ba2dede498</t>
  </si>
  <si>
    <t>2022-04-11 14:29:59 UTC</t>
  </si>
  <si>
    <t>2022-04-11 14:29:54 UTC</t>
  </si>
  <si>
    <t>2022-04-11 14:29:45 UTC</t>
  </si>
  <si>
    <t>2022-04-11 14:28:39 UTC</t>
  </si>
  <si>
    <t>c782ea397a1fd72aa451024304d751ac</t>
  </si>
  <si>
    <t>2022-04-11 14:26:04 UTC</t>
  </si>
  <si>
    <t>443923b1a2d7d310cd574ea6badf4a27</t>
  </si>
  <si>
    <t>2022-04-11 14:26:00 UTC</t>
  </si>
  <si>
    <t>2022-04-11 14:25:50 UTC</t>
  </si>
  <si>
    <t>2022-04-11 14:25:25 UTC</t>
  </si>
  <si>
    <t>2022-04-11 14:24:38 UTC</t>
  </si>
  <si>
    <t>9e8ed1c2fefd62af58d7a4e08c4ab3b4</t>
  </si>
  <si>
    <t>2022-04-11 14:24:35 UTC</t>
  </si>
  <si>
    <t>2022-04-11 14:24:32 UTC</t>
  </si>
  <si>
    <t>2022-04-11 14:24:30 UTC</t>
  </si>
  <si>
    <t>2022-04-11 14:24:25 UTC</t>
  </si>
  <si>
    <t>2022-04-11 14:24:06 UTC</t>
  </si>
  <si>
    <t>9e4febddec5a22da1c5ae9103cb45e11</t>
  </si>
  <si>
    <t>2022-04-11 14:24:01 UTC</t>
  </si>
  <si>
    <t>2022-04-11 14:23:40 UTC</t>
  </si>
  <si>
    <t>2022-04-11 14:23:24 UTC</t>
  </si>
  <si>
    <t>2022-04-11 14:23:15 UTC</t>
  </si>
  <si>
    <t>2022-04-11 14:22:34 UTC</t>
  </si>
  <si>
    <t>2a881119a909bb7900f4f920e3fb4de3</t>
  </si>
  <si>
    <t>2022-04-11 14:20:34 UTC</t>
  </si>
  <si>
    <t>39627782d11ffd7b14d5144414eb5b33</t>
  </si>
  <si>
    <t>2022-04-11 14:18:08 UTC</t>
  </si>
  <si>
    <t>2022-04-11 14:17:52 UTC</t>
  </si>
  <si>
    <t>2022-04-11 14:17:40 UTC</t>
  </si>
  <si>
    <t>f7b0a0afd24937813de64a91dfda4e66</t>
  </si>
  <si>
    <t>2022-04-11 14:17:26 UTC</t>
  </si>
  <si>
    <t>2022-04-11 14:17:25 UTC</t>
  </si>
  <si>
    <t>a1c59601ffa4f914a158bd9ebba87334</t>
  </si>
  <si>
    <t>2022-04-11 14:17:24 UTC</t>
  </si>
  <si>
    <t>2022-04-11 14:17:21 UTC</t>
  </si>
  <si>
    <t>2022-04-11 14:16:51 UTC</t>
  </si>
  <si>
    <t>931466f30307ffb0d434b381bbf23511</t>
  </si>
  <si>
    <t>2022-04-11 14:16:25 UTC</t>
  </si>
  <si>
    <t>37f7dbab0cdc2df4251fe526387208dd</t>
  </si>
  <si>
    <t>2022-04-11 14:16:12 UTC</t>
  </si>
  <si>
    <t>4003aaaaae89978177857ad0940b572d</t>
  </si>
  <si>
    <t>2022-04-11 14:16:03 UTC</t>
  </si>
  <si>
    <t>2022-04-11 14:14:54 UTC</t>
  </si>
  <si>
    <t>08168e20598bbd48aabd91449e769553</t>
  </si>
  <si>
    <t>2022-04-11 14:14:51 UTC</t>
  </si>
  <si>
    <t>2022-04-11 14:14:49 UTC</t>
  </si>
  <si>
    <t>2022-04-11 14:14:48 UTC</t>
  </si>
  <si>
    <t>2022-04-11 14:12:38 UTC</t>
  </si>
  <si>
    <t>2022-04-11 14:10:51 UTC</t>
  </si>
  <si>
    <t>740715fbc7af1317e61bcc3256abd40d</t>
  </si>
  <si>
    <t>2022-04-11 14:10:50 UTC</t>
  </si>
  <si>
    <t>2022-04-11 14:10:49 UTC</t>
  </si>
  <si>
    <t>2022-04-11 14:10:19 UTC</t>
  </si>
  <si>
    <t>2b6ba75d662cf6dee05f77746feef4b1</t>
  </si>
  <si>
    <t>2022-04-11 14:08:29 UTC</t>
  </si>
  <si>
    <t>2022-04-11 14:07:41 UTC</t>
  </si>
  <si>
    <t>41cef3b347327afa887a85ddd30105a3</t>
  </si>
  <si>
    <t>2022-04-11 14:07:28 UTC</t>
  </si>
  <si>
    <t>7b30eb654c7707eb8500bd7847bbcc12</t>
  </si>
  <si>
    <t>2022-04-11 14:07:01 UTC</t>
  </si>
  <si>
    <t>042040bbfb1503438e0aec01dbe086c7</t>
  </si>
  <si>
    <t>2022-04-11 14:06:48 UTC</t>
  </si>
  <si>
    <t>2022-04-11 14:06:46 UTC</t>
  </si>
  <si>
    <t>2022-04-11 14:06:30 UTC</t>
  </si>
  <si>
    <t>fab2b41b39a38e60d2b952444d408012</t>
  </si>
  <si>
    <t>2022-04-11 14:05:26 UTC</t>
  </si>
  <si>
    <t>e89f974fe6f64682b4c3b9416f5fe561</t>
  </si>
  <si>
    <t>2022-04-11 14:05:23 UTC</t>
  </si>
  <si>
    <t>2022-04-11 14:04:51 UTC</t>
  </si>
  <si>
    <t>2022-04-11 14:04:47 UTC</t>
  </si>
  <si>
    <t>96220c80fa86f054be7e8c6c8db36d22</t>
  </si>
  <si>
    <t>2022-04-11 14:04:38 UTC</t>
  </si>
  <si>
    <t>2022-04-11 14:04:22 UTC</t>
  </si>
  <si>
    <t>2022-04-11 14:04:06 UTC</t>
  </si>
  <si>
    <t>4a14c35dfa6b33f43aa03fbfcb96d7ea</t>
  </si>
  <si>
    <t>2022-04-11 14:02:42 UTC</t>
  </si>
  <si>
    <t>2022-04-11 14:02:39 UTC</t>
  </si>
  <si>
    <t>2022-04-11 13:59:11 UTC</t>
  </si>
  <si>
    <t>2e544b212964b210f391da0c28305cab</t>
  </si>
  <si>
    <t>2022-04-11 13:58:35 UTC</t>
  </si>
  <si>
    <t>2022-04-11 13:58:21 UTC</t>
  </si>
  <si>
    <t>a31288be0147807fa132df6884216c39</t>
  </si>
  <si>
    <t>2022-04-11 13:58:18 UTC</t>
  </si>
  <si>
    <t>2022-04-11 13:58:16 UTC</t>
  </si>
  <si>
    <t>2022-04-11 13:58:13 UTC</t>
  </si>
  <si>
    <t>2022-04-11 13:58:12 UTC</t>
  </si>
  <si>
    <t>2022-04-11 13:58:11 UTC</t>
  </si>
  <si>
    <t>2022-04-11 13:58:10 UTC</t>
  </si>
  <si>
    <t>2022-04-11 13:58:08 UTC</t>
  </si>
  <si>
    <t>2022-04-11 13:58:01 UTC</t>
  </si>
  <si>
    <t>2022-04-11 13:58:00 UTC</t>
  </si>
  <si>
    <t>2022-04-11 13:57:59 UTC</t>
  </si>
  <si>
    <t>2022-04-11 13:57:57 UTC</t>
  </si>
  <si>
    <t>ba81cd21203dd284a8d63bfc4d1a1ff5</t>
  </si>
  <si>
    <t>2022-04-11 13:57:56 UTC</t>
  </si>
  <si>
    <t>2022-04-11 13:57:45 UTC</t>
  </si>
  <si>
    <t>2022-04-11 13:57:40 UTC</t>
  </si>
  <si>
    <t>2022-04-11 13:57:19 UTC</t>
  </si>
  <si>
    <t>2022-04-11 13:57:13 UTC</t>
  </si>
  <si>
    <t>2022-04-11 13:57:12 UTC</t>
  </si>
  <si>
    <t>2022-04-11 13:57:11 UTC</t>
  </si>
  <si>
    <t>2022-04-11 13:57:10 UTC</t>
  </si>
  <si>
    <t>2022-04-11 13:57:09 UTC</t>
  </si>
  <si>
    <t>2022-04-11 13:57:07 UTC</t>
  </si>
  <si>
    <t>2022-04-11 13:57:06 UTC</t>
  </si>
  <si>
    <t>2022-04-11 13:57:05 UTC</t>
  </si>
  <si>
    <t>2022-04-11 13:57:04 UTC</t>
  </si>
  <si>
    <t>2022-04-11 13:57:03 UTC</t>
  </si>
  <si>
    <t>2022-04-11 13:57:02 UTC</t>
  </si>
  <si>
    <t>2022-04-11 13:57:01 UTC</t>
  </si>
  <si>
    <t>2022-04-11 13:57:00 UTC</t>
  </si>
  <si>
    <t>2022-04-11 13:56:59 UTC</t>
  </si>
  <si>
    <t>2022-04-11 13:56:57 UTC</t>
  </si>
  <si>
    <t>2022-04-11 13:56:56 UTC</t>
  </si>
  <si>
    <t>2022-04-11 13:56:55 UTC</t>
  </si>
  <si>
    <t>2022-04-11 13:56:53 UTC</t>
  </si>
  <si>
    <t>ac680ca93b2d62658ba94648ef46a0f1</t>
  </si>
  <si>
    <t>2022-04-11 13:56:51 UTC</t>
  </si>
  <si>
    <t>2022-04-11 13:56:33 UTC</t>
  </si>
  <si>
    <t>2022-04-11 13:55:16 UTC</t>
  </si>
  <si>
    <t>2022-04-11 13:55:13 UTC</t>
  </si>
  <si>
    <t>2022-04-11 13:54:26 UTC</t>
  </si>
  <si>
    <t>2022-04-11 13:53:58 UTC</t>
  </si>
  <si>
    <t>2022-04-11 13:53:50 UTC</t>
  </si>
  <si>
    <t>9d7147baa7e622eacc56f9d251d3b62e</t>
  </si>
  <si>
    <t>2022-04-11 13:53:42 UTC</t>
  </si>
  <si>
    <t>2022-04-11 13:53:21 UTC</t>
  </si>
  <si>
    <t>2022-04-11 13:53:11 UTC</t>
  </si>
  <si>
    <t>2022-04-11 13:52:22 UTC</t>
  </si>
  <si>
    <t>2022-04-11 13:52:21 UTC</t>
  </si>
  <si>
    <t>2022-04-11 13:52:19 UTC</t>
  </si>
  <si>
    <t>2022-04-11 13:52:18 UTC</t>
  </si>
  <si>
    <t>2022-04-11 13:52:16 UTC</t>
  </si>
  <si>
    <t>2022-04-11 13:52:15 UTC</t>
  </si>
  <si>
    <t>2022-04-11 13:52:13 UTC</t>
  </si>
  <si>
    <t>2022-04-11 13:52:02 UTC</t>
  </si>
  <si>
    <t>2022-04-11 13:52:00 UTC</t>
  </si>
  <si>
    <t>2022-04-11 13:51:59 UTC</t>
  </si>
  <si>
    <t>2022-04-11 13:51:56 UTC</t>
  </si>
  <si>
    <t>2022-04-11 13:51:54 UTC</t>
  </si>
  <si>
    <t>2022-04-11 13:51:52 UTC</t>
  </si>
  <si>
    <t>2022-04-11 13:51:39 UTC</t>
  </si>
  <si>
    <t>2022-04-11 13:51:08 UTC</t>
  </si>
  <si>
    <t>2022-04-11 13:50:00 UTC</t>
  </si>
  <si>
    <t>2022-04-11 13:49:58 UTC</t>
  </si>
  <si>
    <t>2022-04-11 13:49:44 UTC</t>
  </si>
  <si>
    <t>7fed71d4d3bf4f2a63e3a25e815aae8a</t>
  </si>
  <si>
    <t>2022-04-11 13:49:40 UTC</t>
  </si>
  <si>
    <t>2022-04-11 13:49:35 UTC</t>
  </si>
  <si>
    <t>1a9aa32e48fceb17e7e2081c1fb2b59e</t>
  </si>
  <si>
    <t>2022-04-11 13:49:33 UTC</t>
  </si>
  <si>
    <t>2022-04-11 13:49:31 UTC</t>
  </si>
  <si>
    <t>2022-04-11 13:49:27 UTC</t>
  </si>
  <si>
    <t>2022-04-11 13:49:25 UTC</t>
  </si>
  <si>
    <t>2022-04-11 13:48:32 UTC</t>
  </si>
  <si>
    <t>2022-04-11 13:47:59 UTC</t>
  </si>
  <si>
    <t>72bab8600912525ffff7dcf7bcf4e745</t>
  </si>
  <si>
    <t>2022-04-11 13:47:58 UTC</t>
  </si>
  <si>
    <t>2022-04-11 13:47:39 UTC</t>
  </si>
  <si>
    <t>2022-04-11 13:47:34 UTC</t>
  </si>
  <si>
    <t>2022-04-11 13:47:31 UTC</t>
  </si>
  <si>
    <t>2022-04-11 13:47:29 UTC</t>
  </si>
  <si>
    <t>2022-04-11 13:47:17 UTC</t>
  </si>
  <si>
    <t>2022-04-11 13:47:14 UTC</t>
  </si>
  <si>
    <t>2022-04-11 13:46:51 UTC</t>
  </si>
  <si>
    <t>b68fcd09ae681013153ff1a5856495f0</t>
  </si>
  <si>
    <t>2022-04-11 13:46:46 UTC</t>
  </si>
  <si>
    <t>2022-04-11 13:46:25 UTC</t>
  </si>
  <si>
    <t>2022-04-11 13:46:23 UTC</t>
  </si>
  <si>
    <t>2022-04-11 13:45:33 UTC</t>
  </si>
  <si>
    <t>2022-04-11 13:45:21 UTC</t>
  </si>
  <si>
    <t>2022-04-11 13:45:04 UTC</t>
  </si>
  <si>
    <t>2022-04-11 13:44:29 UTC</t>
  </si>
  <si>
    <t>2022-04-11 13:44:20 UTC</t>
  </si>
  <si>
    <t>2022-04-11 13:42:52 UTC</t>
  </si>
  <si>
    <t>1fa63a387d0a3d19e388aa3b711ce1e6</t>
  </si>
  <si>
    <t>2022-04-11 13:41:58 UTC</t>
  </si>
  <si>
    <t>43eb80caf0561a1b961d50d628ae4999</t>
  </si>
  <si>
    <t>2022-04-11 13:40:27 UTC</t>
  </si>
  <si>
    <t>f56c1b1d5345147bb6e3afec0469591c</t>
  </si>
  <si>
    <t>2022-04-11 13:38:09 UTC</t>
  </si>
  <si>
    <t>2022-04-11 13:38:06 UTC</t>
  </si>
  <si>
    <t>2022-04-11 13:38:04 UTC</t>
  </si>
  <si>
    <t>2022-04-11 13:37:52 UTC</t>
  </si>
  <si>
    <t>3c3146ae3e68a9b926409768c305f3b3</t>
  </si>
  <si>
    <t>2022-04-11 13:36:50 UTC</t>
  </si>
  <si>
    <t>2022-04-11 13:35:07 UTC</t>
  </si>
  <si>
    <t>2022-04-11 13:33:57 UTC</t>
  </si>
  <si>
    <t>2022-04-11 13:33:45 UTC</t>
  </si>
  <si>
    <t>2022-04-11 13:33:43 UTC</t>
  </si>
  <si>
    <t>2022-04-11 13:33:42 UTC</t>
  </si>
  <si>
    <t>2022-04-11 13:33:40 UTC</t>
  </si>
  <si>
    <t>2022-04-11 13:33:37 UTC</t>
  </si>
  <si>
    <t>e7f635eef59e2e99a970aaac0edfd388</t>
  </si>
  <si>
    <t>2022-04-11 13:33:34 UTC</t>
  </si>
  <si>
    <t>2022-04-11 13:32:25 UTC</t>
  </si>
  <si>
    <t>f2b63ab260e14ba50050625004967751</t>
  </si>
  <si>
    <t>2022-04-11 13:32:03 UTC</t>
  </si>
  <si>
    <t>2022-04-11 13:31:29 UTC</t>
  </si>
  <si>
    <t>b597a92697d1a03fac205db4f2e1aec5</t>
  </si>
  <si>
    <t>2022-04-11 13:31:23 UTC</t>
  </si>
  <si>
    <t>570c50af0622f188e1750ac2fd06bd53</t>
  </si>
  <si>
    <t>2022-04-11 13:31:09 UTC</t>
  </si>
  <si>
    <t>2022-04-11 13:30:39 UTC</t>
  </si>
  <si>
    <t>2022-04-11 13:30:33 UTC</t>
  </si>
  <si>
    <t>2022-04-11 13:30:18 UTC</t>
  </si>
  <si>
    <t>15ae589fc28271ad9c083b0d8eb70490</t>
  </si>
  <si>
    <t>2022-04-11 13:29:54 UTC</t>
  </si>
  <si>
    <t>2022-04-11 13:28:57 UTC</t>
  </si>
  <si>
    <t>2022-04-11 13:28:54 UTC</t>
  </si>
  <si>
    <t>1c6ff46b9f627423f10ef7cb2e1db59b</t>
  </si>
  <si>
    <t>2022-04-11 13:28:47 UTC</t>
  </si>
  <si>
    <t>2022-04-11 13:28:01 UTC</t>
  </si>
  <si>
    <t>2022-04-11 13:27:54 UTC</t>
  </si>
  <si>
    <t>2022-04-11 13:27:52 UTC</t>
  </si>
  <si>
    <t>d55bc195c978c4ffc87ecdf3febfe46c</t>
  </si>
  <si>
    <t>2022-04-11 13:26:49 UTC</t>
  </si>
  <si>
    <t>a1fc79e04ff594b45f65dfd58d72ae21</t>
  </si>
  <si>
    <t>2022-04-11 13:26:39 UTC</t>
  </si>
  <si>
    <t>0ab3afcad7149f025d7e40abedd4eefd</t>
  </si>
  <si>
    <t>2022-04-11 13:26:34 UTC</t>
  </si>
  <si>
    <t>f9c5136f614e03293252c55f6dbef195</t>
  </si>
  <si>
    <t>2022-04-11 13:25:25 UTC</t>
  </si>
  <si>
    <t>2022-04-11 13:25:17 UTC</t>
  </si>
  <si>
    <t>7046c954e8f48028bebb04bd2fea9e49</t>
  </si>
  <si>
    <t>2022-04-11 13:24:57 UTC</t>
  </si>
  <si>
    <t>2022-04-11 13:24:50 UTC</t>
  </si>
  <si>
    <t>2022-04-11 13:24:17 UTC</t>
  </si>
  <si>
    <t>2661afba5914ec3a70c3721ff6e0efd4</t>
  </si>
  <si>
    <t>2022-04-11 13:24:13 UTC</t>
  </si>
  <si>
    <t>2022-04-11 13:24:07 UTC</t>
  </si>
  <si>
    <t>2022-04-11 13:23:21 UTC</t>
  </si>
  <si>
    <t>cc919e69e991210f5efbb52bd9ac6b02</t>
  </si>
  <si>
    <t>2022-04-11 13:23:05 UTC</t>
  </si>
  <si>
    <t>50c21ae4df452a58e2be051d163df558</t>
  </si>
  <si>
    <t>2022-04-11 13:22:55 UTC</t>
  </si>
  <si>
    <t>2022-04-11 13:22:53 UTC</t>
  </si>
  <si>
    <t>2022-04-11 13:22:51 UTC</t>
  </si>
  <si>
    <t>2022-04-11 13:21:57 UTC</t>
  </si>
  <si>
    <t>2022-04-11 13:20:56 UTC</t>
  </si>
  <si>
    <t>e027e08e72f10c1199f49d98bea45791</t>
  </si>
  <si>
    <t>2022-04-11 13:20:46 UTC</t>
  </si>
  <si>
    <t>2022-04-11 13:20:43 UTC</t>
  </si>
  <si>
    <t>2022-04-11 13:18:39 UTC</t>
  </si>
  <si>
    <t>c989ed7d125ce049e968735fe7fb89d1</t>
  </si>
  <si>
    <t>2022-04-11 13:18:17 UTC</t>
  </si>
  <si>
    <t>2022-04-11 13:18:07 UTC</t>
  </si>
  <si>
    <t>2022-04-11 13:18:04 UTC</t>
  </si>
  <si>
    <t>0447ddd9b24376ab4ac7a7f1ab133c42</t>
  </si>
  <si>
    <t>2022-04-11 13:17:57 UTC</t>
  </si>
  <si>
    <t>2022-04-11 13:17:47 UTC</t>
  </si>
  <si>
    <t>2022-04-11 13:17:42 UTC</t>
  </si>
  <si>
    <t>2022-04-11 13:17:40 UTC</t>
  </si>
  <si>
    <t>2022-04-11 13:17:34 UTC</t>
  </si>
  <si>
    <t>2022-04-11 13:17:12 UTC</t>
  </si>
  <si>
    <t>2022-04-11 13:17:08 UTC</t>
  </si>
  <si>
    <t>2022-04-11 13:17:06 UTC</t>
  </si>
  <si>
    <t>f1f60228d960830e2cce5f3d5a472df2</t>
  </si>
  <si>
    <t>2022-04-11 13:15:45 UTC</t>
  </si>
  <si>
    <t>2022-04-11 13:15:43 UTC</t>
  </si>
  <si>
    <t>2022-04-11 13:15:42 UTC</t>
  </si>
  <si>
    <t>2022-04-11 13:15:39 UTC</t>
  </si>
  <si>
    <t>482a7010c5dd6bca5b00254e5c04301d</t>
  </si>
  <si>
    <t>2022-04-11 13:15:36 UTC</t>
  </si>
  <si>
    <t>2022-04-11 13:15:34 UTC</t>
  </si>
  <si>
    <t>2022-04-11 13:15:27 UTC</t>
  </si>
  <si>
    <t>d5305bd69f38beebe90ecfe4ea461e4f</t>
  </si>
  <si>
    <t>2022-04-11 13:15:23 UTC</t>
  </si>
  <si>
    <t>f023a7ad49a2d4a9a9be817d5f9029c5</t>
  </si>
  <si>
    <t>2022-04-11 13:15:20 UTC</t>
  </si>
  <si>
    <t>2022-04-11 13:15:15 UTC</t>
  </si>
  <si>
    <t>2022-04-11 13:15:13 UTC</t>
  </si>
  <si>
    <t>2022-04-11 13:15:11 UTC</t>
  </si>
  <si>
    <t>2022-04-11 13:15:09 UTC</t>
  </si>
  <si>
    <t>2022-04-11 13:15:07 UTC</t>
  </si>
  <si>
    <t>2022-04-11 13:15:05 UTC</t>
  </si>
  <si>
    <t>2022-04-11 13:15:01 UTC</t>
  </si>
  <si>
    <t>2022-04-11 13:14:52 UTC</t>
  </si>
  <si>
    <t>2022-04-11 13:14:32 UTC</t>
  </si>
  <si>
    <t>2022-04-11 13:14:29 UTC</t>
  </si>
  <si>
    <t>2022-04-11 13:14:28 UTC</t>
  </si>
  <si>
    <t>2022-04-11 13:14:26 UTC</t>
  </si>
  <si>
    <t>2022-04-11 13:13:42 UTC</t>
  </si>
  <si>
    <t>2022-04-11 13:13:19 UTC</t>
  </si>
  <si>
    <t>2022-04-11 13:12:45 UTC</t>
  </si>
  <si>
    <t>41224e4aafed7205d280a4fae214aeeb</t>
  </si>
  <si>
    <t>2022-04-11 13:12:20 UTC</t>
  </si>
  <si>
    <t>2022-04-11 13:12:16 UTC</t>
  </si>
  <si>
    <t>2022-04-11 13:11:30 UTC</t>
  </si>
  <si>
    <t>de1f9b72074eb301f855104cc4295bf4</t>
  </si>
  <si>
    <t>2022-04-11 13:10:59 UTC</t>
  </si>
  <si>
    <t>754565f3bf4d35b362a466ab6f90df03</t>
  </si>
  <si>
    <t>2022-04-11 13:10:43 UTC</t>
  </si>
  <si>
    <t>2022-04-11 13:10:41 UTC</t>
  </si>
  <si>
    <t>2022-04-11 13:10:30 UTC</t>
  </si>
  <si>
    <t>2022-04-11 13:10:26 UTC</t>
  </si>
  <si>
    <t>2022-04-11 13:10:24 UTC</t>
  </si>
  <si>
    <t>2022-04-11 13:10:23 UTC</t>
  </si>
  <si>
    <t>2022-04-11 13:09:58 UTC</t>
  </si>
  <si>
    <t>87454ce9af063128a6708b23e0e73131</t>
  </si>
  <si>
    <t>2022-04-11 13:09:00 UTC</t>
  </si>
  <si>
    <t>6cf63124e28fc0663930588509eb4d6d</t>
  </si>
  <si>
    <t>2022-04-11 13:08:53 UTC</t>
  </si>
  <si>
    <t>2022-04-11 13:08:41 UTC</t>
  </si>
  <si>
    <t>2022-04-11 13:08:22 UTC</t>
  </si>
  <si>
    <t>2022-04-11 13:08:11 UTC</t>
  </si>
  <si>
    <t>e4c23b42a18cf72729e974d03d20394f</t>
  </si>
  <si>
    <t>2022-04-11 13:08:03 UTC</t>
  </si>
  <si>
    <t>2022-04-11 13:07:48 UTC</t>
  </si>
  <si>
    <t>2022-04-11 13:07:46 UTC</t>
  </si>
  <si>
    <t>2022-04-11 13:07:43 UTC</t>
  </si>
  <si>
    <t>2022-04-11 13:07:41 UTC</t>
  </si>
  <si>
    <t>2022-04-11 13:07:37 UTC</t>
  </si>
  <si>
    <t>2022-04-11 13:07:34 UTC</t>
  </si>
  <si>
    <t>2022-04-11 13:07:31 UTC</t>
  </si>
  <si>
    <t>2022-04-11 13:06:54 UTC</t>
  </si>
  <si>
    <t>2022-04-11 13:06:52 UTC</t>
  </si>
  <si>
    <t>2022-04-11 13:05:38 UTC</t>
  </si>
  <si>
    <t>2022-04-11 13:05:04 UTC</t>
  </si>
  <si>
    <t>2022-04-11 13:04:42 UTC</t>
  </si>
  <si>
    <t>6109d6e45acda52508d0f2c2712b5285</t>
  </si>
  <si>
    <t>2022-04-11 13:04:40 UTC</t>
  </si>
  <si>
    <t>2022-04-11 13:02:51 UTC</t>
  </si>
  <si>
    <t>2022-04-11 13:02:23 UTC</t>
  </si>
  <si>
    <t>2022-04-11 13:01:02 UTC</t>
  </si>
  <si>
    <t>2022-04-11 13:00:52 UTC</t>
  </si>
  <si>
    <t>2022-04-11 13:00:49 UTC</t>
  </si>
  <si>
    <t>2022-04-11 13:00:47 UTC</t>
  </si>
  <si>
    <t>6294840eb08f71a99cf92570a0c346d8</t>
  </si>
  <si>
    <t>2022-04-11 13:00:45 UTC</t>
  </si>
  <si>
    <t>2022-04-11 12:59:08 UTC</t>
  </si>
  <si>
    <t>bc7838c6f0e5c4d6323b5d4ed8d2581e</t>
  </si>
  <si>
    <t>ed12bc975053c4aa41cc908d94e32663</t>
  </si>
  <si>
    <t>2022-04-11 12:59:02 UTC</t>
  </si>
  <si>
    <t>2022-04-11 12:58:16 UTC</t>
  </si>
  <si>
    <t>2022-04-11 12:58:04 UTC</t>
  </si>
  <si>
    <t>2022-04-11 12:58:02 UTC</t>
  </si>
  <si>
    <t>2022-04-11 12:58:01 UTC</t>
  </si>
  <si>
    <t>2022-04-11 12:57:59 UTC</t>
  </si>
  <si>
    <t>2022-04-11 12:57:57 UTC</t>
  </si>
  <si>
    <t>2022-04-11 12:57:42 UTC</t>
  </si>
  <si>
    <t>2022-04-11 12:57:38 UTC</t>
  </si>
  <si>
    <t>2022-04-11 12:57:08 UTC</t>
  </si>
  <si>
    <t>2022-04-11 12:56:47 UTC</t>
  </si>
  <si>
    <t>de4d96e6e13dea7f85a73277171f0555</t>
  </si>
  <si>
    <t>2022-04-11 12:56:45 UTC</t>
  </si>
  <si>
    <t>12d989a0b24bbc1d9729641d4adb4e98</t>
  </si>
  <si>
    <t>2022-04-11 12:56:34 UTC</t>
  </si>
  <si>
    <t>2022-04-11 12:56:26 UTC</t>
  </si>
  <si>
    <t>2022-04-11 12:54:41 UTC</t>
  </si>
  <si>
    <t>243ad3dd29e27cd43c43ab6886b7a3c2</t>
  </si>
  <si>
    <t>2022-04-11 12:52:39 UTC</t>
  </si>
  <si>
    <t>bfc940637cb47e392fd4f196f8471a40</t>
  </si>
  <si>
    <t>2022-04-11 12:51:36 UTC</t>
  </si>
  <si>
    <t>2022-04-11 12:51:29 UTC</t>
  </si>
  <si>
    <t>2022-04-11 12:51:26 UTC</t>
  </si>
  <si>
    <t>2022-04-11 12:51:22 UTC</t>
  </si>
  <si>
    <t>2022-04-11 12:50:00 UTC</t>
  </si>
  <si>
    <t>2022-04-11 12:48:21 UTC</t>
  </si>
  <si>
    <t>2022-04-11 12:48:17 UTC</t>
  </si>
  <si>
    <t>2022-04-11 12:47:55 UTC</t>
  </si>
  <si>
    <t>2022-04-11 12:47:45 UTC</t>
  </si>
  <si>
    <t>2022-04-11 12:47:24 UTC</t>
  </si>
  <si>
    <t>2022-04-11 12:47:10 UTC</t>
  </si>
  <si>
    <t>2022-04-11 12:46:57 UTC</t>
  </si>
  <si>
    <t>2022-04-11 12:46:55 UTC</t>
  </si>
  <si>
    <t>2022-04-11 12:46:52 UTC</t>
  </si>
  <si>
    <t>2022-04-11 12:46:50 UTC</t>
  </si>
  <si>
    <t>2022-04-11 12:46:46 UTC</t>
  </si>
  <si>
    <t>2022-04-11 12:46:44 UTC</t>
  </si>
  <si>
    <t>2022-04-11 12:46:40 UTC</t>
  </si>
  <si>
    <t>40de4b217daa489cd0ebcaeccb7e0593</t>
  </si>
  <si>
    <t>2022-04-11 12:46:32 UTC</t>
  </si>
  <si>
    <t>6f5fd458b383a6ec7c5bacc3fbe085a4</t>
  </si>
  <si>
    <t>2022-04-11 12:46:05 UTC</t>
  </si>
  <si>
    <t>2022-04-11 12:45:03 UTC</t>
  </si>
  <si>
    <t>2022-04-11 12:45:01 UTC</t>
  </si>
  <si>
    <t>7b82bcb160efc588dd67f9dfbfa19f29</t>
  </si>
  <si>
    <t>2022-04-11 12:43:56 UTC</t>
  </si>
  <si>
    <t>2022-04-11 12:43:33 UTC</t>
  </si>
  <si>
    <t>2022-04-11 12:43:28 UTC</t>
  </si>
  <si>
    <t>2022-04-11 12:43:23 UTC</t>
  </si>
  <si>
    <t>b56459ae5106df05704320e0e76f0418</t>
  </si>
  <si>
    <t>2022-04-11 12:42:58 UTC</t>
  </si>
  <si>
    <t>defa06c26e1a5e6f2b597f59fa23a290</t>
  </si>
  <si>
    <t>2022-04-11 12:41:17 UTC</t>
  </si>
  <si>
    <t>2022-04-11 12:40:52 UTC</t>
  </si>
  <si>
    <t>2022-04-11 12:40:39 UTC</t>
  </si>
  <si>
    <t>2022-04-11 12:40:35 UTC</t>
  </si>
  <si>
    <t>2022-04-11 12:40:34 UTC</t>
  </si>
  <si>
    <t>2022-04-11 12:40:29 UTC</t>
  </si>
  <si>
    <t>2022-04-11 12:40:10 UTC</t>
  </si>
  <si>
    <t>c1e84709b8138a907cf459987fe58b79</t>
  </si>
  <si>
    <t>2022-04-11 12:39:48 UTC</t>
  </si>
  <si>
    <t>2022-04-11 12:38:59 UTC</t>
  </si>
  <si>
    <t>2022-04-11 12:38:42 UTC</t>
  </si>
  <si>
    <t>a037bf6a1079fa6bb8f41e0c6088f3d5</t>
  </si>
  <si>
    <t>2022-04-11 12:37:26 UTC</t>
  </si>
  <si>
    <t>2022-04-11 12:36:37 UTC</t>
  </si>
  <si>
    <t>0d0e254723f233d755afd80043d7c7ad</t>
  </si>
  <si>
    <t>2022-04-11 12:36:31 UTC</t>
  </si>
  <si>
    <t>0c7a7ca6678a3adcdf93304d40054302</t>
  </si>
  <si>
    <t>2022-04-11 12:36:28 UTC</t>
  </si>
  <si>
    <t>2022-04-11 12:36:08 UTC</t>
  </si>
  <si>
    <t>2022-04-11 12:36:02 UTC</t>
  </si>
  <si>
    <t>2022-04-11 12:35:57 UTC</t>
  </si>
  <si>
    <t>2022-04-11 12:35:07 UTC</t>
  </si>
  <si>
    <t>2022-04-11 12:34:57 UTC</t>
  </si>
  <si>
    <t>2022-04-11 12:34:51 UTC</t>
  </si>
  <si>
    <t>25aa96d0e4bd8964cfa14aa42fd95d5d</t>
  </si>
  <si>
    <t>2022-04-11 12:34:46 UTC</t>
  </si>
  <si>
    <t>630f105100bf6a827277d94e01899211</t>
  </si>
  <si>
    <t>2022-04-11 12:34:44 UTC</t>
  </si>
  <si>
    <t>2022-04-11 12:34:42 UTC</t>
  </si>
  <si>
    <t>2022-04-11 12:34:41 UTC</t>
  </si>
  <si>
    <t>2022-04-11 12:34:36 UTC</t>
  </si>
  <si>
    <t>2022-04-11 12:34:34 UTC</t>
  </si>
  <si>
    <t>2022-04-11 12:34:08 UTC</t>
  </si>
  <si>
    <t>2022-04-11 12:33:41 UTC</t>
  </si>
  <si>
    <t>96ec46c91687a0c3c31cdcffc6bbaf6c</t>
  </si>
  <si>
    <t>2022-04-11 12:33:02 UTC</t>
  </si>
  <si>
    <t>2022-04-11 12:33:01 UTC</t>
  </si>
  <si>
    <t>2022-04-11 12:32:44 UTC</t>
  </si>
  <si>
    <t>2022-04-11 12:32:40 UTC</t>
  </si>
  <si>
    <t>424c5f63da664017b24cbef5b1555dae</t>
  </si>
  <si>
    <t>2022-04-11 12:32:35 UTC</t>
  </si>
  <si>
    <t>2022-04-11 12:32:27 UTC</t>
  </si>
  <si>
    <t>2022-04-11 12:32:18 UTC</t>
  </si>
  <si>
    <t>2022-04-11 12:32:14 UTC</t>
  </si>
  <si>
    <t>2022-04-11 12:32:08 UTC</t>
  </si>
  <si>
    <t>2022-04-11 12:32:02 UTC</t>
  </si>
  <si>
    <t>2022-04-11 12:31:57 UTC</t>
  </si>
  <si>
    <t>2022-04-11 12:31:55 UTC</t>
  </si>
  <si>
    <t>2022-04-11 12:31:51 UTC</t>
  </si>
  <si>
    <t>2022-04-11 12:31:35 UTC</t>
  </si>
  <si>
    <t>2022-04-11 12:31:20 UTC</t>
  </si>
  <si>
    <t>fbc05b820dffd7cb1d455760d8696554</t>
  </si>
  <si>
    <t>2022-04-11 12:31:06 UTC</t>
  </si>
  <si>
    <t>2022-04-11 12:30:56 UTC</t>
  </si>
  <si>
    <t>2022-04-11 12:30:53 UTC</t>
  </si>
  <si>
    <t>2022-04-11 12:30:47 UTC</t>
  </si>
  <si>
    <t>2022-04-11 12:30:45 UTC</t>
  </si>
  <si>
    <t>2022-04-11 12:30:44 UTC</t>
  </si>
  <si>
    <t>2022-04-11 12:30:41 UTC</t>
  </si>
  <si>
    <t>2022-04-11 12:30:10 UTC</t>
  </si>
  <si>
    <t>2022-04-11 12:30:01 UTC</t>
  </si>
  <si>
    <t>2022-04-11 12:29:12 UTC</t>
  </si>
  <si>
    <t>2022-04-11 12:29:07 UTC</t>
  </si>
  <si>
    <t>2022-04-11 12:29:03 UTC</t>
  </si>
  <si>
    <t>2022-04-11 12:29:01 UTC</t>
  </si>
  <si>
    <t>2022-04-11 12:28:58 UTC</t>
  </si>
  <si>
    <t>2022-04-11 12:28:52 UTC</t>
  </si>
  <si>
    <t>308f3b5c44b7083ce2e032c5df1ebc02</t>
  </si>
  <si>
    <t>2022-04-11 12:28:20 UTC</t>
  </si>
  <si>
    <t>2022-04-11 12:27:29 UTC</t>
  </si>
  <si>
    <t>2022-04-11 12:27:27 UTC</t>
  </si>
  <si>
    <t>2022-04-11 12:27:04 UTC</t>
  </si>
  <si>
    <t>2022-04-11 12:26:51 UTC</t>
  </si>
  <si>
    <t>2022-04-11 12:26:46 UTC</t>
  </si>
  <si>
    <t>2022-04-11 12:26:24 UTC</t>
  </si>
  <si>
    <t>2022-04-11 12:26:20 UTC</t>
  </si>
  <si>
    <t>2022-04-11 12:26:01 UTC</t>
  </si>
  <si>
    <t>2022-04-11 12:24:56 UTC</t>
  </si>
  <si>
    <t>2022-04-11 12:24:54 UTC</t>
  </si>
  <si>
    <t>2022-04-11 12:24:52 UTC</t>
  </si>
  <si>
    <t>2022-04-11 12:24:48 UTC</t>
  </si>
  <si>
    <t>2022-04-11 12:24:44 UTC</t>
  </si>
  <si>
    <t>2022-04-11 12:24:42 UTC</t>
  </si>
  <si>
    <t>2022-04-11 12:24:40 UTC</t>
  </si>
  <si>
    <t>2022-04-11 12:24:37 UTC</t>
  </si>
  <si>
    <t>2022-04-11 12:24:32 UTC</t>
  </si>
  <si>
    <t>2022-04-11 12:24:27 UTC</t>
  </si>
  <si>
    <t>2022-04-11 12:24:22 UTC</t>
  </si>
  <si>
    <t>99b6c313eceb70fe6bf0910dd07512ee</t>
  </si>
  <si>
    <t>2022-04-11 12:24:18 UTC</t>
  </si>
  <si>
    <t>2022-04-11 12:23:55 UTC</t>
  </si>
  <si>
    <t>2022-04-11 12:22:54 UTC</t>
  </si>
  <si>
    <t>2022-04-11 12:22:52 UTC</t>
  </si>
  <si>
    <t>2022-04-11 12:22:51 UTC</t>
  </si>
  <si>
    <t>2022-04-11 12:22:49 UTC</t>
  </si>
  <si>
    <t>2022-04-11 12:22:46 UTC</t>
  </si>
  <si>
    <t>2022-04-11 12:22:44 UTC</t>
  </si>
  <si>
    <t>2022-04-11 12:21:42 UTC</t>
  </si>
  <si>
    <t>2022-04-11 12:21:35 UTC</t>
  </si>
  <si>
    <t>2022-04-11 12:20:57 UTC</t>
  </si>
  <si>
    <t>6092bca40c424ed0ef0bcef816d8d02a</t>
  </si>
  <si>
    <t>2022-04-11 12:20:50 UTC</t>
  </si>
  <si>
    <t>2022-04-11 12:20:04 UTC</t>
  </si>
  <si>
    <t>2022-04-11 12:20:00 UTC</t>
  </si>
  <si>
    <t>2022-04-11 12:19:36 UTC</t>
  </si>
  <si>
    <t>2022-04-11 12:18:58 UTC</t>
  </si>
  <si>
    <t>2022-04-11 12:18:32 UTC</t>
  </si>
  <si>
    <t>2022-04-11 12:17:16 UTC</t>
  </si>
  <si>
    <t>2022-04-11 12:16:19 UTC</t>
  </si>
  <si>
    <t>2022-04-11 12:16:17 UTC</t>
  </si>
  <si>
    <t>2022-04-11 12:16:14 UTC</t>
  </si>
  <si>
    <t>2022-04-11 12:16:12 UTC</t>
  </si>
  <si>
    <t>2022-04-11 12:15:52 UTC</t>
  </si>
  <si>
    <t>2022-04-11 12:15:10 UTC</t>
  </si>
  <si>
    <t>679ab3818883ec20821629d88de9357c</t>
  </si>
  <si>
    <t>2022-04-11 12:14:44 UTC</t>
  </si>
  <si>
    <t>65cc910d14faa5a05b2ba0d8c6527702</t>
  </si>
  <si>
    <t>2022-04-11 12:14:35 UTC</t>
  </si>
  <si>
    <t>2022-04-11 12:14:27 UTC</t>
  </si>
  <si>
    <t>2845f29918c4fa3dbe6b4aa642876f4d</t>
  </si>
  <si>
    <t>2022-04-11 12:14:19 UTC</t>
  </si>
  <si>
    <t>a6ad26d7a505aff9f1bcbb44bc8d9c7a</t>
  </si>
  <si>
    <t>2022-04-11 12:13:55 UTC</t>
  </si>
  <si>
    <t>2022-04-11 12:13:51 UTC</t>
  </si>
  <si>
    <t>2022-04-11 12:12:49 UTC</t>
  </si>
  <si>
    <t>06c41c83264c2a15709c74cf3c569a6a</t>
  </si>
  <si>
    <t>2022-04-11 12:11:50 UTC</t>
  </si>
  <si>
    <t>2022-04-11 12:11:16 UTC</t>
  </si>
  <si>
    <t>7a48ec5fb55f3011ad3238f40e07f82b</t>
  </si>
  <si>
    <t>2022-04-11 12:09:39 UTC</t>
  </si>
  <si>
    <t>2022-04-11 12:07:28 UTC</t>
  </si>
  <si>
    <t>eb4bad2f77a44ee9189d304b4f458280</t>
  </si>
  <si>
    <t>2022-04-11 12:07:03 UTC</t>
  </si>
  <si>
    <t>2022-04-11 12:05:51 UTC</t>
  </si>
  <si>
    <t>2022-04-11 12:05:40 UTC</t>
  </si>
  <si>
    <t>2022-04-11 12:05:38 UTC</t>
  </si>
  <si>
    <t>2022-04-11 12:05:28 UTC</t>
  </si>
  <si>
    <t>2022-04-11 12:05:21 UTC</t>
  </si>
  <si>
    <t>4dc0067eb04e6dd6dccbb5ce385547f2</t>
  </si>
  <si>
    <t>2022-04-11 12:05:16 UTC</t>
  </si>
  <si>
    <t>2022-04-11 12:05:07 UTC</t>
  </si>
  <si>
    <t>2022-04-11 12:05:05 UTC</t>
  </si>
  <si>
    <t>6bac3835d52427e4fbf3ca32bde33b3e</t>
  </si>
  <si>
    <t>2022-04-11 12:03:49 UTC</t>
  </si>
  <si>
    <t>8e2c00f0224d2095ef623906c00775e6</t>
  </si>
  <si>
    <t>2022-04-11 12:03:24 UTC</t>
  </si>
  <si>
    <t>0e0f5e5810a77c7a046bee5aebaa2675</t>
  </si>
  <si>
    <t>2022-04-11 12:02:22 UTC</t>
  </si>
  <si>
    <t>834e7bd1f1dec51daacda92eb1d7b426</t>
  </si>
  <si>
    <t>2022-04-11 12:02:09 UTC</t>
  </si>
  <si>
    <t>2022-04-11 12:01:30 UTC</t>
  </si>
  <si>
    <t>2022-04-11 11:59:56 UTC</t>
  </si>
  <si>
    <t>2022-04-11 11:59:38 UTC</t>
  </si>
  <si>
    <t>2022-04-11 11:58:51 UTC</t>
  </si>
  <si>
    <t>4cd2b01914c1cc2dd3bac5acd56b89de</t>
  </si>
  <si>
    <t>2022-04-11 11:58:21 UTC</t>
  </si>
  <si>
    <t>2022-04-11 11:58:18 UTC</t>
  </si>
  <si>
    <t>2022-04-11 11:57:54 UTC</t>
  </si>
  <si>
    <t>2022-04-11 11:57:29 UTC</t>
  </si>
  <si>
    <t>2022-04-11 11:57:28 UTC</t>
  </si>
  <si>
    <t>2022-04-11 11:57:26 UTC</t>
  </si>
  <si>
    <t>2022-04-11 11:57:25 UTC</t>
  </si>
  <si>
    <t>2022-04-11 11:57:24 UTC</t>
  </si>
  <si>
    <t>2022-04-11 11:57:23 UTC</t>
  </si>
  <si>
    <t>2022-04-11 11:57:22 UTC</t>
  </si>
  <si>
    <t>2022-04-11 11:57:20 UTC</t>
  </si>
  <si>
    <t>2022-04-11 11:57:19 UTC</t>
  </si>
  <si>
    <t>2022-04-11 11:57:18 UTC</t>
  </si>
  <si>
    <t>2022-04-11 11:57:17 UTC</t>
  </si>
  <si>
    <t>2022-04-11 11:57:15 UTC</t>
  </si>
  <si>
    <t>2022-04-11 11:57:14 UTC</t>
  </si>
  <si>
    <t>2022-04-11 11:57:13 UTC</t>
  </si>
  <si>
    <t>2022-04-11 11:57:11 UTC</t>
  </si>
  <si>
    <t>2022-04-11 11:57:10 UTC</t>
  </si>
  <si>
    <t>2022-04-11 11:57:09 UTC</t>
  </si>
  <si>
    <t>2022-04-11 11:57:07 UTC</t>
  </si>
  <si>
    <t>2022-04-11 11:57:06 UTC</t>
  </si>
  <si>
    <t>2022-04-11 11:57:04 UTC</t>
  </si>
  <si>
    <t>2022-04-11 11:56:22 UTC</t>
  </si>
  <si>
    <t>88fcb6ce2df42be7d2db79fb0b6e8bd0</t>
  </si>
  <si>
    <t>2022-04-11 11:56:20 UTC</t>
  </si>
  <si>
    <t>2022-04-11 11:56:09 UTC</t>
  </si>
  <si>
    <t>2022-04-11 11:55:45 UTC</t>
  </si>
  <si>
    <t>2022-04-11 11:55:23 UTC</t>
  </si>
  <si>
    <t>2022-04-11 11:54:04 UTC</t>
  </si>
  <si>
    <t>2022-04-11 11:52:09 UTC</t>
  </si>
  <si>
    <t>2022-04-11 11:52:07 UTC</t>
  </si>
  <si>
    <t>2022-04-11 11:51:08 UTC</t>
  </si>
  <si>
    <t>4dfbbebbe0051d0f57669e6ffdf528fd</t>
  </si>
  <si>
    <t>2022-04-11 11:50:21 UTC</t>
  </si>
  <si>
    <t>2022-04-11 11:47:57 UTC</t>
  </si>
  <si>
    <t>2022-04-11 11:47:53 UTC</t>
  </si>
  <si>
    <t>2022-04-11 11:47:51 UTC</t>
  </si>
  <si>
    <t>2022-04-11 11:47:50 UTC</t>
  </si>
  <si>
    <t>2022-04-11 11:47:48 UTC</t>
  </si>
  <si>
    <t>2022-04-11 11:47:42 UTC</t>
  </si>
  <si>
    <t>2022-04-11 11:47:40 UTC</t>
  </si>
  <si>
    <t>2022-04-11 11:46:39 UTC</t>
  </si>
  <si>
    <t>2022-04-11 11:46:35 UTC</t>
  </si>
  <si>
    <t>2022-04-11 11:46:33 UTC</t>
  </si>
  <si>
    <t>efc7f281275af5aeb62b42382cc413d4</t>
  </si>
  <si>
    <t>2022-04-11 11:46:28 UTC</t>
  </si>
  <si>
    <t>2022-04-11 11:45:06 UTC</t>
  </si>
  <si>
    <t>2022-04-11 11:45:05 UTC</t>
  </si>
  <si>
    <t>2022-04-11 11:43:34 UTC</t>
  </si>
  <si>
    <t>2022-04-11 11:43:11 UTC</t>
  </si>
  <si>
    <t>2022-04-11 11:42:24 UTC</t>
  </si>
  <si>
    <t>2022-04-11 11:42:18 UTC</t>
  </si>
  <si>
    <t>2022-04-11 11:42:14 UTC</t>
  </si>
  <si>
    <t>2022-04-11 11:42:09 UTC</t>
  </si>
  <si>
    <t>2022-04-11 11:42:00 UTC</t>
  </si>
  <si>
    <t>fb73c0d84844b548e27d4e8d429ae7d5</t>
  </si>
  <si>
    <t>2022-04-11 11:41:54 UTC</t>
  </si>
  <si>
    <t>19c09e9f2b6e35b5dab22dadd44729d0</t>
  </si>
  <si>
    <t>2022-04-11 11:41:49 UTC</t>
  </si>
  <si>
    <t>2022-04-11 11:41:11 UTC</t>
  </si>
  <si>
    <t>dd656c56b92d5d545120737988e89a16</t>
  </si>
  <si>
    <t>2022-04-11 11:41:01 UTC</t>
  </si>
  <si>
    <t>2022-04-11 11:40:52 UTC</t>
  </si>
  <si>
    <t>2022-04-11 11:40:50 UTC</t>
  </si>
  <si>
    <t>848fd6499cc2ee95f2899e4c310a9937</t>
  </si>
  <si>
    <t>2022-04-11 11:40:48 UTC</t>
  </si>
  <si>
    <t>2022-04-11 11:40:43 UTC</t>
  </si>
  <si>
    <t>2022-04-11 11:40:35 UTC</t>
  </si>
  <si>
    <t>2022-04-11 11:40:02 UTC</t>
  </si>
  <si>
    <t>2022-04-11 11:39:35 UTC</t>
  </si>
  <si>
    <t>2022-04-11 11:38:58 UTC</t>
  </si>
  <si>
    <t>2022-04-11 11:38:49 UTC</t>
  </si>
  <si>
    <t>4cf45f5edf3fac63abe5306e85d9a3cb</t>
  </si>
  <si>
    <t>2022-04-11 11:38:45 UTC</t>
  </si>
  <si>
    <t>2022-04-11 11:38:40 UTC</t>
  </si>
  <si>
    <t>2022-04-11 11:38:28 UTC</t>
  </si>
  <si>
    <t>decac8fc1b079c0b21f7b5ac492c5fa7</t>
  </si>
  <si>
    <t>2022-04-11 11:38:26 UTC</t>
  </si>
  <si>
    <t>2022-04-11 11:38:07 UTC</t>
  </si>
  <si>
    <t>796d93a20f3e937ad2ca346da5c5a4af</t>
  </si>
  <si>
    <t>2022-04-11 11:37:08 UTC</t>
  </si>
  <si>
    <t>e4699fe7ae007a745b3c8a9a7a706fff</t>
  </si>
  <si>
    <t>2022-04-11 11:36:04 UTC</t>
  </si>
  <si>
    <t>291a5047b23cdc5bca5fcc0138044c41</t>
  </si>
  <si>
    <t>2022-04-11 11:36:02 UTC</t>
  </si>
  <si>
    <t>2022-04-11 11:34:22 UTC</t>
  </si>
  <si>
    <t>4b3a1747c5f6beac7adde20e317832ee</t>
  </si>
  <si>
    <t>2022-04-11 11:32:36 UTC</t>
  </si>
  <si>
    <t>2022-04-11 11:32:21 UTC</t>
  </si>
  <si>
    <t>2022-04-11 11:32:13 UTC</t>
  </si>
  <si>
    <t>2022-04-11 11:31:42 UTC</t>
  </si>
  <si>
    <t>2022-04-11 11:31:34 UTC</t>
  </si>
  <si>
    <t>2022-04-11 11:31:10 UTC</t>
  </si>
  <si>
    <t>2022-04-11 11:31:07 UTC</t>
  </si>
  <si>
    <t>13b5d49f0d86490e864ab049c820be49</t>
  </si>
  <si>
    <t>2022-04-11 11:31:03 UTC</t>
  </si>
  <si>
    <t>2022-04-11 11:30:54 UTC</t>
  </si>
  <si>
    <t>2022-04-11 11:30:52 UTC</t>
  </si>
  <si>
    <t>2022-04-11 11:29:19 UTC</t>
  </si>
  <si>
    <t>38ac2e624d35d475c32d755927d2988f</t>
  </si>
  <si>
    <t>2022-04-11 11:28:59 UTC</t>
  </si>
  <si>
    <t>2022-04-11 11:28:55 UTC</t>
  </si>
  <si>
    <t>2022-04-11 11:28:52 UTC</t>
  </si>
  <si>
    <t>2022-04-11 11:28:36 UTC</t>
  </si>
  <si>
    <t>25793a2f1ebdde83d4ede695b895d86d</t>
  </si>
  <si>
    <t>2022-04-11 11:27:13 UTC</t>
  </si>
  <si>
    <t>2022-04-11 11:26:22 UTC</t>
  </si>
  <si>
    <t>2022-04-11 11:26:19 UTC</t>
  </si>
  <si>
    <t>9498449afcd4705f424cea2fbfa701f4</t>
  </si>
  <si>
    <t>2022-04-11 11:26:08 UTC</t>
  </si>
  <si>
    <t>e56a7b370c90d964348d843adefbb2cc</t>
  </si>
  <si>
    <t>2022-04-11 11:25:57 UTC</t>
  </si>
  <si>
    <t>2022-04-11 11:25:50 UTC</t>
  </si>
  <si>
    <t>2022-04-11 11:25:48 UTC</t>
  </si>
  <si>
    <t>2022-04-11 11:25:44 UTC</t>
  </si>
  <si>
    <t>2022-04-11 11:25:43 UTC</t>
  </si>
  <si>
    <t>2022-04-11 11:25:31 UTC</t>
  </si>
  <si>
    <t>bbd94ab5da8f2525ec20a4ed9ea55a5c</t>
  </si>
  <si>
    <t>2022-04-11 11:25:12 UTC</t>
  </si>
  <si>
    <t>2022-04-11 11:25:10 UTC</t>
  </si>
  <si>
    <t>2022-04-11 11:24:25 UTC</t>
  </si>
  <si>
    <t>2022-04-11 11:23:55 UTC</t>
  </si>
  <si>
    <t>a1155ed0e2f3a4edd1f4046980d51e1a</t>
  </si>
  <si>
    <t>2022-04-11 11:23:49 UTC</t>
  </si>
  <si>
    <t>2022-04-11 11:23:48 UTC</t>
  </si>
  <si>
    <t>2022-04-11 11:23:46 UTC</t>
  </si>
  <si>
    <t>2022-04-11 11:23:43 UTC</t>
  </si>
  <si>
    <t>2022-04-11 11:23:41 UTC</t>
  </si>
  <si>
    <t>2022-04-11 11:23:37 UTC</t>
  </si>
  <si>
    <t>2022-04-11 11:23:35 UTC</t>
  </si>
  <si>
    <t>2022-04-11 11:23:00 UTC</t>
  </si>
  <si>
    <t>2022-04-11 11:22:56 UTC</t>
  </si>
  <si>
    <t>2022-04-11 11:22:55 UTC</t>
  </si>
  <si>
    <t>2022-04-11 11:22:53 UTC</t>
  </si>
  <si>
    <t>2022-04-11 11:22:50 UTC</t>
  </si>
  <si>
    <t>2022-04-11 11:22:49 UTC</t>
  </si>
  <si>
    <t>2022-04-11 11:22:47 UTC</t>
  </si>
  <si>
    <t>2022-04-11 11:22:45 UTC</t>
  </si>
  <si>
    <t>2022-04-11 11:22:43 UTC</t>
  </si>
  <si>
    <t>2022-04-11 11:22:39 UTC</t>
  </si>
  <si>
    <t>2022-04-11 11:22:23 UTC</t>
  </si>
  <si>
    <t>2022-04-11 11:22:22 UTC</t>
  </si>
  <si>
    <t>2022-04-11 11:22:15 UTC</t>
  </si>
  <si>
    <t>2022-04-11 11:22:14 UTC</t>
  </si>
  <si>
    <t>2022-04-11 11:22:07 UTC</t>
  </si>
  <si>
    <t>2022-04-11 11:22:05 UTC</t>
  </si>
  <si>
    <t>2022-04-11 11:22:03 UTC</t>
  </si>
  <si>
    <t>2022-04-11 11:21:41 UTC</t>
  </si>
  <si>
    <t>2022-04-11 11:21:17 UTC</t>
  </si>
  <si>
    <t>2022-04-11 11:21:15 UTC</t>
  </si>
  <si>
    <t>2022-04-11 11:20:52 UTC</t>
  </si>
  <si>
    <t>ee8d5c7ae9a9531e7e077136b47758c4</t>
  </si>
  <si>
    <t>2022-04-11 11:20:22 UTC</t>
  </si>
  <si>
    <t>2022-04-11 11:20:21 UTC</t>
  </si>
  <si>
    <t>2022-04-11 11:20:20 UTC</t>
  </si>
  <si>
    <t>2022-04-11 11:20:19 UTC</t>
  </si>
  <si>
    <t>2022-04-11 11:20:18 UTC</t>
  </si>
  <si>
    <t>2022-04-11 11:20:17 UTC</t>
  </si>
  <si>
    <t>2022-04-11 11:20:16 UTC</t>
  </si>
  <si>
    <t>2022-04-11 11:20:15 UTC</t>
  </si>
  <si>
    <t>2022-04-11 11:20:14 UTC</t>
  </si>
  <si>
    <t>2022-04-11 11:20:12 UTC</t>
  </si>
  <si>
    <t>2022-04-11 11:20:11 UTC</t>
  </si>
  <si>
    <t>2022-04-11 11:20:10 UTC</t>
  </si>
  <si>
    <t>2022-04-11 11:20:09 UTC</t>
  </si>
  <si>
    <t>2022-04-11 11:20:08 UTC</t>
  </si>
  <si>
    <t>2022-04-11 11:20:07 UTC</t>
  </si>
  <si>
    <t>2022-04-11 11:20:06 UTC</t>
  </si>
  <si>
    <t>2022-04-11 11:20:05 UTC</t>
  </si>
  <si>
    <t>2022-04-11 11:20:04 UTC</t>
  </si>
  <si>
    <t>2022-04-11 11:20:03 UTC</t>
  </si>
  <si>
    <t>2022-04-11 11:20:02 UTC</t>
  </si>
  <si>
    <t>2022-04-11 11:20:01 UTC</t>
  </si>
  <si>
    <t>2022-04-11 11:20:00 UTC</t>
  </si>
  <si>
    <t>2022-04-11 11:19:59 UTC</t>
  </si>
  <si>
    <t>2022-04-11 11:19:58 UTC</t>
  </si>
  <si>
    <t>2022-04-11 11:19:57 UTC</t>
  </si>
  <si>
    <t>2022-04-11 11:19:56 UTC</t>
  </si>
  <si>
    <t>2022-04-11 11:19:55 UTC</t>
  </si>
  <si>
    <t>2022-04-11 11:19:54 UTC</t>
  </si>
  <si>
    <t>2022-04-11 11:19:53 UTC</t>
  </si>
  <si>
    <t>1f82756933b6ae4560ad8d1726a73093</t>
  </si>
  <si>
    <t>2022-04-11 11:19:51 UTC</t>
  </si>
  <si>
    <t>2022-04-11 11:19:50 UTC</t>
  </si>
  <si>
    <t>2022-04-11 11:19:49 UTC</t>
  </si>
  <si>
    <t>2022-04-11 11:19:48 UTC</t>
  </si>
  <si>
    <t>2022-04-11 11:19:47 UTC</t>
  </si>
  <si>
    <t>2022-04-11 11:19:46 UTC</t>
  </si>
  <si>
    <t>2022-04-11 11:19:45 UTC</t>
  </si>
  <si>
    <t>2022-04-11 11:19:44 UTC</t>
  </si>
  <si>
    <t>2022-04-11 11:19:43 UTC</t>
  </si>
  <si>
    <t>2022-04-11 11:19:42 UTC</t>
  </si>
  <si>
    <t>2022-04-11 11:19:41 UTC</t>
  </si>
  <si>
    <t>2022-04-11 11:19:40 UTC</t>
  </si>
  <si>
    <t>2022-04-11 11:19:39 UTC</t>
  </si>
  <si>
    <t>2022-04-11 11:19:22 UTC</t>
  </si>
  <si>
    <t>2022-04-11 11:19:19 UTC</t>
  </si>
  <si>
    <t>2022-04-11 11:19:15 UTC</t>
  </si>
  <si>
    <t>2022-04-11 11:17:58 UTC</t>
  </si>
  <si>
    <t>f06accb322f262dc319a7859cf46992d</t>
  </si>
  <si>
    <t>2022-04-11 11:17:39 UTC</t>
  </si>
  <si>
    <t>2022-04-11 11:16:44 UTC</t>
  </si>
  <si>
    <t>2022-04-11 11:16:37 UTC</t>
  </si>
  <si>
    <t>d368c7f4e78f87a621ec011d8ab30101</t>
  </si>
  <si>
    <t>2022-04-11 11:16:35 UTC</t>
  </si>
  <si>
    <t>2022-04-11 11:16:04 UTC</t>
  </si>
  <si>
    <t>2022-04-11 11:15:59 UTC</t>
  </si>
  <si>
    <t>df495ebe85542503fa64472dfd378c77</t>
  </si>
  <si>
    <t>2022-04-11 11:15:13 UTC</t>
  </si>
  <si>
    <t>2022-04-11 11:15:10 UTC</t>
  </si>
  <si>
    <t>2022-04-11 11:15:06 UTC</t>
  </si>
  <si>
    <t>2022-04-11 11:14:19 UTC</t>
  </si>
  <si>
    <t>2022-04-11 11:14:17 UTC</t>
  </si>
  <si>
    <t>21671509a5c445e1593a5808470bbe3c</t>
  </si>
  <si>
    <t>2022-04-11 11:14:08 UTC</t>
  </si>
  <si>
    <t>2022-04-11 11:13:46 UTC</t>
  </si>
  <si>
    <t>2022-04-11 11:13:26 UTC</t>
  </si>
  <si>
    <t>2022-04-11 11:13:00 UTC</t>
  </si>
  <si>
    <t>2022-04-11 11:12:57 UTC</t>
  </si>
  <si>
    <t>2022-04-11 11:12:55 UTC</t>
  </si>
  <si>
    <t>2022-04-11 11:12:53 UTC</t>
  </si>
  <si>
    <t>2022-04-11 11:12:51 UTC</t>
  </si>
  <si>
    <t>2022-04-11 11:12:42 UTC</t>
  </si>
  <si>
    <t>2022-04-11 11:12:39 UTC</t>
  </si>
  <si>
    <t>2022-04-11 11:12:37 UTC</t>
  </si>
  <si>
    <t>2022-04-11 11:12:34 UTC</t>
  </si>
  <si>
    <t>2022-04-11 11:11:58 UTC</t>
  </si>
  <si>
    <t>2022-04-11 11:11:53 UTC</t>
  </si>
  <si>
    <t>2022-04-11 11:11:49 UTC</t>
  </si>
  <si>
    <t>2022-04-11 11:11:45 UTC</t>
  </si>
  <si>
    <t>2022-04-11 11:11:41 UTC</t>
  </si>
  <si>
    <t>2022-04-11 11:11:38 UTC</t>
  </si>
  <si>
    <t>2022-04-11 11:11:36 UTC</t>
  </si>
  <si>
    <t>2022-04-11 11:11:35 UTC</t>
  </si>
  <si>
    <t>2022-04-11 11:11:33 UTC</t>
  </si>
  <si>
    <t>2022-04-11 11:11:31 UTC</t>
  </si>
  <si>
    <t>2022-04-11 11:11:29 UTC</t>
  </si>
  <si>
    <t>2022-04-11 11:11:28 UTC</t>
  </si>
  <si>
    <t>2022-04-11 11:11:26 UTC</t>
  </si>
  <si>
    <t>2022-04-11 11:11:24 UTC</t>
  </si>
  <si>
    <t>2022-04-11 11:11:23 UTC</t>
  </si>
  <si>
    <t>2022-04-11 11:11:21 UTC</t>
  </si>
  <si>
    <t>2022-04-11 11:11:20 UTC</t>
  </si>
  <si>
    <t>2022-04-11 11:11:15 UTC</t>
  </si>
  <si>
    <t>2022-04-11 11:11:13 UTC</t>
  </si>
  <si>
    <t>2022-04-11 11:11:10 UTC</t>
  </si>
  <si>
    <t>2022-04-11 11:11:09 UTC</t>
  </si>
  <si>
    <t>2022-04-11 11:11:07 UTC</t>
  </si>
  <si>
    <t>2022-04-11 11:11:05 UTC</t>
  </si>
  <si>
    <t>2022-04-11 11:11:04 UTC</t>
  </si>
  <si>
    <t>2022-04-11 11:11:02 UTC</t>
  </si>
  <si>
    <t>2022-04-11 11:11:01 UTC</t>
  </si>
  <si>
    <t>2022-04-11 11:11:00 UTC</t>
  </si>
  <si>
    <t>2022-04-11 11:10:58 UTC</t>
  </si>
  <si>
    <t>2022-04-11 11:10:54 UTC</t>
  </si>
  <si>
    <t>2022-04-11 11:10:49 UTC</t>
  </si>
  <si>
    <t>fd7499ef7bb973474ea1d4128f6a1281</t>
  </si>
  <si>
    <t>2022-04-11 11:08:28 UTC</t>
  </si>
  <si>
    <t>60e38c4f99b0ad661d4e847ff5ba698f</t>
  </si>
  <si>
    <t>2022-04-11 11:08:22 UTC</t>
  </si>
  <si>
    <t>2022-04-11 11:08:14 UTC</t>
  </si>
  <si>
    <t>2022-04-11 11:08:12 UTC</t>
  </si>
  <si>
    <t>2022-04-11 11:08:07 UTC</t>
  </si>
  <si>
    <t>2022-04-11 11:08:01 UTC</t>
  </si>
  <si>
    <t>2022-04-11 11:07:50 UTC</t>
  </si>
  <si>
    <t>2022-04-11 11:07:45 UTC</t>
  </si>
  <si>
    <t>2022-04-11 11:07:42 UTC</t>
  </si>
  <si>
    <t>2022-04-11 11:07:13 UTC</t>
  </si>
  <si>
    <t>2022-04-11 11:06:51 UTC</t>
  </si>
  <si>
    <t>2022-04-11 11:06:47 UTC</t>
  </si>
  <si>
    <t>2022-04-11 11:06:35 UTC</t>
  </si>
  <si>
    <t>2022-04-11 11:06:30 UTC</t>
  </si>
  <si>
    <t>2022-04-11 11:06:26 UTC</t>
  </si>
  <si>
    <t>2022-04-11 11:06:13 UTC</t>
  </si>
  <si>
    <t>2022-04-11 11:04:51 UTC</t>
  </si>
  <si>
    <t>2022-04-11 11:04:41 UTC</t>
  </si>
  <si>
    <t>2022-04-11 11:04:37 UTC</t>
  </si>
  <si>
    <t>84f37da968eed0d309ca14b37914d285</t>
  </si>
  <si>
    <t>2022-04-11 11:04:32 UTC</t>
  </si>
  <si>
    <t>2022-04-11 11:04:28 UTC</t>
  </si>
  <si>
    <t>4ec646eb4f04f100bfa82f566e4b005f</t>
  </si>
  <si>
    <t>2022-04-11 11:04:20 UTC</t>
  </si>
  <si>
    <t>2022-04-11 11:04:19 UTC</t>
  </si>
  <si>
    <t>f2361ab1c0e6d23215a8bad50ebd9cca</t>
  </si>
  <si>
    <t>2022-04-11 11:04:17 UTC</t>
  </si>
  <si>
    <t>2022-04-11 11:04:16 UTC</t>
  </si>
  <si>
    <t>2022-04-11 11:04:14 UTC</t>
  </si>
  <si>
    <t>2022-04-11 11:04:13 UTC</t>
  </si>
  <si>
    <t>2022-04-11 11:04:11 UTC</t>
  </si>
  <si>
    <t>2022-04-11 11:04:03 UTC</t>
  </si>
  <si>
    <t>2022-04-11 11:03:48 UTC</t>
  </si>
  <si>
    <t>2022-04-11 11:03:45 UTC</t>
  </si>
  <si>
    <t>2022-04-11 11:03:42 UTC</t>
  </si>
  <si>
    <t>2022-04-11 11:03:35 UTC</t>
  </si>
  <si>
    <t>2022-04-11 11:03:29 UTC</t>
  </si>
  <si>
    <t>2022-04-11 11:03:26 UTC</t>
  </si>
  <si>
    <t>2022-04-11 11:03:23 UTC</t>
  </si>
  <si>
    <t>2022-04-11 11:03:20 UTC</t>
  </si>
  <si>
    <t>2022-04-11 11:03:18 UTC</t>
  </si>
  <si>
    <t>2022-04-11 11:03:17 UTC</t>
  </si>
  <si>
    <t>741ad222745fa618315457313cb82435</t>
  </si>
  <si>
    <t>2022-04-11 11:03:13 UTC</t>
  </si>
  <si>
    <t>2022-04-11 11:02:33 UTC</t>
  </si>
  <si>
    <t>2022-04-11 11:02:31 UTC</t>
  </si>
  <si>
    <t>24f0e41b13ddd9a1a8b26abf698c8ad4</t>
  </si>
  <si>
    <t>2022-04-11 11:02:11 UTC</t>
  </si>
  <si>
    <t>3431ca4a3f86e9f8b9a37f0e845019de</t>
  </si>
  <si>
    <t>2022-04-11 11:02:08 UTC</t>
  </si>
  <si>
    <t>085cd98d0376e233e5f75f69cc777e37</t>
  </si>
  <si>
    <t>2022-04-11 11:02:05 UTC</t>
  </si>
  <si>
    <t>fe6c301b75f1bbe9244f872c9841bae0</t>
  </si>
  <si>
    <t>2022-04-11 11:01:57 UTC</t>
  </si>
  <si>
    <t>2022-04-11 11:00:44 UTC</t>
  </si>
  <si>
    <t>2022-04-11 10:59:46 UTC</t>
  </si>
  <si>
    <t>2022-04-11 10:58:41 UTC</t>
  </si>
  <si>
    <t>2022-04-11 10:54:10 UTC</t>
  </si>
  <si>
    <t>6236bb0455a02c42d10d31c2bd6fed36</t>
  </si>
  <si>
    <t>2022-04-11 10:53:57 UTC</t>
  </si>
  <si>
    <t>2022-04-11 10:53:50 UTC</t>
  </si>
  <si>
    <t>2022-04-11 10:53:43 UTC</t>
  </si>
  <si>
    <t>2022-04-11 10:53:41 UTC</t>
  </si>
  <si>
    <t>9ca26bc54582903cf7ab5a3508b33054</t>
  </si>
  <si>
    <t>2022-04-11 10:53:40 UTC</t>
  </si>
  <si>
    <t>2022-04-11 10:53:31 UTC</t>
  </si>
  <si>
    <t>2022-04-11 10:53:14 UTC</t>
  </si>
  <si>
    <t>f69c117c8a5e2cc7c583a5f6d0d12aa8</t>
  </si>
  <si>
    <t>2022-04-11 10:52:25 UTC</t>
  </si>
  <si>
    <t>2022-04-11 10:52:16 UTC</t>
  </si>
  <si>
    <t>372c4432100fe985d6e7f1bb48a8093f</t>
  </si>
  <si>
    <t>2022-04-11 10:52:11 UTC</t>
  </si>
  <si>
    <t>2022-04-11 10:51:45 UTC</t>
  </si>
  <si>
    <t>2022-04-11 10:51:29 UTC</t>
  </si>
  <si>
    <t>2022-04-11 10:51:04 UTC</t>
  </si>
  <si>
    <t>2022-04-11 10:50:37 UTC</t>
  </si>
  <si>
    <t>2022-04-11 10:50:34 UTC</t>
  </si>
  <si>
    <t>2022-04-11 10:50:31 UTC</t>
  </si>
  <si>
    <t>2022-04-11 10:49:26 UTC</t>
  </si>
  <si>
    <t>2022-04-11 10:49:20 UTC</t>
  </si>
  <si>
    <t>2022-04-11 10:48:39 UTC</t>
  </si>
  <si>
    <t>2022-04-11 10:48:12 UTC</t>
  </si>
  <si>
    <t>2022-04-11 10:47:29 UTC</t>
  </si>
  <si>
    <t>0a1714fa1148ad621b4ae50c9fc31bfa</t>
  </si>
  <si>
    <t>2022-04-11 10:47:04 UTC</t>
  </si>
  <si>
    <t>9d450ac39e424180bd1501d46a4da2da</t>
  </si>
  <si>
    <t>2022-04-11 10:46:49 UTC</t>
  </si>
  <si>
    <t>f4b9e1226ed1383f4bee941182addaca</t>
  </si>
  <si>
    <t>2022-04-11 10:45:50 UTC</t>
  </si>
  <si>
    <t>2022-04-11 10:45:49 UTC</t>
  </si>
  <si>
    <t>2022-04-11 10:45:47 UTC</t>
  </si>
  <si>
    <t>2022-04-11 10:45:44 UTC</t>
  </si>
  <si>
    <t>2022-04-11 10:45:38 UTC</t>
  </si>
  <si>
    <t>2022-04-11 10:45:32 UTC</t>
  </si>
  <si>
    <t>2022-04-11 10:45:27 UTC</t>
  </si>
  <si>
    <t>2022-04-11 10:45:26 UTC</t>
  </si>
  <si>
    <t>2022-04-11 10:45:16 UTC</t>
  </si>
  <si>
    <t>2022-04-11 10:45:10 UTC</t>
  </si>
  <si>
    <t>2022-04-11 10:45:08 UTC</t>
  </si>
  <si>
    <t>2022-04-11 10:45:06 UTC</t>
  </si>
  <si>
    <t>2022-04-11 10:45:04 UTC</t>
  </si>
  <si>
    <t>2022-04-11 10:44:20 UTC</t>
  </si>
  <si>
    <t>78c5eaec19c940d9cb6d8bab591845bf</t>
  </si>
  <si>
    <t>2022-04-11 10:44:19 UTC</t>
  </si>
  <si>
    <t>416cd5e3a7c87183bfa28e6c42cb0fef</t>
  </si>
  <si>
    <t>2022-04-11 10:44:09 UTC</t>
  </si>
  <si>
    <t>b459ca494cd19580e6416907a395e6ed</t>
  </si>
  <si>
    <t>2022-04-11 10:43:50 UTC</t>
  </si>
  <si>
    <t>fd26132a4d47874d6bb6bd741e2215d1</t>
  </si>
  <si>
    <t>2022-04-11 10:43:23 UTC</t>
  </si>
  <si>
    <t>2022-04-11 10:43:07 UTC</t>
  </si>
  <si>
    <t>2022-04-11 10:43:05 UTC</t>
  </si>
  <si>
    <t>2022-04-11 10:42:43 UTC</t>
  </si>
  <si>
    <t>68806c29bcede1c931e0282e19e2e857</t>
  </si>
  <si>
    <t>2022-04-11 10:42:39 UTC</t>
  </si>
  <si>
    <t>2022-04-11 10:42:22 UTC</t>
  </si>
  <si>
    <t>65797a7251f7284dd14443ba2f2fed45</t>
  </si>
  <si>
    <t>2022-04-11 10:41:45 UTC</t>
  </si>
  <si>
    <t>2022-04-11 10:41:42 UTC</t>
  </si>
  <si>
    <t>14530b970fc4412769796617147ead46</t>
  </si>
  <si>
    <t>2022-04-11 10:41:41 UTC</t>
  </si>
  <si>
    <t>2022-04-11 10:41:31 UTC</t>
  </si>
  <si>
    <t>2022-04-11 10:41:30 UTC</t>
  </si>
  <si>
    <t>439d8a7ce9b7647705d81600a4e33219</t>
  </si>
  <si>
    <t>2022-04-11 10:41:29 UTC</t>
  </si>
  <si>
    <t>2022-04-11 10:41:28 UTC</t>
  </si>
  <si>
    <t>2022-04-11 10:41:26 UTC</t>
  </si>
  <si>
    <t>2022-04-11 10:41:25 UTC</t>
  </si>
  <si>
    <t>2022-04-11 10:41:09 UTC</t>
  </si>
  <si>
    <t>2022-04-11 10:41:06 UTC</t>
  </si>
  <si>
    <t>f9adc3ea888252f223504a77317f43c9</t>
  </si>
  <si>
    <t>2022-04-11 10:40:58 UTC</t>
  </si>
  <si>
    <t>2022-04-11 10:40:52 UTC</t>
  </si>
  <si>
    <t>2022-04-11 10:40:51 UTC</t>
  </si>
  <si>
    <t>2022-04-11 10:40:49 UTC</t>
  </si>
  <si>
    <t>63c691db645157cdedf0fc60a48e6a0d</t>
  </si>
  <si>
    <t>8de053e8dc6867e5709ca75c72665f29</t>
  </si>
  <si>
    <t>2022-04-11 10:40:48 UTC</t>
  </si>
  <si>
    <t>2022-04-11 10:40:42 UTC</t>
  </si>
  <si>
    <t>2022-04-11 10:40:40 UTC</t>
  </si>
  <si>
    <t>2022-04-11 10:40:39 UTC</t>
  </si>
  <si>
    <t>2022-04-11 10:40:37 UTC</t>
  </si>
  <si>
    <t>2022-04-11 10:40:34 UTC</t>
  </si>
  <si>
    <t>2022-04-11 10:40:26 UTC</t>
  </si>
  <si>
    <t>2022-04-11 10:39:55 UTC</t>
  </si>
  <si>
    <t>2022-04-11 10:39:25 UTC</t>
  </si>
  <si>
    <t>2022-04-11 10:39:17 UTC</t>
  </si>
  <si>
    <t>2022-04-11 10:38:56 UTC</t>
  </si>
  <si>
    <t>2022-04-11 10:38:27 UTC</t>
  </si>
  <si>
    <t>2022-04-11 10:38:25 UTC</t>
  </si>
  <si>
    <t>2022-04-11 10:37:46 UTC</t>
  </si>
  <si>
    <t>2022-04-11 10:37:44 UTC</t>
  </si>
  <si>
    <t>2022-04-11 10:37:43 UTC</t>
  </si>
  <si>
    <t>2022-04-11 10:37:41 UTC</t>
  </si>
  <si>
    <t>2022-04-11 10:37:37 UTC</t>
  </si>
  <si>
    <t>2022-04-11 10:37:36 UTC</t>
  </si>
  <si>
    <t>2022-04-11 10:37:34 UTC</t>
  </si>
  <si>
    <t>2022-04-11 10:37:33 UTC</t>
  </si>
  <si>
    <t>2022-04-11 10:37:29 UTC</t>
  </si>
  <si>
    <t>247bc44fb7f460dedf60cd5dce73cd48</t>
  </si>
  <si>
    <t>2022-04-11 10:37:27 UTC</t>
  </si>
  <si>
    <t>2022-04-11 10:37:25 UTC</t>
  </si>
  <si>
    <t>2022-04-11 10:37:16 UTC</t>
  </si>
  <si>
    <t>b724c2c6abf9da89c5ca7cbadee7d859</t>
  </si>
  <si>
    <t>2022-04-11 10:37:10 UTC</t>
  </si>
  <si>
    <t>794a89b9e70bdebacd20fae4ebeb9b2a</t>
  </si>
  <si>
    <t>2022-04-11 10:36:14 UTC</t>
  </si>
  <si>
    <t>2022-04-11 10:36:09 UTC</t>
  </si>
  <si>
    <t>2022-04-11 10:35:43 UTC</t>
  </si>
  <si>
    <t>7487691c4c2f616a2743139b0cf05aaa</t>
  </si>
  <si>
    <t>2022-04-11 10:35:36 UTC</t>
  </si>
  <si>
    <t>2022-04-11 10:34:25 UTC</t>
  </si>
  <si>
    <t>2022-04-11 10:34:23 UTC</t>
  </si>
  <si>
    <t>2022-04-11 10:34:20 UTC</t>
  </si>
  <si>
    <t>2022-04-11 10:34:18 UTC</t>
  </si>
  <si>
    <t>2022-04-11 10:34:15 UTC</t>
  </si>
  <si>
    <t>2022-04-11 10:33:49 UTC</t>
  </si>
  <si>
    <t>0472251747b3736193a5164006e89335</t>
  </si>
  <si>
    <t>2022-04-11 10:33:40 UTC</t>
  </si>
  <si>
    <t>2022-04-11 10:33:37 UTC</t>
  </si>
  <si>
    <t>2022-04-11 10:33:07 UTC</t>
  </si>
  <si>
    <t>2022-04-11 10:33:01 UTC</t>
  </si>
  <si>
    <t>2022-04-11 10:33:00 UTC</t>
  </si>
  <si>
    <t>2022-04-11 10:32:57 UTC</t>
  </si>
  <si>
    <t>2022-04-11 10:32:54 UTC</t>
  </si>
  <si>
    <t>2022-04-11 10:32:52 UTC</t>
  </si>
  <si>
    <t>2022-04-11 10:32:47 UTC</t>
  </si>
  <si>
    <t>45c91319c6d5100942d105f4feaf0e81</t>
  </si>
  <si>
    <t>2022-04-11 10:32:45 UTC</t>
  </si>
  <si>
    <t>2022-04-11 10:32:38 UTC</t>
  </si>
  <si>
    <t>2022-04-11 10:32:34 UTC</t>
  </si>
  <si>
    <t>2022-04-11 10:32:31 UTC</t>
  </si>
  <si>
    <t>2022-04-11 10:32:28 UTC</t>
  </si>
  <si>
    <t>2022-04-11 10:32:25 UTC</t>
  </si>
  <si>
    <t>2022-04-11 10:32:13 UTC</t>
  </si>
  <si>
    <t>2022-04-11 10:31:25 UTC</t>
  </si>
  <si>
    <t>2022-04-11 10:31:24 UTC</t>
  </si>
  <si>
    <t>2022-04-11 10:31:03 UTC</t>
  </si>
  <si>
    <t>2022-04-11 10:30:14 UTC</t>
  </si>
  <si>
    <t>2022-04-11 10:30:11 UTC</t>
  </si>
  <si>
    <t>2022-04-11 10:30:07 UTC</t>
  </si>
  <si>
    <t>2022-04-11 10:30:04 UTC</t>
  </si>
  <si>
    <t>9c305e5338d05108a3247cfa69bad5ef</t>
  </si>
  <si>
    <t>2022-04-11 10:30:02 UTC</t>
  </si>
  <si>
    <t>2022-04-11 10:29:56 UTC</t>
  </si>
  <si>
    <t>2022-04-11 10:29:51 UTC</t>
  </si>
  <si>
    <t>2022-04-11 10:29:45 UTC</t>
  </si>
  <si>
    <t>2022-04-11 10:29:41 UTC</t>
  </si>
  <si>
    <t>2022-04-11 10:29:37 UTC</t>
  </si>
  <si>
    <t>2022-04-11 10:29:31 UTC</t>
  </si>
  <si>
    <t>2022-04-11 10:29:30 UTC</t>
  </si>
  <si>
    <t>764e46b5c236fadbdf0fe20e110e1a81</t>
  </si>
  <si>
    <t>2022-04-11 10:28:45 UTC</t>
  </si>
  <si>
    <t>fe5738445157dca9c28fabae82e52a55</t>
  </si>
  <si>
    <t>2022-04-11 10:28:27 UTC</t>
  </si>
  <si>
    <t>2022-04-11 10:28:22 UTC</t>
  </si>
  <si>
    <t>2022-04-11 10:28:19 UTC</t>
  </si>
  <si>
    <t>2022-04-11 10:28:01 UTC</t>
  </si>
  <si>
    <t>ba6c855d857b632d1c0f6b9a8abfe554</t>
  </si>
  <si>
    <t>2022-04-11 10:27:32 UTC</t>
  </si>
  <si>
    <t>9ac3452c4970e2f53962733f67e388fd</t>
  </si>
  <si>
    <t>2022-04-11 10:27:20 UTC</t>
  </si>
  <si>
    <t>2022-04-11 10:27:02 UTC</t>
  </si>
  <si>
    <t>2022-04-11 10:27:00 UTC</t>
  </si>
  <si>
    <t>2022-04-11 10:26:53 UTC</t>
  </si>
  <si>
    <t>2022-04-11 10:26:50 UTC</t>
  </si>
  <si>
    <t>2022-04-11 10:26:42 UTC</t>
  </si>
  <si>
    <t>2022-04-11 10:26:12 UTC</t>
  </si>
  <si>
    <t>2022-04-11 10:26:10 UTC</t>
  </si>
  <si>
    <t>2022-04-11 10:25:58 UTC</t>
  </si>
  <si>
    <t>37a63948dd31866085f0d22d3854b476</t>
  </si>
  <si>
    <t>2022-04-11 10:25:31 UTC</t>
  </si>
  <si>
    <t>2022-04-11 10:25:18 UTC</t>
  </si>
  <si>
    <t>aa3827e0894de61462b778b94fad4a7c</t>
  </si>
  <si>
    <t>2022-04-11 10:25:14 UTC</t>
  </si>
  <si>
    <t>2022-04-11 10:24:48 UTC</t>
  </si>
  <si>
    <t>2022-04-11 10:24:41 UTC</t>
  </si>
  <si>
    <t>562d151e7821b05f993d5ff9e17fa8d8</t>
  </si>
  <si>
    <t>2022-04-11 10:24:37 UTC</t>
  </si>
  <si>
    <t>2022-04-11 10:24:29 UTC</t>
  </si>
  <si>
    <t>2022-04-11 10:24:27 UTC</t>
  </si>
  <si>
    <t>2022-04-11 10:24:26 UTC</t>
  </si>
  <si>
    <t>2022-04-11 10:24:22 UTC</t>
  </si>
  <si>
    <t>2022-04-11 10:24:17 UTC</t>
  </si>
  <si>
    <t>2022-04-11 10:24:11 UTC</t>
  </si>
  <si>
    <t>2022-04-11 10:23:58 UTC</t>
  </si>
  <si>
    <t>ef06ce8a8f298570e6a63a0f3fce08e4</t>
  </si>
  <si>
    <t>2022-04-11 10:23:55 UTC</t>
  </si>
  <si>
    <t>a9d7915298958b96c6d513cf84992c91</t>
  </si>
  <si>
    <t>2022-04-11 10:23:52 UTC</t>
  </si>
  <si>
    <t>2022-04-11 10:22:39 UTC</t>
  </si>
  <si>
    <t>24e2b8b3e84515c735274312dcb3dc3b</t>
  </si>
  <si>
    <t>2022-04-11 10:22:13 UTC</t>
  </si>
  <si>
    <t>2022-04-11 10:22:12 UTC</t>
  </si>
  <si>
    <t>2022-04-11 10:22:08 UTC</t>
  </si>
  <si>
    <t>2022-04-11 10:22:07 UTC</t>
  </si>
  <si>
    <t>39ad9ae26a1e98d142bf12789c59406b</t>
  </si>
  <si>
    <t>2022-04-11 10:22:06 UTC</t>
  </si>
  <si>
    <t>65a9b38cfe392a2ca5a61c8af72cf394</t>
  </si>
  <si>
    <t>2022-04-11 10:22:05 UTC</t>
  </si>
  <si>
    <t>2022-04-11 10:22:02 UTC</t>
  </si>
  <si>
    <t>2022-04-11 10:22:01 UTC</t>
  </si>
  <si>
    <t>a704e2cd0ba85a181f76a439017537b7</t>
  </si>
  <si>
    <t>2022-04-11 10:21:56 UTC</t>
  </si>
  <si>
    <t>2022-04-11 10:21:34 UTC</t>
  </si>
  <si>
    <t>96da69a436c876052c2dff0b2f467700</t>
  </si>
  <si>
    <t>2022-04-11 10:21:30 UTC</t>
  </si>
  <si>
    <t>2022-04-11 10:21:28 UTC</t>
  </si>
  <si>
    <t>2022-04-11 10:21:19 UTC</t>
  </si>
  <si>
    <t>2022-04-11 10:21:16 UTC</t>
  </si>
  <si>
    <t>2022-04-11 10:21:14 UTC</t>
  </si>
  <si>
    <t>2022-04-11 10:21:05 UTC</t>
  </si>
  <si>
    <t>2022-04-11 10:21:03 UTC</t>
  </si>
  <si>
    <t>2022-04-11 10:20:50 UTC</t>
  </si>
  <si>
    <t>2022-04-11 10:20:47 UTC</t>
  </si>
  <si>
    <t>2022-04-11 10:20:32 UTC</t>
  </si>
  <si>
    <t>2022-04-11 10:20:29 UTC</t>
  </si>
  <si>
    <t>2022-04-11 10:20:25 UTC</t>
  </si>
  <si>
    <t>2022-04-11 10:20:23 UTC</t>
  </si>
  <si>
    <t>2022-04-11 10:20:21 UTC</t>
  </si>
  <si>
    <t>2022-04-11 10:20:19 UTC</t>
  </si>
  <si>
    <t>2022-04-11 10:20:15 UTC</t>
  </si>
  <si>
    <t>2022-04-11 10:20:02 UTC</t>
  </si>
  <si>
    <t>2022-04-11 10:19:57 UTC</t>
  </si>
  <si>
    <t>2022-04-11 10:19:56 UTC</t>
  </si>
  <si>
    <t>892ef732118c4d310382a9304e9d7c21</t>
  </si>
  <si>
    <t>2022-04-11 10:19:55 UTC</t>
  </si>
  <si>
    <t>2022-04-11 10:19:53 UTC</t>
  </si>
  <si>
    <t>2022-04-11 10:19:52 UTC</t>
  </si>
  <si>
    <t>2022-04-11 10:19:51 UTC</t>
  </si>
  <si>
    <t>2022-04-11 10:19:43 UTC</t>
  </si>
  <si>
    <t>2022-04-11 10:19:42 UTC</t>
  </si>
  <si>
    <t>2022-04-11 10:19:40 UTC</t>
  </si>
  <si>
    <t>2022-04-11 10:19:38 UTC</t>
  </si>
  <si>
    <t>2022-04-11 10:19:34 UTC</t>
  </si>
  <si>
    <t>2022-04-11 10:19:32 UTC</t>
  </si>
  <si>
    <t>2022-04-11 10:19:30 UTC</t>
  </si>
  <si>
    <t>2022-04-11 10:19:28 UTC</t>
  </si>
  <si>
    <t>2022-04-11 10:18:57 UTC</t>
  </si>
  <si>
    <t>66c3bb80aad17f60bc36b36c713677f2</t>
  </si>
  <si>
    <t>2022-04-11 10:18:49 UTC</t>
  </si>
  <si>
    <t>2022-04-11 10:18:44 UTC</t>
  </si>
  <si>
    <t>2022-04-11 10:18:38 UTC</t>
  </si>
  <si>
    <t>2022-04-11 10:18:36 UTC</t>
  </si>
  <si>
    <t>2022-04-11 10:18:32 UTC</t>
  </si>
  <si>
    <t>2022-04-11 10:18:30 UTC</t>
  </si>
  <si>
    <t>2022-04-11 10:18:28 UTC</t>
  </si>
  <si>
    <t>7f6fc00df616e7238aab0da79c68622e</t>
  </si>
  <si>
    <t>2022-04-11 10:18:27 UTC</t>
  </si>
  <si>
    <t>8f4b9d645dd1245c91c9262eb35d17a5</t>
  </si>
  <si>
    <t>2022-04-11 10:18:24 UTC</t>
  </si>
  <si>
    <t>2022-04-11 10:18:23 UTC</t>
  </si>
  <si>
    <t>2022-04-11 10:18:22 UTC</t>
  </si>
  <si>
    <t>2022-04-11 10:18:18 UTC</t>
  </si>
  <si>
    <t>2022-04-11 10:18:09 UTC</t>
  </si>
  <si>
    <t>2022-04-11 10:17:31 UTC</t>
  </si>
  <si>
    <t>96a8424e483946f68c57cfb49378a85c</t>
  </si>
  <si>
    <t>2022-04-11 10:17:26 UTC</t>
  </si>
  <si>
    <t>2022-04-11 10:17:25 UTC</t>
  </si>
  <si>
    <t>2022-04-11 10:16:49 UTC</t>
  </si>
  <si>
    <t>523bd2abf18d0a727ec3e65fcb061420</t>
  </si>
  <si>
    <t>2022-04-11 10:16:40 UTC</t>
  </si>
  <si>
    <t>2022-04-11 10:16:38 UTC</t>
  </si>
  <si>
    <t>2022-04-11 10:16:37 UTC</t>
  </si>
  <si>
    <t>2022-04-11 10:16:33 UTC</t>
  </si>
  <si>
    <t>2022-04-11 10:16:32 UTC</t>
  </si>
  <si>
    <t>2022-04-11 10:16:19 UTC</t>
  </si>
  <si>
    <t>b466976140a5cd6f0d69aed409ab6aa2</t>
  </si>
  <si>
    <t>2022-04-11 10:16:18 UTC</t>
  </si>
  <si>
    <t>2022-04-11 10:16:16 UTC</t>
  </si>
  <si>
    <t>2022-04-11 10:16:13 UTC</t>
  </si>
  <si>
    <t>2022-04-11 10:16:11 UTC</t>
  </si>
  <si>
    <t>2022-04-11 10:16:09 UTC</t>
  </si>
  <si>
    <t>2022-04-11 10:16:06 UTC</t>
  </si>
  <si>
    <t>2022-04-11 10:16:05 UTC</t>
  </si>
  <si>
    <t>2022-04-11 10:16:04 UTC</t>
  </si>
  <si>
    <t>2022-04-11 10:16:00 UTC</t>
  </si>
  <si>
    <t>2022-04-11 10:15:52 UTC</t>
  </si>
  <si>
    <t>2022-04-11 10:15:44 UTC</t>
  </si>
  <si>
    <t>2022-04-11 10:15:25 UTC</t>
  </si>
  <si>
    <t>2022-04-11 10:14:36 UTC</t>
  </si>
  <si>
    <t>2022-04-11 10:14:30 UTC</t>
  </si>
  <si>
    <t>2022-04-11 10:14:26 UTC</t>
  </si>
  <si>
    <t>2022-04-11 10:14:25 UTC</t>
  </si>
  <si>
    <t>2022-04-11 10:14:24 UTC</t>
  </si>
  <si>
    <t>2022-04-11 10:14:08 UTC</t>
  </si>
  <si>
    <t>2022-04-11 10:13:33 UTC</t>
  </si>
  <si>
    <t>83d4437bfa2f13cf23ad803ec6521fa5</t>
  </si>
  <si>
    <t>2022-04-11 10:11:42 UTC</t>
  </si>
  <si>
    <t>483608e73e63b75d83ee220f0b12422e</t>
  </si>
  <si>
    <t>2022-04-11 10:11:05 UTC</t>
  </si>
  <si>
    <t>2022-04-11 10:11:00 UTC</t>
  </si>
  <si>
    <t>811ce2d4d154e7809b72781330468d3e</t>
  </si>
  <si>
    <t>2022-04-11 10:10:53 UTC</t>
  </si>
  <si>
    <t>2022-04-11 10:10:45 UTC</t>
  </si>
  <si>
    <t>2022-04-11 10:10:39 UTC</t>
  </si>
  <si>
    <t>2022-04-11 10:10:28 UTC</t>
  </si>
  <si>
    <t>2022-04-11 10:10:26 UTC</t>
  </si>
  <si>
    <t>2022-04-11 10:10:20 UTC</t>
  </si>
  <si>
    <t>2022-04-11 10:10:18 UTC</t>
  </si>
  <si>
    <t>2022-04-11 10:10:17 UTC</t>
  </si>
  <si>
    <t>2880b933c0aa1dda68e6354d0ea163c7</t>
  </si>
  <si>
    <t>2022-04-11 10:10:14 UTC</t>
  </si>
  <si>
    <t>2022-04-11 10:10:08 UTC</t>
  </si>
  <si>
    <t>2022-04-11 10:10:04 UTC</t>
  </si>
  <si>
    <t>2022-04-11 10:10:02 UTC</t>
  </si>
  <si>
    <t>2022-04-11 10:09:59 UTC</t>
  </si>
  <si>
    <t>2022-04-11 10:09:55 UTC</t>
  </si>
  <si>
    <t>2fa923284af7337b1bea691a11716730</t>
  </si>
  <si>
    <t>2022-04-11 10:09:31 UTC</t>
  </si>
  <si>
    <t>0ec6959be29c8dcf2d53142de79d2c3c</t>
  </si>
  <si>
    <t>2022-04-11 10:08:43 UTC</t>
  </si>
  <si>
    <t>8255e1fd94e343a148511904948c06f9</t>
  </si>
  <si>
    <t>2022-04-11 10:08:37 UTC</t>
  </si>
  <si>
    <t>2022-04-11 10:08:28 UTC</t>
  </si>
  <si>
    <t>2022-04-11 10:08:24 UTC</t>
  </si>
  <si>
    <t>2022-04-11 10:08:11 UTC</t>
  </si>
  <si>
    <t>2022-04-11 10:06:38 UTC</t>
  </si>
  <si>
    <t>2022-04-11 10:06:36 UTC</t>
  </si>
  <si>
    <t>2022-04-11 10:06:31 UTC</t>
  </si>
  <si>
    <t>2022-04-11 10:06:29 UTC</t>
  </si>
  <si>
    <t>2022-04-11 10:06:06 UTC</t>
  </si>
  <si>
    <t>2022-04-11 10:05:33 UTC</t>
  </si>
  <si>
    <t>2022-04-11 10:05:03 UTC</t>
  </si>
  <si>
    <t>2022-04-11 10:05:00 UTC</t>
  </si>
  <si>
    <t>2022-04-11 10:04:58 UTC</t>
  </si>
  <si>
    <t>aea69d27819a09d601d3167217d714ee</t>
  </si>
  <si>
    <t>2022-04-11 10:04:30 UTC</t>
  </si>
  <si>
    <t>2022-04-11 10:04:27 UTC</t>
  </si>
  <si>
    <t>2022-04-11 10:04:25 UTC</t>
  </si>
  <si>
    <t>2022-04-11 10:04:22 UTC</t>
  </si>
  <si>
    <t>2022-04-11 10:04:10 UTC</t>
  </si>
  <si>
    <t>2022-04-11 10:04:06 UTC</t>
  </si>
  <si>
    <t>f0ac9b61e5241eaca72d563bc5317746</t>
  </si>
  <si>
    <t>2022-04-11 10:03:34 UTC</t>
  </si>
  <si>
    <t>2022-04-11 10:03:02 UTC</t>
  </si>
  <si>
    <t>91efc5796a7c006887418a5fe825f84e</t>
  </si>
  <si>
    <t>2022-04-11 10:02:59 UTC</t>
  </si>
  <si>
    <t>2022-04-11 10:02:56 UTC</t>
  </si>
  <si>
    <t>2022-04-11 10:02:53 UTC</t>
  </si>
  <si>
    <t>2022-04-11 10:02:51 UTC</t>
  </si>
  <si>
    <t>2022-04-11 10:02:49 UTC</t>
  </si>
  <si>
    <t>2022-04-11 10:02:43 UTC</t>
  </si>
  <si>
    <t>2022-04-11 10:02:22 UTC</t>
  </si>
  <si>
    <t>2022-04-11 10:02:21 UTC</t>
  </si>
  <si>
    <t>2022-04-11 10:02:20 UTC</t>
  </si>
  <si>
    <t>2022-04-11 10:02:19 UTC</t>
  </si>
  <si>
    <t>2022-04-11 10:02:17 UTC</t>
  </si>
  <si>
    <t>2022-04-11 10:02:16 UTC</t>
  </si>
  <si>
    <t>2022-04-11 10:02:15 UTC</t>
  </si>
  <si>
    <t>2022-04-11 10:02:13 UTC</t>
  </si>
  <si>
    <t>2022-04-11 10:02:08 UTC</t>
  </si>
  <si>
    <t>2022-04-11 10:02:06 UTC</t>
  </si>
  <si>
    <t>2c74775a0ebd833284aed99c1f90b40d</t>
  </si>
  <si>
    <t>2022-04-11 10:01:29 UTC</t>
  </si>
  <si>
    <t>3f5d8376b40b0deabc7ab97b171441ce</t>
  </si>
  <si>
    <t>2022-04-11 10:01:11 UTC</t>
  </si>
  <si>
    <t>2022-04-11 10:01:08 UTC</t>
  </si>
  <si>
    <t>a11fee13890437a19a35e13c7cd91586</t>
  </si>
  <si>
    <t>2022-04-11 10:01:02 UTC</t>
  </si>
  <si>
    <t>659cd1dc7da1d156435f1d88b3eeedeb</t>
  </si>
  <si>
    <t>2022-04-11 10:00:58 UTC</t>
  </si>
  <si>
    <t>2022-04-11 10:00:54 UTC</t>
  </si>
  <si>
    <t>049972e636b84a1621d9ca326a818a13</t>
  </si>
  <si>
    <t>2022-04-11 10:00:49 UTC</t>
  </si>
  <si>
    <t>2022-04-11 10:00:46 UTC</t>
  </si>
  <si>
    <t>2022-04-11 09:58:06 UTC</t>
  </si>
  <si>
    <t>2022-04-11 09:57:15 UTC</t>
  </si>
  <si>
    <t>5ea3a07888561c8dfd8e1afe15af0729</t>
  </si>
  <si>
    <t>2022-04-11 09:56:51 UTC</t>
  </si>
  <si>
    <t>2022-04-11 09:56:45 UTC</t>
  </si>
  <si>
    <t>2022-04-11 09:56:18 UTC</t>
  </si>
  <si>
    <t>3a4985138a4a30a43f23641cd4e877d0</t>
  </si>
  <si>
    <t>2022-04-11 09:56:05 UTC</t>
  </si>
  <si>
    <t>2022-04-11 09:53:00 UTC</t>
  </si>
  <si>
    <t>2022-04-11 09:52:08 UTC</t>
  </si>
  <si>
    <t>fc209441fb86196f3f1ba187dbf5ed91</t>
  </si>
  <si>
    <t>2022-04-11 09:52:06 UTC</t>
  </si>
  <si>
    <t>2022-04-11 09:52:02 UTC</t>
  </si>
  <si>
    <t>2022-04-11 09:51:28 UTC</t>
  </si>
  <si>
    <t>2022-04-11 09:51:07 UTC</t>
  </si>
  <si>
    <t>2022-04-11 09:51:02 UTC</t>
  </si>
  <si>
    <t>46cb19b26ad78b2c945868e2a79035c6</t>
  </si>
  <si>
    <t>2022-04-11 09:50:48 UTC</t>
  </si>
  <si>
    <t>12b0afdb4ce6fbfb36422c84216e27bd</t>
  </si>
  <si>
    <t>2022-04-11 09:50:40 UTC</t>
  </si>
  <si>
    <t>2022-04-11 09:50:04 UTC</t>
  </si>
  <si>
    <t>2022-04-11 09:49:54 UTC</t>
  </si>
  <si>
    <t>2022-04-11 09:49:46 UTC</t>
  </si>
  <si>
    <t>2022-04-11 09:49:38 UTC</t>
  </si>
  <si>
    <t>2022-04-11 09:49:29 UTC</t>
  </si>
  <si>
    <t>dc15d37c60d494c593a364cbc9d3ac98</t>
  </si>
  <si>
    <t>2022-04-11 09:49:08 UTC</t>
  </si>
  <si>
    <t>62e2c50c424982c79c1f1ecace3259b2</t>
  </si>
  <si>
    <t>2022-04-11 09:48:47 UTC</t>
  </si>
  <si>
    <t>2022-04-11 09:48:45 UTC</t>
  </si>
  <si>
    <t>2022-04-11 09:48:44 UTC</t>
  </si>
  <si>
    <t>2022-04-11 09:48:41 UTC</t>
  </si>
  <si>
    <t>2022-04-11 09:48:39 UTC</t>
  </si>
  <si>
    <t>65f22b7274a20e158b4e21f54664ffea</t>
  </si>
  <si>
    <t>2022-04-11 09:48:32 UTC</t>
  </si>
  <si>
    <t>2022-04-11 09:48:10 UTC</t>
  </si>
  <si>
    <t>2022-04-11 09:48:06 UTC</t>
  </si>
  <si>
    <t>2022-04-11 09:48:05 UTC</t>
  </si>
  <si>
    <t>2022-04-11 09:48:00 UTC</t>
  </si>
  <si>
    <t>33df9a6ab60084972412d9fc44bb40b4</t>
  </si>
  <si>
    <t>2022-04-11 09:47:46 UTC</t>
  </si>
  <si>
    <t>2022-04-11 09:47:44 UTC</t>
  </si>
  <si>
    <t>2022-04-11 09:47:43 UTC</t>
  </si>
  <si>
    <t>2022-04-11 09:47:41 UTC</t>
  </si>
  <si>
    <t>2022-04-11 09:47:30 UTC</t>
  </si>
  <si>
    <t>ba2391ec28a17ab6e49ee25a57b9a9f8</t>
  </si>
  <si>
    <t>2022-04-11 09:47:28 UTC</t>
  </si>
  <si>
    <t>77973531b1dd29d8ae7860daad50a656</t>
  </si>
  <si>
    <t>2022-04-11 09:47:27 UTC</t>
  </si>
  <si>
    <t>2022-04-11 09:47:26 UTC</t>
  </si>
  <si>
    <t>b0d2bd543b8593c713d8003fa53e22ca</t>
  </si>
  <si>
    <t>2022-04-11 09:47:24 UTC</t>
  </si>
  <si>
    <t>2022-04-11 09:47:22 UTC</t>
  </si>
  <si>
    <t>2022-04-11 09:47:20 UTC</t>
  </si>
  <si>
    <t>2022-04-11 09:47:19 UTC</t>
  </si>
  <si>
    <t>3e4d7ed8ff06336ed0046bcf863faae8</t>
  </si>
  <si>
    <t>2022-04-11 09:47:18 UTC</t>
  </si>
  <si>
    <t>2022-04-11 09:47:17 UTC</t>
  </si>
  <si>
    <t>2022-04-11 09:47:13 UTC</t>
  </si>
  <si>
    <t>2022-04-11 09:47:11 UTC</t>
  </si>
  <si>
    <t>2022-04-11 09:47:09 UTC</t>
  </si>
  <si>
    <t>2022-04-11 09:47:07 UTC</t>
  </si>
  <si>
    <t>2022-04-11 09:46:49 UTC</t>
  </si>
  <si>
    <t>2022-04-11 09:46:47 UTC</t>
  </si>
  <si>
    <t>2022-04-11 09:46:46 UTC</t>
  </si>
  <si>
    <t>2022-04-11 09:46:45 UTC</t>
  </si>
  <si>
    <t>2022-04-11 09:46:43 UTC</t>
  </si>
  <si>
    <t>2022-04-11 09:46:42 UTC</t>
  </si>
  <si>
    <t>2022-04-11 09:46:40 UTC</t>
  </si>
  <si>
    <t>f24f5ec50e258ee0282f9d77e3679b62</t>
  </si>
  <si>
    <t>2022-04-11 09:46:36 UTC</t>
  </si>
  <si>
    <t>031edb3ce43219e204b0e968821cecbc</t>
  </si>
  <si>
    <t>2022-04-11 09:46:08 UTC</t>
  </si>
  <si>
    <t>2022-04-11 09:46:06 UTC</t>
  </si>
  <si>
    <t>2022-04-11 09:46:02 UTC</t>
  </si>
  <si>
    <t>2022-04-11 09:45:39 UTC</t>
  </si>
  <si>
    <t>5f29969bbffab212f20b8ac66c8d3029</t>
  </si>
  <si>
    <t>2022-04-11 09:45:34 UTC</t>
  </si>
  <si>
    <t>2022-04-11 09:43:23 UTC</t>
  </si>
  <si>
    <t>2022-04-11 09:42:33 UTC</t>
  </si>
  <si>
    <t>d733bfe1373d8462fceb23c2f6f75ead</t>
  </si>
  <si>
    <t>2022-04-11 09:41:45 UTC</t>
  </si>
  <si>
    <t>2022-04-11 09:41:37 UTC</t>
  </si>
  <si>
    <t>2022-04-11 09:41:35 UTC</t>
  </si>
  <si>
    <t>7309a13e85b3856b06e0093eadc764ca</t>
  </si>
  <si>
    <t>2022-04-11 09:41:32 UTC</t>
  </si>
  <si>
    <t>74f605f7da11ab0f4a627d2cd6b5ffb0</t>
  </si>
  <si>
    <t>2022-04-11 09:41:28 UTC</t>
  </si>
  <si>
    <t>2022-04-11 09:41:27 UTC</t>
  </si>
  <si>
    <t>2022-04-11 09:41:22 UTC</t>
  </si>
  <si>
    <t>2022-04-11 09:41:20 UTC</t>
  </si>
  <si>
    <t>2022-04-11 09:41:17 UTC</t>
  </si>
  <si>
    <t>bcbf4469113aa7699af83467d7ad828a</t>
  </si>
  <si>
    <t>2022-04-11 09:41:16 UTC</t>
  </si>
  <si>
    <t>2022-04-11 09:41:11 UTC</t>
  </si>
  <si>
    <t>2022-04-11 09:41:08 UTC</t>
  </si>
  <si>
    <t>2022-04-11 09:41:06 UTC</t>
  </si>
  <si>
    <t>2022-04-11 09:41:05 UTC</t>
  </si>
  <si>
    <t>2022-04-11 09:41:01 UTC</t>
  </si>
  <si>
    <t>2022-04-11 09:40:55 UTC</t>
  </si>
  <si>
    <t>2022-04-11 09:40:53 UTC</t>
  </si>
  <si>
    <t>2022-04-11 09:40:51 UTC</t>
  </si>
  <si>
    <t>2022-04-11 09:40:50 UTC</t>
  </si>
  <si>
    <t>488aeb3d9bbfc67ee20f99779c8784a3</t>
  </si>
  <si>
    <t>2022-04-11 09:40:46 UTC</t>
  </si>
  <si>
    <t>2022-04-11 09:40:38 UTC</t>
  </si>
  <si>
    <t>2022-04-11 09:40:33 UTC</t>
  </si>
  <si>
    <t>061c1c5a59eeaa56a56067076bb76bad</t>
  </si>
  <si>
    <t>2022-04-11 09:40:30 UTC</t>
  </si>
  <si>
    <t>2022-04-11 09:40:06 UTC</t>
  </si>
  <si>
    <t>2022-04-11 09:40:05 UTC</t>
  </si>
  <si>
    <t>2022-04-11 09:39:59 UTC</t>
  </si>
  <si>
    <t>2022-04-11 09:39:32 UTC</t>
  </si>
  <si>
    <t>2022-04-11 09:39:28 UTC</t>
  </si>
  <si>
    <t>8d38a4f0c7ec34a2f7eb74be97a09c25</t>
  </si>
  <si>
    <t>2022-04-11 09:38:59 UTC</t>
  </si>
  <si>
    <t>2022-04-11 09:38:29 UTC</t>
  </si>
  <si>
    <t>c823131950ef859483ce9faf5472336f</t>
  </si>
  <si>
    <t>2022-04-11 09:38:24 UTC</t>
  </si>
  <si>
    <t>2022-04-11 09:36:09 UTC</t>
  </si>
  <si>
    <t>2022-04-11 09:35:58 UTC</t>
  </si>
  <si>
    <t>2022-04-11 09:35:49 UTC</t>
  </si>
  <si>
    <t>2022-04-11 09:35:41 UTC</t>
  </si>
  <si>
    <t>4790ffb023ce10926464b10cd876d261</t>
  </si>
  <si>
    <t>2022-04-11 09:35:21 UTC</t>
  </si>
  <si>
    <t>2022-04-11 09:35:07 UTC</t>
  </si>
  <si>
    <t>2022-04-11 09:35:05 UTC</t>
  </si>
  <si>
    <t>35d7c95397ff8ff938e3e44641bb55ce</t>
  </si>
  <si>
    <t>2022-04-11 09:34:35 UTC</t>
  </si>
  <si>
    <t>3074aeff0070f4cbe0cd62c4bd4fbe96</t>
  </si>
  <si>
    <t>2022-04-11 09:34:29 UTC</t>
  </si>
  <si>
    <t>2022-04-11 09:34:26 UTC</t>
  </si>
  <si>
    <t>2022-04-11 09:34:07 UTC</t>
  </si>
  <si>
    <t>1b90626f6f21f298cca3f6ed95449177</t>
  </si>
  <si>
    <t>2022-04-11 09:34:05 UTC</t>
  </si>
  <si>
    <t>2022-04-11 09:34:04 UTC</t>
  </si>
  <si>
    <t>1ff29eddc3256d9871dba96515017973</t>
  </si>
  <si>
    <t>2022-04-11 09:34:02 UTC</t>
  </si>
  <si>
    <t>2022-04-11 09:34:00 UTC</t>
  </si>
  <si>
    <t>2022-04-11 09:33:58 UTC</t>
  </si>
  <si>
    <t>2022-04-11 09:33:56 UTC</t>
  </si>
  <si>
    <t>2022-04-11 09:33:52 UTC</t>
  </si>
  <si>
    <t>2022-04-11 09:33:50 UTC</t>
  </si>
  <si>
    <t>2022-04-11 09:33:47 UTC</t>
  </si>
  <si>
    <t>2022-04-11 09:33:37 UTC</t>
  </si>
  <si>
    <t>2022-04-11 09:33:30 UTC</t>
  </si>
  <si>
    <t>2022-04-11 09:33:27 UTC</t>
  </si>
  <si>
    <t>2022-04-11 09:33:26 UTC</t>
  </si>
  <si>
    <t>2022-04-11 09:33:15 UTC</t>
  </si>
  <si>
    <t>2022-04-11 09:31:44 UTC</t>
  </si>
  <si>
    <t>2022-04-11 09:31:25 UTC</t>
  </si>
  <si>
    <t>91977a8ccae8be73e637e4a8fbf938a6</t>
  </si>
  <si>
    <t>2022-04-11 09:31:20 UTC</t>
  </si>
  <si>
    <t>2022-04-11 09:30:50 UTC</t>
  </si>
  <si>
    <t>2022-04-11 09:30:46 UTC</t>
  </si>
  <si>
    <t>2022-04-11 09:30:41 UTC</t>
  </si>
  <si>
    <t>2022-04-11 09:30:39 UTC</t>
  </si>
  <si>
    <t>2022-04-11 09:30:31 UTC</t>
  </si>
  <si>
    <t>2022-04-11 09:30:28 UTC</t>
  </si>
  <si>
    <t>2022-04-11 09:30:25 UTC</t>
  </si>
  <si>
    <t>2022-04-11 09:29:32 UTC</t>
  </si>
  <si>
    <t>2022-04-11 09:29:26 UTC</t>
  </si>
  <si>
    <t>2022-04-11 09:29:07 UTC</t>
  </si>
  <si>
    <t>2022-04-11 09:29:02 UTC</t>
  </si>
  <si>
    <t>9a6c33d27e817df9b34d69347f10c173</t>
  </si>
  <si>
    <t>8355f805deb9ad2b6da476745610ebce</t>
  </si>
  <si>
    <t>2022-04-11 09:29:01 UTC</t>
  </si>
  <si>
    <t>2022-04-11 09:29:00 UTC</t>
  </si>
  <si>
    <t>2022-04-11 09:28:59 UTC</t>
  </si>
  <si>
    <t>2022-04-11 09:28:58 UTC</t>
  </si>
  <si>
    <t>2022-04-11 09:28:57 UTC</t>
  </si>
  <si>
    <t>2022-04-11 09:28:56 UTC</t>
  </si>
  <si>
    <t>2022-04-11 09:28:55 UTC</t>
  </si>
  <si>
    <t>2022-04-11 09:28:53 UTC</t>
  </si>
  <si>
    <t>2022-04-11 09:28:49 UTC</t>
  </si>
  <si>
    <t>8d8718536f3a9cfa1a4fbb65ed5a03e5</t>
  </si>
  <si>
    <t>2022-04-11 09:28:43 UTC</t>
  </si>
  <si>
    <t>2022-04-11 09:28:42 UTC</t>
  </si>
  <si>
    <t>2022-04-11 09:28:38 UTC</t>
  </si>
  <si>
    <t>2022-04-11 09:28:24 UTC</t>
  </si>
  <si>
    <t>2022-04-11 09:28:22 UTC</t>
  </si>
  <si>
    <t>2022-04-11 09:28:20 UTC</t>
  </si>
  <si>
    <t>2022-04-11 09:28:19 UTC</t>
  </si>
  <si>
    <t>2022-04-11 09:28:12 UTC</t>
  </si>
  <si>
    <t>2022-04-11 09:28:10 UTC</t>
  </si>
  <si>
    <t>2022-04-11 09:28:07 UTC</t>
  </si>
  <si>
    <t>2022-04-11 09:28:06 UTC</t>
  </si>
  <si>
    <t>2022-04-11 09:28:04 UTC</t>
  </si>
  <si>
    <t>2022-04-11 09:28:01 UTC</t>
  </si>
  <si>
    <t>2022-04-11 09:27:58 UTC</t>
  </si>
  <si>
    <t>2022-04-11 09:27:54 UTC</t>
  </si>
  <si>
    <t>2022-04-11 09:27:48 UTC</t>
  </si>
  <si>
    <t>f81f74368bf33fe3ae1c102355fb609f</t>
  </si>
  <si>
    <t>2022-04-11 09:27:46 UTC</t>
  </si>
  <si>
    <t>2022-04-11 09:27:42 UTC</t>
  </si>
  <si>
    <t>2022-04-11 09:27:38 UTC</t>
  </si>
  <si>
    <t>2022-04-11 09:27:34 UTC</t>
  </si>
  <si>
    <t>2022-04-11 09:27:28 UTC</t>
  </si>
  <si>
    <t>2022-04-11 09:26:55 UTC</t>
  </si>
  <si>
    <t>2022-04-11 09:26:53 UTC</t>
  </si>
  <si>
    <t>2022-04-11 09:26:50 UTC</t>
  </si>
  <si>
    <t>2022-04-11 09:26:48 UTC</t>
  </si>
  <si>
    <t>2022-04-11 09:26:41 UTC</t>
  </si>
  <si>
    <t>2022-04-11 09:26:38 UTC</t>
  </si>
  <si>
    <t>2022-04-11 09:26:35 UTC</t>
  </si>
  <si>
    <t>2022-04-11 09:26:19 UTC</t>
  </si>
  <si>
    <t>2022-04-11 09:26:02 UTC</t>
  </si>
  <si>
    <t>2022-04-11 09:25:09 UTC</t>
  </si>
  <si>
    <t>2ad5be2973f18bd2f76bd9ef3b6554ab</t>
  </si>
  <si>
    <t>2022-04-11 09:24:27 UTC</t>
  </si>
  <si>
    <t>2022-04-11 09:23:55 UTC</t>
  </si>
  <si>
    <t>2022-04-11 09:23:43 UTC</t>
  </si>
  <si>
    <t>164565ceaf9201e490df7070dda0b3e2</t>
  </si>
  <si>
    <t>2022-04-11 09:23:42 UTC</t>
  </si>
  <si>
    <t>2022-04-11 09:23:40 UTC</t>
  </si>
  <si>
    <t>2022-04-11 09:23:39 UTC</t>
  </si>
  <si>
    <t>2022-04-11 09:23:38 UTC</t>
  </si>
  <si>
    <t>2022-04-11 09:23:34 UTC</t>
  </si>
  <si>
    <t>2022-04-11 09:23:26 UTC</t>
  </si>
  <si>
    <t>2022-04-11 09:22:43 UTC</t>
  </si>
  <si>
    <t>7597544adbe09b527ca16e665c95d6f3</t>
  </si>
  <si>
    <t>2022-04-11 09:22:41 UTC</t>
  </si>
  <si>
    <t>2022-04-11 09:22:40 UTC</t>
  </si>
  <si>
    <t>2022-04-11 09:22:38 UTC</t>
  </si>
  <si>
    <t>2022-04-11 09:22:37 UTC</t>
  </si>
  <si>
    <t>2022-04-11 09:22:36 UTC</t>
  </si>
  <si>
    <t>2022-04-11 09:22:34 UTC</t>
  </si>
  <si>
    <t>2022-04-11 09:22:33 UTC</t>
  </si>
  <si>
    <t>2022-04-11 09:22:32 UTC</t>
  </si>
  <si>
    <t>2022-04-11 09:22:30 UTC</t>
  </si>
  <si>
    <t>2022-04-11 09:22:29 UTC</t>
  </si>
  <si>
    <t>2022-04-11 09:22:28 UTC</t>
  </si>
  <si>
    <t>2022-04-11 09:22:26 UTC</t>
  </si>
  <si>
    <t>2022-04-11 09:22:25 UTC</t>
  </si>
  <si>
    <t>2022-04-11 09:22:24 UTC</t>
  </si>
  <si>
    <t>2022-04-11 09:22:22 UTC</t>
  </si>
  <si>
    <t>2022-04-11 09:22:20 UTC</t>
  </si>
  <si>
    <t>2022-04-11 09:22:18 UTC</t>
  </si>
  <si>
    <t>dced11daf5eb5662b45c804c9af0727e</t>
  </si>
  <si>
    <t>2022-04-11 09:22:17 UTC</t>
  </si>
  <si>
    <t>2022-04-11 09:22:13 UTC</t>
  </si>
  <si>
    <t>f6aae3bad756381296b35b0ca35fdf30</t>
  </si>
  <si>
    <t>2022-04-11 09:22:12 UTC</t>
  </si>
  <si>
    <t>2022-04-11 09:22:11 UTC</t>
  </si>
  <si>
    <t>2022-04-11 09:22:10 UTC</t>
  </si>
  <si>
    <t>2022-04-11 09:21:52 UTC</t>
  </si>
  <si>
    <t>2022-04-11 09:21:20 UTC</t>
  </si>
  <si>
    <t>2022-04-11 09:20:10 UTC</t>
  </si>
  <si>
    <t>bb60616ab934529f04a7f442ddbcc1e4</t>
  </si>
  <si>
    <t>2022-04-11 09:20:08 UTC</t>
  </si>
  <si>
    <t>f5835c3000849b99a86927b1691c1f9d</t>
  </si>
  <si>
    <t>2022-04-11 09:19:45 UTC</t>
  </si>
  <si>
    <t>2022-04-11 09:18:38 UTC</t>
  </si>
  <si>
    <t>2022-04-11 09:18:27 UTC</t>
  </si>
  <si>
    <t>2022-04-11 09:18:24 UTC</t>
  </si>
  <si>
    <t>2022-04-11 09:18:16 UTC</t>
  </si>
  <si>
    <t>2022-04-11 09:18:10 UTC</t>
  </si>
  <si>
    <t>2022-04-11 09:17:50 UTC</t>
  </si>
  <si>
    <t>2022-04-11 09:16:54 UTC</t>
  </si>
  <si>
    <t>1971a265c0b55ae411c06c1f29f7ac92</t>
  </si>
  <si>
    <t>2022-04-11 09:15:07 UTC</t>
  </si>
  <si>
    <t>2022-04-11 09:15:05 UTC</t>
  </si>
  <si>
    <t>2022-04-11 09:15:03 UTC</t>
  </si>
  <si>
    <t>2022-04-11 09:15:01 UTC</t>
  </si>
  <si>
    <t>2022-04-11 09:14:59 UTC</t>
  </si>
  <si>
    <t>625d31150747d4ae8d20c8a489a5d48d</t>
  </si>
  <si>
    <t>2022-04-11 09:14:57 UTC</t>
  </si>
  <si>
    <t>2022-04-11 09:14:53 UTC</t>
  </si>
  <si>
    <t>2022-04-11 09:14:50 UTC</t>
  </si>
  <si>
    <t>2022-04-11 09:14:46 UTC</t>
  </si>
  <si>
    <t>2022-04-11 09:14:41 UTC</t>
  </si>
  <si>
    <t>2022-04-11 09:14:37 UTC</t>
  </si>
  <si>
    <t>2022-04-11 09:14:28 UTC</t>
  </si>
  <si>
    <t>2022-04-11 09:13:43 UTC</t>
  </si>
  <si>
    <t>2022-04-11 09:13:21 UTC</t>
  </si>
  <si>
    <t>2022-04-11 09:13:17 UTC</t>
  </si>
  <si>
    <t>2022-04-11 09:11:29 UTC</t>
  </si>
  <si>
    <t>2022-04-11 09:11:09 UTC</t>
  </si>
  <si>
    <t>2022-04-11 09:10:54 UTC</t>
  </si>
  <si>
    <t>f92f75b09b9779e0480ac6bccd67d65d</t>
  </si>
  <si>
    <t>2022-04-11 09:10:40 UTC</t>
  </si>
  <si>
    <t>791c79f1612132873b745fa6f611562b</t>
  </si>
  <si>
    <t>2022-04-11 09:10:37 UTC</t>
  </si>
  <si>
    <t>2022-04-11 09:10:19 UTC</t>
  </si>
  <si>
    <t>2022-04-11 09:10:13 UTC</t>
  </si>
  <si>
    <t>2022-04-11 09:10:11 UTC</t>
  </si>
  <si>
    <t>a0bd0d61b0f7d9549c3660a588bbbfd4</t>
  </si>
  <si>
    <t>2022-04-11 09:10:07 UTC</t>
  </si>
  <si>
    <t>2022-04-11 09:09:32 UTC</t>
  </si>
  <si>
    <t>4256c684db92b205fffd85e795bf8deb</t>
  </si>
  <si>
    <t>2022-04-11 09:09:23 UTC</t>
  </si>
  <si>
    <t>2022-04-11 09:08:33 UTC</t>
  </si>
  <si>
    <t>2022-04-11 09:07:54 UTC</t>
  </si>
  <si>
    <t>2022-04-11 09:07:46 UTC</t>
  </si>
  <si>
    <t>2022-04-11 09:07:24 UTC</t>
  </si>
  <si>
    <t>2022-04-11 09:07:21 UTC</t>
  </si>
  <si>
    <t>2022-04-11 09:07:18 UTC</t>
  </si>
  <si>
    <t>2022-04-11 09:07:16 UTC</t>
  </si>
  <si>
    <t>2022-04-11 09:07:12 UTC</t>
  </si>
  <si>
    <t>2022-04-11 09:07:06 UTC</t>
  </si>
  <si>
    <t>2022-04-11 09:07:01 UTC</t>
  </si>
  <si>
    <t>2022-04-11 09:06:56 UTC</t>
  </si>
  <si>
    <t>2022-04-11 09:06:51 UTC</t>
  </si>
  <si>
    <t>2022-04-11 09:06:48 UTC</t>
  </si>
  <si>
    <t>2022-04-11 09:06:46 UTC</t>
  </si>
  <si>
    <t>2022-04-11 09:06:45 UTC</t>
  </si>
  <si>
    <t>2022-04-11 09:06:44 UTC</t>
  </si>
  <si>
    <t>2022-04-11 09:06:43 UTC</t>
  </si>
  <si>
    <t>2022-04-11 09:06:42 UTC</t>
  </si>
  <si>
    <t>2022-04-11 09:06:41 UTC</t>
  </si>
  <si>
    <t>2022-04-11 09:06:40 UTC</t>
  </si>
  <si>
    <t>2022-04-11 09:06:34 UTC</t>
  </si>
  <si>
    <t>2022-04-11 09:06:11 UTC</t>
  </si>
  <si>
    <t>1d7be0f4c2e59857be929bc77a2c974d</t>
  </si>
  <si>
    <t>2022-04-11 09:05:00 UTC</t>
  </si>
  <si>
    <t>f40575b74c26b53daa51d0d3c4756a6a</t>
  </si>
  <si>
    <t>2022-04-11 09:04:57 UTC</t>
  </si>
  <si>
    <t>2022-04-11 09:04:56 UTC</t>
  </si>
  <si>
    <t>2b8290349518e38774378ffe38b59154</t>
  </si>
  <si>
    <t>2022-04-11 09:04:54 UTC</t>
  </si>
  <si>
    <t>2022-04-11 09:04:06 UTC</t>
  </si>
  <si>
    <t>ebdb2f54620828e99eead73f1fd7129e</t>
  </si>
  <si>
    <t>2022-04-11 09:03:40 UTC</t>
  </si>
  <si>
    <t>eefea0a978d783eee6cafffb62c186d2</t>
  </si>
  <si>
    <t>2022-04-11 09:03:20 UTC</t>
  </si>
  <si>
    <t>2022-04-11 09:03:17 UTC</t>
  </si>
  <si>
    <t>2022-04-11 09:02:36 UTC</t>
  </si>
  <si>
    <t>aa375f80e71f6f3b3d5754836258ae09</t>
  </si>
  <si>
    <t>2022-04-11 09:02:26 UTC</t>
  </si>
  <si>
    <t>b9debac4f989506655237a469afe7cd8</t>
  </si>
  <si>
    <t>2022-04-11 09:02:18 UTC</t>
  </si>
  <si>
    <t>2022-04-11 09:02:11 UTC</t>
  </si>
  <si>
    <t>2022-04-11 09:02:05 UTC</t>
  </si>
  <si>
    <t>2022-04-11 09:02:02 UTC</t>
  </si>
  <si>
    <t>2022-04-11 09:01:54 UTC</t>
  </si>
  <si>
    <t>2022-04-11 09:01:41 UTC</t>
  </si>
  <si>
    <t>07b5434393095f28786720534713c2f1</t>
  </si>
  <si>
    <t>2022-04-11 09:00:52 UTC</t>
  </si>
  <si>
    <t>cf7859a7805dc837b8a3249e75e32dbf</t>
  </si>
  <si>
    <t>2022-04-11 09:00:40 UTC</t>
  </si>
  <si>
    <t>9aac0a9651aa1157821c308216b89b18</t>
  </si>
  <si>
    <t>2022-04-11 09:00:37 UTC</t>
  </si>
  <si>
    <t>8357eaf6825cab6c00463d7e6c83045b</t>
  </si>
  <si>
    <t>2022-04-11 09:00:15 UTC</t>
  </si>
  <si>
    <t>2022-04-11 09:00:09 UTC</t>
  </si>
  <si>
    <t>dfa812272fceebcf836b6670376108be</t>
  </si>
  <si>
    <t>2022-04-11 08:59:59 UTC</t>
  </si>
  <si>
    <t>2022-04-11 08:59:43 UTC</t>
  </si>
  <si>
    <t>2022-04-11 08:59:41 UTC</t>
  </si>
  <si>
    <t>2022-04-11 08:59:38 UTC</t>
  </si>
  <si>
    <t>2022-04-11 08:59:35 UTC</t>
  </si>
  <si>
    <t>2022-04-11 08:59:33 UTC</t>
  </si>
  <si>
    <t>2022-04-11 08:59:31 UTC</t>
  </si>
  <si>
    <t>2022-04-11 08:59:29 UTC</t>
  </si>
  <si>
    <t>2022-04-11 08:59:23 UTC</t>
  </si>
  <si>
    <t>2022-04-11 08:59:20 UTC</t>
  </si>
  <si>
    <t>2022-04-11 08:59:17 UTC</t>
  </si>
  <si>
    <t>2022-04-11 08:59:15 UTC</t>
  </si>
  <si>
    <t>2022-04-11 08:59:11 UTC</t>
  </si>
  <si>
    <t>2022-04-11 08:59:09 UTC</t>
  </si>
  <si>
    <t>2022-04-11 08:59:05 UTC</t>
  </si>
  <si>
    <t>2022-04-11 08:59:02 UTC</t>
  </si>
  <si>
    <t>2022-04-11 08:59:00 UTC</t>
  </si>
  <si>
    <t>2022-04-11 08:58:59 UTC</t>
  </si>
  <si>
    <t>2022-04-11 08:58:56 UTC</t>
  </si>
  <si>
    <t>2022-04-11 08:58:53 UTC</t>
  </si>
  <si>
    <t>5166b6d6dc85ee34d4f11c787dcf608f</t>
  </si>
  <si>
    <t>2022-04-11 08:58:50 UTC</t>
  </si>
  <si>
    <t>2022-04-11 08:58:17 UTC</t>
  </si>
  <si>
    <t>2022-04-11 08:57:57 UTC</t>
  </si>
  <si>
    <t>2022-04-11 08:57:35 UTC</t>
  </si>
  <si>
    <t>2022-04-11 08:57:33 UTC</t>
  </si>
  <si>
    <t>2022-04-11 08:57:29 UTC</t>
  </si>
  <si>
    <t>2022-04-11 08:57:26 UTC</t>
  </si>
  <si>
    <t>2022-04-11 08:57:21 UTC</t>
  </si>
  <si>
    <t>2022-04-11 08:57:08 UTC</t>
  </si>
  <si>
    <t>2022-04-11 08:56:03 UTC</t>
  </si>
  <si>
    <t>2022-04-11 08:55:59 UTC</t>
  </si>
  <si>
    <t>30998bd444b498a27ba625065394b9cb</t>
  </si>
  <si>
    <t>2022-04-11 08:55:28 UTC</t>
  </si>
  <si>
    <t>2022-04-11 08:55:26 UTC</t>
  </si>
  <si>
    <t>48f50f0f8b2250288daa7ecd7d96a8f8</t>
  </si>
  <si>
    <t>2022-04-11 08:55:24 UTC</t>
  </si>
  <si>
    <t>2022-04-11 08:55:23 UTC</t>
  </si>
  <si>
    <t>2022-04-11 08:54:46 UTC</t>
  </si>
  <si>
    <t>2022-04-11 08:53:49 UTC</t>
  </si>
  <si>
    <t>2022-04-11 08:53:43 UTC</t>
  </si>
  <si>
    <t>c8ed551e9572052fddc7c35c0cfbca3e</t>
  </si>
  <si>
    <t>2022-04-11 08:53:23 UTC</t>
  </si>
  <si>
    <t>2022-04-11 08:53:14 UTC</t>
  </si>
  <si>
    <t>2022-04-11 08:52:51 UTC</t>
  </si>
  <si>
    <t>2022-04-11 08:52:45 UTC</t>
  </si>
  <si>
    <t>2022-04-11 08:52:24 UTC</t>
  </si>
  <si>
    <t>2022-04-11 08:52:03 UTC</t>
  </si>
  <si>
    <t>2022-04-11 08:52:02 UTC</t>
  </si>
  <si>
    <t>4a88db073101f6272efb800f4f1f6ec3</t>
  </si>
  <si>
    <t>2022-04-11 08:51:59 UTC</t>
  </si>
  <si>
    <t>2022-04-11 08:51:14 UTC</t>
  </si>
  <si>
    <t>2022-04-11 08:51:12 UTC</t>
  </si>
  <si>
    <t>2022-04-11 08:51:03 UTC</t>
  </si>
  <si>
    <t>2022-04-11 08:51:00 UTC</t>
  </si>
  <si>
    <t>2022-04-11 08:50:58 UTC</t>
  </si>
  <si>
    <t>2022-04-11 08:50:52 UTC</t>
  </si>
  <si>
    <t>2022-04-11 08:49:40 UTC</t>
  </si>
  <si>
    <t>2022-04-11 08:49:36 UTC</t>
  </si>
  <si>
    <t>2022-04-11 08:49:34 UTC</t>
  </si>
  <si>
    <t>2022-04-11 08:49:30 UTC</t>
  </si>
  <si>
    <t>2022-04-11 08:49:27 UTC</t>
  </si>
  <si>
    <t>2022-04-11 08:49:24 UTC</t>
  </si>
  <si>
    <t>2022-04-11 08:49:23 UTC</t>
  </si>
  <si>
    <t>2022-04-11 08:49:20 UTC</t>
  </si>
  <si>
    <t>2022-04-11 08:49:13 UTC</t>
  </si>
  <si>
    <t>2022-04-11 08:49:11 UTC</t>
  </si>
  <si>
    <t>6e4d9f1096bcf94e73790328d4ab8ff4</t>
  </si>
  <si>
    <t>2022-04-11 08:49:03 UTC</t>
  </si>
  <si>
    <t>2022-04-11 08:49:00 UTC</t>
  </si>
  <si>
    <t>2022-04-11 08:48:58 UTC</t>
  </si>
  <si>
    <t>2022-04-11 08:48:56 UTC</t>
  </si>
  <si>
    <t>e5ddb0323b2b5f73ddd430489830ed16</t>
  </si>
  <si>
    <t>2022-04-11 08:48:51 UTC</t>
  </si>
  <si>
    <t>2022-04-11 08:48:40 UTC</t>
  </si>
  <si>
    <t>2022-04-11 08:48:35 UTC</t>
  </si>
  <si>
    <t>2022-04-11 08:48:09 UTC</t>
  </si>
  <si>
    <t>6ee3ed3101f1b01390a0977bbc752695</t>
  </si>
  <si>
    <t>2022-04-11 08:47:59 UTC</t>
  </si>
  <si>
    <t>2022-04-11 08:47:48 UTC</t>
  </si>
  <si>
    <t>d552737980eccce5f27a09dc8c4f51fc</t>
  </si>
  <si>
    <t>2022-04-11 08:47:44 UTC</t>
  </si>
  <si>
    <t>2022-04-11 08:47:40 UTC</t>
  </si>
  <si>
    <t>2022-04-11 08:47:39 UTC</t>
  </si>
  <si>
    <t>ab3e9bd6d0fa8c63275f659b2d7f39b8</t>
  </si>
  <si>
    <t>2022-04-11 08:47:22 UTC</t>
  </si>
  <si>
    <t>2022-04-11 08:47:17 UTC</t>
  </si>
  <si>
    <t>733ca49c1a8795799e74eb5b76173ec6</t>
  </si>
  <si>
    <t>2022-04-11 08:47:12 UTC</t>
  </si>
  <si>
    <t>2022-04-11 08:47:07 UTC</t>
  </si>
  <si>
    <t>2022-04-11 08:46:56 UTC</t>
  </si>
  <si>
    <t>2022-04-11 08:46:46 UTC</t>
  </si>
  <si>
    <t>2022-04-11 08:46:41 UTC</t>
  </si>
  <si>
    <t>2022-04-11 08:46:09 UTC</t>
  </si>
  <si>
    <t>2022-04-11 08:45:48 UTC</t>
  </si>
  <si>
    <t>2022-04-11 08:45:46 UTC</t>
  </si>
  <si>
    <t>dce7f8c0f12d71a69dd68fcfa9c21728</t>
  </si>
  <si>
    <t>2022-04-11 08:45:41 UTC</t>
  </si>
  <si>
    <t>2022-04-11 08:45:37 UTC</t>
  </si>
  <si>
    <t>2022-04-11 08:45:33 UTC</t>
  </si>
  <si>
    <t>2022-04-11 08:45:32 UTC</t>
  </si>
  <si>
    <t>2022-04-11 08:45:30 UTC</t>
  </si>
  <si>
    <t>4d4c3d7e4cf26f5e8d007b95d2cadb74</t>
  </si>
  <si>
    <t>2022-04-11 08:45:06 UTC</t>
  </si>
  <si>
    <t>2022-04-11 08:45:04 UTC</t>
  </si>
  <si>
    <t>2022-04-11 08:45:03 UTC</t>
  </si>
  <si>
    <t>bc977be13bcb4a1a6d2eb73e7f2f03dd</t>
  </si>
  <si>
    <t>2022-04-11 08:44:49 UTC</t>
  </si>
  <si>
    <t>36c30c7e8f5cb48dd56fe80307c410a3</t>
  </si>
  <si>
    <t>2022-04-11 08:44:07 UTC</t>
  </si>
  <si>
    <t>2022-04-11 08:43:57 UTC</t>
  </si>
  <si>
    <t>2022-04-11 08:43:37 UTC</t>
  </si>
  <si>
    <t>2022-04-11 08:43:02 UTC</t>
  </si>
  <si>
    <t>8c8baac562119adf443d9de29a7d5714</t>
  </si>
  <si>
    <t>2022-04-11 08:42:58 UTC</t>
  </si>
  <si>
    <t>2022-04-11 08:42:57 UTC</t>
  </si>
  <si>
    <t>2022-04-11 08:42:49 UTC</t>
  </si>
  <si>
    <t>2022-04-11 08:42:43 UTC</t>
  </si>
  <si>
    <t>2022-04-11 08:41:05 UTC</t>
  </si>
  <si>
    <t>2022-04-11 08:41:02 UTC</t>
  </si>
  <si>
    <t>2022-04-11 08:40:57 UTC</t>
  </si>
  <si>
    <t>2022-04-11 08:40:54 UTC</t>
  </si>
  <si>
    <t>2022-04-11 08:40:41 UTC</t>
  </si>
  <si>
    <t>2022-04-11 08:40:40 UTC</t>
  </si>
  <si>
    <t>2022-04-11 08:40:29 UTC</t>
  </si>
  <si>
    <t>2022-04-11 08:40:08 UTC</t>
  </si>
  <si>
    <t>2022-04-11 08:40:06 UTC</t>
  </si>
  <si>
    <t>2022-04-11 08:39:56 UTC</t>
  </si>
  <si>
    <t>2022-04-11 08:39:53 UTC</t>
  </si>
  <si>
    <t>2022-04-11 08:39:51 UTC</t>
  </si>
  <si>
    <t>2022-04-11 08:39:48 UTC</t>
  </si>
  <si>
    <t>2022-04-11 08:39:43 UTC</t>
  </si>
  <si>
    <t>2022-04-11 08:39:40 UTC</t>
  </si>
  <si>
    <t>2022-04-11 08:39:37 UTC</t>
  </si>
  <si>
    <t>2022-04-11 08:39:31 UTC</t>
  </si>
  <si>
    <t>2022-04-11 08:39:21 UTC</t>
  </si>
  <si>
    <t>2022-04-11 08:39:18 UTC</t>
  </si>
  <si>
    <t>0dc7b9fb1da55938c72d7ba38926be1f</t>
  </si>
  <si>
    <t>2022-04-11 08:39:13 UTC</t>
  </si>
  <si>
    <t>2022-04-11 08:39:09 UTC</t>
  </si>
  <si>
    <t>2022-04-11 08:38:58 UTC</t>
  </si>
  <si>
    <t>25a84fcfbb85711575c22f2b4a287a38</t>
  </si>
  <si>
    <t>2022-04-11 08:38:48 UTC</t>
  </si>
  <si>
    <t>2022-04-11 08:38:42 UTC</t>
  </si>
  <si>
    <t>2022-04-11 08:38:36 UTC</t>
  </si>
  <si>
    <t>2022-04-11 08:37:56 UTC</t>
  </si>
  <si>
    <t>2022-04-11 08:37:55 UTC</t>
  </si>
  <si>
    <t>c24848a14aa1dcda3d83a52bbb809c81</t>
  </si>
  <si>
    <t>2022-04-11 08:37:52 UTC</t>
  </si>
  <si>
    <t>2022-04-11 08:37:48 UTC</t>
  </si>
  <si>
    <t>738fe94da2786480faf833390f542499</t>
  </si>
  <si>
    <t>2022-04-11 08:37:47 UTC</t>
  </si>
  <si>
    <t>f7cb5711f7e696be088551b9fbcc412c</t>
  </si>
  <si>
    <t>2022-04-11 08:37:44 UTC</t>
  </si>
  <si>
    <t>7682af9197497dc92940f940e80ea56e</t>
  </si>
  <si>
    <t>2022-04-11 08:37:35 UTC</t>
  </si>
  <si>
    <t>2022-04-11 08:37:32 UTC</t>
  </si>
  <si>
    <t>2022-04-11 08:37:28 UTC</t>
  </si>
  <si>
    <t>2022-04-11 08:37:24 UTC</t>
  </si>
  <si>
    <t>2022-04-11 08:37:18 UTC</t>
  </si>
  <si>
    <t>2022-04-11 08:37:16 UTC</t>
  </si>
  <si>
    <t>2022-04-11 08:37:13 UTC</t>
  </si>
  <si>
    <t>2022-04-11 08:36:58 UTC</t>
  </si>
  <si>
    <t>2022-04-11 08:36:57 UTC</t>
  </si>
  <si>
    <t>2022-04-11 08:36:54 UTC</t>
  </si>
  <si>
    <t>2022-04-11 08:36:50 UTC</t>
  </si>
  <si>
    <t>2022-04-11 08:36:48 UTC</t>
  </si>
  <si>
    <t>2d475bc5422b7ea30e7b3e5e5f786b43</t>
  </si>
  <si>
    <t>2022-04-11 08:36:46 UTC</t>
  </si>
  <si>
    <t>2022-04-11 08:36:45 UTC</t>
  </si>
  <si>
    <t>2022-04-11 08:36:41 UTC</t>
  </si>
  <si>
    <t>2022-04-11 08:36:37 UTC</t>
  </si>
  <si>
    <t>2022-04-11 08:36:31 UTC</t>
  </si>
  <si>
    <t>2022-04-11 08:36:28 UTC</t>
  </si>
  <si>
    <t>2022-04-11 08:36:27 UTC</t>
  </si>
  <si>
    <t>2022-04-11 08:36:25 UTC</t>
  </si>
  <si>
    <t>2022-04-11 08:36:24 UTC</t>
  </si>
  <si>
    <t>2022-04-11 08:36:22 UTC</t>
  </si>
  <si>
    <t>1a2c0a1f553e50e171a509a01ae234d6</t>
  </si>
  <si>
    <t>2022-04-11 08:36:21 UTC</t>
  </si>
  <si>
    <t>2022-04-11 08:36:17 UTC</t>
  </si>
  <si>
    <t>2022-04-11 08:36:16 UTC</t>
  </si>
  <si>
    <t>2022-04-11 08:36:14 UTC</t>
  </si>
  <si>
    <t>2022-04-11 08:36:13 UTC</t>
  </si>
  <si>
    <t>2022-04-11 08:36:11 UTC</t>
  </si>
  <si>
    <t>2022-04-11 08:36:10 UTC</t>
  </si>
  <si>
    <t>2022-04-11 08:36:08 UTC</t>
  </si>
  <si>
    <t>2022-04-11 08:36:07 UTC</t>
  </si>
  <si>
    <t>2022-04-11 08:36:05 UTC</t>
  </si>
  <si>
    <t>2022-04-11 08:35:55 UTC</t>
  </si>
  <si>
    <t>2022-04-11 08:35:51 UTC</t>
  </si>
  <si>
    <t>2022-04-11 08:35:49 UTC</t>
  </si>
  <si>
    <t>2022-04-11 08:35:40 UTC</t>
  </si>
  <si>
    <t>2022-04-11 08:35:21 UTC</t>
  </si>
  <si>
    <t>2022-04-11 08:35:19 UTC</t>
  </si>
  <si>
    <t>2022-04-11 08:35:18 UTC</t>
  </si>
  <si>
    <t>2022-04-11 08:35:17 UTC</t>
  </si>
  <si>
    <t>2022-04-11 08:35:15 UTC</t>
  </si>
  <si>
    <t>2022-04-11 08:35:13 UTC</t>
  </si>
  <si>
    <t>2022-04-11 08:35:11 UTC</t>
  </si>
  <si>
    <t>2022-04-11 08:35:06 UTC</t>
  </si>
  <si>
    <t>2022-04-11 08:34:34 UTC</t>
  </si>
  <si>
    <t>2022-04-11 08:34:32 UTC</t>
  </si>
  <si>
    <t>2022-04-11 08:34:27 UTC</t>
  </si>
  <si>
    <t>2022-04-11 08:34:24 UTC</t>
  </si>
  <si>
    <t>2022-04-11 08:34:13 UTC</t>
  </si>
  <si>
    <t>2022-04-11 08:33:55 UTC</t>
  </si>
  <si>
    <t>2022-04-11 08:33:35 UTC</t>
  </si>
  <si>
    <t>2022-04-11 08:32:14 UTC</t>
  </si>
  <si>
    <t>2022-04-11 08:32:13 UTC</t>
  </si>
  <si>
    <t>2022-04-11 08:32:11 UTC</t>
  </si>
  <si>
    <t>2022-04-11 08:32:10 UTC</t>
  </si>
  <si>
    <t>2022-04-11 08:32:08 UTC</t>
  </si>
  <si>
    <t>2022-04-11 08:32:07 UTC</t>
  </si>
  <si>
    <t>2022-04-11 08:32:06 UTC</t>
  </si>
  <si>
    <t>c38cf7d672585e7a9f0ee0a2800a0c04</t>
  </si>
  <si>
    <t>2022-04-11 08:32:05 UTC</t>
  </si>
  <si>
    <t>2022-04-11 08:32:04 UTC</t>
  </si>
  <si>
    <t>2022-04-11 08:32:03 UTC</t>
  </si>
  <si>
    <t>2022-04-11 08:32:02 UTC</t>
  </si>
  <si>
    <t>2022-04-11 08:32:00 UTC</t>
  </si>
  <si>
    <t>2022-04-11 08:31:56 UTC</t>
  </si>
  <si>
    <t>2022-04-11 08:31:54 UTC</t>
  </si>
  <si>
    <t>2022-04-11 08:31:52 UTC</t>
  </si>
  <si>
    <t>2022-04-11 08:31:45 UTC</t>
  </si>
  <si>
    <t>52de8fe3bf3d733688e6b2195a288839</t>
  </si>
  <si>
    <t>2022-04-11 08:31:43 UTC</t>
  </si>
  <si>
    <t>7a5fa078140d1eacc3dea3dad59147ae</t>
  </si>
  <si>
    <t>2022-04-11 08:31:35 UTC</t>
  </si>
  <si>
    <t>2022-04-11 08:31:19 UTC</t>
  </si>
  <si>
    <t>2022-04-11 08:31:09 UTC</t>
  </si>
  <si>
    <t>2022-04-11 08:31:08 UTC</t>
  </si>
  <si>
    <t>2022-04-11 08:31:06 UTC</t>
  </si>
  <si>
    <t>2022-04-11 08:31:05 UTC</t>
  </si>
  <si>
    <t>2022-04-11 08:31:04 UTC</t>
  </si>
  <si>
    <t>2022-04-11 08:31:03 UTC</t>
  </si>
  <si>
    <t>2022-04-11 08:31:02 UTC</t>
  </si>
  <si>
    <t>2022-04-11 08:31:00 UTC</t>
  </si>
  <si>
    <t>2022-04-11 08:30:59 UTC</t>
  </si>
  <si>
    <t>2022-04-11 08:30:58 UTC</t>
  </si>
  <si>
    <t>2022-04-11 08:30:57 UTC</t>
  </si>
  <si>
    <t>2022-04-11 08:30:55 UTC</t>
  </si>
  <si>
    <t>2022-04-11 08:30:54 UTC</t>
  </si>
  <si>
    <t>2022-04-11 08:30:52 UTC</t>
  </si>
  <si>
    <t>2022-04-11 08:30:49 UTC</t>
  </si>
  <si>
    <t>2022-04-11 08:30:47 UTC</t>
  </si>
  <si>
    <t>2022-04-11 08:30:27 UTC</t>
  </si>
  <si>
    <t>1675e55b6bebc6938e6f0bfa2a796ba1</t>
  </si>
  <si>
    <t>2022-04-11 08:30:14 UTC</t>
  </si>
  <si>
    <t>2022-04-11 08:30:10 UTC</t>
  </si>
  <si>
    <t>2022-04-11 08:30:00 UTC</t>
  </si>
  <si>
    <t>c217fb84d297de2a494df38922661dfe</t>
  </si>
  <si>
    <t>2022-04-11 08:29:53 UTC</t>
  </si>
  <si>
    <t>b0619104fae5516dd438df9db24b1ec0</t>
  </si>
  <si>
    <t>2022-04-11 08:29:47 UTC</t>
  </si>
  <si>
    <t>2022-04-11 08:29:46 UTC</t>
  </si>
  <si>
    <t>2022-04-11 08:29:42 UTC</t>
  </si>
  <si>
    <t>2022-04-11 08:29:40 UTC</t>
  </si>
  <si>
    <t>2022-04-11 08:29:35 UTC</t>
  </si>
  <si>
    <t>2022-04-11 08:29:29 UTC</t>
  </si>
  <si>
    <t>2022-04-11 08:29:21 UTC</t>
  </si>
  <si>
    <t>f5668c6e4d48bd6ba43f30cd376a0a8c</t>
  </si>
  <si>
    <t>2022-04-11 08:28:02 UTC</t>
  </si>
  <si>
    <t>2022-04-11 08:27:58 UTC</t>
  </si>
  <si>
    <t>2022-04-11 08:27:49 UTC</t>
  </si>
  <si>
    <t>287b3891c76f490605dec6211844d934</t>
  </si>
  <si>
    <t>2022-04-11 08:27:45 UTC</t>
  </si>
  <si>
    <t>2022-04-11 08:27:43 UTC</t>
  </si>
  <si>
    <t>2022-04-11 08:27:41 UTC</t>
  </si>
  <si>
    <t>2022-04-11 08:27:40 UTC</t>
  </si>
  <si>
    <t>2022-04-11 08:27:38 UTC</t>
  </si>
  <si>
    <t>2022-04-11 08:27:37 UTC</t>
  </si>
  <si>
    <t>2022-04-11 08:27:33 UTC</t>
  </si>
  <si>
    <t>2022-04-11 08:27:31 UTC</t>
  </si>
  <si>
    <t>2022-04-11 08:27:27 UTC</t>
  </si>
  <si>
    <t>2022-04-11 08:27:25 UTC</t>
  </si>
  <si>
    <t>2022-04-11 08:27:23 UTC</t>
  </si>
  <si>
    <t>44a802b9b2519de2be2c50315af9345a</t>
  </si>
  <si>
    <t>2022-04-11 08:27:15 UTC</t>
  </si>
  <si>
    <t>2022-04-11 08:26:49 UTC</t>
  </si>
  <si>
    <t>7a6e5b62d6ef6635f5e67140d76e8d9b</t>
  </si>
  <si>
    <t>2022-04-11 08:26:47 UTC</t>
  </si>
  <si>
    <t>2022-04-11 08:26:46 UTC</t>
  </si>
  <si>
    <t>2022-04-11 08:26:44 UTC</t>
  </si>
  <si>
    <t>2022-04-11 08:26:43 UTC</t>
  </si>
  <si>
    <t>2022-04-11 08:26:40 UTC</t>
  </si>
  <si>
    <t>2022-04-11 08:26:14 UTC</t>
  </si>
  <si>
    <t>2022-04-11 08:26:06 UTC</t>
  </si>
  <si>
    <t>bdaaf968584652e6a8393cb15403c43c</t>
  </si>
  <si>
    <t>2022-04-11 08:26:04 UTC</t>
  </si>
  <si>
    <t>2022-04-11 08:26:03 UTC</t>
  </si>
  <si>
    <t>2022-04-11 08:26:01 UTC</t>
  </si>
  <si>
    <t>2189cd9ae224ceffb931985ddaef3125</t>
  </si>
  <si>
    <t>2022-04-11 08:25:46 UTC</t>
  </si>
  <si>
    <t>2022-04-11 08:25:42 UTC</t>
  </si>
  <si>
    <t>d52f3aec51f362cfbfe525847e266239</t>
  </si>
  <si>
    <t>2022-04-11 08:25:36 UTC</t>
  </si>
  <si>
    <t>2022-04-11 08:25:32 UTC</t>
  </si>
  <si>
    <t>2022-04-11 08:25:27 UTC</t>
  </si>
  <si>
    <t>8311227abf517ff5e8882b9d5b8a3a53</t>
  </si>
  <si>
    <t>2022-04-11 08:25:19 UTC</t>
  </si>
  <si>
    <t>2022-04-11 08:25:15 UTC</t>
  </si>
  <si>
    <t>2022-04-11 08:25:11 UTC</t>
  </si>
  <si>
    <t>2022-04-11 08:25:09 UTC</t>
  </si>
  <si>
    <t>2022-04-11 08:25:08 UTC</t>
  </si>
  <si>
    <t>2022-04-11 08:25:06 UTC</t>
  </si>
  <si>
    <t>2022-04-11 08:25:05 UTC</t>
  </si>
  <si>
    <t>2022-04-11 08:25:01 UTC</t>
  </si>
  <si>
    <t>2022-04-11 08:25:00 UTC</t>
  </si>
  <si>
    <t>2022-04-11 08:24:59 UTC</t>
  </si>
  <si>
    <t>2022-04-11 08:24:57 UTC</t>
  </si>
  <si>
    <t>2022-04-11 08:24:55 UTC</t>
  </si>
  <si>
    <t>456913b012efbbbc8eda380c7392acec</t>
  </si>
  <si>
    <t>2022-04-11 08:24:53 UTC</t>
  </si>
  <si>
    <t>2022-04-11 08:24:50 UTC</t>
  </si>
  <si>
    <t>2022-04-11 08:24:48 UTC</t>
  </si>
  <si>
    <t>2022-04-11 08:24:46 UTC</t>
  </si>
  <si>
    <t>2022-04-11 08:24:43 UTC</t>
  </si>
  <si>
    <t>2022-04-11 08:24:40 UTC</t>
  </si>
  <si>
    <t>dcd99e010dd832895745d1612b5288f2</t>
  </si>
  <si>
    <t>2022-04-11 08:24:37 UTC</t>
  </si>
  <si>
    <t>2022-04-11 08:24:28 UTC</t>
  </si>
  <si>
    <t>2022-04-11 08:24:25 UTC</t>
  </si>
  <si>
    <t>2022-04-11 08:24:22 UTC</t>
  </si>
  <si>
    <t>2022-04-11 08:24:18 UTC</t>
  </si>
  <si>
    <t>2022-04-11 08:24:16 UTC</t>
  </si>
  <si>
    <t>fb6500dea6221826e348c04d933f3794</t>
  </si>
  <si>
    <t>2022-04-11 08:24:11 UTC</t>
  </si>
  <si>
    <t>2022-04-11 08:24:09 UTC</t>
  </si>
  <si>
    <t>2022-04-11 08:24:04 UTC</t>
  </si>
  <si>
    <t>d4691f15d56d3e5f615cbdbdaf8358ec</t>
  </si>
  <si>
    <t>2022-04-11 08:23:43 UTC</t>
  </si>
  <si>
    <t>9eb4b399d7470c46dfe5be6f4cce2f58</t>
  </si>
  <si>
    <t>2022-04-11 08:23:25 UTC</t>
  </si>
  <si>
    <t>2022-04-11 08:23:03 UTC</t>
  </si>
  <si>
    <t>2022-04-11 08:23:02 UTC</t>
  </si>
  <si>
    <t>f55cb9c70fd83fa946f021b8614c31ec</t>
  </si>
  <si>
    <t>2022-04-11 08:22:57 UTC</t>
  </si>
  <si>
    <t>2022-04-11 08:22:47 UTC</t>
  </si>
  <si>
    <t>2022-04-11 08:22:46 UTC</t>
  </si>
  <si>
    <t>b2e5612c8fae2cae025acdec9bfbd780</t>
  </si>
  <si>
    <t>2022-04-11 08:22:45 UTC</t>
  </si>
  <si>
    <t>bb7c8a0dc55f10b3f9e0f559e3793c86</t>
  </si>
  <si>
    <t>2022-04-11 08:22:41 UTC</t>
  </si>
  <si>
    <t>2022-04-11 08:22:38 UTC</t>
  </si>
  <si>
    <t>2022-04-11 08:22:37 UTC</t>
  </si>
  <si>
    <t>2022-04-11 08:22:32 UTC</t>
  </si>
  <si>
    <t>2022-04-11 08:22:30 UTC</t>
  </si>
  <si>
    <t>2022-04-11 08:22:29 UTC</t>
  </si>
  <si>
    <t>2022-04-11 08:22:26 UTC</t>
  </si>
  <si>
    <t>2022-04-11 08:22:24 UTC</t>
  </si>
  <si>
    <t>2022-04-11 08:22:22 UTC</t>
  </si>
  <si>
    <t>2022-04-11 08:22:14 UTC</t>
  </si>
  <si>
    <t>2022-04-11 08:22:09 UTC</t>
  </si>
  <si>
    <t>2022-04-11 08:22:07 UTC</t>
  </si>
  <si>
    <t>2022-04-11 08:22:02 UTC</t>
  </si>
  <si>
    <t>2022-04-11 08:22:00 UTC</t>
  </si>
  <si>
    <t>2022-04-11 08:21:58 UTC</t>
  </si>
  <si>
    <t>2022-04-11 08:21:45 UTC</t>
  </si>
  <si>
    <t>2022-04-11 08:21:21 UTC</t>
  </si>
  <si>
    <t>2022-04-11 08:20:43 UTC</t>
  </si>
  <si>
    <t>2022-04-11 08:20:38 UTC</t>
  </si>
  <si>
    <t>2022-04-11 08:20:37 UTC</t>
  </si>
  <si>
    <t>2022-04-11 08:20:34 UTC</t>
  </si>
  <si>
    <t>2022-04-11 08:20:33 UTC</t>
  </si>
  <si>
    <t>2022-04-11 08:20:30 UTC</t>
  </si>
  <si>
    <t>2022-04-11 08:20:29 UTC</t>
  </si>
  <si>
    <t>2022-04-11 08:20:27 UTC</t>
  </si>
  <si>
    <t>2022-04-11 08:20:24 UTC</t>
  </si>
  <si>
    <t>2022-04-11 08:20:22 UTC</t>
  </si>
  <si>
    <t>2022-04-11 08:20:20 UTC</t>
  </si>
  <si>
    <t>2022-04-11 08:20:13 UTC</t>
  </si>
  <si>
    <t>2022-04-11 08:20:11 UTC</t>
  </si>
  <si>
    <t>2022-04-11 08:20:10 UTC</t>
  </si>
  <si>
    <t>2022-04-11 08:19:29 UTC</t>
  </si>
  <si>
    <t>2022-04-11 08:19:14 UTC</t>
  </si>
  <si>
    <t>493d1d81be0820670270687181f436b4</t>
  </si>
  <si>
    <t>2022-04-11 08:19:12 UTC</t>
  </si>
  <si>
    <t>2022-04-11 08:19:08 UTC</t>
  </si>
  <si>
    <t>2022-04-11 08:19:00 UTC</t>
  </si>
  <si>
    <t>2022-04-11 08:18:51 UTC</t>
  </si>
  <si>
    <t>2022-04-11 08:18:48 UTC</t>
  </si>
  <si>
    <t>2022-04-11 08:18:45 UTC</t>
  </si>
  <si>
    <t>9265f97fd2c02664d71e6c39d8cdab7f</t>
  </si>
  <si>
    <t>2022-04-11 08:18:44 UTC</t>
  </si>
  <si>
    <t>2022-04-11 08:18:22 UTC</t>
  </si>
  <si>
    <t>2022-04-11 08:18:21 UTC</t>
  </si>
  <si>
    <t>fd922be4ff448680a1b2545e911f661d</t>
  </si>
  <si>
    <t>2022-04-11 08:18:19 UTC</t>
  </si>
  <si>
    <t>2022-04-11 08:18:14 UTC</t>
  </si>
  <si>
    <t>2022-04-11 08:17:43 UTC</t>
  </si>
  <si>
    <t>1ce92f87ff2e3134079cda0941e239f5</t>
  </si>
  <si>
    <t>e25c90222a8fb87fd415568316644d68</t>
  </si>
  <si>
    <t>2022-04-11 08:17:32 UTC</t>
  </si>
  <si>
    <t>2022-04-11 08:17:29 UTC</t>
  </si>
  <si>
    <t>2022-04-11 08:17:22 UTC</t>
  </si>
  <si>
    <t>6238c3c89df9f61be5e96afe8d4becde</t>
  </si>
  <si>
    <t>2022-04-11 08:17:21 UTC</t>
  </si>
  <si>
    <t>2022-04-11 08:17:17 UTC</t>
  </si>
  <si>
    <t>2022-04-11 08:17:15 UTC</t>
  </si>
  <si>
    <t>2022-04-11 08:17:09 UTC</t>
  </si>
  <si>
    <t>2022-04-11 08:17:07 UTC</t>
  </si>
  <si>
    <t>d0cc43b03cf4d442e510580142177e00</t>
  </si>
  <si>
    <t>2022-04-11 08:17:02 UTC</t>
  </si>
  <si>
    <t>2022-04-11 08:17:01 UTC</t>
  </si>
  <si>
    <t>2022-04-11 08:16:59 UTC</t>
  </si>
  <si>
    <t>2022-04-11 08:16:58 UTC</t>
  </si>
  <si>
    <t>2022-04-11 08:16:53 UTC</t>
  </si>
  <si>
    <t>2022-04-11 08:16:52 UTC</t>
  </si>
  <si>
    <t>2022-04-11 08:16:45 UTC</t>
  </si>
  <si>
    <t>2022-04-11 08:16:41 UTC</t>
  </si>
  <si>
    <t>2022-04-11 08:16:36 UTC</t>
  </si>
  <si>
    <t>2022-04-11 08:15:43 UTC</t>
  </si>
  <si>
    <t>2022-04-11 08:15:36 UTC</t>
  </si>
  <si>
    <t>e85dc5c9550f9ea180432cf28e07ff68</t>
  </si>
  <si>
    <t>2022-04-11 08:15:33 UTC</t>
  </si>
  <si>
    <t>2022-04-11 08:15:30 UTC</t>
  </si>
  <si>
    <t>2022-04-11 08:15:26 UTC</t>
  </si>
  <si>
    <t>a7ab8fb9af08b088ab0054cdc27a7c94</t>
  </si>
  <si>
    <t>2022-04-11 08:15:25 UTC</t>
  </si>
  <si>
    <t>2022-04-11 08:15:23 UTC</t>
  </si>
  <si>
    <t>4cb4d5fe0a56ff62d4a1c267825f5099</t>
  </si>
  <si>
    <t>2022-04-11 08:15:20 UTC</t>
  </si>
  <si>
    <t>2022-04-11 08:15:16 UTC</t>
  </si>
  <si>
    <t>2022-04-11 08:15:15 UTC</t>
  </si>
  <si>
    <t>2022-04-11 08:15:14 UTC</t>
  </si>
  <si>
    <t>2022-04-11 08:15:10 UTC</t>
  </si>
  <si>
    <t>2022-04-11 08:15:08 UTC</t>
  </si>
  <si>
    <t>2022-04-11 08:15:04 UTC</t>
  </si>
  <si>
    <t>2022-04-11 08:15:01 UTC</t>
  </si>
  <si>
    <t>2022-04-11 08:14:59 UTC</t>
  </si>
  <si>
    <t>2022-04-11 08:14:57 UTC</t>
  </si>
  <si>
    <t>2022-04-11 08:14:55 UTC</t>
  </si>
  <si>
    <t>2022-04-11 08:14:51 UTC</t>
  </si>
  <si>
    <t>2022-04-11 08:14:50 UTC</t>
  </si>
  <si>
    <t>2022-04-11 08:14:48 UTC</t>
  </si>
  <si>
    <t>2022-04-11 08:14:44 UTC</t>
  </si>
  <si>
    <t>2022-04-11 08:14:41 UTC</t>
  </si>
  <si>
    <t>2022-04-11 08:14:39 UTC</t>
  </si>
  <si>
    <t>2022-04-11 08:14:37 UTC</t>
  </si>
  <si>
    <t>2022-04-11 08:14:30 UTC</t>
  </si>
  <si>
    <t>2022-04-11 08:14:23 UTC</t>
  </si>
  <si>
    <t>2022-04-11 08:14:20 UTC</t>
  </si>
  <si>
    <t>2022-04-11 08:14:15 UTC</t>
  </si>
  <si>
    <t>2022-04-11 08:14:13 UTC</t>
  </si>
  <si>
    <t>2022-04-11 08:14:08 UTC</t>
  </si>
  <si>
    <t>2022-04-11 08:14:03 UTC</t>
  </si>
  <si>
    <t>2022-04-11 08:14:02 UTC</t>
  </si>
  <si>
    <t>12c4ec237fd61fd9b12c156db9823e9c</t>
  </si>
  <si>
    <t>2022-04-11 08:13:59 UTC</t>
  </si>
  <si>
    <t>2022-04-11 08:13:53 UTC</t>
  </si>
  <si>
    <t>2022-04-11 08:13:43 UTC</t>
  </si>
  <si>
    <t>2022-04-11 08:13:39 UTC</t>
  </si>
  <si>
    <t>2022-04-11 08:13:32 UTC</t>
  </si>
  <si>
    <t>2022-04-11 08:13:30 UTC</t>
  </si>
  <si>
    <t>cd57780a8cd3880302cd3eb51fcdcb6f</t>
  </si>
  <si>
    <t>2022-04-11 08:13:28 UTC</t>
  </si>
  <si>
    <t>2022-04-11 08:13:27 UTC</t>
  </si>
  <si>
    <t>2022-04-11 08:13:24 UTC</t>
  </si>
  <si>
    <t>c9031c7bc48bfd521d2178d5857a8aa1</t>
  </si>
  <si>
    <t>2022-04-11 08:13:18 UTC</t>
  </si>
  <si>
    <t>2022-04-11 08:13:10 UTC</t>
  </si>
  <si>
    <t>2022-04-11 08:13:07 UTC</t>
  </si>
  <si>
    <t>2022-04-11 08:13:05 UTC</t>
  </si>
  <si>
    <t>2022-04-11 08:13:04 UTC</t>
  </si>
  <si>
    <t>eb5de40f94f20fa6a9c0502eed8b347d</t>
  </si>
  <si>
    <t>2022-04-11 08:13:02 UTC</t>
  </si>
  <si>
    <t>2022-04-11 08:13:01 UTC</t>
  </si>
  <si>
    <t>2022-04-11 08:12:58 UTC</t>
  </si>
  <si>
    <t>2022-04-11 08:12:57 UTC</t>
  </si>
  <si>
    <t>2022-04-11 08:12:51 UTC</t>
  </si>
  <si>
    <t>2022-04-11 08:12:42 UTC</t>
  </si>
  <si>
    <t>2022-04-11 08:12:41 UTC</t>
  </si>
  <si>
    <t>2022-04-11 08:12:40 UTC</t>
  </si>
  <si>
    <t>9dc766ae8b50cd6740148dd80ec0085e</t>
  </si>
  <si>
    <t>2022-04-11 08:12:37 UTC</t>
  </si>
  <si>
    <t>2022-04-11 08:12:36 UTC</t>
  </si>
  <si>
    <t>2022-04-11 08:12:25 UTC</t>
  </si>
  <si>
    <t>42f7688a263123903f0ce8b447e74ed9</t>
  </si>
  <si>
    <t>2022-04-11 08:12:09 UTC</t>
  </si>
  <si>
    <t>2022-04-11 08:11:50 UTC</t>
  </si>
  <si>
    <t>2022-04-11 08:11:48 UTC</t>
  </si>
  <si>
    <t>2022-04-11 08:11:43 UTC</t>
  </si>
  <si>
    <t>63d4e1f58830b4bd2bdf3abf72f7b9e5</t>
  </si>
  <si>
    <t>2022-04-11 08:11:39 UTC</t>
  </si>
  <si>
    <t>2022-04-11 08:11:36 UTC</t>
  </si>
  <si>
    <t>2022-04-11 08:11:34 UTC</t>
  </si>
  <si>
    <t>2022-04-11 08:11:32 UTC</t>
  </si>
  <si>
    <t>2022-04-11 08:11:29 UTC</t>
  </si>
  <si>
    <t>2022-04-11 08:11:25 UTC</t>
  </si>
  <si>
    <t>2022-04-11 08:10:55 UTC</t>
  </si>
  <si>
    <t>2022-04-11 08:10:46 UTC</t>
  </si>
  <si>
    <t>fe24886e02edccea1b62c1f99b97f702</t>
  </si>
  <si>
    <t>2022-04-11 08:10:38 UTC</t>
  </si>
  <si>
    <t>2022-04-11 08:10:34 UTC</t>
  </si>
  <si>
    <t>2022-04-11 08:10:31 UTC</t>
  </si>
  <si>
    <t>c0e4da2cc5c486f255e57b062062a269</t>
  </si>
  <si>
    <t>2022-04-11 08:10:30 UTC</t>
  </si>
  <si>
    <t>2022-04-11 08:10:26 UTC</t>
  </si>
  <si>
    <t>2022-04-11 08:10:25 UTC</t>
  </si>
  <si>
    <t>96f90de8a10a54cb608503bb07438184</t>
  </si>
  <si>
    <t>2022-04-11 08:10:19 UTC</t>
  </si>
  <si>
    <t>2022-04-11 08:10:17 UTC</t>
  </si>
  <si>
    <t>2022-04-11 08:10:15 UTC</t>
  </si>
  <si>
    <t>2022-04-11 08:10:13 UTC</t>
  </si>
  <si>
    <t>2022-04-11 08:10:08 UTC</t>
  </si>
  <si>
    <t>2022-04-11 08:10:05 UTC</t>
  </si>
  <si>
    <t>2022-04-11 08:09:53 UTC</t>
  </si>
  <si>
    <t>2022-04-11 08:09:51 UTC</t>
  </si>
  <si>
    <t>2022-04-11 08:09:39 UTC</t>
  </si>
  <si>
    <t>2022-04-11 08:09:38 UTC</t>
  </si>
  <si>
    <t>2022-04-11 08:09:37 UTC</t>
  </si>
  <si>
    <t>2022-04-11 08:09:34 UTC</t>
  </si>
  <si>
    <t>2022-04-11 08:09:33 UTC</t>
  </si>
  <si>
    <t>7a48f0da901804419509107991c3b941</t>
  </si>
  <si>
    <t>2022-04-11 08:09:32 UTC</t>
  </si>
  <si>
    <t>2022-04-11 08:09:20 UTC</t>
  </si>
  <si>
    <t>2022-04-11 08:09:13 UTC</t>
  </si>
  <si>
    <t>2022-04-11 08:09:08 UTC</t>
  </si>
  <si>
    <t>2022-04-11 08:09:06 UTC</t>
  </si>
  <si>
    <t>2022-04-11 08:09:04 UTC</t>
  </si>
  <si>
    <t>2022-04-11 08:09:02 UTC</t>
  </si>
  <si>
    <t>2022-04-11 08:09:01 UTC</t>
  </si>
  <si>
    <t>2022-04-11 08:08:57 UTC</t>
  </si>
  <si>
    <t>0a0cbc6e891b46fb3b4eb1f448dac310</t>
  </si>
  <si>
    <t>2022-04-11 08:08:55 UTC</t>
  </si>
  <si>
    <t>2022-04-11 08:08:52 UTC</t>
  </si>
  <si>
    <t>2022-04-11 08:08:51 UTC</t>
  </si>
  <si>
    <t>2022-04-11 08:08:49 UTC</t>
  </si>
  <si>
    <t>2022-04-11 08:08:47 UTC</t>
  </si>
  <si>
    <t>2022-04-11 08:08:46 UTC</t>
  </si>
  <si>
    <t>2022-04-11 08:08:45 UTC</t>
  </si>
  <si>
    <t>2022-04-11 08:08:43 UTC</t>
  </si>
  <si>
    <t>2022-04-11 08:08:39 UTC</t>
  </si>
  <si>
    <t>2022-04-11 08:08:30 UTC</t>
  </si>
  <si>
    <t>2022-04-11 08:08:17 UTC</t>
  </si>
  <si>
    <t>85ea6a42deab25c868e696710db92204</t>
  </si>
  <si>
    <t>2022-04-11 08:08:10 UTC</t>
  </si>
  <si>
    <t>2022-04-11 08:08:07 UTC</t>
  </si>
  <si>
    <t>2022-04-11 08:08:05 UTC</t>
  </si>
  <si>
    <t>2022-04-11 08:08:03 UTC</t>
  </si>
  <si>
    <t>2022-04-11 08:08:01 UTC</t>
  </si>
  <si>
    <t>2022-04-11 08:07:58 UTC</t>
  </si>
  <si>
    <t>2022-04-11 08:07:57 UTC</t>
  </si>
  <si>
    <t>2022-04-11 08:07:41 UTC</t>
  </si>
  <si>
    <t>2022-04-11 08:07:24 UTC</t>
  </si>
  <si>
    <t>2022-04-11 08:07:22 UTC</t>
  </si>
  <si>
    <t>2022-04-11 08:07:20 UTC</t>
  </si>
  <si>
    <t>2022-04-11 08:07:17 UTC</t>
  </si>
  <si>
    <t>2022-04-11 08:07:06 UTC</t>
  </si>
  <si>
    <t>2022-04-11 08:07:05 UTC</t>
  </si>
  <si>
    <t>2022-04-11 08:07:04 UTC</t>
  </si>
  <si>
    <t>2022-04-11 08:07:02 UTC</t>
  </si>
  <si>
    <t>2022-04-11 08:07:01 UTC</t>
  </si>
  <si>
    <t>2022-04-11 08:07:00 UTC</t>
  </si>
  <si>
    <t>2022-04-11 08:06:59 UTC</t>
  </si>
  <si>
    <t>2022-04-11 08:06:48 UTC</t>
  </si>
  <si>
    <t>4a6c626729bf11a830190d6defe3ef86</t>
  </si>
  <si>
    <t>2022-04-11 08:06:45 UTC</t>
  </si>
  <si>
    <t>2022-04-11 08:06:23 UTC</t>
  </si>
  <si>
    <t>2022-04-11 08:06:21 UTC</t>
  </si>
  <si>
    <t>2022-04-11 08:06:19 UTC</t>
  </si>
  <si>
    <t>2022-04-11 08:06:15 UTC</t>
  </si>
  <si>
    <t>2022-04-11 08:06:11 UTC</t>
  </si>
  <si>
    <t>2022-04-11 08:06:04 UTC</t>
  </si>
  <si>
    <t>2022-04-11 08:06:00 UTC</t>
  </si>
  <si>
    <t>e018138f12ffe0a068b3bc0734f5a9ed</t>
  </si>
  <si>
    <t>2022-04-11 08:05:56 UTC</t>
  </si>
  <si>
    <t>2022-04-11 08:05:55 UTC</t>
  </si>
  <si>
    <t>2022-04-11 08:05:51 UTC</t>
  </si>
  <si>
    <t>2022-04-11 08:05:44 UTC</t>
  </si>
  <si>
    <t>2022-04-11 08:05:30 UTC</t>
  </si>
  <si>
    <t>6c684a6607dfb657c3a91f8be8517522</t>
  </si>
  <si>
    <t>2022-04-11 08:05:02 UTC</t>
  </si>
  <si>
    <t>2022-04-11 08:04:55 UTC</t>
  </si>
  <si>
    <t>2022-04-11 08:04:54 UTC</t>
  </si>
  <si>
    <t>8ef8576d8c88a92a1c9dec5d87129baa</t>
  </si>
  <si>
    <t>2022-04-11 08:04:50 UTC</t>
  </si>
  <si>
    <t>2022-04-11 08:04:49 UTC</t>
  </si>
  <si>
    <t>2022-04-11 08:04:47 UTC</t>
  </si>
  <si>
    <t>2022-04-11 08:04:46 UTC</t>
  </si>
  <si>
    <t>2022-04-11 08:04:44 UTC</t>
  </si>
  <si>
    <t>2022-04-11 08:04:40 UTC</t>
  </si>
  <si>
    <t>2022-04-11 08:04:25 UTC</t>
  </si>
  <si>
    <t>a9f4cb50a5ba2d047c29c8dc799aef61</t>
  </si>
  <si>
    <t>2022-04-11 08:04:04 UTC</t>
  </si>
  <si>
    <t>2022-04-11 08:03:56 UTC</t>
  </si>
  <si>
    <t>2022-04-11 08:03:54 UTC</t>
  </si>
  <si>
    <t>2022-04-11 08:03:36 UTC</t>
  </si>
  <si>
    <t>2022-04-11 08:03:34 UTC</t>
  </si>
  <si>
    <t>2022-04-11 08:03:32 UTC</t>
  </si>
  <si>
    <t>2022-04-11 08:03:27 UTC</t>
  </si>
  <si>
    <t>2022-04-11 08:03:26 UTC</t>
  </si>
  <si>
    <t>2022-04-11 08:03:25 UTC</t>
  </si>
  <si>
    <t>2ffe988f63c59b249d44da4d21d5877c</t>
  </si>
  <si>
    <t>2022-04-11 08:03:24 UTC</t>
  </si>
  <si>
    <t>2022-04-11 08:03:20 UTC</t>
  </si>
  <si>
    <t>2022-04-11 08:03:18 UTC</t>
  </si>
  <si>
    <t>2022-04-11 08:03:13 UTC</t>
  </si>
  <si>
    <t>2022-04-11 08:03:01 UTC</t>
  </si>
  <si>
    <t>2022-04-11 08:02:59 UTC</t>
  </si>
  <si>
    <t>2022-04-11 08:02:55 UTC</t>
  </si>
  <si>
    <t>a6421acec1e6e9ef4129d99bd232e8c1</t>
  </si>
  <si>
    <t>2022-04-11 08:02:49 UTC</t>
  </si>
  <si>
    <t>2022-04-11 08:02:31 UTC</t>
  </si>
  <si>
    <t>2022-04-11 08:02:19 UTC</t>
  </si>
  <si>
    <t>2022-04-11 08:02:18 UTC</t>
  </si>
  <si>
    <t>2022-04-11 08:02:16 UTC</t>
  </si>
  <si>
    <t>2022-04-11 08:02:13 UTC</t>
  </si>
  <si>
    <t>2022-04-11 08:01:56 UTC</t>
  </si>
  <si>
    <t>2022-04-11 08:01:54 UTC</t>
  </si>
  <si>
    <t>30139f6bcbbfc44781adb21e0f5b1fee</t>
  </si>
  <si>
    <t>2022-04-11 08:01:52 UTC</t>
  </si>
  <si>
    <t>4bc13487c1c6b181dc04f4d32a5263c6</t>
  </si>
  <si>
    <t>2022-04-11 08:01:50 UTC</t>
  </si>
  <si>
    <t>2022-04-11 08:01:35 UTC</t>
  </si>
  <si>
    <t>db1fe014c4f78c816406bcf6ff5acda7</t>
  </si>
  <si>
    <t>2022-04-11 08:01:33 UTC</t>
  </si>
  <si>
    <t>2022-04-11 08:01:27 UTC</t>
  </si>
  <si>
    <t>2022-04-11 08:00:51 UTC</t>
  </si>
  <si>
    <t>2022-04-11 08:00:49 UTC</t>
  </si>
  <si>
    <t>2022-04-11 08:00:46 UTC</t>
  </si>
  <si>
    <t>2022-04-11 08:00:43 UTC</t>
  </si>
  <si>
    <t>2022-04-11 08:00:36 UTC</t>
  </si>
  <si>
    <t>2022-04-11 08:00:05 UTC</t>
  </si>
  <si>
    <t>9825ab38e7863eea08a4edeaa8b1d721</t>
  </si>
  <si>
    <t>2022-04-11 08:00:00 UTC</t>
  </si>
  <si>
    <t>2022-04-11 07:59:55 UTC</t>
  </si>
  <si>
    <t>2022-04-11 07:59:50 UTC</t>
  </si>
  <si>
    <t>2022-04-11 07:59:49 UTC</t>
  </si>
  <si>
    <t>2022-04-11 07:59:44 UTC</t>
  </si>
  <si>
    <t>2022-04-11 07:59:40 UTC</t>
  </si>
  <si>
    <t>2022-04-11 07:59:09 UTC</t>
  </si>
  <si>
    <t>2022-04-11 07:58:13 UTC</t>
  </si>
  <si>
    <t>2022-04-11 07:58:04 UTC</t>
  </si>
  <si>
    <t>2022-04-11 07:58:02 UTC</t>
  </si>
  <si>
    <t>2022-04-11 07:58:00 UTC</t>
  </si>
  <si>
    <t>2022-04-11 07:57:57 UTC</t>
  </si>
  <si>
    <t>2022-04-11 07:57:50 UTC</t>
  </si>
  <si>
    <t>2022-04-11 07:57:03 UTC</t>
  </si>
  <si>
    <t>2022-04-11 07:56:57 UTC</t>
  </si>
  <si>
    <t>7b897196a7181bba2475037927178385</t>
  </si>
  <si>
    <t>2022-04-11 07:56:50 UTC</t>
  </si>
  <si>
    <t>2022-04-11 07:56:49 UTC</t>
  </si>
  <si>
    <t>2022-04-11 07:56:47 UTC</t>
  </si>
  <si>
    <t>2022-04-11 07:56:46 UTC</t>
  </si>
  <si>
    <t>2022-04-11 07:56:42 UTC</t>
  </si>
  <si>
    <t>2022-04-11 07:56:38 UTC</t>
  </si>
  <si>
    <t>2022-04-11 07:56:37 UTC</t>
  </si>
  <si>
    <t>2022-04-11 07:56:34 UTC</t>
  </si>
  <si>
    <t>2022-04-11 07:56:26 UTC</t>
  </si>
  <si>
    <t>d6188f2fff864ed4f6c0a74ca9e3c898</t>
  </si>
  <si>
    <t>2022-04-11 07:56:24 UTC</t>
  </si>
  <si>
    <t>b274d9a72c570f90a93dab74d228e089</t>
  </si>
  <si>
    <t>2022-04-11 07:55:55 UTC</t>
  </si>
  <si>
    <t>2022-04-11 07:55:44 UTC</t>
  </si>
  <si>
    <t>2022-04-11 07:55:24 UTC</t>
  </si>
  <si>
    <t>2022-04-11 07:55:16 UTC</t>
  </si>
  <si>
    <t>2022-04-11 07:55:14 UTC</t>
  </si>
  <si>
    <t>2022-04-11 07:55:03 UTC</t>
  </si>
  <si>
    <t>2022-04-11 07:54:59 UTC</t>
  </si>
  <si>
    <t>2022-04-11 07:54:54 UTC</t>
  </si>
  <si>
    <t>2022-04-11 07:54:38 UTC</t>
  </si>
  <si>
    <t>2022-04-11 07:54:32 UTC</t>
  </si>
  <si>
    <t>2022-04-11 07:54:13 UTC</t>
  </si>
  <si>
    <t>2022-04-11 07:54:12 UTC</t>
  </si>
  <si>
    <t>2022-04-11 07:54:09 UTC</t>
  </si>
  <si>
    <t>2022-04-11 07:54:04 UTC</t>
  </si>
  <si>
    <t>2022-04-11 07:53:59 UTC</t>
  </si>
  <si>
    <t>2022-04-11 07:53:55 UTC</t>
  </si>
  <si>
    <t>2022-04-11 07:53:53 UTC</t>
  </si>
  <si>
    <t>2022-04-11 07:53:50 UTC</t>
  </si>
  <si>
    <t>2022-04-11 07:53:48 UTC</t>
  </si>
  <si>
    <t>3efb7be69ad9fc70a702e9caae23eec0</t>
  </si>
  <si>
    <t>2022-04-11 07:53:42 UTC</t>
  </si>
  <si>
    <t>2022-04-11 07:53:41 UTC</t>
  </si>
  <si>
    <t>2022-04-11 07:53:15 UTC</t>
  </si>
  <si>
    <t>757ee10068698a1b45af10053ad4ce85</t>
  </si>
  <si>
    <t>2022-04-11 07:53:10 UTC</t>
  </si>
  <si>
    <t>f9f97e6ff07e9bddff8498136d2fd394</t>
  </si>
  <si>
    <t>2022-04-11 07:52:46 UTC</t>
  </si>
  <si>
    <t>2022-04-11 07:52:44 UTC</t>
  </si>
  <si>
    <t>2022-04-11 07:52:30 UTC</t>
  </si>
  <si>
    <t>2022-04-11 07:52:28 UTC</t>
  </si>
  <si>
    <t>2022-04-11 07:52:25 UTC</t>
  </si>
  <si>
    <t>2022-04-11 07:52:23 UTC</t>
  </si>
  <si>
    <t>471f1eb05fc1343e2bc47a3f30f76dbf</t>
  </si>
  <si>
    <t>2022-04-11 07:51:41 UTC</t>
  </si>
  <si>
    <t>2022-04-11 07:51:39 UTC</t>
  </si>
  <si>
    <t>2022-04-11 07:51:36 UTC</t>
  </si>
  <si>
    <t>2022-04-11 07:51:20 UTC</t>
  </si>
  <si>
    <t>2022-04-11 07:51:01 UTC</t>
  </si>
  <si>
    <t>4094007a7850797977cc89b6f5a94061</t>
  </si>
  <si>
    <t>2022-04-11 07:50:20 UTC</t>
  </si>
  <si>
    <t>06d55157cfc1a1c12dad397707308a0d</t>
  </si>
  <si>
    <t>2022-04-11 07:50:16 UTC</t>
  </si>
  <si>
    <t>2022-04-11 07:50:14 UTC</t>
  </si>
  <si>
    <t>2022-04-11 07:50:12 UTC</t>
  </si>
  <si>
    <t>2022-04-11 07:50:11 UTC</t>
  </si>
  <si>
    <t>caaddcbcc542fabd47ee69b1734e0f52</t>
  </si>
  <si>
    <t>2022-04-11 07:50:10 UTC</t>
  </si>
  <si>
    <t>2022-04-11 07:50:09 UTC</t>
  </si>
  <si>
    <t>2022-04-11 07:50:08 UTC</t>
  </si>
  <si>
    <t>2022-04-11 07:50:07 UTC</t>
  </si>
  <si>
    <t>2022-04-11 07:50:06 UTC</t>
  </si>
  <si>
    <t>2022-04-11 07:50:05 UTC</t>
  </si>
  <si>
    <t>2022-04-11 07:50:04 UTC</t>
  </si>
  <si>
    <t>2022-04-11 07:50:03 UTC</t>
  </si>
  <si>
    <t>2022-04-11 07:50:02 UTC</t>
  </si>
  <si>
    <t>2022-04-11 07:50:01 UTC</t>
  </si>
  <si>
    <t>88c838f98d3f97512ebf5c2310aa9bc2</t>
  </si>
  <si>
    <t>2022-04-11 07:50:00 UTC</t>
  </si>
  <si>
    <t>2022-04-11 07:49:59 UTC</t>
  </si>
  <si>
    <t>2022-04-11 07:49:58 UTC</t>
  </si>
  <si>
    <t>2022-04-11 07:49:57 UTC</t>
  </si>
  <si>
    <t>2022-04-11 07:49:56 UTC</t>
  </si>
  <si>
    <t>2022-04-11 07:49:55 UTC</t>
  </si>
  <si>
    <t>2022-04-11 07:49:54 UTC</t>
  </si>
  <si>
    <t>2022-04-11 07:49:53 UTC</t>
  </si>
  <si>
    <t>2022-04-11 07:49:49 UTC</t>
  </si>
  <si>
    <t>2022-04-11 07:49:47 UTC</t>
  </si>
  <si>
    <t>2022-04-11 07:49:44 UTC</t>
  </si>
  <si>
    <t>2022-04-11 07:49:42 UTC</t>
  </si>
  <si>
    <t>2022-04-11 07:49:40 UTC</t>
  </si>
  <si>
    <t>2022-04-11 07:49:37 UTC</t>
  </si>
  <si>
    <t>2022-04-11 07:49:35 UTC</t>
  </si>
  <si>
    <t>2022-04-11 07:49:34 UTC</t>
  </si>
  <si>
    <t>73f45a47577a6c13a4d0a6862507dac4</t>
  </si>
  <si>
    <t>2022-04-11 07:49:33 UTC</t>
  </si>
  <si>
    <t>2022-04-11 07:49:29 UTC</t>
  </si>
  <si>
    <t>2022-04-11 07:49:23 UTC</t>
  </si>
  <si>
    <t>15be7ce21c528667137c59461e9b1f89</t>
  </si>
  <si>
    <t>2022-04-11 07:49:17 UTC</t>
  </si>
  <si>
    <t>3b5ef8271d6ccd065d60d13421a4bc5b</t>
  </si>
  <si>
    <t>2022-04-11 07:48:56 UTC</t>
  </si>
  <si>
    <t>2022-04-11 07:48:46 UTC</t>
  </si>
  <si>
    <t>2022-04-11 07:48:45 UTC</t>
  </si>
  <si>
    <t>2022-04-11 07:48:44 UTC</t>
  </si>
  <si>
    <t>1eba489e4410825cbcb55f9d9c2fef86</t>
  </si>
  <si>
    <t>2022-04-11 07:48:43 UTC</t>
  </si>
  <si>
    <t>2022-04-11 07:48:42 UTC</t>
  </si>
  <si>
    <t>2022-04-11 07:48:40 UTC</t>
  </si>
  <si>
    <t>2022-04-11 07:48:39 UTC</t>
  </si>
  <si>
    <t>2022-04-11 07:48:38 UTC</t>
  </si>
  <si>
    <t>2022-04-11 07:48:36 UTC</t>
  </si>
  <si>
    <t>2022-04-11 07:48:35 UTC</t>
  </si>
  <si>
    <t>2022-04-11 07:48:33 UTC</t>
  </si>
  <si>
    <t>2022-04-11 07:48:32 UTC</t>
  </si>
  <si>
    <t>df56e9b6cd21770f36f0b597730e7156</t>
  </si>
  <si>
    <t>2022-04-11 07:48:31 UTC</t>
  </si>
  <si>
    <t>2022-04-11 07:48:30 UTC</t>
  </si>
  <si>
    <t>2022-04-11 07:48:22 UTC</t>
  </si>
  <si>
    <t>2022-04-11 07:48:21 UTC</t>
  </si>
  <si>
    <t>2022-04-11 07:48:14 UTC</t>
  </si>
  <si>
    <t>2022-04-11 07:47:56 UTC</t>
  </si>
  <si>
    <t>2022-04-11 07:47:44 UTC</t>
  </si>
  <si>
    <t>2022-04-11 07:47:37 UTC</t>
  </si>
  <si>
    <t>2022-04-11 07:47:02 UTC</t>
  </si>
  <si>
    <t>fdfc234386b59a2d80cba783691677d7</t>
  </si>
  <si>
    <t>2022-04-11 07:47:00 UTC</t>
  </si>
  <si>
    <t>2022-04-11 07:46:58 UTC</t>
  </si>
  <si>
    <t>2022-04-11 07:46:46 UTC</t>
  </si>
  <si>
    <t>2022-04-11 07:46:45 UTC</t>
  </si>
  <si>
    <t>2022-04-11 07:45:59 UTC</t>
  </si>
  <si>
    <t>2022-04-11 07:45:51 UTC</t>
  </si>
  <si>
    <t>2022-04-11 07:45:44 UTC</t>
  </si>
  <si>
    <t>2022-04-11 07:45:38 UTC</t>
  </si>
  <si>
    <t>2022-04-11 07:45:16 UTC</t>
  </si>
  <si>
    <t>2022-04-11 07:45:14 UTC</t>
  </si>
  <si>
    <t>2022-04-11 07:45:13 UTC</t>
  </si>
  <si>
    <t>2022-04-11 07:45:12 UTC</t>
  </si>
  <si>
    <t>2022-04-11 07:45:11 UTC</t>
  </si>
  <si>
    <t>2022-04-11 07:45:10 UTC</t>
  </si>
  <si>
    <t>2022-04-11 07:45:08 UTC</t>
  </si>
  <si>
    <t>2022-04-11 07:45:07 UTC</t>
  </si>
  <si>
    <t>2022-04-11 07:45:05 UTC</t>
  </si>
  <si>
    <t>2022-04-11 07:45:04 UTC</t>
  </si>
  <si>
    <t>2022-04-11 07:45:03 UTC</t>
  </si>
  <si>
    <t>2022-04-11 07:45:02 UTC</t>
  </si>
  <si>
    <t>2022-04-11 07:45:01 UTC</t>
  </si>
  <si>
    <t>dd4284a6ef69f6beb5b40c9e0182b5c1</t>
  </si>
  <si>
    <t>2022-04-11 07:45:00 UTC</t>
  </si>
  <si>
    <t>2022-04-11 07:44:59 UTC</t>
  </si>
  <si>
    <t>2022-04-11 07:44:57 UTC</t>
  </si>
  <si>
    <t>2022-04-11 07:44:55 UTC</t>
  </si>
  <si>
    <t>2022-04-11 07:44:53 UTC</t>
  </si>
  <si>
    <t>2022-04-11 07:44:50 UTC</t>
  </si>
  <si>
    <t>2022-04-11 07:44:49 UTC</t>
  </si>
  <si>
    <t>2022-04-11 07:44:47 UTC</t>
  </si>
  <si>
    <t>2142693913896266ebd72e4189dd4b3f</t>
  </si>
  <si>
    <t>2022-04-11 07:44:46 UTC</t>
  </si>
  <si>
    <t>2022-04-11 07:44:43 UTC</t>
  </si>
  <si>
    <t>2022-04-11 07:44:40 UTC</t>
  </si>
  <si>
    <t>2022-04-11 07:44:30 UTC</t>
  </si>
  <si>
    <t>a408376bfd08325e70846f2c75ef67c8</t>
  </si>
  <si>
    <t>2022-04-11 07:43:28 UTC</t>
  </si>
  <si>
    <t>2022-04-11 07:43:20 UTC</t>
  </si>
  <si>
    <t>2022-04-11 07:43:13 UTC</t>
  </si>
  <si>
    <t>2022-04-11 07:42:53 UTC</t>
  </si>
  <si>
    <t>2022-04-11 07:42:51 UTC</t>
  </si>
  <si>
    <t>de58075a69fd1a909056db8983e59e49</t>
  </si>
  <si>
    <t>2022-04-11 07:42:50 UTC</t>
  </si>
  <si>
    <t>fcf827825d7e73929b48870591b4ea2d</t>
  </si>
  <si>
    <t>2022-04-11 07:42:13 UTC</t>
  </si>
  <si>
    <t>1be09f16fcbbbfd7e88718e57563d7c1</t>
  </si>
  <si>
    <t>f16ddaf2393d4989a3747866a6e00b04</t>
  </si>
  <si>
    <t>2022-04-11 07:42:06 UTC</t>
  </si>
  <si>
    <t>2022-04-11 07:41:59 UTC</t>
  </si>
  <si>
    <t>2022-04-11 07:41:56 UTC</t>
  </si>
  <si>
    <t>2022-04-11 07:41:54 UTC</t>
  </si>
  <si>
    <t>2022-04-11 07:41:51 UTC</t>
  </si>
  <si>
    <t>2022-04-11 07:41:50 UTC</t>
  </si>
  <si>
    <t>2022-04-11 07:41:46 UTC</t>
  </si>
  <si>
    <t>2022-04-11 07:41:43 UTC</t>
  </si>
  <si>
    <t>2022-04-11 07:41:29 UTC</t>
  </si>
  <si>
    <t>2022-04-11 07:41:27 UTC</t>
  </si>
  <si>
    <t>2022-04-11 07:41:26 UTC</t>
  </si>
  <si>
    <t>2022-04-11 07:41:23 UTC</t>
  </si>
  <si>
    <t>2022-04-11 07:41:21 UTC</t>
  </si>
  <si>
    <t>2022-04-11 07:41:10 UTC</t>
  </si>
  <si>
    <t>2022-04-11 07:41:07 UTC</t>
  </si>
  <si>
    <t>2022-04-11 07:41:05 UTC</t>
  </si>
  <si>
    <t>2022-04-11 07:41:04 UTC</t>
  </si>
  <si>
    <t>2022-04-11 07:41:02 UTC</t>
  </si>
  <si>
    <t>2022-04-11 07:40:59 UTC</t>
  </si>
  <si>
    <t>2022-04-11 07:40:56 UTC</t>
  </si>
  <si>
    <t>2022-04-11 07:40:45 UTC</t>
  </si>
  <si>
    <t>167beaeb7453758b48cdbc98e2268317</t>
  </si>
  <si>
    <t>2022-04-11 07:40:31 UTC</t>
  </si>
  <si>
    <t>2022-04-11 07:40:28 UTC</t>
  </si>
  <si>
    <t>2022-04-11 07:40:23 UTC</t>
  </si>
  <si>
    <t>2022-04-11 07:40:19 UTC</t>
  </si>
  <si>
    <t>2022-04-11 07:40:14 UTC</t>
  </si>
  <si>
    <t>2022-04-11 07:40:12 UTC</t>
  </si>
  <si>
    <t>2022-04-11 07:40:10 UTC</t>
  </si>
  <si>
    <t>2022-04-11 07:40:08 UTC</t>
  </si>
  <si>
    <t>2022-04-11 07:40:05 UTC</t>
  </si>
  <si>
    <t>da4f497a72146e638ae8fc9497472782</t>
  </si>
  <si>
    <t>2022-04-11 07:40:02 UTC</t>
  </si>
  <si>
    <t>2022-04-11 07:40:01 UTC</t>
  </si>
  <si>
    <t>2022-04-11 07:40:00 UTC</t>
  </si>
  <si>
    <t>2022-04-11 07:39:59 UTC</t>
  </si>
  <si>
    <t>3e35997ae54b9c3d5cadc5169a419fba</t>
  </si>
  <si>
    <t>2022-04-11 07:39:58 UTC</t>
  </si>
  <si>
    <t>2022-04-11 07:39:55 UTC</t>
  </si>
  <si>
    <t>2022-04-11 07:39:50 UTC</t>
  </si>
  <si>
    <t>2022-04-11 07:39:48 UTC</t>
  </si>
  <si>
    <t>2022-04-11 07:39:45 UTC</t>
  </si>
  <si>
    <t>2022-04-11 07:39:44 UTC</t>
  </si>
  <si>
    <t>af795e6a9c500a70d31794e791aeebb3</t>
  </si>
  <si>
    <t>2022-04-11 07:39:41 UTC</t>
  </si>
  <si>
    <t>2022-04-11 07:39:39 UTC</t>
  </si>
  <si>
    <t>2022-04-11 07:39:38 UTC</t>
  </si>
  <si>
    <t>2022-04-11 07:39:31 UTC</t>
  </si>
  <si>
    <t>ee600b7d862488a9563a65b796770885</t>
  </si>
  <si>
    <t>2022-04-11 07:39:16 UTC</t>
  </si>
  <si>
    <t>2022-04-11 07:38:58 UTC</t>
  </si>
  <si>
    <t>2022-04-11 07:38:35 UTC</t>
  </si>
  <si>
    <t>2022-04-11 07:38:33 UTC</t>
  </si>
  <si>
    <t>2022-04-11 07:38:25 UTC</t>
  </si>
  <si>
    <t>2022-04-11 07:38:22 UTC</t>
  </si>
  <si>
    <t>6f4696ba1546803def8d9201a4ba0eac</t>
  </si>
  <si>
    <t>2022-04-11 07:38:20 UTC</t>
  </si>
  <si>
    <t>2022-04-11 07:38:14 UTC</t>
  </si>
  <si>
    <t>2022-04-11 07:38:11 UTC</t>
  </si>
  <si>
    <t>2022-04-11 07:38:10 UTC</t>
  </si>
  <si>
    <t>2022-04-11 07:38:09 UTC</t>
  </si>
  <si>
    <t>2022-04-11 07:38:08 UTC</t>
  </si>
  <si>
    <t>2022-04-11 07:38:06 UTC</t>
  </si>
  <si>
    <t>2022-04-11 07:38:05 UTC</t>
  </si>
  <si>
    <t>2022-04-11 07:38:04 UTC</t>
  </si>
  <si>
    <t>2022-04-11 07:38:03 UTC</t>
  </si>
  <si>
    <t>2022-04-11 07:37:59 UTC</t>
  </si>
  <si>
    <t>2022-04-11 07:37:56 UTC</t>
  </si>
  <si>
    <t>cee0caaa4b7e31dece9ca38d8084001a</t>
  </si>
  <si>
    <t>2022-04-11 07:37:55 UTC</t>
  </si>
  <si>
    <t>26db91f64c81627c3888eee3b5dd86a6</t>
  </si>
  <si>
    <t>2022-04-11 07:37:54 UTC</t>
  </si>
  <si>
    <t>2022-04-11 07:37:52 UTC</t>
  </si>
  <si>
    <t>2022-04-11 07:37:47 UTC</t>
  </si>
  <si>
    <t>ef2cf18ad1c37119958f34cbafd2de0a</t>
  </si>
  <si>
    <t>2022-04-11 07:37:45 UTC</t>
  </si>
  <si>
    <t>2022-04-11 07:37:42 UTC</t>
  </si>
  <si>
    <t>2022-04-11 07:37:41 UTC</t>
  </si>
  <si>
    <t>2022-04-11 07:37:40 UTC</t>
  </si>
  <si>
    <t>2022-04-11 07:37:37 UTC</t>
  </si>
  <si>
    <t>2022-04-11 07:37:36 UTC</t>
  </si>
  <si>
    <t>2022-04-11 07:37:35 UTC</t>
  </si>
  <si>
    <t>2022-04-11 07:37:34 UTC</t>
  </si>
  <si>
    <t>1cc5ffc15fcaf3ce6c4a1c81328f12ea</t>
  </si>
  <si>
    <t>2022-04-11 07:37:33 UTC</t>
  </si>
  <si>
    <t>e5cba599a78f7724b3b5afe473450f2e</t>
  </si>
  <si>
    <t>2022-04-11 07:37:30 UTC</t>
  </si>
  <si>
    <t>2022-04-11 07:37:29 UTC</t>
  </si>
  <si>
    <t>2022-04-11 07:37:26 UTC</t>
  </si>
  <si>
    <t>2022-04-11 07:37:24 UTC</t>
  </si>
  <si>
    <t>2022-04-11 07:37:22 UTC</t>
  </si>
  <si>
    <t>2022-04-11 07:37:19 UTC</t>
  </si>
  <si>
    <t>2022-04-11 07:37:18 UTC</t>
  </si>
  <si>
    <t>2022-04-11 07:37:17 UTC</t>
  </si>
  <si>
    <t>2022-04-11 07:37:16 UTC</t>
  </si>
  <si>
    <t>2022-04-11 07:37:15 UTC</t>
  </si>
  <si>
    <t>2022-04-11 07:37:14 UTC</t>
  </si>
  <si>
    <t>2022-04-11 07:37:13 UTC</t>
  </si>
  <si>
    <t>2022-04-11 07:37:12 UTC</t>
  </si>
  <si>
    <t>2022-04-11 07:37:11 UTC</t>
  </si>
  <si>
    <t>2022-04-11 07:37:10 UTC</t>
  </si>
  <si>
    <t>2022-04-11 07:37:09 UTC</t>
  </si>
  <si>
    <t>2022-04-11 07:37:07 UTC</t>
  </si>
  <si>
    <t>2022-04-11 07:37:06 UTC</t>
  </si>
  <si>
    <t>2022-04-11 07:37:05 UTC</t>
  </si>
  <si>
    <t>2022-04-11 07:37:04 UTC</t>
  </si>
  <si>
    <t>2022-04-11 07:37:03 UTC</t>
  </si>
  <si>
    <t>2022-04-11 07:36:59 UTC</t>
  </si>
  <si>
    <t>2022-04-11 07:36:33 UTC</t>
  </si>
  <si>
    <t>facbd4e803aff7e38ba14196da580d5c</t>
  </si>
  <si>
    <t>2022-04-11 07:36:20 UTC</t>
  </si>
  <si>
    <t>2022-04-11 07:36:19 UTC</t>
  </si>
  <si>
    <t>e7c73faf288c0f879e75257027bf9aa2</t>
  </si>
  <si>
    <t>2022-04-11 07:36:18 UTC</t>
  </si>
  <si>
    <t>2022-04-11 07:36:15 UTC</t>
  </si>
  <si>
    <t>2022-04-11 07:36:09 UTC</t>
  </si>
  <si>
    <t>2022-04-11 07:36:03 UTC</t>
  </si>
  <si>
    <t>2022-04-11 07:36:00 UTC</t>
  </si>
  <si>
    <t>2022-04-11 07:35:56 UTC</t>
  </si>
  <si>
    <t>2022-04-11 07:35:39 UTC</t>
  </si>
  <si>
    <t>2022-04-11 07:35:19 UTC</t>
  </si>
  <si>
    <t>73da083aa52003c3b100ecf21b794e24</t>
  </si>
  <si>
    <t>2022-04-11 07:34:18 UTC</t>
  </si>
  <si>
    <t>2022-04-11 07:34:10 UTC</t>
  </si>
  <si>
    <t>2022-04-11 07:34:07 UTC</t>
  </si>
  <si>
    <t>2022-04-11 07:33:59 UTC</t>
  </si>
  <si>
    <t>2022-04-11 07:33:49 UTC</t>
  </si>
  <si>
    <t>2022-04-11 07:33:48 UTC</t>
  </si>
  <si>
    <t>2022-04-11 07:33:44 UTC</t>
  </si>
  <si>
    <t>2022-04-11 07:33:41 UTC</t>
  </si>
  <si>
    <t>2022-04-11 07:33:21 UTC</t>
  </si>
  <si>
    <t>2022-04-11 07:32:35 UTC</t>
  </si>
  <si>
    <t>61d4bfe489646dd8eedd8ff4c32ded1d</t>
  </si>
  <si>
    <t>2022-04-11 07:32:34 UTC</t>
  </si>
  <si>
    <t>3436429e83ea3e89e0c5ad924253061e</t>
  </si>
  <si>
    <t>2022-04-11 07:32:29 UTC</t>
  </si>
  <si>
    <t>2022-04-11 07:32:23 UTC</t>
  </si>
  <si>
    <t>2022-04-11 07:32:22 UTC</t>
  </si>
  <si>
    <t>2022-04-11 07:32:18 UTC</t>
  </si>
  <si>
    <t>2022-04-11 07:31:53 UTC</t>
  </si>
  <si>
    <t>2022-04-11 07:31:37 UTC</t>
  </si>
  <si>
    <t>2022-04-11 07:31:35 UTC</t>
  </si>
  <si>
    <t>2022-04-11 07:31:32 UTC</t>
  </si>
  <si>
    <t>2022-04-11 07:31:30 UTC</t>
  </si>
  <si>
    <t>1e2b3fdba2a1bedd28e0ccd1815a1b92</t>
  </si>
  <si>
    <t>2022-04-11 07:31:25 UTC</t>
  </si>
  <si>
    <t>2022-04-11 07:31:17 UTC</t>
  </si>
  <si>
    <t>2022-04-11 07:31:14 UTC</t>
  </si>
  <si>
    <t>2022-04-11 07:30:55 UTC</t>
  </si>
  <si>
    <t>623962241c10cab9dc8c81d768d17b62</t>
  </si>
  <si>
    <t>2022-04-11 07:30:50 UTC</t>
  </si>
  <si>
    <t>2022-04-11 07:30:48 UTC</t>
  </si>
  <si>
    <t>2022-04-11 07:30:37 UTC</t>
  </si>
  <si>
    <t>2022-04-11 07:30:35 UTC</t>
  </si>
  <si>
    <t>2022-04-11 07:30:32 UTC</t>
  </si>
  <si>
    <t>2022-04-11 07:30:31 UTC</t>
  </si>
  <si>
    <t>2022-04-11 07:30:04 UTC</t>
  </si>
  <si>
    <t>9f76b542d23a64a53a1133268e6ea6ac</t>
  </si>
  <si>
    <t>2022-04-11 07:29:59 UTC</t>
  </si>
  <si>
    <t>b86a33187d802b2c5990ff973725077c</t>
  </si>
  <si>
    <t>2022-04-11 07:29:47 UTC</t>
  </si>
  <si>
    <t>2022-04-11 07:28:14 UTC</t>
  </si>
  <si>
    <t>0d9214d033e655ca2cb49227460f1cd7</t>
  </si>
  <si>
    <t>2022-04-11 07:28:12 UTC</t>
  </si>
  <si>
    <t>2022-04-11 07:27:57 UTC</t>
  </si>
  <si>
    <t>76ba82037e9ad4faecb338275cb4f124</t>
  </si>
  <si>
    <t>2022-04-11 07:26:42 UTC</t>
  </si>
  <si>
    <t>2022-04-11 07:26:39 UTC</t>
  </si>
  <si>
    <t>96e80abf57b486a4af024d6b71de0f0e</t>
  </si>
  <si>
    <t>2022-04-11 07:26:38 UTC</t>
  </si>
  <si>
    <t>ec63917ca641bdfab3771486ee510524</t>
  </si>
  <si>
    <t>2022-04-11 07:26:36 UTC</t>
  </si>
  <si>
    <t>2022-04-11 07:26:35 UTC</t>
  </si>
  <si>
    <t>2022-04-11 07:26:34 UTC</t>
  </si>
  <si>
    <t>2022-04-11 07:26:33 UTC</t>
  </si>
  <si>
    <t>2022-04-11 07:26:32 UTC</t>
  </si>
  <si>
    <t>2022-04-11 07:26:30 UTC</t>
  </si>
  <si>
    <t>2022-04-11 07:26:29 UTC</t>
  </si>
  <si>
    <t>2022-04-11 07:26:27 UTC</t>
  </si>
  <si>
    <t>2022-04-11 07:26:26 UTC</t>
  </si>
  <si>
    <t>2022-04-11 07:26:25 UTC</t>
  </si>
  <si>
    <t>2022-04-11 07:26:24 UTC</t>
  </si>
  <si>
    <t>2022-04-11 07:26:23 UTC</t>
  </si>
  <si>
    <t>2022-04-11 07:26:22 UTC</t>
  </si>
  <si>
    <t>2022-04-11 07:26:21 UTC</t>
  </si>
  <si>
    <t>2022-04-11 07:26:15 UTC</t>
  </si>
  <si>
    <t>2022-04-11 07:26:07 UTC</t>
  </si>
  <si>
    <t>01696cbebdcf2dfadf53aff55208341f</t>
  </si>
  <si>
    <t>2022-04-11 07:26:05 UTC</t>
  </si>
  <si>
    <t>2022-04-11 07:25:59 UTC</t>
  </si>
  <si>
    <t>2022-04-11 07:25:49 UTC</t>
  </si>
  <si>
    <t>2022-04-11 07:25:30 UTC</t>
  </si>
  <si>
    <t>2022-04-11 07:25:26 UTC</t>
  </si>
  <si>
    <t>2022-04-11 07:25:19 UTC</t>
  </si>
  <si>
    <t>2022-04-11 07:24:43 UTC</t>
  </si>
  <si>
    <t>2022-04-11 07:24:33 UTC</t>
  </si>
  <si>
    <t>2022-04-11 07:24:32 UTC</t>
  </si>
  <si>
    <t>2022-04-11 07:24:31 UTC</t>
  </si>
  <si>
    <t>2022-04-11 07:24:29 UTC</t>
  </si>
  <si>
    <t>2022-04-11 07:24:27 UTC</t>
  </si>
  <si>
    <t>2022-04-11 07:24:26 UTC</t>
  </si>
  <si>
    <t>d66b7bb31c2fe3ff27a9d15c6cd76035</t>
  </si>
  <si>
    <t>2022-04-11 07:24:25 UTC</t>
  </si>
  <si>
    <t>2022-04-11 07:24:23 UTC</t>
  </si>
  <si>
    <t>2022-04-11 07:24:22 UTC</t>
  </si>
  <si>
    <t>2022-04-11 07:24:20 UTC</t>
  </si>
  <si>
    <t>2022-04-11 07:24:19 UTC</t>
  </si>
  <si>
    <t>2022-04-11 07:24:16 UTC</t>
  </si>
  <si>
    <t>2022-04-11 07:24:15 UTC</t>
  </si>
  <si>
    <t>2022-04-11 07:24:12 UTC</t>
  </si>
  <si>
    <t>2022-04-11 07:24:10 UTC</t>
  </si>
  <si>
    <t>2022-04-11 07:24:08 UTC</t>
  </si>
  <si>
    <t>2022-04-11 07:24:06 UTC</t>
  </si>
  <si>
    <t>2022-04-11 07:24:05 UTC</t>
  </si>
  <si>
    <t>2022-04-11 07:24:04 UTC</t>
  </si>
  <si>
    <t>2022-04-11 07:24:03 UTC</t>
  </si>
  <si>
    <t>2022-04-11 07:24:00 UTC</t>
  </si>
  <si>
    <t>2022-04-11 07:23:59 UTC</t>
  </si>
  <si>
    <t>eccc4dfeb7b99de3b547b3a4230c45a3</t>
  </si>
  <si>
    <t>2022-04-11 07:23:57 UTC</t>
  </si>
  <si>
    <t>5c4451e469959206f1b8f02a6c2282d7</t>
  </si>
  <si>
    <t>2022-04-11 07:23:54 UTC</t>
  </si>
  <si>
    <t>2022-04-11 07:23:51 UTC</t>
  </si>
  <si>
    <t>2022-04-11 07:23:49 UTC</t>
  </si>
  <si>
    <t>2022-04-11 07:23:33 UTC</t>
  </si>
  <si>
    <t>2022-04-11 07:23:31 UTC</t>
  </si>
  <si>
    <t>2022-04-11 07:23:30 UTC</t>
  </si>
  <si>
    <t>2022-04-11 07:23:29 UTC</t>
  </si>
  <si>
    <t>2022-04-11 07:23:22 UTC</t>
  </si>
  <si>
    <t>7fbfda27b28f5030862abeb25fd14453</t>
  </si>
  <si>
    <t>2022-04-11 07:23:17 UTC</t>
  </si>
  <si>
    <t>2022-04-11 07:23:06 UTC</t>
  </si>
  <si>
    <t>2022-04-11 07:23:05 UTC</t>
  </si>
  <si>
    <t>2022-04-11 07:23:02 UTC</t>
  </si>
  <si>
    <t>2022-04-11 07:23:01 UTC</t>
  </si>
  <si>
    <t>2022-04-11 07:22:57 UTC</t>
  </si>
  <si>
    <t>2022-04-11 07:22:56 UTC</t>
  </si>
  <si>
    <t>9af225a01f3c3c24ff08d50cc4481717</t>
  </si>
  <si>
    <t>2022-04-11 07:22:53 UTC</t>
  </si>
  <si>
    <t>2022-04-11 07:22:52 UTC</t>
  </si>
  <si>
    <t>2022-04-11 07:22:51 UTC</t>
  </si>
  <si>
    <t>2022-04-11 07:22:50 UTC</t>
  </si>
  <si>
    <t>890bbeb68f7dff9c0535a3722b1950ff</t>
  </si>
  <si>
    <t>2022-04-11 07:22:49 UTC</t>
  </si>
  <si>
    <t>dbb55196e782d9e11a3ad8a272fa9e6c</t>
  </si>
  <si>
    <t>2022-04-11 07:22:28 UTC</t>
  </si>
  <si>
    <t>2022-04-11 07:22:24 UTC</t>
  </si>
  <si>
    <t>2022-04-11 07:22:18 UTC</t>
  </si>
  <si>
    <t>2022-04-11 07:22:11 UTC</t>
  </si>
  <si>
    <t>2022-04-11 07:22:00 UTC</t>
  </si>
  <si>
    <t>a4612b41346ae2cc3774705e5796116d</t>
  </si>
  <si>
    <t>2022-04-11 07:21:59 UTC</t>
  </si>
  <si>
    <t>2022-04-11 07:21:57 UTC</t>
  </si>
  <si>
    <t>2022-04-11 07:21:55 UTC</t>
  </si>
  <si>
    <t>2022-04-11 07:21:53 UTC</t>
  </si>
  <si>
    <t>8679ac9d8b0a09202ecfe3028e031f23</t>
  </si>
  <si>
    <t>2022-04-11 07:21:49 UTC</t>
  </si>
  <si>
    <t>2022-04-11 07:21:46 UTC</t>
  </si>
  <si>
    <t>2022-04-11 07:21:41 UTC</t>
  </si>
  <si>
    <t>2022-04-11 07:21:37 UTC</t>
  </si>
  <si>
    <t>2022-04-11 07:21:33 UTC</t>
  </si>
  <si>
    <t>2022-04-11 07:21:32 UTC</t>
  </si>
  <si>
    <t>2022-04-11 07:21:31 UTC</t>
  </si>
  <si>
    <t>2022-04-11 07:21:30 UTC</t>
  </si>
  <si>
    <t>2022-04-11 07:21:28 UTC</t>
  </si>
  <si>
    <t>2022-04-11 07:21:27 UTC</t>
  </si>
  <si>
    <t>2022-04-11 07:21:26 UTC</t>
  </si>
  <si>
    <t>2022-04-11 07:21:25 UTC</t>
  </si>
  <si>
    <t>2022-04-11 07:21:24 UTC</t>
  </si>
  <si>
    <t>2022-04-11 07:21:23 UTC</t>
  </si>
  <si>
    <t>2022-04-11 07:21:22 UTC</t>
  </si>
  <si>
    <t>2022-04-11 07:21:21 UTC</t>
  </si>
  <si>
    <t>2022-04-11 07:21:19 UTC</t>
  </si>
  <si>
    <t>2022-04-11 07:21:18 UTC</t>
  </si>
  <si>
    <t>2022-04-11 07:21:17 UTC</t>
  </si>
  <si>
    <t>2022-04-11 07:21:15 UTC</t>
  </si>
  <si>
    <t>2022-04-11 07:21:14 UTC</t>
  </si>
  <si>
    <t>2022-04-11 07:21:13 UTC</t>
  </si>
  <si>
    <t>2022-04-11 07:21:09 UTC</t>
  </si>
  <si>
    <t>2022-04-11 07:21:07 UTC</t>
  </si>
  <si>
    <t>2022-04-11 07:20:58 UTC</t>
  </si>
  <si>
    <t>2022-04-11 07:20:45 UTC</t>
  </si>
  <si>
    <t>2022-04-11 07:19:47 UTC</t>
  </si>
  <si>
    <t>80b6e20d047c4a02d7a4b3ff06010fec</t>
  </si>
  <si>
    <t>2022-04-11 07:19:22 UTC</t>
  </si>
  <si>
    <t>2022-04-11 07:19:20 UTC</t>
  </si>
  <si>
    <t>2022-04-11 07:19:03 UTC</t>
  </si>
  <si>
    <t>2022-04-11 07:19:00 UTC</t>
  </si>
  <si>
    <t>2022-04-11 07:18:59 UTC</t>
  </si>
  <si>
    <t>2022-04-11 07:18:55 UTC</t>
  </si>
  <si>
    <t>2022-04-11 07:18:53 UTC</t>
  </si>
  <si>
    <t>2022-04-11 07:18:50 UTC</t>
  </si>
  <si>
    <t>2022-04-11 07:18:48 UTC</t>
  </si>
  <si>
    <t>2022-04-11 07:18:46 UTC</t>
  </si>
  <si>
    <t>2022-04-11 07:18:43 UTC</t>
  </si>
  <si>
    <t>2022-04-11 07:18:41 UTC</t>
  </si>
  <si>
    <t>2022-04-11 07:18:39 UTC</t>
  </si>
  <si>
    <t>2022-04-11 07:18:38 UTC</t>
  </si>
  <si>
    <t>fde9cbfba4dbeb774ec0ee7deccb11b4</t>
  </si>
  <si>
    <t>2022-04-11 07:18:36 UTC</t>
  </si>
  <si>
    <t>2022-04-11 07:18:34 UTC</t>
  </si>
  <si>
    <t>2022-04-11 07:18:31 UTC</t>
  </si>
  <si>
    <t>2022-04-11 07:18:29 UTC</t>
  </si>
  <si>
    <t>2022-04-11 07:18:26 UTC</t>
  </si>
  <si>
    <t>2022-04-11 07:18:22 UTC</t>
  </si>
  <si>
    <t>2022-04-11 07:18:19 UTC</t>
  </si>
  <si>
    <t>2022-04-11 07:18:13 UTC</t>
  </si>
  <si>
    <t>758e2cd96faadb06838ed1a03700648d</t>
  </si>
  <si>
    <t>2022-04-11 07:18:10 UTC</t>
  </si>
  <si>
    <t>2022-04-11 07:17:46 UTC</t>
  </si>
  <si>
    <t>3c0f012a5201e7cbfee3827fd2dbfe28</t>
  </si>
  <si>
    <t>2022-04-11 07:17:34 UTC</t>
  </si>
  <si>
    <t>2022-04-11 07:17:16 UTC</t>
  </si>
  <si>
    <t>2022-04-11 07:17:14 UTC</t>
  </si>
  <si>
    <t>2022-04-11 07:17:13 UTC</t>
  </si>
  <si>
    <t>2022-04-11 07:16:39 UTC</t>
  </si>
  <si>
    <t>2022-04-11 07:16:35 UTC</t>
  </si>
  <si>
    <t>2022-04-11 07:16:34 UTC</t>
  </si>
  <si>
    <t>2022-04-11 07:16:23 UTC</t>
  </si>
  <si>
    <t>2022-04-11 07:15:25 UTC</t>
  </si>
  <si>
    <t>2c41c507f871040e5b952525a44295b9</t>
  </si>
  <si>
    <t>2022-04-11 07:15:18 UTC</t>
  </si>
  <si>
    <t>2022-04-11 07:15:16 UTC</t>
  </si>
  <si>
    <t>2022-04-11 07:15:03 UTC</t>
  </si>
  <si>
    <t>2022-04-11 07:15:00 UTC</t>
  </si>
  <si>
    <t>2022-04-11 07:14:59 UTC</t>
  </si>
  <si>
    <t>2022-04-11 07:14:54 UTC</t>
  </si>
  <si>
    <t>682b73912b2dee5f450ee6bbb798af48</t>
  </si>
  <si>
    <t>2022-04-11 07:14:53 UTC</t>
  </si>
  <si>
    <t>2022-04-11 07:14:51 UTC</t>
  </si>
  <si>
    <t>2022-04-11 07:14:48 UTC</t>
  </si>
  <si>
    <t>2022-04-11 07:14:45 UTC</t>
  </si>
  <si>
    <t>2022-04-11 07:14:41 UTC</t>
  </si>
  <si>
    <t>2022-04-11 07:14:39 UTC</t>
  </si>
  <si>
    <t>0249e98b228972cd311e7b11a58cbc23</t>
  </si>
  <si>
    <t>2022-04-11 07:14:37 UTC</t>
  </si>
  <si>
    <t>4d9bc274ed5aa1e2c25a3672b92de32f</t>
  </si>
  <si>
    <t>2022-04-11 07:14:31 UTC</t>
  </si>
  <si>
    <t>2022-04-11 07:14:19 UTC</t>
  </si>
  <si>
    <t>a13203a6b82eb2712ff89e7d58e482fb</t>
  </si>
  <si>
    <t>2022-04-11 07:14:16 UTC</t>
  </si>
  <si>
    <t>42d5302f888f363baadbf5ca6cad584b</t>
  </si>
  <si>
    <t>2022-04-11 07:14:14 UTC</t>
  </si>
  <si>
    <t>2022-04-11 07:14:11 UTC</t>
  </si>
  <si>
    <t>2022-04-11 07:14:08 UTC</t>
  </si>
  <si>
    <t>2022-04-11 07:13:56 UTC</t>
  </si>
  <si>
    <t>242c504cf37d636d828e71cd2e96491e</t>
  </si>
  <si>
    <t>2022-04-11 07:13:24 UTC</t>
  </si>
  <si>
    <t>2022-04-11 07:12:56 UTC</t>
  </si>
  <si>
    <t>2022-04-11 07:12:04 UTC</t>
  </si>
  <si>
    <t>2022-04-11 07:12:03 UTC</t>
  </si>
  <si>
    <t>2022-04-11 07:12:00 UTC</t>
  </si>
  <si>
    <t>2022-04-11 07:11:55 UTC</t>
  </si>
  <si>
    <t>2022-04-11 07:11:53 UTC</t>
  </si>
  <si>
    <t>2022-04-11 07:11:52 UTC</t>
  </si>
  <si>
    <t>2022-04-11 07:11:44 UTC</t>
  </si>
  <si>
    <t>0592040f51c5bac1ceed9b7b04dfc2ba</t>
  </si>
  <si>
    <t>2022-04-11 07:11:39 UTC</t>
  </si>
  <si>
    <t>2022-04-11 07:11:36 UTC</t>
  </si>
  <si>
    <t>2022-04-11 07:11:27 UTC</t>
  </si>
  <si>
    <t>2022-04-11 07:11:23 UTC</t>
  </si>
  <si>
    <t>2022-04-11 07:11:16 UTC</t>
  </si>
  <si>
    <t>2022-04-11 07:11:12 UTC</t>
  </si>
  <si>
    <t>2022-04-11 07:11:01 UTC</t>
  </si>
  <si>
    <t>2022-04-11 07:10:58 UTC</t>
  </si>
  <si>
    <t>2022-04-11 07:10:52 UTC</t>
  </si>
  <si>
    <t>2022-04-11 07:10:50 UTC</t>
  </si>
  <si>
    <t>2022-04-11 07:10:45 UTC</t>
  </si>
  <si>
    <t>2022-04-11 07:10:42 UTC</t>
  </si>
  <si>
    <t>2022-04-11 07:10:39 UTC</t>
  </si>
  <si>
    <t>2022-04-11 07:10:38 UTC</t>
  </si>
  <si>
    <t>2022-04-11 07:10:31 UTC</t>
  </si>
  <si>
    <t>2022-04-11 07:10:24 UTC</t>
  </si>
  <si>
    <t>2022-04-11 07:10:12 UTC</t>
  </si>
  <si>
    <t>2022-04-11 07:10:09 UTC</t>
  </si>
  <si>
    <t>2022-04-11 07:10:07 UTC</t>
  </si>
  <si>
    <t>2022-04-11 07:10:04 UTC</t>
  </si>
  <si>
    <t>2022-04-11 07:09:47 UTC</t>
  </si>
  <si>
    <t>2022-04-11 07:09:44 UTC</t>
  </si>
  <si>
    <t>2022-04-11 07:09:13 UTC</t>
  </si>
  <si>
    <t>2022-04-11 07:09:06 UTC</t>
  </si>
  <si>
    <t>2022-04-11 07:09:05 UTC</t>
  </si>
  <si>
    <t>2022-04-11 07:09:03 UTC</t>
  </si>
  <si>
    <t>2022-04-11 07:08:38 UTC</t>
  </si>
  <si>
    <t>2022-04-11 07:08:19 UTC</t>
  </si>
  <si>
    <t>2022-04-11 07:07:57 UTC</t>
  </si>
  <si>
    <t>2022-04-11 07:07:56 UTC</t>
  </si>
  <si>
    <t>2022-04-11 07:07:54 UTC</t>
  </si>
  <si>
    <t>2022-04-11 07:07:53 UTC</t>
  </si>
  <si>
    <t>2022-04-11 07:07:44 UTC</t>
  </si>
  <si>
    <t>2022-04-11 07:07:43 UTC</t>
  </si>
  <si>
    <t>2022-04-11 07:07:37 UTC</t>
  </si>
  <si>
    <t>1abc02b0d16ca90e08fd08de743b3ab9</t>
  </si>
  <si>
    <t>2022-04-11 07:07:34 UTC</t>
  </si>
  <si>
    <t>2022-04-11 07:07:33 UTC</t>
  </si>
  <si>
    <t>720c29f8cc68cd43f4fbab02e55c69b8</t>
  </si>
  <si>
    <t>2022-04-11 07:07:29 UTC</t>
  </si>
  <si>
    <t>2022-04-11 07:07:28 UTC</t>
  </si>
  <si>
    <t>2022-04-11 07:07:27 UTC</t>
  </si>
  <si>
    <t>2022-04-11 07:07:26 UTC</t>
  </si>
  <si>
    <t>2022-04-11 07:07:25 UTC</t>
  </si>
  <si>
    <t>2022-04-11 07:07:23 UTC</t>
  </si>
  <si>
    <t>2022-04-11 07:07:17 UTC</t>
  </si>
  <si>
    <t>2022-04-11 07:07:15 UTC</t>
  </si>
  <si>
    <t>2022-04-11 07:07:14 UTC</t>
  </si>
  <si>
    <t>2022-04-11 07:07:12 UTC</t>
  </si>
  <si>
    <t>2022-04-11 07:07:11 UTC</t>
  </si>
  <si>
    <t>2022-04-11 07:07:10 UTC</t>
  </si>
  <si>
    <t>2022-04-11 07:07:07 UTC</t>
  </si>
  <si>
    <t>2022-04-11 07:07:05 UTC</t>
  </si>
  <si>
    <t>2022-04-11 07:07:03 UTC</t>
  </si>
  <si>
    <t>2022-04-11 07:06:59 UTC</t>
  </si>
  <si>
    <t>2022-04-11 07:06:56 UTC</t>
  </si>
  <si>
    <t>2022-04-11 07:06:55 UTC</t>
  </si>
  <si>
    <t>2022-04-11 07:06:53 UTC</t>
  </si>
  <si>
    <t>2022-04-11 07:06:50 UTC</t>
  </si>
  <si>
    <t>2022-04-11 07:06:48 UTC</t>
  </si>
  <si>
    <t>2022-04-11 07:06:47 UTC</t>
  </si>
  <si>
    <t>2022-04-11 07:06:45 UTC</t>
  </si>
  <si>
    <t>2022-04-11 07:06:44 UTC</t>
  </si>
  <si>
    <t>2022-04-11 07:06:42 UTC</t>
  </si>
  <si>
    <t>2022-04-11 07:06:40 UTC</t>
  </si>
  <si>
    <t>2022-04-11 07:06:32 UTC</t>
  </si>
  <si>
    <t>2022-04-11 07:06:18 UTC</t>
  </si>
  <si>
    <t>74f17f6c2dca2932a5666063650fcbd8</t>
  </si>
  <si>
    <t>2022-04-11 07:06:01 UTC</t>
  </si>
  <si>
    <t>ff5ad71f2fbfdc9d71ea3cfc39598d41</t>
  </si>
  <si>
    <t>2022-04-11 07:05:55 UTC</t>
  </si>
  <si>
    <t>2022-04-11 07:05:53 UTC</t>
  </si>
  <si>
    <t>2022-04-11 07:05:44 UTC</t>
  </si>
  <si>
    <t>2022-04-11 07:05:41 UTC</t>
  </si>
  <si>
    <t>2022-04-11 07:05:29 UTC</t>
  </si>
  <si>
    <t>2022-04-11 07:05:25 UTC</t>
  </si>
  <si>
    <t>2022-04-11 07:05:21 UTC</t>
  </si>
  <si>
    <t>2022-04-11 07:05:14 UTC</t>
  </si>
  <si>
    <t>2022-04-11 07:04:55 UTC</t>
  </si>
  <si>
    <t>2022-04-11 07:04:54 UTC</t>
  </si>
  <si>
    <t>2022-04-11 07:04:46 UTC</t>
  </si>
  <si>
    <t>2022-04-11 07:04:44 UTC</t>
  </si>
  <si>
    <t>2022-04-11 07:04:23 UTC</t>
  </si>
  <si>
    <t>2022-04-11 07:04:19 UTC</t>
  </si>
  <si>
    <t>2022-04-11 07:04:15 UTC</t>
  </si>
  <si>
    <t>2022-04-11 07:04:12 UTC</t>
  </si>
  <si>
    <t>2022-04-11 07:04:10 UTC</t>
  </si>
  <si>
    <t>2022-04-11 07:03:52 UTC</t>
  </si>
  <si>
    <t>8ee0126a775903128297067424aa2cb0</t>
  </si>
  <si>
    <t>2022-04-11 07:03:48 UTC</t>
  </si>
  <si>
    <t>2022-04-11 07:03:37 UTC</t>
  </si>
  <si>
    <t>2022-04-11 07:03:19 UTC</t>
  </si>
  <si>
    <t>2022-04-11 07:03:15 UTC</t>
  </si>
  <si>
    <t>2022-04-11 07:03:10 UTC</t>
  </si>
  <si>
    <t>2022-04-11 07:02:53 UTC</t>
  </si>
  <si>
    <t>2022-04-11 07:02:17 UTC</t>
  </si>
  <si>
    <t>876ddab424dbf4977db7b556309e3040</t>
  </si>
  <si>
    <t>2022-04-11 07:02:15 UTC</t>
  </si>
  <si>
    <t>2022-04-11 07:02:12 UTC</t>
  </si>
  <si>
    <t>2022-04-11 07:02:09 UTC</t>
  </si>
  <si>
    <t>2022-04-11 07:01:59 UTC</t>
  </si>
  <si>
    <t>2022-04-11 07:01:53 UTC</t>
  </si>
  <si>
    <t>2022-04-11 07:01:52 UTC</t>
  </si>
  <si>
    <t>2022-04-11 07:01:51 UTC</t>
  </si>
  <si>
    <t>2022-04-11 07:01:50 UTC</t>
  </si>
  <si>
    <t>2022-04-11 07:01:48 UTC</t>
  </si>
  <si>
    <t>2022-04-11 07:01:47 UTC</t>
  </si>
  <si>
    <t>2022-04-11 07:01:45 UTC</t>
  </si>
  <si>
    <t>2022-04-11 07:01:38 UTC</t>
  </si>
  <si>
    <t>2022-04-11 07:01:32 UTC</t>
  </si>
  <si>
    <t>2022-04-11 07:01:29 UTC</t>
  </si>
  <si>
    <t>2022-04-11 07:01:27 UTC</t>
  </si>
  <si>
    <t>2022-04-11 07:01:21 UTC</t>
  </si>
  <si>
    <t>2022-04-11 07:01:15 UTC</t>
  </si>
  <si>
    <t>2022-04-11 07:01:11 UTC</t>
  </si>
  <si>
    <t>f8268de034a0ebda5766f9647f634fc1</t>
  </si>
  <si>
    <t>2022-04-11 07:01:08 UTC</t>
  </si>
  <si>
    <t>2022-04-11 07:01:05 UTC</t>
  </si>
  <si>
    <t>2022-04-11 07:01:04 UTC</t>
  </si>
  <si>
    <t>4203aaf143232224590ce5d89d54ded5</t>
  </si>
  <si>
    <t>2022-04-11 07:00:57 UTC</t>
  </si>
  <si>
    <t>2022-04-11 07:00:54 UTC</t>
  </si>
  <si>
    <t>2022-04-11 07:00:53 UTC</t>
  </si>
  <si>
    <t>2022-04-11 07:00:49 UTC</t>
  </si>
  <si>
    <t>2022-04-11 07:00:45 UTC</t>
  </si>
  <si>
    <t>2022-04-11 07:00:43 UTC</t>
  </si>
  <si>
    <t>666c61958f24534917486c6a6d658efe</t>
  </si>
  <si>
    <t>2022-04-11 07:00:42 UTC</t>
  </si>
  <si>
    <t>6f626ed0ff44a10c16c9dca5127901cc</t>
  </si>
  <si>
    <t>2022-04-11 07:00:41 UTC</t>
  </si>
  <si>
    <t>2022-04-11 07:00:39 UTC</t>
  </si>
  <si>
    <t>2022-04-11 07:00:38 UTC</t>
  </si>
  <si>
    <t>2022-04-11 07:00:37 UTC</t>
  </si>
  <si>
    <t>2022-04-11 07:00:35 UTC</t>
  </si>
  <si>
    <t>2022-04-11 07:00:34 UTC</t>
  </si>
  <si>
    <t>2022-04-11 07:00:32 UTC</t>
  </si>
  <si>
    <t>2022-04-11 07:00:24 UTC</t>
  </si>
  <si>
    <t>2022-04-11 07:00:23 UTC</t>
  </si>
  <si>
    <t>2022-04-11 07:00:20 UTC</t>
  </si>
  <si>
    <t>2022-04-11 07:00:19 UTC</t>
  </si>
  <si>
    <t>2022-04-11 07:00:18 UTC</t>
  </si>
  <si>
    <t>2022-04-11 07:00:16 UTC</t>
  </si>
  <si>
    <t>2022-04-11 07:00:15 UTC</t>
  </si>
  <si>
    <t>2022-04-11 07:00:14 UTC</t>
  </si>
  <si>
    <t>2022-04-11 07:00:13 UTC</t>
  </si>
  <si>
    <t>2022-04-11 07:00:12 UTC</t>
  </si>
  <si>
    <t>2022-04-11 07:00:11 UTC</t>
  </si>
  <si>
    <t>2022-04-11 07:00:09 UTC</t>
  </si>
  <si>
    <t>2022-04-11 07:00:08 UTC</t>
  </si>
  <si>
    <t>2022-04-11 07:00:07 UTC</t>
  </si>
  <si>
    <t>2022-04-11 07:00:06 UTC</t>
  </si>
  <si>
    <t>2022-04-11 07:00:05 UTC</t>
  </si>
  <si>
    <t>2022-04-11 07:00:03 UTC</t>
  </si>
  <si>
    <t>2022-04-11 07:00:02 UTC</t>
  </si>
  <si>
    <t>2ee04cecad2ec4426737917831b190de</t>
  </si>
  <si>
    <t>2022-04-11 07:00:00 UTC</t>
  </si>
  <si>
    <t>2022-04-11 06:59:58 UTC</t>
  </si>
  <si>
    <t>2022-04-11 06:59:57 UTC</t>
  </si>
  <si>
    <t>2022-04-11 06:59:54 UTC</t>
  </si>
  <si>
    <t>2022-04-11 06:59:51 UTC</t>
  </si>
  <si>
    <t>2022-04-11 06:59:48 UTC</t>
  </si>
  <si>
    <t>2022-04-11 06:59:47 UTC</t>
  </si>
  <si>
    <t>2022-04-11 06:59:45 UTC</t>
  </si>
  <si>
    <t>ab2dab905bd841df6ef21dfb01175a30</t>
  </si>
  <si>
    <t>2022-04-11 06:59:44 UTC</t>
  </si>
  <si>
    <t>2022-04-11 06:59:43 UTC</t>
  </si>
  <si>
    <t>2022-04-11 06:59:42 UTC</t>
  </si>
  <si>
    <t>2022-04-11 06:59:41 UTC</t>
  </si>
  <si>
    <t>0512e18ded9bd24597d81dc8113ccac2</t>
  </si>
  <si>
    <t>2022-04-11 06:59:40 UTC</t>
  </si>
  <si>
    <t>2022-04-11 06:59:39 UTC</t>
  </si>
  <si>
    <t>2022-04-11 06:59:36 UTC</t>
  </si>
  <si>
    <t>2022-04-11 06:59:35 UTC</t>
  </si>
  <si>
    <t>2022-04-11 06:59:30 UTC</t>
  </si>
  <si>
    <t>2022-04-11 06:59:28 UTC</t>
  </si>
  <si>
    <t>e91126f719894793e7afc68967db7181</t>
  </si>
  <si>
    <t>2022-04-11 06:59:24 UTC</t>
  </si>
  <si>
    <t>2022-04-11 06:59:23 UTC</t>
  </si>
  <si>
    <t>2022-04-11 06:59:22 UTC</t>
  </si>
  <si>
    <t>2022-04-11 06:59:19 UTC</t>
  </si>
  <si>
    <t>2022-04-11 06:59:18 UTC</t>
  </si>
  <si>
    <t>2022-04-11 06:59:10 UTC</t>
  </si>
  <si>
    <t>2022-04-11 06:59:03 UTC</t>
  </si>
  <si>
    <t>2022-04-11 06:58:59 UTC</t>
  </si>
  <si>
    <t>2022-04-11 06:58:52 UTC</t>
  </si>
  <si>
    <t>2022-04-11 06:58:48 UTC</t>
  </si>
  <si>
    <t>2022-04-11 06:58:46 UTC</t>
  </si>
  <si>
    <t>2022-04-11 06:58:44 UTC</t>
  </si>
  <si>
    <t>2022-04-11 06:58:42 UTC</t>
  </si>
  <si>
    <t>2022-04-11 06:58:41 UTC</t>
  </si>
  <si>
    <t>11d2cef26e8ee6dd67fa41c0cd0b260d</t>
  </si>
  <si>
    <t>2022-04-11 06:58:40 UTC</t>
  </si>
  <si>
    <t>2022-04-11 06:58:39 UTC</t>
  </si>
  <si>
    <t>2022-04-11 06:58:37 UTC</t>
  </si>
  <si>
    <t>2022-04-11 06:58:36 UTC</t>
  </si>
  <si>
    <t>2022-04-11 06:58:34 UTC</t>
  </si>
  <si>
    <t>2022-04-11 06:58:33 UTC</t>
  </si>
  <si>
    <t>2022-04-11 06:58:32 UTC</t>
  </si>
  <si>
    <t>2022-04-11 06:58:30 UTC</t>
  </si>
  <si>
    <t>2022-04-11 06:58:28 UTC</t>
  </si>
  <si>
    <t>2022-04-11 06:58:26 UTC</t>
  </si>
  <si>
    <t>2022-04-11 06:58:25 UTC</t>
  </si>
  <si>
    <t>2022-04-11 06:58:23 UTC</t>
  </si>
  <si>
    <t>2022-04-11 06:58:22 UTC</t>
  </si>
  <si>
    <t>2022-04-11 06:58:20 UTC</t>
  </si>
  <si>
    <t>2022-04-11 06:58:19 UTC</t>
  </si>
  <si>
    <t>2022-04-11 06:58:18 UTC</t>
  </si>
  <si>
    <t>2022-04-11 06:58:16 UTC</t>
  </si>
  <si>
    <t>2022-04-11 06:58:14 UTC</t>
  </si>
  <si>
    <t>2022-04-11 06:58:13 UTC</t>
  </si>
  <si>
    <t>2022-04-11 06:58:08 UTC</t>
  </si>
  <si>
    <t>2022-04-11 06:58:06 UTC</t>
  </si>
  <si>
    <t>2022-04-11 06:58:04 UTC</t>
  </si>
  <si>
    <t>2022-04-11 06:58:02 UTC</t>
  </si>
  <si>
    <t>2022-04-11 06:58:00 UTC</t>
  </si>
  <si>
    <t>2022-04-11 06:57:58 UTC</t>
  </si>
  <si>
    <t>2022-04-11 06:57:54 UTC</t>
  </si>
  <si>
    <t>2022-04-11 06:57:53 UTC</t>
  </si>
  <si>
    <t>2022-04-11 06:57:51 UTC</t>
  </si>
  <si>
    <t>2022-04-11 06:57:49 UTC</t>
  </si>
  <si>
    <t>2022-04-11 06:57:47 UTC</t>
  </si>
  <si>
    <t>2022-04-11 06:57:44 UTC</t>
  </si>
  <si>
    <t>2022-04-11 06:57:41 UTC</t>
  </si>
  <si>
    <t>2022-04-11 06:57:40 UTC</t>
  </si>
  <si>
    <t>8ea81c6cf16644625b9f821f287dc589</t>
  </si>
  <si>
    <t>2022-04-11 06:57:38 UTC</t>
  </si>
  <si>
    <t>2022-04-11 06:57:37 UTC</t>
  </si>
  <si>
    <t>d86e584755293251a9fdc5fdb1d06237</t>
  </si>
  <si>
    <t>2022-04-11 06:57:35 UTC</t>
  </si>
  <si>
    <t>2022-04-11 06:57:30 UTC</t>
  </si>
  <si>
    <t>2022-04-11 06:57:28 UTC</t>
  </si>
  <si>
    <t>2022-04-11 06:57:26 UTC</t>
  </si>
  <si>
    <t>2022-04-11 06:57:24 UTC</t>
  </si>
  <si>
    <t>2022-04-11 06:57:12 UTC</t>
  </si>
  <si>
    <t>2022-04-11 06:57:07 UTC</t>
  </si>
  <si>
    <t>2022-04-11 06:57:01 UTC</t>
  </si>
  <si>
    <t>2022-04-11 06:56:52 UTC</t>
  </si>
  <si>
    <t>87d043c7d9d2783a45a4008dad26b1bd</t>
  </si>
  <si>
    <t>2022-04-11 06:56:46 UTC</t>
  </si>
  <si>
    <t>2022-04-11 06:56:42 UTC</t>
  </si>
  <si>
    <t>2022-04-11 06:56:38 UTC</t>
  </si>
  <si>
    <t>2022-04-11 06:56:24 UTC</t>
  </si>
  <si>
    <t>2022-04-11 06:56:18 UTC</t>
  </si>
  <si>
    <t>9db3fe84437530a813cecbbb56c91244</t>
  </si>
  <si>
    <t>2022-04-11 06:56:10 UTC</t>
  </si>
  <si>
    <t>bf36391679c914c3b42ee36fa9d18f9d</t>
  </si>
  <si>
    <t>2022-04-11 06:56:09 UTC</t>
  </si>
  <si>
    <t>2022-04-11 06:56:06 UTC</t>
  </si>
  <si>
    <t>2022-04-11 06:56:03 UTC</t>
  </si>
  <si>
    <t>2022-04-11 06:56:01 UTC</t>
  </si>
  <si>
    <t>2022-04-11 06:55:59 UTC</t>
  </si>
  <si>
    <t>2022-04-11 06:55:55 UTC</t>
  </si>
  <si>
    <t>2022-04-11 06:55:54 UTC</t>
  </si>
  <si>
    <t>2022-04-11 06:55:50 UTC</t>
  </si>
  <si>
    <t>5831c9191d660a920bcf9a0445443296</t>
  </si>
  <si>
    <t>2022-04-11 06:55:41 UTC</t>
  </si>
  <si>
    <t>2022-04-11 06:55:40 UTC</t>
  </si>
  <si>
    <t>2022-04-11 06:55:31 UTC</t>
  </si>
  <si>
    <t>4531c2ac8609eed850faf28a325545af</t>
  </si>
  <si>
    <t>2022-04-11 06:55:29 UTC</t>
  </si>
  <si>
    <t>2022-04-11 06:55:27 UTC</t>
  </si>
  <si>
    <t>2022-04-11 06:55:22 UTC</t>
  </si>
  <si>
    <t>2022-04-11 06:55:20 UTC</t>
  </si>
  <si>
    <t>2022-04-11 06:55:01 UTC</t>
  </si>
  <si>
    <t>2022-04-11 06:54:46 UTC</t>
  </si>
  <si>
    <t>2022-04-11 06:54:25 UTC</t>
  </si>
  <si>
    <t>2022-04-11 06:54:21 UTC</t>
  </si>
  <si>
    <t>2022-04-11 06:54:06 UTC</t>
  </si>
  <si>
    <t>2022-04-11 06:54:03 UTC</t>
  </si>
  <si>
    <t>2022-04-11 06:54:00 UTC</t>
  </si>
  <si>
    <t>2022-04-11 06:53:58 UTC</t>
  </si>
  <si>
    <t>2022-04-11 06:53:54 UTC</t>
  </si>
  <si>
    <t>2022-04-11 06:53:53 UTC</t>
  </si>
  <si>
    <t>2022-04-11 06:53:50 UTC</t>
  </si>
  <si>
    <t>2022-04-11 06:53:49 UTC</t>
  </si>
  <si>
    <t>2022-04-11 06:53:47 UTC</t>
  </si>
  <si>
    <t>2022-04-11 06:53:43 UTC</t>
  </si>
  <si>
    <t>2022-04-11 06:53:40 UTC</t>
  </si>
  <si>
    <t>2022-04-11 06:53:35 UTC</t>
  </si>
  <si>
    <t>2022-04-11 06:53:31 UTC</t>
  </si>
  <si>
    <t>2022-04-11 06:53:30 UTC</t>
  </si>
  <si>
    <t>2022-04-11 06:53:29 UTC</t>
  </si>
  <si>
    <t>2022-04-11 06:53:28 UTC</t>
  </si>
  <si>
    <t>2022-04-11 06:53:27 UTC</t>
  </si>
  <si>
    <t>2022-04-11 06:53:25 UTC</t>
  </si>
  <si>
    <t>2022-04-11 06:53:24 UTC</t>
  </si>
  <si>
    <t>2022-04-11 06:53:23 UTC</t>
  </si>
  <si>
    <t>2022-04-11 06:53:22 UTC</t>
  </si>
  <si>
    <t>56663c718d0f8315fd1ce968491818e5</t>
  </si>
  <si>
    <t>2022-04-11 06:53:21 UTC</t>
  </si>
  <si>
    <t>2022-04-11 06:53:20 UTC</t>
  </si>
  <si>
    <t>2022-04-11 06:53:19 UTC</t>
  </si>
  <si>
    <t>2022-04-11 06:53:18 UTC</t>
  </si>
  <si>
    <t>2022-04-11 06:53:17 UTC</t>
  </si>
  <si>
    <t>2022-04-11 06:53:16 UTC</t>
  </si>
  <si>
    <t>2022-04-11 06:53:15 UTC</t>
  </si>
  <si>
    <t>2022-04-11 06:53:13 UTC</t>
  </si>
  <si>
    <t>c487ec455258a2a69f695a6ab492c395</t>
  </si>
  <si>
    <t>2022-04-11 06:53:07 UTC</t>
  </si>
  <si>
    <t>a3d267a7848a0fed88d695c3f16d4107</t>
  </si>
  <si>
    <t>2022-04-11 06:53:05 UTC</t>
  </si>
  <si>
    <t>2022-04-11 06:53:04 UTC</t>
  </si>
  <si>
    <t>2022-04-11 06:53:02 UTC</t>
  </si>
  <si>
    <t>2022-04-11 06:52:56 UTC</t>
  </si>
  <si>
    <t>2022-04-11 06:52:54 UTC</t>
  </si>
  <si>
    <t>2022-04-11 06:52:53 UTC</t>
  </si>
  <si>
    <t>2022-04-11 06:52:51 UTC</t>
  </si>
  <si>
    <t>2022-04-11 06:52:49 UTC</t>
  </si>
  <si>
    <t>2022-04-11 06:52:47 UTC</t>
  </si>
  <si>
    <t>2022-04-11 06:52:46 UTC</t>
  </si>
  <si>
    <t>2022-04-11 06:52:44 UTC</t>
  </si>
  <si>
    <t>2022-04-11 06:52:43 UTC</t>
  </si>
  <si>
    <t>2022-04-11 06:52:42 UTC</t>
  </si>
  <si>
    <t>2022-04-11 06:52:41 UTC</t>
  </si>
  <si>
    <t>2022-04-11 06:52:40 UTC</t>
  </si>
  <si>
    <t>2022-04-11 06:52:39 UTC</t>
  </si>
  <si>
    <t>2022-04-11 06:52:38 UTC</t>
  </si>
  <si>
    <t>2022-04-11 06:52:34 UTC</t>
  </si>
  <si>
    <t>aef5d88a079776c3b91064f5929d4f40</t>
  </si>
  <si>
    <t>2022-04-11 06:52:27 UTC</t>
  </si>
  <si>
    <t>2022-04-11 06:52:17 UTC</t>
  </si>
  <si>
    <t>8b474c7c240501112c75897de5a4c01a</t>
  </si>
  <si>
    <t>2022-04-11 06:52:11 UTC</t>
  </si>
  <si>
    <t>2022-04-11 06:51:57 UTC</t>
  </si>
  <si>
    <t>65ddd2d8db482a7d90a13a922b646c02</t>
  </si>
  <si>
    <t>2022-04-11 06:51:56 UTC</t>
  </si>
  <si>
    <t>2022-04-11 06:51:55 UTC</t>
  </si>
  <si>
    <t>82a751bbb28a57e66eccfcce9137d28e</t>
  </si>
  <si>
    <t>2022-04-11 06:51:54 UTC</t>
  </si>
  <si>
    <t>2022-04-11 06:51:53 UTC</t>
  </si>
  <si>
    <t>2022-04-11 06:51:52 UTC</t>
  </si>
  <si>
    <t>2022-04-11 06:51:51 UTC</t>
  </si>
  <si>
    <t>2022-04-11 06:51:50 UTC</t>
  </si>
  <si>
    <t>2022-04-11 06:51:49 UTC</t>
  </si>
  <si>
    <t>2022-04-11 06:51:48 UTC</t>
  </si>
  <si>
    <t>2022-04-11 06:51:44 UTC</t>
  </si>
  <si>
    <t>2022-04-11 06:51:42 UTC</t>
  </si>
  <si>
    <t>2022-04-11 06:51:39 UTC</t>
  </si>
  <si>
    <t>2022-04-11 06:51:37 UTC</t>
  </si>
  <si>
    <t>2022-04-11 06:51:34 UTC</t>
  </si>
  <si>
    <t>2022-04-11 06:51:29 UTC</t>
  </si>
  <si>
    <t>2022-04-11 06:51:26 UTC</t>
  </si>
  <si>
    <t>6bbb7f5ee61da544b598eac8464b9574</t>
  </si>
  <si>
    <t>2022-04-11 06:51:19 UTC</t>
  </si>
  <si>
    <t>88e6a45ae0193b57e2702f1435048c3d</t>
  </si>
  <si>
    <t>2022-04-11 06:51:18 UTC</t>
  </si>
  <si>
    <t>2022-04-11 06:51:13 UTC</t>
  </si>
  <si>
    <t>06e1a9138fac6ad2203ed00ccc5a395b</t>
  </si>
  <si>
    <t>2022-04-11 06:51:11 UTC</t>
  </si>
  <si>
    <t>2022-04-11 06:51:09 UTC</t>
  </si>
  <si>
    <t>2022-04-11 06:51:08 UTC</t>
  </si>
  <si>
    <t>2022-04-11 06:51:07 UTC</t>
  </si>
  <si>
    <t>2022-04-11 06:51:05 UTC</t>
  </si>
  <si>
    <t>2022-04-11 06:51:03 UTC</t>
  </si>
  <si>
    <t>2022-04-11 06:51:01 UTC</t>
  </si>
  <si>
    <t>2022-04-11 06:50:59 UTC</t>
  </si>
  <si>
    <t>2022-04-11 06:50:58 UTC</t>
  </si>
  <si>
    <t>2022-04-11 06:50:55 UTC</t>
  </si>
  <si>
    <t>2022-04-11 06:50:54 UTC</t>
  </si>
  <si>
    <t>2022-04-11 06:50:53 UTC</t>
  </si>
  <si>
    <t>2022-04-11 06:50:52 UTC</t>
  </si>
  <si>
    <t>2022-04-11 06:50:50 UTC</t>
  </si>
  <si>
    <t>2022-04-11 06:50:46 UTC</t>
  </si>
  <si>
    <t>2022-04-11 06:50:45 UTC</t>
  </si>
  <si>
    <t>2022-04-11 06:50:43 UTC</t>
  </si>
  <si>
    <t>2022-04-11 06:50:41 UTC</t>
  </si>
  <si>
    <t>2022-04-11 06:50:39 UTC</t>
  </si>
  <si>
    <t>2022-04-11 06:50:38 UTC</t>
  </si>
  <si>
    <t>2022-04-11 06:50:37 UTC</t>
  </si>
  <si>
    <t>2022-04-11 06:50:36 UTC</t>
  </si>
  <si>
    <t>2022-04-11 06:50:35 UTC</t>
  </si>
  <si>
    <t>2022-04-11 06:50:34 UTC</t>
  </si>
  <si>
    <t>2022-04-11 06:50:33 UTC</t>
  </si>
  <si>
    <t>1ed0400c61b0c9544a26c372d4d98af7</t>
  </si>
  <si>
    <t>172336b380d1c2f25c1eed6f338ad170</t>
  </si>
  <si>
    <t>2022-04-11 06:50:32 UTC</t>
  </si>
  <si>
    <t>2022-04-11 06:50:31 UTC</t>
  </si>
  <si>
    <t>2022-04-11 06:50:30 UTC</t>
  </si>
  <si>
    <t>2022-04-11 06:50:29 UTC</t>
  </si>
  <si>
    <t>2022-04-11 06:50:27 UTC</t>
  </si>
  <si>
    <t>215e3ef106aa4c473e615da3aa818c97</t>
  </si>
  <si>
    <t>2022-04-11 06:50:25 UTC</t>
  </si>
  <si>
    <t>2022-04-11 06:50:22 UTC</t>
  </si>
  <si>
    <t>2022-04-11 06:50:21 UTC</t>
  </si>
  <si>
    <t>2022-04-11 06:50:19 UTC</t>
  </si>
  <si>
    <t>2022-04-11 06:50:18 UTC</t>
  </si>
  <si>
    <t>2022-04-11 06:50:17 UTC</t>
  </si>
  <si>
    <t>2022-04-11 06:50:15 UTC</t>
  </si>
  <si>
    <t>2022-04-11 06:50:14 UTC</t>
  </si>
  <si>
    <t>2022-04-11 06:50:13 UTC</t>
  </si>
  <si>
    <t>2022-04-11 06:50:11 UTC</t>
  </si>
  <si>
    <t>2022-04-11 06:50:07 UTC</t>
  </si>
  <si>
    <t>2022-04-11 06:50:06 UTC</t>
  </si>
  <si>
    <t>afc2f2b1abc909d88bac8b1389f8ebc6</t>
  </si>
  <si>
    <t>2022-04-11 06:50:05 UTC</t>
  </si>
  <si>
    <t>2022-04-11 06:50:04 UTC</t>
  </si>
  <si>
    <t>2022-04-11 06:50:03 UTC</t>
  </si>
  <si>
    <t>2022-04-11 06:50:02 UTC</t>
  </si>
  <si>
    <t>2022-04-11 06:50:01 UTC</t>
  </si>
  <si>
    <t>21030d057cf3b6b0f09fb2e0b296bdbd</t>
  </si>
  <si>
    <t>2022-04-11 06:50:00 UTC</t>
  </si>
  <si>
    <t>2022-04-11 06:49:59 UTC</t>
  </si>
  <si>
    <t>2022-04-11 06:49:58 UTC</t>
  </si>
  <si>
    <t>2022-04-11 06:49:57 UTC</t>
  </si>
  <si>
    <t>2022-04-11 06:49:56 UTC</t>
  </si>
  <si>
    <t>2022-04-11 06:49:55 UTC</t>
  </si>
  <si>
    <t>2022-04-11 06:49:54 UTC</t>
  </si>
  <si>
    <t>2022-04-11 06:49:53 UTC</t>
  </si>
  <si>
    <t>2022-04-11 06:49:52 UTC</t>
  </si>
  <si>
    <t>2022-04-11 06:49:51 UTC</t>
  </si>
  <si>
    <t>2022-04-11 06:49:50 UTC</t>
  </si>
  <si>
    <t>2022-04-11 06:49:49 UTC</t>
  </si>
  <si>
    <t>2022-04-11 06:49:48 UTC</t>
  </si>
  <si>
    <t>2022-04-11 06:49:47 UTC</t>
  </si>
  <si>
    <t>2022-04-11 06:49:46 UTC</t>
  </si>
  <si>
    <t>2022-04-11 06:49:45 UTC</t>
  </si>
  <si>
    <t>2022-04-11 06:49:44 UTC</t>
  </si>
  <si>
    <t>2022-04-11 06:49:43 UTC</t>
  </si>
  <si>
    <t>2022-04-11 06:49:42 UTC</t>
  </si>
  <si>
    <t>2022-04-11 06:49:41 UTC</t>
  </si>
  <si>
    <t>2022-04-11 06:49:40 UTC</t>
  </si>
  <si>
    <t>2022-04-11 06:49:39 UTC</t>
  </si>
  <si>
    <t>2022-04-11 06:49:38 UTC</t>
  </si>
  <si>
    <t>2022-04-11 06:49:37 UTC</t>
  </si>
  <si>
    <t>2022-04-11 06:49:36 UTC</t>
  </si>
  <si>
    <t>2022-04-11 06:49:35 UTC</t>
  </si>
  <si>
    <t>2022-04-11 06:49:33 UTC</t>
  </si>
  <si>
    <t>2022-04-11 06:49:28 UTC</t>
  </si>
  <si>
    <t>2022-04-11 06:49:27 UTC</t>
  </si>
  <si>
    <t>2022-04-11 06:49:26 UTC</t>
  </si>
  <si>
    <t>2022-04-11 06:49:24 UTC</t>
  </si>
  <si>
    <t>2022-04-11 06:49:23 UTC</t>
  </si>
  <si>
    <t>2022-04-11 06:49:22 UTC</t>
  </si>
  <si>
    <t>2022-04-11 06:49:20 UTC</t>
  </si>
  <si>
    <t>2022-04-11 06:49:18 UTC</t>
  </si>
  <si>
    <t>2022-04-11 06:49:17 UTC</t>
  </si>
  <si>
    <t>2022-04-11 06:49:15 UTC</t>
  </si>
  <si>
    <t>f51798a8fe5b5cfa259bb8978696bb87</t>
  </si>
  <si>
    <t>2022-04-11 06:49:14 UTC</t>
  </si>
  <si>
    <t>2022-04-11 06:49:13 UTC</t>
  </si>
  <si>
    <t>2022-04-11 06:49:12 UTC</t>
  </si>
  <si>
    <t>2022-04-11 06:49:11 UTC</t>
  </si>
  <si>
    <t>2022-04-11 06:49:10 UTC</t>
  </si>
  <si>
    <t>2022-04-11 06:49:09 UTC</t>
  </si>
  <si>
    <t>07737ee50fe3bfdcb348158e52495226</t>
  </si>
  <si>
    <t>2022-04-11 06:49:07 UTC</t>
  </si>
  <si>
    <t>2022-04-11 06:49:06 UTC</t>
  </si>
  <si>
    <t>2022-04-11 06:49:05 UTC</t>
  </si>
  <si>
    <t>2022-04-11 06:49:04 UTC</t>
  </si>
  <si>
    <t>a3005e48a7d36fce6ba76822b4d5c609</t>
  </si>
  <si>
    <t>2022-04-11 06:49:03 UTC</t>
  </si>
  <si>
    <t>2022-04-11 06:49:02 UTC</t>
  </si>
  <si>
    <t>2022-04-11 06:49:01 UTC</t>
  </si>
  <si>
    <t>2022-04-11 06:48:59 UTC</t>
  </si>
  <si>
    <t>2022-04-11 06:48:57 UTC</t>
  </si>
  <si>
    <t>2022-04-11 06:48:54 UTC</t>
  </si>
  <si>
    <t>2022-04-11 06:48:53 UTC</t>
  </si>
  <si>
    <t>2022-04-11 06:48:52 UTC</t>
  </si>
  <si>
    <t>2022-04-11 06:48:51 UTC</t>
  </si>
  <si>
    <t>2022-04-11 06:48:49 UTC</t>
  </si>
  <si>
    <t>fc148e48a61459b693e4503dd684c76e</t>
  </si>
  <si>
    <t>2022-04-11 06:48:47 UTC</t>
  </si>
  <si>
    <t>2022-04-11 06:48:46 UTC</t>
  </si>
  <si>
    <t>2022-04-11 06:48:45 UTC</t>
  </si>
  <si>
    <t>2022-04-11 06:48:44 UTC</t>
  </si>
  <si>
    <t>2022-04-11 06:48:43 UTC</t>
  </si>
  <si>
    <t>2022-04-11 06:48:42 UTC</t>
  </si>
  <si>
    <t>2022-04-11 06:48:41 UTC</t>
  </si>
  <si>
    <t>2022-04-11 06:48:40 UTC</t>
  </si>
  <si>
    <t>2022-04-11 06:48:38 UTC</t>
  </si>
  <si>
    <t>2022-04-11 06:48:37 UTC</t>
  </si>
  <si>
    <t>2022-04-11 06:48:33 UTC</t>
  </si>
  <si>
    <t>2022-04-11 06:48:31 UTC</t>
  </si>
  <si>
    <t>2022-04-11 06:48:27 UTC</t>
  </si>
  <si>
    <t>2022-04-11 06:48:23 UTC</t>
  </si>
  <si>
    <t>2022-04-11 06:48:22 UTC</t>
  </si>
  <si>
    <t>2022-04-11 06:48:20 UTC</t>
  </si>
  <si>
    <t>2022-04-11 06:48:18 UTC</t>
  </si>
  <si>
    <t>683c4ea78b90e02c86b2b3ea956d2fa5</t>
  </si>
  <si>
    <t>2022-04-11 06:48:09 UTC</t>
  </si>
  <si>
    <t>2022-04-11 06:48:07 UTC</t>
  </si>
  <si>
    <t>2022-04-11 06:48:06 UTC</t>
  </si>
  <si>
    <t>2022-04-11 06:48:04 UTC</t>
  </si>
  <si>
    <t>2022-04-11 06:48:03 UTC</t>
  </si>
  <si>
    <t>2022-04-11 06:48:02 UTC</t>
  </si>
  <si>
    <t>a1f4b68816260a940528200979d6a455</t>
  </si>
  <si>
    <t>2022-04-11 06:48:00 UTC</t>
  </si>
  <si>
    <t>2022-04-11 06:47:58 UTC</t>
  </si>
  <si>
    <t>2022-04-11 06:47:57 UTC</t>
  </si>
  <si>
    <t>2022-04-11 06:47:54 UTC</t>
  </si>
  <si>
    <t>2022-04-11 06:47:52 UTC</t>
  </si>
  <si>
    <t>2022-04-11 06:47:51 UTC</t>
  </si>
  <si>
    <t>2022-04-11 06:47:49 UTC</t>
  </si>
  <si>
    <t>2022-04-11 06:47:48 UTC</t>
  </si>
  <si>
    <t>2022-04-11 06:47:46 UTC</t>
  </si>
  <si>
    <t>2022-04-11 06:47:44 UTC</t>
  </si>
  <si>
    <t>2022-04-11 06:47:41 UTC</t>
  </si>
  <si>
    <t>2022-04-11 06:47:40 UTC</t>
  </si>
  <si>
    <t>2022-04-11 06:47:39 UTC</t>
  </si>
  <si>
    <t>2022-04-11 06:47:35 UTC</t>
  </si>
  <si>
    <t>2022-04-11 06:47:32 UTC</t>
  </si>
  <si>
    <t>2022-04-11 06:47:31 UTC</t>
  </si>
  <si>
    <t>2022-04-11 06:47:27 UTC</t>
  </si>
  <si>
    <t>2022-04-11 06:47:26 UTC</t>
  </si>
  <si>
    <t>2022-04-11 06:47:24 UTC</t>
  </si>
  <si>
    <t>2022-04-11 06:47:22 UTC</t>
  </si>
  <si>
    <t>2022-04-11 06:47:20 UTC</t>
  </si>
  <si>
    <t>2022-04-11 06:47:19 UTC</t>
  </si>
  <si>
    <t>2022-04-11 06:47:18 UTC</t>
  </si>
  <si>
    <t>2022-04-11 06:47:15 UTC</t>
  </si>
  <si>
    <t>9a626ba9cdd3a4ae6e34cd9b45d637df</t>
  </si>
  <si>
    <t>2022-04-11 06:47:11 UTC</t>
  </si>
  <si>
    <t>a316bb908badf89e1622bb51e604e040</t>
  </si>
  <si>
    <t>2022-04-11 06:47:09 UTC</t>
  </si>
  <si>
    <t>2022-04-11 06:47:05 UTC</t>
  </si>
  <si>
    <t>2022-04-11 06:47:03 UTC</t>
  </si>
  <si>
    <t>2022-04-11 06:47:00 UTC</t>
  </si>
  <si>
    <t>2022-04-11 06:46:59 UTC</t>
  </si>
  <si>
    <t>2022-04-11 06:46:58 UTC</t>
  </si>
  <si>
    <t>2022-04-11 06:46:56 UTC</t>
  </si>
  <si>
    <t>2022-04-11 06:46:54 UTC</t>
  </si>
  <si>
    <t>2022-04-11 06:46:52 UTC</t>
  </si>
  <si>
    <t>51ecb0a009bd1ee7acca93212861dfbe</t>
  </si>
  <si>
    <t>2022-04-11 06:46:48 UTC</t>
  </si>
  <si>
    <t>2022-04-11 06:46:47 UTC</t>
  </si>
  <si>
    <t>2022-04-11 06:46:44 UTC</t>
  </si>
  <si>
    <t>2022-04-11 06:46:42 UTC</t>
  </si>
  <si>
    <t>2022-04-11 06:46:40 UTC</t>
  </si>
  <si>
    <t>2022-04-11 06:46:39 UTC</t>
  </si>
  <si>
    <t>2022-04-11 06:46:36 UTC</t>
  </si>
  <si>
    <t>2022-04-11 06:46:33 UTC</t>
  </si>
  <si>
    <t>2022-04-11 06:46:27 UTC</t>
  </si>
  <si>
    <t>2022-04-11 06:46:25 UTC</t>
  </si>
  <si>
    <t>2022-04-11 06:46:24 UTC</t>
  </si>
  <si>
    <t>20fa88565f410699a1d2c36a91bd3fc4</t>
  </si>
  <si>
    <t>2022-04-11 06:46:18 UTC</t>
  </si>
  <si>
    <t>2022-04-11 06:46:17 UTC</t>
  </si>
  <si>
    <t>2022-04-11 06:46:13 UTC</t>
  </si>
  <si>
    <t>2022-04-11 06:46:11 UTC</t>
  </si>
  <si>
    <t>800afe5fe4e1b33d904c25e96247f499</t>
  </si>
  <si>
    <t>2022-04-11 06:46:08 UTC</t>
  </si>
  <si>
    <t>2022-04-11 06:46:07 UTC</t>
  </si>
  <si>
    <t>2022-04-11 06:46:06 UTC</t>
  </si>
  <si>
    <t>2022-04-11 06:46:04 UTC</t>
  </si>
  <si>
    <t>2022-04-11 06:46:03 UTC</t>
  </si>
  <si>
    <t>2022-04-11 06:46:01 UTC</t>
  </si>
  <si>
    <t>2022-04-11 06:45:59 UTC</t>
  </si>
  <si>
    <t>2022-04-11 06:45:57 UTC</t>
  </si>
  <si>
    <t>2022-04-11 06:45:55 UTC</t>
  </si>
  <si>
    <t>2022-04-11 06:45:33 UTC</t>
  </si>
  <si>
    <t>1c4f67f840b0aa0f772e7617c0896e79</t>
  </si>
  <si>
    <t>2022-04-11 06:45:19 UTC</t>
  </si>
  <si>
    <t>2022-04-11 06:45:17 UTC</t>
  </si>
  <si>
    <t>2022-04-11 06:45:16 UTC</t>
  </si>
  <si>
    <t>2022-04-11 06:45:15 UTC</t>
  </si>
  <si>
    <t>2022-04-11 06:45:14 UTC</t>
  </si>
  <si>
    <t>2022-04-11 06:45:13 UTC</t>
  </si>
  <si>
    <t>2022-04-11 06:45:11 UTC</t>
  </si>
  <si>
    <t>2022-04-11 06:45:08 UTC</t>
  </si>
  <si>
    <t>2022-04-11 06:45:01 UTC</t>
  </si>
  <si>
    <t>2022-04-11 06:45:00 UTC</t>
  </si>
  <si>
    <t>2022-04-11 06:44:58 UTC</t>
  </si>
  <si>
    <t>2022-04-11 06:44:47 UTC</t>
  </si>
  <si>
    <t>2022-04-11 06:44:32 UTC</t>
  </si>
  <si>
    <t>2022-04-11 06:43:45 UTC</t>
  </si>
  <si>
    <t>2022-04-11 06:43:43 UTC</t>
  </si>
  <si>
    <t>2022-04-11 06:43:37 UTC</t>
  </si>
  <si>
    <t>2022-04-11 06:43:29 UTC</t>
  </si>
  <si>
    <t>2022-04-11 06:43:27 UTC</t>
  </si>
  <si>
    <t>2022-04-11 06:43:23 UTC</t>
  </si>
  <si>
    <t>2022-04-11 06:43:18 UTC</t>
  </si>
  <si>
    <t>2022-04-11 06:43:14 UTC</t>
  </si>
  <si>
    <t>2022-04-11 06:43:03 UTC</t>
  </si>
  <si>
    <t>2022-04-11 06:42:57 UTC</t>
  </si>
  <si>
    <t>2022-04-11 06:42:54 UTC</t>
  </si>
  <si>
    <t>0d727e73d0a99b0c09bb9c597f99c360</t>
  </si>
  <si>
    <t>2022-04-11 06:42:47 UTC</t>
  </si>
  <si>
    <t>2022-04-11 06:42:07 UTC</t>
  </si>
  <si>
    <t>2022-04-11 06:41:56 UTC</t>
  </si>
  <si>
    <t>2022-04-11 06:41:40 UTC</t>
  </si>
  <si>
    <t>2022-04-11 06:41:31 UTC</t>
  </si>
  <si>
    <t>0800b0de60bdc35a736dedb22b8ba743</t>
  </si>
  <si>
    <t>2022-04-11 06:41:19 UTC</t>
  </si>
  <si>
    <t>2022-04-11 06:41:01 UTC</t>
  </si>
  <si>
    <t>2022-04-11 06:40:57 UTC</t>
  </si>
  <si>
    <t>e42fb18d0287b273160a3415bfe4016f</t>
  </si>
  <si>
    <t>2022-04-11 06:40:55 UTC</t>
  </si>
  <si>
    <t>2022-04-11 06:40:53 UTC</t>
  </si>
  <si>
    <t>2022-04-11 06:40:47 UTC</t>
  </si>
  <si>
    <t>2022-04-11 06:40:22 UTC</t>
  </si>
  <si>
    <t>e711860609c3b1cc1acde4c587417c6a</t>
  </si>
  <si>
    <t>2022-04-11 06:40:16 UTC</t>
  </si>
  <si>
    <t>2022-04-11 06:40:14 UTC</t>
  </si>
  <si>
    <t>2022-04-11 06:40:09 UTC</t>
  </si>
  <si>
    <t>2022-04-11 06:40:04 UTC</t>
  </si>
  <si>
    <t>2022-04-11 06:39:52 UTC</t>
  </si>
  <si>
    <t>2022-04-11 06:39:45 UTC</t>
  </si>
  <si>
    <t>2022-04-11 06:39:42 UTC</t>
  </si>
  <si>
    <t>2022-04-11 06:39:36 UTC</t>
  </si>
  <si>
    <t>2022-04-11 06:39:31 UTC</t>
  </si>
  <si>
    <t>2022-04-11 06:39:26 UTC</t>
  </si>
  <si>
    <t>2022-04-11 06:39:23 UTC</t>
  </si>
  <si>
    <t>2022-04-11 06:39:18 UTC</t>
  </si>
  <si>
    <t>2022-04-11 06:39:08 UTC</t>
  </si>
  <si>
    <t>2022-04-11 06:39:06 UTC</t>
  </si>
  <si>
    <t>2022-04-11 06:38:57 UTC</t>
  </si>
  <si>
    <t>2022-04-11 06:38:52 UTC</t>
  </si>
  <si>
    <t>2022-04-11 06:38:26 UTC</t>
  </si>
  <si>
    <t>734f5392be3c1ee8b05d185e8dc12da5</t>
  </si>
  <si>
    <t>2022-04-11 06:37:57 UTC</t>
  </si>
  <si>
    <t>100529865c64d4a1672244ac521dfc53</t>
  </si>
  <si>
    <t>2022-04-11 06:37:48 UTC</t>
  </si>
  <si>
    <t>2022-04-11 06:37:45 UTC</t>
  </si>
  <si>
    <t>2022-04-11 06:37:44 UTC</t>
  </si>
  <si>
    <t>2022-04-11 06:37:35 UTC</t>
  </si>
  <si>
    <t>2022-04-11 06:34:04 UTC</t>
  </si>
  <si>
    <t>dae9423160a5abe034b61efbe1e815d0</t>
  </si>
  <si>
    <t>2022-04-11 06:33:46 UTC</t>
  </si>
  <si>
    <t>2022-04-11 06:32:35 UTC</t>
  </si>
  <si>
    <t>aae82555f3a0613e55664ec026148f72</t>
  </si>
  <si>
    <t>2022-04-11 06:29:30 UTC</t>
  </si>
  <si>
    <t>01a00aa9d03f0ce8da292f50b62c5868</t>
  </si>
  <si>
    <t>2022-04-11 06:28:43 UTC</t>
  </si>
  <si>
    <t>802f64d41e5a4993ed2d9a1747c742bc</t>
  </si>
  <si>
    <t>2022-04-11 06:28:09 UTC</t>
  </si>
  <si>
    <t>2022-04-11 06:27:54 UTC</t>
  </si>
  <si>
    <t>2022-04-11 06:27:49 UTC</t>
  </si>
  <si>
    <t>2022-04-11 06:27:35 UTC</t>
  </si>
  <si>
    <t>590dec331d3c848be560dc176f192029</t>
  </si>
  <si>
    <t>2022-04-11 06:27:32 UTC</t>
  </si>
  <si>
    <t>dbae897b14374a41defcee8a47a84d4a</t>
  </si>
  <si>
    <t>2022-04-11 06:27:27 UTC</t>
  </si>
  <si>
    <t>2022-04-11 06:27:12 UTC</t>
  </si>
  <si>
    <t>79060179c1a90e55526a9cd885b02eda</t>
  </si>
  <si>
    <t>2022-04-11 06:27:10 UTC</t>
  </si>
  <si>
    <t>2022-04-11 06:26:51 UTC</t>
  </si>
  <si>
    <t>bce5f13fe2978c90c370a87a2266fc88</t>
  </si>
  <si>
    <t>2022-04-11 06:26:45 UTC</t>
  </si>
  <si>
    <t>2022-04-11 06:26:44 UTC</t>
  </si>
  <si>
    <t>a050edc9898812612c999f1a429b4179</t>
  </si>
  <si>
    <t>2022-04-11 06:25:58 UTC</t>
  </si>
  <si>
    <t>ea3b22d535fa0c2177817e3c67d6395e</t>
  </si>
  <si>
    <t>2022-04-11 06:25:51 UTC</t>
  </si>
  <si>
    <t>2022-04-11 06:25:46 UTC</t>
  </si>
  <si>
    <t>2022-04-11 06:25:42 UTC</t>
  </si>
  <si>
    <t>b02bfd771ea762144e5a2ef547730528</t>
  </si>
  <si>
    <t>2022-04-11 06:22:16 UTC</t>
  </si>
  <si>
    <t>8d18d6a2775886b682b528473e6bbacf</t>
  </si>
  <si>
    <t>2022-04-11 06:16:21 UTC</t>
  </si>
  <si>
    <t>d5c429f204cbe1571e8e47e17e164ffc</t>
  </si>
  <si>
    <t>2022-04-11 06:16:15 UTC</t>
  </si>
  <si>
    <t>f12dbaca0dc131e787f680b91bb116d9</t>
  </si>
  <si>
    <t>2022-04-11 06:15:29 UTC</t>
  </si>
  <si>
    <t>742f2f2dc8e322356f849f66aafb127f</t>
  </si>
  <si>
    <t>2022-04-11 06:15:24 UTC</t>
  </si>
  <si>
    <t>2022-04-11 06:15:01 UTC</t>
  </si>
  <si>
    <t>2022-04-11 06:14:54 UTC</t>
  </si>
  <si>
    <t>aecba6929a99eb0cacc3e8c1b9f01989</t>
  </si>
  <si>
    <t>2022-04-11 06:14:51 UTC</t>
  </si>
  <si>
    <t>2022-04-11 06:14:04 UTC</t>
  </si>
  <si>
    <t>2022-04-11 06:14:02 UTC</t>
  </si>
  <si>
    <t>2022-04-11 06:14:00 UTC</t>
  </si>
  <si>
    <t>2022-04-11 06:13:54 UTC</t>
  </si>
  <si>
    <t>2022-04-11 06:13:52 UTC</t>
  </si>
  <si>
    <t>2022-04-11 06:13:39 UTC</t>
  </si>
  <si>
    <t>2022-04-11 06:13:28 UTC</t>
  </si>
  <si>
    <t>c27280c400d8a475eab83dee0b245603</t>
  </si>
  <si>
    <t>2022-04-11 06:11:59 UTC</t>
  </si>
  <si>
    <t>2022-04-11 06:05:28 UTC</t>
  </si>
  <si>
    <t>176eef5f243e5c7f733842c2a97345ba</t>
  </si>
  <si>
    <t>2022-04-11 06:02:16 UTC</t>
  </si>
  <si>
    <t>2022-04-11 05:57:20 UTC</t>
  </si>
  <si>
    <t>718892d7cb67792c5ed65b07f15beb44</t>
  </si>
  <si>
    <t>2022-04-11 05:56:46 UTC</t>
  </si>
  <si>
    <t>2022-04-11 05:54:46 UTC</t>
  </si>
  <si>
    <t>65d9230c47a78dfe97f51ff18b18fbae</t>
  </si>
  <si>
    <t>2022-04-11 05:54:43 UTC</t>
  </si>
  <si>
    <t>094b1ae5c1716d3943d490c3437eae5a</t>
  </si>
  <si>
    <t>2022-04-11 05:53:22 UTC</t>
  </si>
  <si>
    <t>2022-04-11 05:51:35 UTC</t>
  </si>
  <si>
    <t>6a5067f25053e64367d5194a5fe80d2a</t>
  </si>
  <si>
    <t>2022-04-11 05:49:47 UTC</t>
  </si>
  <si>
    <t>2022-04-11 05:49:38 UTC</t>
  </si>
  <si>
    <t>2022-04-11 05:49:17 UTC</t>
  </si>
  <si>
    <t>2022-04-11 05:48:46 UTC</t>
  </si>
  <si>
    <t>c77a23de238c58957decf9cd01d264f3</t>
  </si>
  <si>
    <t>2022-04-11 05:48:20 UTC</t>
  </si>
  <si>
    <t>1aa47cbefbcd78f18d3ac7c6c9c8ee84</t>
  </si>
  <si>
    <t>2022-04-11 05:48:14 UTC</t>
  </si>
  <si>
    <t>2022-04-11 05:48:09 UTC</t>
  </si>
  <si>
    <t>3bb4f5e7956622a59ba3424198bde990</t>
  </si>
  <si>
    <t>2022-04-11 05:46:22 UTC</t>
  </si>
  <si>
    <t>2022-04-11 05:46:16 UTC</t>
  </si>
  <si>
    <t>507757750d6fb6e6845e77be5aa371cc</t>
  </si>
  <si>
    <t>2022-04-11 05:46:15 UTC</t>
  </si>
  <si>
    <t>2022-04-11 05:45:36 UTC</t>
  </si>
  <si>
    <t>2022-04-11 05:45:20 UTC</t>
  </si>
  <si>
    <t>2022-04-11 05:44:59 UTC</t>
  </si>
  <si>
    <t>2022-04-11 05:44:57 UTC</t>
  </si>
  <si>
    <t>2022-04-11 05:44:54 UTC</t>
  </si>
  <si>
    <t>2022-04-11 05:44:44 UTC</t>
  </si>
  <si>
    <t>2022-04-11 05:43:24 UTC</t>
  </si>
  <si>
    <t>2022-04-11 05:43:18 UTC</t>
  </si>
  <si>
    <t>2022-04-11 05:43:10 UTC</t>
  </si>
  <si>
    <t>2022-04-11 05:41:40 UTC</t>
  </si>
  <si>
    <t>2022-04-11 05:41:31 UTC</t>
  </si>
  <si>
    <t>2022-04-11 05:41:29 UTC</t>
  </si>
  <si>
    <t>2022-04-11 05:41:27 UTC</t>
  </si>
  <si>
    <t>2022-04-11 05:41:25 UTC</t>
  </si>
  <si>
    <t>2022-04-11 05:41:24 UTC</t>
  </si>
  <si>
    <t>2022-04-11 05:41:22 UTC</t>
  </si>
  <si>
    <t>2022-04-11 05:41:15 UTC</t>
  </si>
  <si>
    <t>2022-04-11 05:41:12 UTC</t>
  </si>
  <si>
    <t>2022-04-11 05:39:50 UTC</t>
  </si>
  <si>
    <t>a5bbe489a9577b42c06ef1480095631c</t>
  </si>
  <si>
    <t>2022-04-11 05:39:37 UTC</t>
  </si>
  <si>
    <t>2022-04-11 05:37:19 UTC</t>
  </si>
  <si>
    <t>2022-04-11 05:36:31 UTC</t>
  </si>
  <si>
    <t>2022-04-11 05:36:29 UTC</t>
  </si>
  <si>
    <t>2022-04-11 05:36:28 UTC</t>
  </si>
  <si>
    <t>2022-04-11 05:36:26 UTC</t>
  </si>
  <si>
    <t>2022-04-11 05:36:24 UTC</t>
  </si>
  <si>
    <t>2022-04-11 05:36:23 UTC</t>
  </si>
  <si>
    <t>2022-04-11 05:36:20 UTC</t>
  </si>
  <si>
    <t>2022-04-11 05:36:14 UTC</t>
  </si>
  <si>
    <t>2022-04-11 05:34:55 UTC</t>
  </si>
  <si>
    <t>89516a70f75d0b457ebbca2f8509fa7a</t>
  </si>
  <si>
    <t>2022-04-11 05:34:28 UTC</t>
  </si>
  <si>
    <t>ca6dccbba1067e18e9cdd3e6c01997ee</t>
  </si>
  <si>
    <t>2022-04-11 05:33:17 UTC</t>
  </si>
  <si>
    <t>2022-04-11 05:32:37 UTC</t>
  </si>
  <si>
    <t>c3d2e91f699e3b93f3efba77a5273e63</t>
  </si>
  <si>
    <t>2022-04-11 05:30:27 UTC</t>
  </si>
  <si>
    <t>2022-04-11 05:29:52 UTC</t>
  </si>
  <si>
    <t>2022-04-11 05:29:35 UTC</t>
  </si>
  <si>
    <t>2022-04-11 05:28:50 UTC</t>
  </si>
  <si>
    <t>c8c3e4ca2893e6b4c72e6c0d0ff58f89</t>
  </si>
  <si>
    <t>2022-04-11 05:28:06 UTC</t>
  </si>
  <si>
    <t>2022-04-11 05:27:04 UTC</t>
  </si>
  <si>
    <t>2022-04-11 05:23:53 UTC</t>
  </si>
  <si>
    <t>2022-04-11 05:23:50 UTC</t>
  </si>
  <si>
    <t>2022-04-11 05:23:44 UTC</t>
  </si>
  <si>
    <t>2022-04-11 05:23:06 UTC</t>
  </si>
  <si>
    <t>2022-04-11 05:23:01 UTC</t>
  </si>
  <si>
    <t>2022-04-11 05:22:55 UTC</t>
  </si>
  <si>
    <t>2022-04-11 05:22:39 UTC</t>
  </si>
  <si>
    <t>2022-04-11 05:18:31 UTC</t>
  </si>
  <si>
    <t>2022-04-11 05:08:50 UTC</t>
  </si>
  <si>
    <t>2022-04-11 05:07:25 UTC</t>
  </si>
  <si>
    <t>f9a3ce05e792927598bb7fc4cad1390b</t>
  </si>
  <si>
    <t>2022-04-11 05:06:06 UTC</t>
  </si>
  <si>
    <t>2022-04-11 05:05:11 UTC</t>
  </si>
  <si>
    <t>2022-04-11 05:04:56 UTC</t>
  </si>
  <si>
    <t>6f9881c07015d21c5ce8ebd7c6611994</t>
  </si>
  <si>
    <t>2022-04-11 05:04:05 UTC</t>
  </si>
  <si>
    <t>2022-04-11 05:03:36 UTC</t>
  </si>
  <si>
    <t>07670c7c40405dc1cfbd6c49898fd96f</t>
  </si>
  <si>
    <t>2022-04-11 05:02:08 UTC</t>
  </si>
  <si>
    <t>640e36877fcceba676f36f58a301b644</t>
  </si>
  <si>
    <t>2022-04-11 05:01:53 UTC</t>
  </si>
  <si>
    <t>2022-04-11 04:56:08 UTC</t>
  </si>
  <si>
    <t>2022-04-11 04:56:06 UTC</t>
  </si>
  <si>
    <t>3555299306a4abdb689f6fbe196fc2d6</t>
  </si>
  <si>
    <t>2022-04-11 04:55:53 UTC</t>
  </si>
  <si>
    <t>2022-04-11 04:55:12 UTC</t>
  </si>
  <si>
    <t>2022-04-11 04:54:56 UTC</t>
  </si>
  <si>
    <t>7b11ff5fdc6316e7bc6eb818cbb5c1a1</t>
  </si>
  <si>
    <t>2022-04-11 04:53:46 UTC</t>
  </si>
  <si>
    <t>2022-04-11 04:51:17 UTC</t>
  </si>
  <si>
    <t>6571f1d02592885a630830c2105046a0</t>
  </si>
  <si>
    <t>2022-04-11 04:50:51 UTC</t>
  </si>
  <si>
    <t>0eafef8576aed3d7d216cfb238f42188</t>
  </si>
  <si>
    <t>2022-04-11 04:50:36 UTC</t>
  </si>
  <si>
    <t>aa25c5a168f67bce310bc59f85ee98fd</t>
  </si>
  <si>
    <t>2022-04-11 04:50:35 UTC</t>
  </si>
  <si>
    <t>2022-04-11 04:49:22 UTC</t>
  </si>
  <si>
    <t>39bfa78b86556261aaa190e35cdc3230</t>
  </si>
  <si>
    <t>2022-04-11 04:49:18 UTC</t>
  </si>
  <si>
    <t>2022-04-11 04:49:16 UTC</t>
  </si>
  <si>
    <t>2022-04-11 04:49:07 UTC</t>
  </si>
  <si>
    <t>2022-04-11 04:47:32 UTC</t>
  </si>
  <si>
    <t>e734caca68ed2a512b2c02b0f78dafbc</t>
  </si>
  <si>
    <t>2022-04-11 04:46:36 UTC</t>
  </si>
  <si>
    <t>2022-04-11 04:46:32 UTC</t>
  </si>
  <si>
    <t>2022-04-11 04:46:21 UTC</t>
  </si>
  <si>
    <t>2022-04-11 04:45:01 UTC</t>
  </si>
  <si>
    <t>2022-04-11 04:43:35 UTC</t>
  </si>
  <si>
    <t>59ae0791a4678f31abddd93eee0a9559</t>
  </si>
  <si>
    <t>2022-04-11 04:42:48 UTC</t>
  </si>
  <si>
    <t>2022-04-11 04:42:45 UTC</t>
  </si>
  <si>
    <t>2022-04-11 04:40:22 UTC</t>
  </si>
  <si>
    <t>2022-04-11 04:39:10 UTC</t>
  </si>
  <si>
    <t>2022-04-11 04:37:40 UTC</t>
  </si>
  <si>
    <t>52d30de91d65e55b6fa6b4523a1e84cb</t>
  </si>
  <si>
    <t>2022-04-11 04:36:39 UTC</t>
  </si>
  <si>
    <t>579d575dc14ad2f699ef0ad75f137bb9</t>
  </si>
  <si>
    <t>2022-04-11 04:36:26 UTC</t>
  </si>
  <si>
    <t>2022-04-11 04:36:04 UTC</t>
  </si>
  <si>
    <t>2022-04-11 04:35:58 UTC</t>
  </si>
  <si>
    <t>2022-04-11 04:35:40 UTC</t>
  </si>
  <si>
    <t>2022-04-11 04:34:30 UTC</t>
  </si>
  <si>
    <t>b62c0afb2685970f1a45e88faac3566a</t>
  </si>
  <si>
    <t>2022-04-11 04:34:12 UTC</t>
  </si>
  <si>
    <t>2022-04-11 04:33:17 UTC</t>
  </si>
  <si>
    <t>2022-04-11 04:31:35 UTC</t>
  </si>
  <si>
    <t>2022-04-11 04:31:03 UTC</t>
  </si>
  <si>
    <t>2022-04-11 04:29:56 UTC</t>
  </si>
  <si>
    <t>d92dc267c7b4e5de2b380d7cdef21a63</t>
  </si>
  <si>
    <t>2022-04-11 04:27:53 UTC</t>
  </si>
  <si>
    <t>2022-04-11 04:27:21 UTC</t>
  </si>
  <si>
    <t>2022-04-11 04:26:08 UTC</t>
  </si>
  <si>
    <t>2022-04-11 04:26:06 UTC</t>
  </si>
  <si>
    <t>a86029c8f0e6bd8fa5faef90b66e3128</t>
  </si>
  <si>
    <t>2022-04-11 04:25:23 UTC</t>
  </si>
  <si>
    <t>2022-04-11 04:25:10 UTC</t>
  </si>
  <si>
    <t>2022-04-11 04:25:08 UTC</t>
  </si>
  <si>
    <t>2022-04-11 04:24:53 UTC</t>
  </si>
  <si>
    <t>2022-04-11 04:24:47 UTC</t>
  </si>
  <si>
    <t>1c21800dfd2e05ec286c7e09cf387f67</t>
  </si>
  <si>
    <t>2022-04-11 04:23:46 UTC</t>
  </si>
  <si>
    <t>ab1535a59a3387df11f34e99021810a8</t>
  </si>
  <si>
    <t>2022-04-11 04:23:43 UTC</t>
  </si>
  <si>
    <t>2022-04-11 04:23:40 UTC</t>
  </si>
  <si>
    <t>f4654b39a9f65e0e2a3d5e4f9d0cb54c</t>
  </si>
  <si>
    <t>2022-04-11 04:23:37 UTC</t>
  </si>
  <si>
    <t>2022-04-11 04:23:35 UTC</t>
  </si>
  <si>
    <t>2022-04-11 04:23:33 UTC</t>
  </si>
  <si>
    <t>2022-04-11 04:23:31 UTC</t>
  </si>
  <si>
    <t>2022-04-11 04:23:29 UTC</t>
  </si>
  <si>
    <t>2022-04-11 04:23:00 UTC</t>
  </si>
  <si>
    <t>bbc756e12ff9352bba6b29400597cf92</t>
  </si>
  <si>
    <t>2022-04-11 04:21:49 UTC</t>
  </si>
  <si>
    <t>a82cf6a275a9671ec24fd239a6f0ca60</t>
  </si>
  <si>
    <t>2022-04-11 04:21:29 UTC</t>
  </si>
  <si>
    <t>2022-04-11 04:19:44 UTC</t>
  </si>
  <si>
    <t>2022-04-11 04:19:38 UTC</t>
  </si>
  <si>
    <t>fa0411639a78b62a8ba1359dee61790d</t>
  </si>
  <si>
    <t>2022-04-11 04:19:36 UTC</t>
  </si>
  <si>
    <t>2022-04-11 04:19:03 UTC</t>
  </si>
  <si>
    <t>2022-04-11 04:18:59 UTC</t>
  </si>
  <si>
    <t>2022-04-11 04:18:57 UTC</t>
  </si>
  <si>
    <t>2022-04-11 04:18:55 UTC</t>
  </si>
  <si>
    <t>2022-04-11 04:18:54 UTC</t>
  </si>
  <si>
    <t>2022-04-11 04:18:53 UTC</t>
  </si>
  <si>
    <t>2022-04-11 04:18:51 UTC</t>
  </si>
  <si>
    <t>2022-04-11 04:18:50 UTC</t>
  </si>
  <si>
    <t>2022-04-11 04:18:49 UTC</t>
  </si>
  <si>
    <t>2022-04-11 04:18:47 UTC</t>
  </si>
  <si>
    <t>2022-04-11 04:18:46 UTC</t>
  </si>
  <si>
    <t>2022-04-11 04:18:44 UTC</t>
  </si>
  <si>
    <t>2022-04-11 04:18:43 UTC</t>
  </si>
  <si>
    <t>efdf0163a97c50c05d8cbd6b1d0bdecf</t>
  </si>
  <si>
    <t>2022-04-11 04:18:42 UTC</t>
  </si>
  <si>
    <t>2022-04-11 04:18:41 UTC</t>
  </si>
  <si>
    <t>2022-04-11 04:18:39 UTC</t>
  </si>
  <si>
    <t>2022-04-11 04:18:38 UTC</t>
  </si>
  <si>
    <t>2022-04-11 04:18:37 UTC</t>
  </si>
  <si>
    <t>2022-04-11 04:18:36 UTC</t>
  </si>
  <si>
    <t>2022-04-11 04:18:35 UTC</t>
  </si>
  <si>
    <t>2022-04-11 04:18:33 UTC</t>
  </si>
  <si>
    <t>2022-04-11 04:18:30 UTC</t>
  </si>
  <si>
    <t>2022-04-11 04:18:23 UTC</t>
  </si>
  <si>
    <t>2022-04-11 04:17:57 UTC</t>
  </si>
  <si>
    <t>2022-04-11 04:17:44 UTC</t>
  </si>
  <si>
    <t>2022-04-11 04:14:49 UTC</t>
  </si>
  <si>
    <t>37e4069455712d0b108c42aa76e3bd38</t>
  </si>
  <si>
    <t>2022-04-11 04:14:25 UTC</t>
  </si>
  <si>
    <t>2022-04-11 04:14:11 UTC</t>
  </si>
  <si>
    <t>2022-04-11 04:14:00 UTC</t>
  </si>
  <si>
    <t>2022-04-11 04:12:47 UTC</t>
  </si>
  <si>
    <t>2022-04-11 04:11:51 UTC</t>
  </si>
  <si>
    <t>2022-04-11 04:09:54 UTC</t>
  </si>
  <si>
    <t>a7162659568610b75088e2f522f61d00</t>
  </si>
  <si>
    <t>2022-04-11 04:09:52 UTC</t>
  </si>
  <si>
    <t>2022-04-11 04:09:42 UTC</t>
  </si>
  <si>
    <t>2022-04-11 04:09:39 UTC</t>
  </si>
  <si>
    <t>2022-04-11 04:08:55 UTC</t>
  </si>
  <si>
    <t>2022-04-11 04:08:42 UTC</t>
  </si>
  <si>
    <t>2022-04-11 04:08:39 UTC</t>
  </si>
  <si>
    <t>2022-04-11 04:08:33 UTC</t>
  </si>
  <si>
    <t>6987385bd8555719efd04c7e25bfa0b1</t>
  </si>
  <si>
    <t>2022-04-11 04:08:20 UTC</t>
  </si>
  <si>
    <t>2022-04-11 04:08:08 UTC</t>
  </si>
  <si>
    <t>2022-04-11 04:08:06 UTC</t>
  </si>
  <si>
    <t>2022-04-11 04:08:03 UTC</t>
  </si>
  <si>
    <t>2022-04-11 04:07:59 UTC</t>
  </si>
  <si>
    <t>2022-04-11 04:07:51 UTC</t>
  </si>
  <si>
    <t>2022-04-11 04:07:12 UTC</t>
  </si>
  <si>
    <t>2022-04-11 04:06:48 UTC</t>
  </si>
  <si>
    <t>2022-04-11 04:06:43 UTC</t>
  </si>
  <si>
    <t>2022-04-11 04:06:18 UTC</t>
  </si>
  <si>
    <t>2022-04-11 04:05:39 UTC</t>
  </si>
  <si>
    <t>2022-04-11 04:05:33 UTC</t>
  </si>
  <si>
    <t>2022-04-11 04:05:27 UTC</t>
  </si>
  <si>
    <t>2022-04-11 04:05:18 UTC</t>
  </si>
  <si>
    <t>2022-04-11 04:00:31 UTC</t>
  </si>
  <si>
    <t>2022-04-11 04:00:16 UTC</t>
  </si>
  <si>
    <t>2022-04-11 03:59:35 UTC</t>
  </si>
  <si>
    <t>e91e907775c027326d94c6511019841c</t>
  </si>
  <si>
    <t>2022-04-11 03:59:15 UTC</t>
  </si>
  <si>
    <t>2022-04-11 03:58:55 UTC</t>
  </si>
  <si>
    <t>2022-04-11 03:56:54 UTC</t>
  </si>
  <si>
    <t>6c1569c5c4d9ad84e149478dffe3e142</t>
  </si>
  <si>
    <t>2022-04-11 03:56:07 UTC</t>
  </si>
  <si>
    <t>2022-04-11 03:56:05 UTC</t>
  </si>
  <si>
    <t>2022-04-11 03:56:00 UTC</t>
  </si>
  <si>
    <t>2022-04-11 03:55:43 UTC</t>
  </si>
  <si>
    <t>2022-04-11 03:54:51 UTC</t>
  </si>
  <si>
    <t>2022-04-11 03:54:49 UTC</t>
  </si>
  <si>
    <t>2022-04-11 03:54:30 UTC</t>
  </si>
  <si>
    <t>2022-04-11 03:54:23 UTC</t>
  </si>
  <si>
    <t>2022-04-11 03:50:09 UTC</t>
  </si>
  <si>
    <t>2022-04-11 03:50:05 UTC</t>
  </si>
  <si>
    <t>2022-04-11 03:49:59 UTC</t>
  </si>
  <si>
    <t>2022-04-11 03:49:16 UTC</t>
  </si>
  <si>
    <t>2022-04-11 03:46:17 UTC</t>
  </si>
  <si>
    <t>8621f3a24eff74415ec5ef6a6e71fbba</t>
  </si>
  <si>
    <t>2022-04-11 03:46:04 UTC</t>
  </si>
  <si>
    <t>2022-04-11 03:46:03 UTC</t>
  </si>
  <si>
    <t>2022-04-11 03:46:00 UTC</t>
  </si>
  <si>
    <t>2022-04-11 03:45:58 UTC</t>
  </si>
  <si>
    <t>2022-04-11 03:45:46 UTC</t>
  </si>
  <si>
    <t>2022-04-11 03:44:59 UTC</t>
  </si>
  <si>
    <t>726964bde0702ff63d63f5ffabe92eb9</t>
  </si>
  <si>
    <t>2022-04-11 03:41:25 UTC</t>
  </si>
  <si>
    <t>2022-04-11 03:41:23 UTC</t>
  </si>
  <si>
    <t>2022-04-11 03:39:47 UTC</t>
  </si>
  <si>
    <t>ce66461cb2e594cf47d4d221841a7003</t>
  </si>
  <si>
    <t>2022-04-11 03:38:39 UTC</t>
  </si>
  <si>
    <t>659ae2bbb3bcc8479486cb9599e9a56e</t>
  </si>
  <si>
    <t>2022-04-11 03:38:23 UTC</t>
  </si>
  <si>
    <t>750bead2a7737bef476a02665bd0df66</t>
  </si>
  <si>
    <t>2022-04-11 03:37:31 UTC</t>
  </si>
  <si>
    <t>2022-04-11 03:37:25 UTC</t>
  </si>
  <si>
    <t>2022-04-11 03:37:23 UTC</t>
  </si>
  <si>
    <t>2022-04-11 03:37:22 UTC</t>
  </si>
  <si>
    <t>2022-04-11 03:37:21 UTC</t>
  </si>
  <si>
    <t>2022-04-11 03:37:12 UTC</t>
  </si>
  <si>
    <t>2022-04-11 03:37:04 UTC</t>
  </si>
  <si>
    <t>2022-04-11 03:36:03 UTC</t>
  </si>
  <si>
    <t>2022-04-11 03:33:38 UTC</t>
  </si>
  <si>
    <t>2022-04-11 03:33:35 UTC</t>
  </si>
  <si>
    <t>e465671df21299d0b7bf65910246c53f</t>
  </si>
  <si>
    <t>2022-04-11 03:33:11 UTC</t>
  </si>
  <si>
    <t>2022-04-11 03:33:06 UTC</t>
  </si>
  <si>
    <t>2022-04-11 03:33:04 UTC</t>
  </si>
  <si>
    <t>2022-04-11 03:33:02 UTC</t>
  </si>
  <si>
    <t>2022-04-11 03:32:57 UTC</t>
  </si>
  <si>
    <t>2022-04-11 03:32:33 UTC</t>
  </si>
  <si>
    <t>2022-04-11 03:32:32 UTC</t>
  </si>
  <si>
    <t>2022-04-11 03:32:26 UTC</t>
  </si>
  <si>
    <t>2022-04-11 03:32:24 UTC</t>
  </si>
  <si>
    <t>2022-04-11 03:32:20 UTC</t>
  </si>
  <si>
    <t>45e818cfab75190f79533130060e3f32</t>
  </si>
  <si>
    <t>2022-04-11 03:31:57 UTC</t>
  </si>
  <si>
    <t>2022-04-11 03:30:44 UTC</t>
  </si>
  <si>
    <t>2022-04-11 03:28:50 UTC</t>
  </si>
  <si>
    <t>2022-04-11 03:28:34 UTC</t>
  </si>
  <si>
    <t>2022-04-11 03:27:31 UTC</t>
  </si>
  <si>
    <t>2022-04-11 03:27:24 UTC</t>
  </si>
  <si>
    <t>2022-04-11 03:27:23 UTC</t>
  </si>
  <si>
    <t>2022-04-11 03:27:21 UTC</t>
  </si>
  <si>
    <t>2022-04-11 03:27:14 UTC</t>
  </si>
  <si>
    <t>2022-04-11 03:23:40 UTC</t>
  </si>
  <si>
    <t>c024128a3337fb8366bc8e6ad9ffe4be</t>
  </si>
  <si>
    <t>2022-04-11 03:23:38 UTC</t>
  </si>
  <si>
    <t>2022-04-11 03:22:43 UTC</t>
  </si>
  <si>
    <t>2022-04-11 03:22:41 UTC</t>
  </si>
  <si>
    <t>2022-04-11 03:22:39 UTC</t>
  </si>
  <si>
    <t>2022-04-11 03:22:37 UTC</t>
  </si>
  <si>
    <t>2022-04-11 03:22:18 UTC</t>
  </si>
  <si>
    <t>2022-04-11 03:22:16 UTC</t>
  </si>
  <si>
    <t>2022-04-11 03:21:28 UTC</t>
  </si>
  <si>
    <t>2022-04-11 03:21:26 UTC</t>
  </si>
  <si>
    <t>2022-04-11 03:21:17 UTC</t>
  </si>
  <si>
    <t>2022-04-11 03:21:15 UTC</t>
  </si>
  <si>
    <t>2022-04-11 03:20:20 UTC</t>
  </si>
  <si>
    <t>2022-04-11 03:20:06 UTC</t>
  </si>
  <si>
    <t>2022-04-11 03:18:44 UTC</t>
  </si>
  <si>
    <t>60c45d5d66116f2def35dbe0afefa08d</t>
  </si>
  <si>
    <t>2022-04-11 03:18:13 UTC</t>
  </si>
  <si>
    <t>2022-04-11 03:01:54 UTC</t>
  </si>
  <si>
    <t>e1198024911ca9b7f37b84bb34ff5b6c</t>
  </si>
  <si>
    <t>2022-04-11 03:01:38 UTC</t>
  </si>
  <si>
    <t>2022-04-11 02:55:23 UTC</t>
  </si>
  <si>
    <t>232a68e0bbf045a1d52c38e84e6be968</t>
  </si>
  <si>
    <t>2022-04-11 02:54:45 UTC</t>
  </si>
  <si>
    <t>2022-04-11 02:54:10 UTC</t>
  </si>
  <si>
    <t>2022-04-11 02:53:39 UTC</t>
  </si>
  <si>
    <t>2022-04-11 02:48:43 UTC</t>
  </si>
  <si>
    <t>2022-04-11 02:48:38 UTC</t>
  </si>
  <si>
    <t>99bea8bcdbe612e582c8c434ae1ad613</t>
  </si>
  <si>
    <t>2022-04-11 02:45:24 UTC</t>
  </si>
  <si>
    <t>2022-04-11 02:45:22 UTC</t>
  </si>
  <si>
    <t>2022-04-11 02:45:12 UTC</t>
  </si>
  <si>
    <t>2022-04-11 02:45:09 UTC</t>
  </si>
  <si>
    <t>e68ed4ed233aae53a98270a123a9393c</t>
  </si>
  <si>
    <t>2022-04-11 02:45:07 UTC</t>
  </si>
  <si>
    <t>2022-04-11 02:45:02 UTC</t>
  </si>
  <si>
    <t>2022-04-11 02:44:44 UTC</t>
  </si>
  <si>
    <t>2022-04-11 02:44:29 UTC</t>
  </si>
  <si>
    <t>490e8e204934372a1679a99ee00136b4</t>
  </si>
  <si>
    <t>2022-04-11 02:43:12 UTC</t>
  </si>
  <si>
    <t>2022-04-11 02:43:10 UTC</t>
  </si>
  <si>
    <t>61705b2438752c4b417a7eea0fc15508</t>
  </si>
  <si>
    <t>2022-04-11 02:43:08 UTC</t>
  </si>
  <si>
    <t>2022-04-11 02:42:49 UTC</t>
  </si>
  <si>
    <t>2022-04-11 02:42:44 UTC</t>
  </si>
  <si>
    <t>2022-04-11 02:42:33 UTC</t>
  </si>
  <si>
    <t>2022-04-11 02:41:31 UTC</t>
  </si>
  <si>
    <t>2022-04-11 02:41:13 UTC</t>
  </si>
  <si>
    <t>c5a77c2643f88acd794b6aee9835880d</t>
  </si>
  <si>
    <t>2022-04-11 02:40:29 UTC</t>
  </si>
  <si>
    <t>2022-04-11 02:40:27 UTC</t>
  </si>
  <si>
    <t>2022-04-11 02:40:22 UTC</t>
  </si>
  <si>
    <t>2022-04-11 02:40:15 UTC</t>
  </si>
  <si>
    <t>17c92ce377d146906ddee78ab23c1480</t>
  </si>
  <si>
    <t>2022-04-11 02:40:11 UTC</t>
  </si>
  <si>
    <t>69668a08af1a08c9223f675d4e5991c8</t>
  </si>
  <si>
    <t>2022-04-11 02:40:06 UTC</t>
  </si>
  <si>
    <t>2022-04-11 02:23:01 UTC</t>
  </si>
  <si>
    <t>2022-04-11 02:22:59 UTC</t>
  </si>
  <si>
    <t>2022-04-11 02:22:57 UTC</t>
  </si>
  <si>
    <t>2022-04-11 02:22:50 UTC</t>
  </si>
  <si>
    <t>2022-04-11 02:20:50 UTC</t>
  </si>
  <si>
    <t>2022-04-11 02:20:00 UTC</t>
  </si>
  <si>
    <t>e5ede6da606cef3e0aeb0a14aeecc7b2</t>
  </si>
  <si>
    <t>2022-04-11 02:18:27 UTC</t>
  </si>
  <si>
    <t>82bfa55972cb221f95da60070fc4eb55</t>
  </si>
  <si>
    <t>2022-04-11 02:16:47 UTC</t>
  </si>
  <si>
    <t>2022-04-11 02:11:28 UTC</t>
  </si>
  <si>
    <t>2022-04-11 02:08:15 UTC</t>
  </si>
  <si>
    <t>2022-04-11 02:08:03 UTC</t>
  </si>
  <si>
    <t>2022-04-11 02:06:44 UTC</t>
  </si>
  <si>
    <t>2022-04-11 02:06:39 UTC</t>
  </si>
  <si>
    <t>2022-04-11 02:06:35 UTC</t>
  </si>
  <si>
    <t>2022-04-11 01:52:35 UTC</t>
  </si>
  <si>
    <t>2022-04-11 01:50:46 UTC</t>
  </si>
  <si>
    <t>2022-04-11 01:22:02 UTC</t>
  </si>
  <si>
    <t>2022-04-11 01:21:06 UTC</t>
  </si>
  <si>
    <t>2022-04-11 01:13:50 UTC</t>
  </si>
  <si>
    <t>2022-04-11 01:13:43 UTC</t>
  </si>
  <si>
    <t>2022-04-11 01:11:44 UTC</t>
  </si>
  <si>
    <t>75ba54a8cf5a76f81901515b17b15b87</t>
  </si>
  <si>
    <t>2022-04-11 01:11:33 UTC</t>
  </si>
  <si>
    <t>2022-04-11 01:10:17 UTC</t>
  </si>
  <si>
    <t>2022-04-11 01:09:57 UTC</t>
  </si>
  <si>
    <t>2022-04-11 00:49:22 UTC</t>
  </si>
  <si>
    <t>2022-04-11 00:49:20 UTC</t>
  </si>
  <si>
    <t>2022-04-11 00:49:11 UTC</t>
  </si>
  <si>
    <t>2022-04-11 00:47:50 UTC</t>
  </si>
  <si>
    <t>2022-04-11 00:39:54 UTC</t>
  </si>
  <si>
    <t>47cd2fedd54192a0ed91c11186bdc1d1</t>
  </si>
  <si>
    <t>2022-04-11 00:39:52 UTC</t>
  </si>
  <si>
    <t>2022-04-11 00:39:48 UTC</t>
  </si>
  <si>
    <t>2022-04-11 00:39:34 UTC</t>
  </si>
  <si>
    <t>2022-04-11 00:35:04 UTC</t>
  </si>
  <si>
    <t>2022-04-11 00:33:32 UTC</t>
  </si>
  <si>
    <t>2022-04-11 00:32:06 UTC</t>
  </si>
  <si>
    <t>2022-04-11 00:32:04 UTC</t>
  </si>
  <si>
    <t>23136150735ca1308dc7e75b11ebaf86</t>
  </si>
  <si>
    <t>2022-04-11 00:32:01 UTC</t>
  </si>
  <si>
    <t>2022-04-11 00:28:38 UTC</t>
  </si>
  <si>
    <t>2022-04-11 00:24:06 UTC</t>
  </si>
  <si>
    <t>2022-04-11 00:14:01 UTC</t>
  </si>
  <si>
    <t>2022-04-11 00:13:59 UTC</t>
  </si>
  <si>
    <t>2022-04-11 00:12:31 UTC</t>
  </si>
  <si>
    <t>2022-04-11 00:12:26 UTC</t>
  </si>
  <si>
    <t>2022-04-11 00:12:06 UTC</t>
  </si>
  <si>
    <t>2022-04-11 00:08:35 UTC</t>
  </si>
  <si>
    <t>2022-04-10 23:26:56 UTC</t>
  </si>
  <si>
    <t>2022-04-10 23:26:54 UTC</t>
  </si>
  <si>
    <t>2022-04-10 23:26:13 UTC</t>
  </si>
  <si>
    <t>bf1dc0fa0d53cfd78ce867affc08a082</t>
  </si>
  <si>
    <t>2022-04-10 23:26:09 UTC</t>
  </si>
  <si>
    <t>2022-04-10 23:26:01 UTC</t>
  </si>
  <si>
    <t>2022-04-10 23:25:35 UTC</t>
  </si>
  <si>
    <t>2022-04-10 23:25:05 UTC</t>
  </si>
  <si>
    <t>2022-04-10 23:24:48 UTC</t>
  </si>
  <si>
    <t>2022-04-10 23:24:44 UTC</t>
  </si>
  <si>
    <t>2022-04-10 23:24:12 UTC</t>
  </si>
  <si>
    <t>2022-04-10 23:23:56 UTC</t>
  </si>
  <si>
    <t>2022-04-10 23:12:05 UTC</t>
  </si>
  <si>
    <t>2022-04-10 23:12:02 UTC</t>
  </si>
  <si>
    <t>2022-04-10 21:21:27 UTC</t>
  </si>
  <si>
    <t>2022-04-10 20:53:49 UTC</t>
  </si>
  <si>
    <t>1152c3084f6c28f1379824cd17410449</t>
  </si>
  <si>
    <t>2022-04-10 19:56:25 UTC</t>
  </si>
  <si>
    <t>2022-04-10 19:27:10 UTC</t>
  </si>
  <si>
    <t>fa4fc0f1fe50b22dc93f44de618e0682</t>
  </si>
  <si>
    <t>2022-04-10 19:15:31 UTC</t>
  </si>
  <si>
    <t>9403fb89462dcf250b6c22f9838472fb</t>
  </si>
  <si>
    <t>2022-04-10 19:15:03 UTC</t>
  </si>
  <si>
    <t>2022-04-10 19:13:19 UTC</t>
  </si>
  <si>
    <t>2022-04-10 19:13:12 UTC</t>
  </si>
  <si>
    <t>2022-04-10 18:52:36 UTC</t>
  </si>
  <si>
    <t>2022-04-10 18:52:33 UTC</t>
  </si>
  <si>
    <t>2022-04-10 18:52:31 UTC</t>
  </si>
  <si>
    <t>2022-04-10 18:22:28 UTC</t>
  </si>
  <si>
    <t>2022-04-10 18:22:17 UTC</t>
  </si>
  <si>
    <t>68e2ca296db0edf33e86825d40e5fc72</t>
  </si>
  <si>
    <t>2022-04-10 18:18:29 UTC</t>
  </si>
  <si>
    <t>2022-04-10 18:14:32 UTC</t>
  </si>
  <si>
    <t>6f9aa452580c17d8d915887241af0b66</t>
  </si>
  <si>
    <t>2022-04-10 18:09:34 UTC</t>
  </si>
  <si>
    <t>d7d25f950c10cd1e1fe6607422a30bfe</t>
  </si>
  <si>
    <t>2022-04-10 18:07:17 UTC</t>
  </si>
  <si>
    <t>2022-04-10 18:07:14 UTC</t>
  </si>
  <si>
    <t>2022-04-10 18:07:12 UTC</t>
  </si>
  <si>
    <t>2022-04-10 18:07:10 UTC</t>
  </si>
  <si>
    <t>2022-04-10 18:07:04 UTC</t>
  </si>
  <si>
    <t>2022-04-10 18:07:01 UTC</t>
  </si>
  <si>
    <t>2022-04-10 18:06:54 UTC</t>
  </si>
  <si>
    <t>2022-04-10 18:06:49 UTC</t>
  </si>
  <si>
    <t>2022-04-10 18:03:38 UTC</t>
  </si>
  <si>
    <t>2022-04-10 18:03:22 UTC</t>
  </si>
  <si>
    <t>2022-04-10 17:56:57 UTC</t>
  </si>
  <si>
    <t>2022-04-10 17:56:07 UTC</t>
  </si>
  <si>
    <t>2022-04-10 17:56:05 UTC</t>
  </si>
  <si>
    <t>2022-04-10 17:56:01 UTC</t>
  </si>
  <si>
    <t>2022-04-10 17:55:59 UTC</t>
  </si>
  <si>
    <t>2022-04-10 17:54:18 UTC</t>
  </si>
  <si>
    <t>2022-04-10 17:54:16 UTC</t>
  </si>
  <si>
    <t>2022-04-10 17:38:02 UTC</t>
  </si>
  <si>
    <t>2022-04-10 17:37:53 UTC</t>
  </si>
  <si>
    <t>855c3d0a502b8cc4b02d29e4f2bea9a2</t>
  </si>
  <si>
    <t>2022-04-10 17:21:56 UTC</t>
  </si>
  <si>
    <t>63cda5122665393a420e480d83ccac59</t>
  </si>
  <si>
    <t>2022-04-10 17:17:15 UTC</t>
  </si>
  <si>
    <t>2022-04-10 17:16:44 UTC</t>
  </si>
  <si>
    <t>2be6288b47723b7fafc9fe27a6cd92ba</t>
  </si>
  <si>
    <t>2022-04-10 17:15:35 UTC</t>
  </si>
  <si>
    <t>ef289781f2222c5e0947dc3537dff1b3</t>
  </si>
  <si>
    <t>2022-04-10 17:12:39 UTC</t>
  </si>
  <si>
    <t>2022-04-10 17:01:45 UTC</t>
  </si>
  <si>
    <t>722bf6af2110f5facfa46a9891e25183</t>
  </si>
  <si>
    <t>2022-04-10 16:55:07 UTC</t>
  </si>
  <si>
    <t>2022-04-10 16:47:46 UTC</t>
  </si>
  <si>
    <t>f1b0d0f443b0581c307fa502281713ea</t>
  </si>
  <si>
    <t>2022-04-10 16:45:47 UTC</t>
  </si>
  <si>
    <t>da9a77c7b2ae859d8028601f2df7ca1f</t>
  </si>
  <si>
    <t>2022-04-10 16:35:46 UTC</t>
  </si>
  <si>
    <t>f8bea0032addbf7355f21b64ae85fae0</t>
  </si>
  <si>
    <t>2022-04-10 16:34:29 UTC</t>
  </si>
  <si>
    <t>bb4ede9cbfbc532a4ef5404e440291ba</t>
  </si>
  <si>
    <t>2022-04-10 16:34:01 UTC</t>
  </si>
  <si>
    <t>2022-04-10 16:29:39 UTC</t>
  </si>
  <si>
    <t>2022-04-10 16:29:15 UTC</t>
  </si>
  <si>
    <t>b2bfc5ec36a42e32f49f60d94fb95164</t>
  </si>
  <si>
    <t>2022-04-10 16:24:53 UTC</t>
  </si>
  <si>
    <t>2022-04-10 16:22:44 UTC</t>
  </si>
  <si>
    <t>2022-04-10 16:22:41 UTC</t>
  </si>
  <si>
    <t>31414327b2947606641949e79813e986</t>
  </si>
  <si>
    <t>2022-04-10 16:18:58 UTC</t>
  </si>
  <si>
    <t>7bc97ca9ddc73c259025f3b233b766c5</t>
  </si>
  <si>
    <t>2022-04-10 16:11:33 UTC</t>
  </si>
  <si>
    <t>2022-04-10 16:11:31 UTC</t>
  </si>
  <si>
    <t>2022-04-10 16:06:05 UTC</t>
  </si>
  <si>
    <t>ef3dbc725a9cd85d055d5ec8f84685cd</t>
  </si>
  <si>
    <t>2022-04-10 16:03:16 UTC</t>
  </si>
  <si>
    <t>e1cefcd1da6849d5bf8157496fa6be74</t>
  </si>
  <si>
    <t>2022-04-10 16:01:58 UTC</t>
  </si>
  <si>
    <t>2022-04-10 16:00:49 UTC</t>
  </si>
  <si>
    <t>2022-04-10 16:00:47 UTC</t>
  </si>
  <si>
    <t>2022-04-10 16:00:42 UTC</t>
  </si>
  <si>
    <t>2022-04-10 16:00:40 UTC</t>
  </si>
  <si>
    <t>5381708a7737310fc3ee1146594d90b7</t>
  </si>
  <si>
    <t>2022-04-10 16:00:32 UTC</t>
  </si>
  <si>
    <t>2022-04-10 15:58:54 UTC</t>
  </si>
  <si>
    <t>2022-04-10 15:58:32 UTC</t>
  </si>
  <si>
    <t>62ff45297bf4fe3d04d764d79892f2a2</t>
  </si>
  <si>
    <t>2022-04-10 15:54:47 UTC</t>
  </si>
  <si>
    <t>2022-04-10 15:54:39 UTC</t>
  </si>
  <si>
    <t>0162c89fa4be4b785fd6c0619d7929e1</t>
  </si>
  <si>
    <t>2022-04-10 15:52:10 UTC</t>
  </si>
  <si>
    <t>a52f053a1d46de7295d09930fcaa381d</t>
  </si>
  <si>
    <t>2022-04-10 15:52:04 UTC</t>
  </si>
  <si>
    <t>d0260141abdebc3e8fafc5a247616313</t>
  </si>
  <si>
    <t>2022-04-10 15:50:56 UTC</t>
  </si>
  <si>
    <t>2022-04-10 15:50:37 UTC</t>
  </si>
  <si>
    <t>2022-04-10 15:50:02 UTC</t>
  </si>
  <si>
    <t>2022-04-10 15:44:15 UTC</t>
  </si>
  <si>
    <t>985b31dd38a251411b784eab33c30273</t>
  </si>
  <si>
    <t>2022-04-10 15:40:46 UTC</t>
  </si>
  <si>
    <t>2022-04-10 15:39:18 UTC</t>
  </si>
  <si>
    <t>2022-04-10 15:31:09 UTC</t>
  </si>
  <si>
    <t>2022-04-10 15:31:05 UTC</t>
  </si>
  <si>
    <t>2022-04-10 15:31:04 UTC</t>
  </si>
  <si>
    <t>2022-04-10 15:31:02 UTC</t>
  </si>
  <si>
    <t>2022-04-10 15:31:01 UTC</t>
  </si>
  <si>
    <t>2022-04-10 15:31:00 UTC</t>
  </si>
  <si>
    <t>2022-04-10 15:30:58 UTC</t>
  </si>
  <si>
    <t>2022-04-10 15:30:56 UTC</t>
  </si>
  <si>
    <t>2022-04-10 15:30:53 UTC</t>
  </si>
  <si>
    <t>2022-04-10 15:30:13 UTC</t>
  </si>
  <si>
    <t>2022-04-10 15:30:11 UTC</t>
  </si>
  <si>
    <t>2022-04-10 15:30:03 UTC</t>
  </si>
  <si>
    <t>295764f655eb619babc3d131ea3eba84</t>
  </si>
  <si>
    <t>2022-04-10 15:29:36 UTC</t>
  </si>
  <si>
    <t>2022-04-10 15:25:36 UTC</t>
  </si>
  <si>
    <t>16920ed15fec7d12848cd6373618b099</t>
  </si>
  <si>
    <t>2022-04-10 15:25:06 UTC</t>
  </si>
  <si>
    <t>2022-04-10 15:25:03 UTC</t>
  </si>
  <si>
    <t>2022-04-10 15:23:32 UTC</t>
  </si>
  <si>
    <t>2022-04-10 15:18:22 UTC</t>
  </si>
  <si>
    <t>56546829ab7b920119ad062f4244a5b6</t>
  </si>
  <si>
    <t>2022-04-10 15:14:52 UTC</t>
  </si>
  <si>
    <t>56025ac3f2b3b5856956aba3d42c74dc</t>
  </si>
  <si>
    <t>2022-04-10 15:14:19 UTC</t>
  </si>
  <si>
    <t>2022-04-10 15:13:36 UTC</t>
  </si>
  <si>
    <t>2022-04-10 15:13:21 UTC</t>
  </si>
  <si>
    <t>b0fa911e2bfad31058796f2488b191db</t>
  </si>
  <si>
    <t>2022-04-10 15:13:16 UTC</t>
  </si>
  <si>
    <t>2022-04-10 15:13:13 UTC</t>
  </si>
  <si>
    <t>2022-04-10 15:13:01 UTC</t>
  </si>
  <si>
    <t>d5509eeaaf7f8a06ac0e915ffeba762f</t>
  </si>
  <si>
    <t>2022-04-10 15:11:33 UTC</t>
  </si>
  <si>
    <t>41669c7642d645938868bb2f820c09dc</t>
  </si>
  <si>
    <t>2022-04-10 14:59:57 UTC</t>
  </si>
  <si>
    <t>49c0169d30ef91fcb665f840de37b14b</t>
  </si>
  <si>
    <t>2022-04-10 14:53:10 UTC</t>
  </si>
  <si>
    <t>212b1837f138626550a07fbc9264be86</t>
  </si>
  <si>
    <t>2022-04-10 14:52:48 UTC</t>
  </si>
  <si>
    <t>2022-04-10 14:50:14 UTC</t>
  </si>
  <si>
    <t>2022-04-10 14:48:53 UTC</t>
  </si>
  <si>
    <t>2022-04-10 14:48:35 UTC</t>
  </si>
  <si>
    <t>2022-04-10 14:43:52 UTC</t>
  </si>
  <si>
    <t>2022-04-10 14:42:38 UTC</t>
  </si>
  <si>
    <t>2b07b067439be9480b97f0bc79226daf</t>
  </si>
  <si>
    <t>2022-04-10 14:39:45 UTC</t>
  </si>
  <si>
    <t>2022-04-10 14:39:43 UTC</t>
  </si>
  <si>
    <t>ddceb4bac6ec54a82b1caeb999cbd854</t>
  </si>
  <si>
    <t>2022-04-10 14:39:35 UTC</t>
  </si>
  <si>
    <t>2022-04-10 14:38:40 UTC</t>
  </si>
  <si>
    <t>2022-04-10 14:38:36 UTC</t>
  </si>
  <si>
    <t>2022-04-10 14:38:25 UTC</t>
  </si>
  <si>
    <t>2022-04-10 14:38:15 UTC</t>
  </si>
  <si>
    <t>2022-04-10 14:37:13 UTC</t>
  </si>
  <si>
    <t>2022-04-10 14:34:53 UTC</t>
  </si>
  <si>
    <t>2022-04-10 14:34:44 UTC</t>
  </si>
  <si>
    <t>459a60a0f7f960174a192930626f144c</t>
  </si>
  <si>
    <t>2022-04-10 14:33:40 UTC</t>
  </si>
  <si>
    <t>078c09340fcccdf93379f1714bdc0be6</t>
  </si>
  <si>
    <t>2022-04-10 14:28:40 UTC</t>
  </si>
  <si>
    <t>2022-04-10 14:28:38 UTC</t>
  </si>
  <si>
    <t>2022-04-10 14:28:16 UTC</t>
  </si>
  <si>
    <t>2022-04-10 14:27:35 UTC</t>
  </si>
  <si>
    <t>34672700f7d8104fe2d1af1a842c04bf</t>
  </si>
  <si>
    <t>2022-04-10 14:26:50 UTC</t>
  </si>
  <si>
    <t>2022-04-10 14:26:40 UTC</t>
  </si>
  <si>
    <t>2022-04-10 14:26:37 UTC</t>
  </si>
  <si>
    <t>2022-04-10 14:26:27 UTC</t>
  </si>
  <si>
    <t>2022-04-10 14:23:30 UTC</t>
  </si>
  <si>
    <t>87dd9f8dca2fe4ddd11960c4ed87c3b3</t>
  </si>
  <si>
    <t>2022-04-10 14:23:25 UTC</t>
  </si>
  <si>
    <t>2022-04-10 14:23:07 UTC</t>
  </si>
  <si>
    <t>2022-04-10 14:22:59 UTC</t>
  </si>
  <si>
    <t>2022-04-10 14:22:47 UTC</t>
  </si>
  <si>
    <t>2022-04-10 14:22:41 UTC</t>
  </si>
  <si>
    <t>416809cb01107a24d7af259cf1ac4231</t>
  </si>
  <si>
    <t>2022-04-10 14:22:37 UTC</t>
  </si>
  <si>
    <t>2022-04-10 14:22:33 UTC</t>
  </si>
  <si>
    <t>2022-04-10 14:22:28 UTC</t>
  </si>
  <si>
    <t>5348a29e66ad7ad1751f298fe67aad2c</t>
  </si>
  <si>
    <t>2022-04-10 14:22:24 UTC</t>
  </si>
  <si>
    <t>2022-04-10 14:22:12 UTC</t>
  </si>
  <si>
    <t>2022-04-10 14:22:06 UTC</t>
  </si>
  <si>
    <t>2022-04-10 14:21:59 UTC</t>
  </si>
  <si>
    <t>2022-04-10 14:21:52 UTC</t>
  </si>
  <si>
    <t>c48a7fd09e2ba885257cd35978a0a7fe</t>
  </si>
  <si>
    <t>2022-04-10 14:21:48 UTC</t>
  </si>
  <si>
    <t>2022-04-10 14:21:43 UTC</t>
  </si>
  <si>
    <t>2022-04-10 14:21:11 UTC</t>
  </si>
  <si>
    <t>2022-04-10 14:21:06 UTC</t>
  </si>
  <si>
    <t>2022-04-10 14:21:02 UTC</t>
  </si>
  <si>
    <t>2022-04-10 14:20:58 UTC</t>
  </si>
  <si>
    <t>2022-04-10 14:20:55 UTC</t>
  </si>
  <si>
    <t>2022-04-10 14:20:53 UTC</t>
  </si>
  <si>
    <t>2022-04-10 14:20:33 UTC</t>
  </si>
  <si>
    <t>2022-04-10 14:17:14 UTC</t>
  </si>
  <si>
    <t>2022-04-10 14:17:04 UTC</t>
  </si>
  <si>
    <t>2022-04-10 14:16:34 UTC</t>
  </si>
  <si>
    <t>2022-04-10 14:16:32 UTC</t>
  </si>
  <si>
    <t>2022-04-10 14:16:30 UTC</t>
  </si>
  <si>
    <t>1ca64d7f470789d744ee53bab65764cc</t>
  </si>
  <si>
    <t>2022-04-10 14:16:29 UTC</t>
  </si>
  <si>
    <t>2022-04-10 14:16:28 UTC</t>
  </si>
  <si>
    <t>2022-04-10 14:16:27 UTC</t>
  </si>
  <si>
    <t>2022-04-10 14:16:25 UTC</t>
  </si>
  <si>
    <t>2022-04-10 14:16:24 UTC</t>
  </si>
  <si>
    <t>2022-04-10 14:16:23 UTC</t>
  </si>
  <si>
    <t>2022-04-10 14:16:22 UTC</t>
  </si>
  <si>
    <t>2022-04-10 14:16:21 UTC</t>
  </si>
  <si>
    <t>2022-04-10 14:16:18 UTC</t>
  </si>
  <si>
    <t>2022-04-10 14:16:17 UTC</t>
  </si>
  <si>
    <t>2022-04-10 14:16:15 UTC</t>
  </si>
  <si>
    <t>2022-04-10 14:16:14 UTC</t>
  </si>
  <si>
    <t>2022-04-10 14:16:12 UTC</t>
  </si>
  <si>
    <t>2022-04-10 14:16:10 UTC</t>
  </si>
  <si>
    <t>2022-04-10 14:16:09 UTC</t>
  </si>
  <si>
    <t>2022-04-10 14:16:07 UTC</t>
  </si>
  <si>
    <t>2022-04-10 14:16:04 UTC</t>
  </si>
  <si>
    <t>2022-04-10 14:16:00 UTC</t>
  </si>
  <si>
    <t>2022-04-10 14:15:58 UTC</t>
  </si>
  <si>
    <t>2022-04-10 14:15:56 UTC</t>
  </si>
  <si>
    <t>2022-04-10 14:15:54 UTC</t>
  </si>
  <si>
    <t>2022-04-10 14:15:49 UTC</t>
  </si>
  <si>
    <t>2022-04-10 14:15:46 UTC</t>
  </si>
  <si>
    <t>2022-04-10 14:15:44 UTC</t>
  </si>
  <si>
    <t>2022-04-10 14:14:38 UTC</t>
  </si>
  <si>
    <t>526a4c68a0ef06790c073266727e831e</t>
  </si>
  <si>
    <t>2022-04-10 14:14:02 UTC</t>
  </si>
  <si>
    <t>2022-04-10 14:14:00 UTC</t>
  </si>
  <si>
    <t>2022-04-10 14:13:58 UTC</t>
  </si>
  <si>
    <t>2022-04-10 14:13:56 UTC</t>
  </si>
  <si>
    <t>2022-04-10 14:13:43 UTC</t>
  </si>
  <si>
    <t>2022-04-10 14:13:36 UTC</t>
  </si>
  <si>
    <t>2022-04-10 14:13:34 UTC</t>
  </si>
  <si>
    <t>2022-04-10 14:13:32 UTC</t>
  </si>
  <si>
    <t>2022-04-10 14:13:28 UTC</t>
  </si>
  <si>
    <t>2022-04-10 14:13:26 UTC</t>
  </si>
  <si>
    <t>2022-04-10 14:13:07 UTC</t>
  </si>
  <si>
    <t>2022-04-10 14:13:05 UTC</t>
  </si>
  <si>
    <t>974f70ab7b6f54ba97fc513cdeb8a157</t>
  </si>
  <si>
    <t>2022-04-10 14:13:02 UTC</t>
  </si>
  <si>
    <t>2022-04-10 14:12:54 UTC</t>
  </si>
  <si>
    <t>2022-04-10 14:12:40 UTC</t>
  </si>
  <si>
    <t>2022-04-10 14:08:35 UTC</t>
  </si>
  <si>
    <t>2022-04-10 14:07:29 UTC</t>
  </si>
  <si>
    <t>21aa48a1286e874d7f6e7a5db95a7882</t>
  </si>
  <si>
    <t>2022-04-10 14:06:21 UTC</t>
  </si>
  <si>
    <t>2022-04-10 14:06:18 UTC</t>
  </si>
  <si>
    <t>2022-04-10 14:04:23 UTC</t>
  </si>
  <si>
    <t>4771812e98a730cee6e15fe7aa28dc78</t>
  </si>
  <si>
    <t>2022-04-10 14:02:54 UTC</t>
  </si>
  <si>
    <t>2022-04-10 14:02:48 UTC</t>
  </si>
  <si>
    <t>2022-04-10 14:02:27 UTC</t>
  </si>
  <si>
    <t>2022-04-10 14:02:22 UTC</t>
  </si>
  <si>
    <t>2022-04-10 14:01:39 UTC</t>
  </si>
  <si>
    <t>2022-04-10 14:01:30 UTC</t>
  </si>
  <si>
    <t>2022-04-10 14:01:22 UTC</t>
  </si>
  <si>
    <t>2022-04-10 14:01:20 UTC</t>
  </si>
  <si>
    <t>2022-04-10 14:00:55 UTC</t>
  </si>
  <si>
    <t>2022-04-10 13:59:28 UTC</t>
  </si>
  <si>
    <t>2022-04-10 13:58:57 UTC</t>
  </si>
  <si>
    <t>2022-04-10 13:58:38 UTC</t>
  </si>
  <si>
    <t>2022-04-10 13:57:58 UTC</t>
  </si>
  <si>
    <t>bc5813dc3cf7cf91074932db459cd2a4</t>
  </si>
  <si>
    <t>2022-04-10 13:57:53 UTC</t>
  </si>
  <si>
    <t>2022-04-10 13:57:50 UTC</t>
  </si>
  <si>
    <t>2022-04-10 13:57:49 UTC</t>
  </si>
  <si>
    <t>2022-04-10 13:57:48 UTC</t>
  </si>
  <si>
    <t>2022-04-10 13:57:47 UTC</t>
  </si>
  <si>
    <t>2022-04-10 13:57:46 UTC</t>
  </si>
  <si>
    <t>2022-04-10 13:57:45 UTC</t>
  </si>
  <si>
    <t>2022-04-10 13:57:44 UTC</t>
  </si>
  <si>
    <t>2022-04-10 13:57:42 UTC</t>
  </si>
  <si>
    <t>2022-04-10 13:57:41 UTC</t>
  </si>
  <si>
    <t>2022-04-10 13:57:39 UTC</t>
  </si>
  <si>
    <t>2022-04-10 13:57:37 UTC</t>
  </si>
  <si>
    <t>2022-04-10 13:57:36 UTC</t>
  </si>
  <si>
    <t>2022-04-10 13:57:34 UTC</t>
  </si>
  <si>
    <t>2022-04-10 13:57:29 UTC</t>
  </si>
  <si>
    <t>2022-04-10 13:57:27 UTC</t>
  </si>
  <si>
    <t>2022-04-10 13:57:26 UTC</t>
  </si>
  <si>
    <t>2022-04-10 13:57:17 UTC</t>
  </si>
  <si>
    <t>2022-04-10 13:57:02 UTC</t>
  </si>
  <si>
    <t>16c89cb3f2e5046055122316d7ffd0ad</t>
  </si>
  <si>
    <t>2022-04-10 13:56:47 UTC</t>
  </si>
  <si>
    <t>2022-04-10 13:56:43 UTC</t>
  </si>
  <si>
    <t>2022-04-10 13:56:25 UTC</t>
  </si>
  <si>
    <t>2022-04-10 13:56:17 UTC</t>
  </si>
  <si>
    <t>2022-04-10 13:56:13 UTC</t>
  </si>
  <si>
    <t>2022-04-10 13:56:08 UTC</t>
  </si>
  <si>
    <t>2022-04-10 13:55:57 UTC</t>
  </si>
  <si>
    <t>2022-04-10 13:55:10 UTC</t>
  </si>
  <si>
    <t>2022-04-10 13:55:07 UTC</t>
  </si>
  <si>
    <t>2022-04-10 13:55:03 UTC</t>
  </si>
  <si>
    <t>2022-04-10 13:54:56 UTC</t>
  </si>
  <si>
    <t>2022-04-10 13:54:48 UTC</t>
  </si>
  <si>
    <t>2022-04-10 13:53:07 UTC</t>
  </si>
  <si>
    <t>2022-04-10 13:51:25 UTC</t>
  </si>
  <si>
    <t>2022-04-10 13:50:57 UTC</t>
  </si>
  <si>
    <t>bb7d415113d64950780f25e638d17dfb</t>
  </si>
  <si>
    <t>2022-04-10 13:48:46 UTC</t>
  </si>
  <si>
    <t>2022-04-10 13:42:02 UTC</t>
  </si>
  <si>
    <t>2022-04-10 13:41:14 UTC</t>
  </si>
  <si>
    <t>2022-04-10 13:41:02 UTC</t>
  </si>
  <si>
    <t>2022-04-10 13:39:21 UTC</t>
  </si>
  <si>
    <t>2022-04-10 13:39:17 UTC</t>
  </si>
  <si>
    <t>63b0c0c0e39797db661d7ecfe1aedf92</t>
  </si>
  <si>
    <t>2022-04-10 13:39:15 UTC</t>
  </si>
  <si>
    <t>2022-04-10 13:39:09 UTC</t>
  </si>
  <si>
    <t>ad032b2fe550fd3ee7085549c9d1c327</t>
  </si>
  <si>
    <t>2022-04-10 13:33:21 UTC</t>
  </si>
  <si>
    <t>8dbd887ff6551b15e850d0c37d9d4195</t>
  </si>
  <si>
    <t>2022-04-10 13:31:17 UTC</t>
  </si>
  <si>
    <t>2022-04-10 13:25:53 UTC</t>
  </si>
  <si>
    <t>b5cd7535f1f1c217c3615bd7233f7864</t>
  </si>
  <si>
    <t>2022-04-10 13:25:08 UTC</t>
  </si>
  <si>
    <t>4f02fc5da9c98d16d90972b4559c2d3a</t>
  </si>
  <si>
    <t>2022-04-10 13:24:46 UTC</t>
  </si>
  <si>
    <t>2022-04-10 13:24:35 UTC</t>
  </si>
  <si>
    <t>e6000c8bf31e8b596c78b948e04aa11f</t>
  </si>
  <si>
    <t>2022-04-10 13:23:58 UTC</t>
  </si>
  <si>
    <t>2022-04-10 13:23:56 UTC</t>
  </si>
  <si>
    <t>2022-04-10 13:23:50 UTC</t>
  </si>
  <si>
    <t>2022-04-10 13:22:07 UTC</t>
  </si>
  <si>
    <t>4337ebc5d2541b504fb269e232139e65</t>
  </si>
  <si>
    <t>2022-04-10 13:21:59 UTC</t>
  </si>
  <si>
    <t>2022-04-10 13:21:57 UTC</t>
  </si>
  <si>
    <t>2022-04-10 13:21:47 UTC</t>
  </si>
  <si>
    <t>2022-04-10 13:07:29 UTC</t>
  </si>
  <si>
    <t>2022-04-10 13:07:09 UTC</t>
  </si>
  <si>
    <t>2022-04-10 13:07:07 UTC</t>
  </si>
  <si>
    <t>2022-04-10 13:06:24 UTC</t>
  </si>
  <si>
    <t>2022-04-10 13:05:13 UTC</t>
  </si>
  <si>
    <t>2022-04-10 13:05:08 UTC</t>
  </si>
  <si>
    <t>2022-04-10 13:04:57 UTC</t>
  </si>
  <si>
    <t>6482af3e7027053ff0831e9ecd8a353f</t>
  </si>
  <si>
    <t>2022-04-10 12:58:23 UTC</t>
  </si>
  <si>
    <t>2022-04-10 12:55:58 UTC</t>
  </si>
  <si>
    <t>85aa0dd5ef78467c55298eda9452135a</t>
  </si>
  <si>
    <t>2022-04-10 12:50:02 UTC</t>
  </si>
  <si>
    <t>2022-04-10 12:43:17 UTC</t>
  </si>
  <si>
    <t>3b417525ea267e12021d3616c0065c8e</t>
  </si>
  <si>
    <t>2022-04-10 12:41:10 UTC</t>
  </si>
  <si>
    <t>2022-04-10 12:30:09 UTC</t>
  </si>
  <si>
    <t>2022-04-10 12:28:56 UTC</t>
  </si>
  <si>
    <t>1b03d2b965e4166c647d842d644af06b</t>
  </si>
  <si>
    <t>2022-04-10 12:28:39 UTC</t>
  </si>
  <si>
    <t>2022-04-10 12:18:53 UTC</t>
  </si>
  <si>
    <t>56bd302822eb05618b0af69017374433</t>
  </si>
  <si>
    <t>2022-04-10 12:07:33 UTC</t>
  </si>
  <si>
    <t>2022-04-10 12:06:28 UTC</t>
  </si>
  <si>
    <t>2022-04-10 12:05:27 UTC</t>
  </si>
  <si>
    <t>2022-04-10 12:05:03 UTC</t>
  </si>
  <si>
    <t>2022-04-10 12:04:47 UTC</t>
  </si>
  <si>
    <t>2022-04-10 12:04:43 UTC</t>
  </si>
  <si>
    <t>2022-04-10 12:04:13 UTC</t>
  </si>
  <si>
    <t>2022-04-10 11:52:58 UTC</t>
  </si>
  <si>
    <t>2022-04-10 11:52:27 UTC</t>
  </si>
  <si>
    <t>2022-04-10 11:41:32 UTC</t>
  </si>
  <si>
    <t>2022-04-10 11:41:29 UTC</t>
  </si>
  <si>
    <t>2022-04-10 11:41:27 UTC</t>
  </si>
  <si>
    <t>9e98bd84b8e200632d8b074a830fd2e0</t>
  </si>
  <si>
    <t>2022-04-10 11:40:17 UTC</t>
  </si>
  <si>
    <t>2022-04-10 11:38:44 UTC</t>
  </si>
  <si>
    <t>2022-04-10 11:38:19 UTC</t>
  </si>
  <si>
    <t>2022-04-10 11:37:54 UTC</t>
  </si>
  <si>
    <t>2022-04-10 11:37:51 UTC</t>
  </si>
  <si>
    <t>223711cb1d153eff1d0f5a4e4f51edd7</t>
  </si>
  <si>
    <t>2022-04-10 11:35:24 UTC</t>
  </si>
  <si>
    <t>2022-04-10 11:35:23 UTC</t>
  </si>
  <si>
    <t>2022-04-10 11:35:21 UTC</t>
  </si>
  <si>
    <t>2022-04-10 11:35:12 UTC</t>
  </si>
  <si>
    <t>2022-04-10 11:34:12 UTC</t>
  </si>
  <si>
    <t>7f03d019032eb75124f0e969517e9f78</t>
  </si>
  <si>
    <t>2022-04-10 11:32:44 UTC</t>
  </si>
  <si>
    <t>2022-04-10 11:32:42 UTC</t>
  </si>
  <si>
    <t>2022-04-10 11:28:56 UTC</t>
  </si>
  <si>
    <t>65bb465f4a540de6b6e4eb2ff5fb0f59</t>
  </si>
  <si>
    <t>2022-04-10 11:28:51 UTC</t>
  </si>
  <si>
    <t>2022-04-10 11:27:59 UTC</t>
  </si>
  <si>
    <t>68a41d7bb2941b177c298fe910c35ec4</t>
  </si>
  <si>
    <t>2022-04-10 11:27:55 UTC</t>
  </si>
  <si>
    <t>2022-04-10 11:27:53 UTC</t>
  </si>
  <si>
    <t>2022-04-10 11:26:28 UTC</t>
  </si>
  <si>
    <t>2022-04-10 11:17:14 UTC</t>
  </si>
  <si>
    <t>f4499f8e50c1b091f24c7f99c9a3dcd4</t>
  </si>
  <si>
    <t>2022-04-10 11:15:08 UTC</t>
  </si>
  <si>
    <t>dc505209d3b533a59e2254b1a00307c8</t>
  </si>
  <si>
    <t>2022-04-10 11:14:39 UTC</t>
  </si>
  <si>
    <t>2022-04-10 11:14:31 UTC</t>
  </si>
  <si>
    <t>2022-04-10 11:12:03 UTC</t>
  </si>
  <si>
    <t>2022-04-10 11:12:00 UTC</t>
  </si>
  <si>
    <t>90d05b25d4e5a768b20a8984c224c606</t>
  </si>
  <si>
    <t>2022-04-10 11:08:12 UTC</t>
  </si>
  <si>
    <t>2022-04-10 11:06:31 UTC</t>
  </si>
  <si>
    <t>2022-04-10 11:06:15 UTC</t>
  </si>
  <si>
    <t>2022-04-10 11:04:20 UTC</t>
  </si>
  <si>
    <t>dfa00c6326eddfa28cad57f87c5465fe</t>
  </si>
  <si>
    <t>2022-04-10 10:47:30 UTC</t>
  </si>
  <si>
    <t>2022-04-10 10:45:54 UTC</t>
  </si>
  <si>
    <t>2022-04-10 10:36:28 UTC</t>
  </si>
  <si>
    <t>2022-04-10 10:19:23 UTC</t>
  </si>
  <si>
    <t>2022-04-10 10:18:41 UTC</t>
  </si>
  <si>
    <t>2022-04-10 10:18:38 UTC</t>
  </si>
  <si>
    <t>2022-04-10 10:18:34 UTC</t>
  </si>
  <si>
    <t>2022-04-10 10:18:27 UTC</t>
  </si>
  <si>
    <t>2022-04-10 10:18:25 UTC</t>
  </si>
  <si>
    <t>2022-04-10 10:18:22 UTC</t>
  </si>
  <si>
    <t>2022-04-10 10:18:18 UTC</t>
  </si>
  <si>
    <t>2022-04-10 10:18:13 UTC</t>
  </si>
  <si>
    <t>2022-04-10 10:18:11 UTC</t>
  </si>
  <si>
    <t>2022-04-10 10:18:08 UTC</t>
  </si>
  <si>
    <t>2022-04-10 10:18:05 UTC</t>
  </si>
  <si>
    <t>2022-04-10 10:17:58 UTC</t>
  </si>
  <si>
    <t>2022-04-10 10:17:38 UTC</t>
  </si>
  <si>
    <t>2022-04-10 10:17:33 UTC</t>
  </si>
  <si>
    <t>2022-04-10 10:16:53 UTC</t>
  </si>
  <si>
    <t>810a05492677ff7d6e295274ad0ecd3b</t>
  </si>
  <si>
    <t>2022-04-10 10:12:56 UTC</t>
  </si>
  <si>
    <t>efb78f952c8874344970c73b2e5899eb</t>
  </si>
  <si>
    <t>2022-04-10 10:12:24 UTC</t>
  </si>
  <si>
    <t>2022-04-10 10:12:16 UTC</t>
  </si>
  <si>
    <t>2022-04-10 10:07:28 UTC</t>
  </si>
  <si>
    <t>f7123dd49683e6da64166f3d45b917b6</t>
  </si>
  <si>
    <t>2022-04-10 10:06:35 UTC</t>
  </si>
  <si>
    <t>2022-04-10 10:06:33 UTC</t>
  </si>
  <si>
    <t>2022-04-10 10:06:31 UTC</t>
  </si>
  <si>
    <t>2022-04-10 10:06:22 UTC</t>
  </si>
  <si>
    <t>2022-04-10 10:06:21 UTC</t>
  </si>
  <si>
    <t>073faca9ffbbc5e94a8b0e421e338fdd</t>
  </si>
  <si>
    <t>2022-04-10 10:02:09 UTC</t>
  </si>
  <si>
    <t>669513999bafa402439b6fb55b0d0283</t>
  </si>
  <si>
    <t>2022-04-10 10:01:39 UTC</t>
  </si>
  <si>
    <t>2022-04-10 09:53:39 UTC</t>
  </si>
  <si>
    <t>2022-04-10 09:53:37 UTC</t>
  </si>
  <si>
    <t>2022-04-10 09:53:32 UTC</t>
  </si>
  <si>
    <t>2022-04-10 09:53:27 UTC</t>
  </si>
  <si>
    <t>2022-04-10 09:53:25 UTC</t>
  </si>
  <si>
    <t>2022-04-10 09:53:21 UTC</t>
  </si>
  <si>
    <t>2022-04-10 09:51:02 UTC</t>
  </si>
  <si>
    <t>2022-04-10 09:50:12 UTC</t>
  </si>
  <si>
    <t>5cb210617c5ff6ce43c64d163e29aa22</t>
  </si>
  <si>
    <t>2022-04-10 09:47:33 UTC</t>
  </si>
  <si>
    <t>2022-04-10 09:47:28 UTC</t>
  </si>
  <si>
    <t>2022-04-10 09:47:24 UTC</t>
  </si>
  <si>
    <t>2022-04-10 09:44:49 UTC</t>
  </si>
  <si>
    <t>2022-04-10 09:44:48 UTC</t>
  </si>
  <si>
    <t>2022-04-10 09:38:48 UTC</t>
  </si>
  <si>
    <t>2022-04-10 09:38:44 UTC</t>
  </si>
  <si>
    <t>2022-04-10 09:36:06 UTC</t>
  </si>
  <si>
    <t>2022-04-10 09:34:10 UTC</t>
  </si>
  <si>
    <t>2022-04-10 09:32:16 UTC</t>
  </si>
  <si>
    <t>2022-04-10 09:31:04 UTC</t>
  </si>
  <si>
    <t>2022-04-10 09:30:00 UTC</t>
  </si>
  <si>
    <t>2628fb64088c961f33ee94409603463c</t>
  </si>
  <si>
    <t>2022-04-10 09:29:49 UTC</t>
  </si>
  <si>
    <t>2022-04-10 09:29:11 UTC</t>
  </si>
  <si>
    <t>74826a91a451eafb38e3b408b4bf1667</t>
  </si>
  <si>
    <t>2022-04-10 09:28:41 UTC</t>
  </si>
  <si>
    <t>2022-04-10 09:26:49 UTC</t>
  </si>
  <si>
    <t>2022-04-10 09:25:18 UTC</t>
  </si>
  <si>
    <t>0359bffb39c610224876bac5fca627fe</t>
  </si>
  <si>
    <t>2022-04-10 09:24:15 UTC</t>
  </si>
  <si>
    <t>2022-04-10 09:24:09 UTC</t>
  </si>
  <si>
    <t>2022-04-10 09:20:12 UTC</t>
  </si>
  <si>
    <t>2022-04-10 09:20:09 UTC</t>
  </si>
  <si>
    <t>7738a5ae691ee59d5980ee3c094c54e7</t>
  </si>
  <si>
    <t>2022-04-10 09:19:56 UTC</t>
  </si>
  <si>
    <t>2022-04-10 09:19:40 UTC</t>
  </si>
  <si>
    <t>2022-04-10 09:13:06 UTC</t>
  </si>
  <si>
    <t>eb16c0acffbd74996f12a8e44f87fbf6</t>
  </si>
  <si>
    <t>2022-04-10 09:12:46 UTC</t>
  </si>
  <si>
    <t>2022-04-10 09:11:46 UTC</t>
  </si>
  <si>
    <t>2022-04-10 09:11:16 UTC</t>
  </si>
  <si>
    <t>2022-04-10 09:00:43 UTC</t>
  </si>
  <si>
    <t>07792d028e89863d28859eefc6d6cf3d</t>
  </si>
  <si>
    <t>2022-04-10 08:59:31 UTC</t>
  </si>
  <si>
    <t>72b64664ca0ed576666e4697282f2ba5</t>
  </si>
  <si>
    <t>2022-04-10 08:59:05 UTC</t>
  </si>
  <si>
    <t>2022-04-10 08:50:55 UTC</t>
  </si>
  <si>
    <t>4124ca80e38c02d7e32e80c8a783cc57</t>
  </si>
  <si>
    <t>2022-04-10 08:50:45 UTC</t>
  </si>
  <si>
    <t>2022-04-10 08:50:34 UTC</t>
  </si>
  <si>
    <t>2022-04-10 08:50:27 UTC</t>
  </si>
  <si>
    <t>2022-04-10 08:50:24 UTC</t>
  </si>
  <si>
    <t>2022-04-10 08:49:47 UTC</t>
  </si>
  <si>
    <t>2022-04-10 08:49:34 UTC</t>
  </si>
  <si>
    <t>41194650d61192e0a3303a52cd393b00</t>
  </si>
  <si>
    <t>2022-04-10 08:49:32 UTC</t>
  </si>
  <si>
    <t>2022-04-10 08:49:31 UTC</t>
  </si>
  <si>
    <t>2022-04-10 08:49:30 UTC</t>
  </si>
  <si>
    <t>2022-04-10 08:49:29 UTC</t>
  </si>
  <si>
    <t>2022-04-10 08:49:27 UTC</t>
  </si>
  <si>
    <t>2022-04-10 08:49:25 UTC</t>
  </si>
  <si>
    <t>2022-04-10 08:49:24 UTC</t>
  </si>
  <si>
    <t>2022-04-10 08:49:18 UTC</t>
  </si>
  <si>
    <t>2022-04-10 08:49:14 UTC</t>
  </si>
  <si>
    <t>2022-04-10 08:49:10 UTC</t>
  </si>
  <si>
    <t>2022-04-10 08:49:07 UTC</t>
  </si>
  <si>
    <t>2022-04-10 08:48:58 UTC</t>
  </si>
  <si>
    <t>e93ffb07a2d2a47ffad1974cee19cecf</t>
  </si>
  <si>
    <t>2022-04-10 08:48:46 UTC</t>
  </si>
  <si>
    <t>2022-04-10 08:48:38 UTC</t>
  </si>
  <si>
    <t>2022-04-10 08:41:25 UTC</t>
  </si>
  <si>
    <t>e2688bf10b31312d29d47c614ec7f4b3</t>
  </si>
  <si>
    <t>2022-04-10 08:36:40 UTC</t>
  </si>
  <si>
    <t>4da1de5ca6296e90412520bb554a495d</t>
  </si>
  <si>
    <t>2022-04-10 08:27:16 UTC</t>
  </si>
  <si>
    <t>2022-04-10 08:25:36 UTC</t>
  </si>
  <si>
    <t>2022-04-10 08:20:25 UTC</t>
  </si>
  <si>
    <t>2022-04-10 08:18:53 UTC</t>
  </si>
  <si>
    <t>ea38d1aecb49327ca65e50255b6f935b</t>
  </si>
  <si>
    <t>2022-04-10 08:17:52 UTC</t>
  </si>
  <si>
    <t>2022-04-10 08:16:51 UTC</t>
  </si>
  <si>
    <t>2022-04-10 08:16:47 UTC</t>
  </si>
  <si>
    <t>2022-04-10 08:09:44 UTC</t>
  </si>
  <si>
    <t>2022-04-10 08:09:29 UTC</t>
  </si>
  <si>
    <t>2022-04-10 08:09:27 UTC</t>
  </si>
  <si>
    <t>2022-04-10 08:09:26 UTC</t>
  </si>
  <si>
    <t>c7591dbccac8b3b2557ceae172fa2b66</t>
  </si>
  <si>
    <t>2022-04-10 08:05:46 UTC</t>
  </si>
  <si>
    <t>285b356cea7d74da47be8818a9c5bc3e</t>
  </si>
  <si>
    <t>2022-04-10 08:05:35 UTC</t>
  </si>
  <si>
    <t>ba756c4d4f50f78e82550f8d2f4f6296</t>
  </si>
  <si>
    <t>2022-04-10 08:05:33 UTC</t>
  </si>
  <si>
    <t>2022-04-10 08:02:59 UTC</t>
  </si>
  <si>
    <t>2022-04-10 08:02:55 UTC</t>
  </si>
  <si>
    <t>2022-04-10 08:02:46 UTC</t>
  </si>
  <si>
    <t>2022-04-10 08:02:35 UTC</t>
  </si>
  <si>
    <t>2022-04-10 08:01:48 UTC</t>
  </si>
  <si>
    <t>2022-04-10 08:01:43 UTC</t>
  </si>
  <si>
    <t>2022-04-10 08:01:21 UTC</t>
  </si>
  <si>
    <t>e865ea83b18dcd5962218fdaa636458f</t>
  </si>
  <si>
    <t>2022-04-10 07:59:27 UTC</t>
  </si>
  <si>
    <t>2022-04-10 07:59:20 UTC</t>
  </si>
  <si>
    <t>2022-04-10 07:58:46 UTC</t>
  </si>
  <si>
    <t>1121ff5f9707f479b4c750149aee983a</t>
  </si>
  <si>
    <t>2022-04-10 07:58:36 UTC</t>
  </si>
  <si>
    <t>2022-04-10 07:52:25 UTC</t>
  </si>
  <si>
    <t>771f76fdb2e8e6985960b72b09e082e9</t>
  </si>
  <si>
    <t>2022-04-10 07:36:57 UTC</t>
  </si>
  <si>
    <t>1ce24fa6762736d6ab4ec8cf24f5f479</t>
  </si>
  <si>
    <t>2022-04-10 07:30:00 UTC</t>
  </si>
  <si>
    <t>b4a9c69b14b9c2c2edd568c4d8aeaa6e</t>
  </si>
  <si>
    <t>2022-04-10 07:29:36 UTC</t>
  </si>
  <si>
    <t>2022-04-10 07:24:39 UTC</t>
  </si>
  <si>
    <t>2022-04-10 07:22:54 UTC</t>
  </si>
  <si>
    <t>2022-04-10 07:17:47 UTC</t>
  </si>
  <si>
    <t>2022-04-10 07:17:42 UTC</t>
  </si>
  <si>
    <t>2022-04-10 07:17:33 UTC</t>
  </si>
  <si>
    <t>2022-04-10 07:17:26 UTC</t>
  </si>
  <si>
    <t>2022-04-10 07:14:08 UTC</t>
  </si>
  <si>
    <t>b479994527ce756c041a1578f06ed377</t>
  </si>
  <si>
    <t>2022-04-10 07:12:20 UTC</t>
  </si>
  <si>
    <t>039ea32f87a78d9c093e18e0acf384bb</t>
  </si>
  <si>
    <t>2022-04-10 07:08:16 UTC</t>
  </si>
  <si>
    <t>2022-04-10 06:48:52 UTC</t>
  </si>
  <si>
    <t>2022-04-10 06:48:46 UTC</t>
  </si>
  <si>
    <t>2022-04-10 06:48:11 UTC</t>
  </si>
  <si>
    <t>6503e6184c243f6189538e9203917cbe</t>
  </si>
  <si>
    <t>2022-04-10 06:38:50 UTC</t>
  </si>
  <si>
    <t>2022-04-10 06:38:38 UTC</t>
  </si>
  <si>
    <t>5c2b95f792951d402e24d930b9312535</t>
  </si>
  <si>
    <t>2022-04-10 06:38:18 UTC</t>
  </si>
  <si>
    <t>2022-04-10 06:38:10 UTC</t>
  </si>
  <si>
    <t>2022-04-10 06:37:56 UTC</t>
  </si>
  <si>
    <t>2022-04-10 06:36:32 UTC</t>
  </si>
  <si>
    <t>2022-04-10 06:36:13 UTC</t>
  </si>
  <si>
    <t>2022-04-10 06:35:20 UTC</t>
  </si>
  <si>
    <t>2022-04-10 06:31:05 UTC</t>
  </si>
  <si>
    <t>2022-04-10 06:26:55 UTC</t>
  </si>
  <si>
    <t>2022-04-10 06:24:59 UTC</t>
  </si>
  <si>
    <t>2022-04-10 06:15:59 UTC</t>
  </si>
  <si>
    <t>44ef5c64c1887f4174ed7f95ad6bcec4</t>
  </si>
  <si>
    <t>2022-04-10 06:04:48 UTC</t>
  </si>
  <si>
    <t>2022-04-10 06:04:44 UTC</t>
  </si>
  <si>
    <t>2022-04-10 06:04:18 UTC</t>
  </si>
  <si>
    <t>2022-04-10 06:02:34 UTC</t>
  </si>
  <si>
    <t>87ceee9030102cd611aeab006ae0710d</t>
  </si>
  <si>
    <t>2022-04-10 06:01:31 UTC</t>
  </si>
  <si>
    <t>2022-04-10 06:00:42 UTC</t>
  </si>
  <si>
    <t>2022-04-10 06:00:37 UTC</t>
  </si>
  <si>
    <t>2022-04-10 06:00:33 UTC</t>
  </si>
  <si>
    <t>2022-04-10 05:56:26 UTC</t>
  </si>
  <si>
    <t>2022-04-10 05:54:11 UTC</t>
  </si>
  <si>
    <t>2022-04-10 05:37:03 UTC</t>
  </si>
  <si>
    <t>2022-04-10 05:33:08 UTC</t>
  </si>
  <si>
    <t>2022-04-10 05:32:45 UTC</t>
  </si>
  <si>
    <t>2022-04-10 05:29:27 UTC</t>
  </si>
  <si>
    <t>2022-04-10 05:25:22 UTC</t>
  </si>
  <si>
    <t>2022-04-10 05:22:39 UTC</t>
  </si>
  <si>
    <t>2022-04-10 05:22:06 UTC</t>
  </si>
  <si>
    <t>2022-04-10 05:22:00 UTC</t>
  </si>
  <si>
    <t>2022-04-10 05:21:33 UTC</t>
  </si>
  <si>
    <t>2022-04-10 05:15:46 UTC</t>
  </si>
  <si>
    <t>2022-04-10 05:15:08 UTC</t>
  </si>
  <si>
    <t>2022-04-10 05:12:08 UTC</t>
  </si>
  <si>
    <t>2022-04-10 05:12:05 UTC</t>
  </si>
  <si>
    <t>2022-04-10 05:11:49 UTC</t>
  </si>
  <si>
    <t>2022-04-10 05:11:37 UTC</t>
  </si>
  <si>
    <t>21f018c5774e886ed9a3637ae89c15c2</t>
  </si>
  <si>
    <t>2022-04-10 05:11:13 UTC</t>
  </si>
  <si>
    <t>2022-04-10 05:11:11 UTC</t>
  </si>
  <si>
    <t>2022-04-10 05:11:08 UTC</t>
  </si>
  <si>
    <t>2022-04-10 05:11:06 UTC</t>
  </si>
  <si>
    <t>2022-04-10 05:11:02 UTC</t>
  </si>
  <si>
    <t>2022-04-10 05:10:59 UTC</t>
  </si>
  <si>
    <t>2022-04-10 05:10:56 UTC</t>
  </si>
  <si>
    <t>2022-04-10 05:10:54 UTC</t>
  </si>
  <si>
    <t>2022-04-10 05:10:52 UTC</t>
  </si>
  <si>
    <t>2022-04-10 05:10:49 UTC</t>
  </si>
  <si>
    <t>2022-04-10 05:10:46 UTC</t>
  </si>
  <si>
    <t>2022-04-10 05:10:44 UTC</t>
  </si>
  <si>
    <t>2022-04-10 05:10:41 UTC</t>
  </si>
  <si>
    <t>2022-04-10 05:10:39 UTC</t>
  </si>
  <si>
    <t>2022-04-10 05:10:36 UTC</t>
  </si>
  <si>
    <t>2022-04-10 05:10:33 UTC</t>
  </si>
  <si>
    <t>2022-04-10 05:10:24 UTC</t>
  </si>
  <si>
    <t>2022-04-10 05:10:15 UTC</t>
  </si>
  <si>
    <t>2022-04-10 05:10:13 UTC</t>
  </si>
  <si>
    <t>2022-04-10 05:10:07 UTC</t>
  </si>
  <si>
    <t>2022-04-10 05:10:03 UTC</t>
  </si>
  <si>
    <t>2022-04-10 05:09:54 UTC</t>
  </si>
  <si>
    <t>2022-04-10 05:09:53 UTC</t>
  </si>
  <si>
    <t>2022-04-10 05:09:50 UTC</t>
  </si>
  <si>
    <t>2022-04-10 05:09:45 UTC</t>
  </si>
  <si>
    <t>2022-04-10 05:09:34 UTC</t>
  </si>
  <si>
    <t>2022-04-10 05:09:32 UTC</t>
  </si>
  <si>
    <t>2022-04-10 05:09:06 UTC</t>
  </si>
  <si>
    <t>2022-04-10 05:08:49 UTC</t>
  </si>
  <si>
    <t>5167fca27e2ccc9293ddb34dd981c726</t>
  </si>
  <si>
    <t>2022-04-10 05:08:47 UTC</t>
  </si>
  <si>
    <t>2022-04-10 05:08:38 UTC</t>
  </si>
  <si>
    <t>2022-04-10 05:08:36 UTC</t>
  </si>
  <si>
    <t>2022-04-10 05:08:25 UTC</t>
  </si>
  <si>
    <t>2022-04-10 05:08:17 UTC</t>
  </si>
  <si>
    <t>2022-04-10 05:08:16 UTC</t>
  </si>
  <si>
    <t>2022-04-10 05:07:59 UTC</t>
  </si>
  <si>
    <t>2022-04-10 05:07:29 UTC</t>
  </si>
  <si>
    <t>2022-04-10 05:07:27 UTC</t>
  </si>
  <si>
    <t>2022-04-10 05:07:24 UTC</t>
  </si>
  <si>
    <t>917a011410f93383ccd1ca534e1b4e36</t>
  </si>
  <si>
    <t>2022-04-10 05:07:20 UTC</t>
  </si>
  <si>
    <t>d391daff95b80daad9e68b8dae71339a</t>
  </si>
  <si>
    <t>2022-04-10 05:07:17 UTC</t>
  </si>
  <si>
    <t>2022-04-10 05:06:46 UTC</t>
  </si>
  <si>
    <t>2022-04-10 05:06:39 UTC</t>
  </si>
  <si>
    <t>2022-04-10 05:06:25 UTC</t>
  </si>
  <si>
    <t>2022-04-10 05:06:21 UTC</t>
  </si>
  <si>
    <t>cc682c207bfe580bf8aef04c2cb11e84</t>
  </si>
  <si>
    <t>2022-04-10 05:06:19 UTC</t>
  </si>
  <si>
    <t>2022-04-10 05:04:53 UTC</t>
  </si>
  <si>
    <t>60e48d31f29e43e15d8a884b73bd4e4b</t>
  </si>
  <si>
    <t>2022-04-10 04:55:44 UTC</t>
  </si>
  <si>
    <t>577634c5cb317c511a9ad1903bd8e01f</t>
  </si>
  <si>
    <t>2022-04-10 04:46:49 UTC</t>
  </si>
  <si>
    <t>2022-04-10 04:46:29 UTC</t>
  </si>
  <si>
    <t>2022-04-10 04:46:00 UTC</t>
  </si>
  <si>
    <t>2022-04-10 04:45:10 UTC</t>
  </si>
  <si>
    <t>2022-04-10 04:45:03 UTC</t>
  </si>
  <si>
    <t>2022-04-10 04:44:04 UTC</t>
  </si>
  <si>
    <t>2022-04-10 04:44:02 UTC</t>
  </si>
  <si>
    <t>2022-04-10 04:40:41 UTC</t>
  </si>
  <si>
    <t>2022-04-10 04:35:18 UTC</t>
  </si>
  <si>
    <t>2022-04-10 04:34:27 UTC</t>
  </si>
  <si>
    <t>7e8d12d5ff5d2e147496e453dd7e7354</t>
  </si>
  <si>
    <t>2022-04-10 04:32:37 UTC</t>
  </si>
  <si>
    <t>ec4d9869752843f611521d09a7ea59ef</t>
  </si>
  <si>
    <t>2022-04-10 04:32:10 UTC</t>
  </si>
  <si>
    <t>c9c9a0054f29b06a6f331b81ce4798cd</t>
  </si>
  <si>
    <t>2022-04-10 04:23:20 UTC</t>
  </si>
  <si>
    <t>5f67c56d0eeb9e205f37ed062d53d786</t>
  </si>
  <si>
    <t>2022-04-10 04:22:46 UTC</t>
  </si>
  <si>
    <t>2022-04-10 04:22:28 UTC</t>
  </si>
  <si>
    <t>2022-04-10 04:21:37 UTC</t>
  </si>
  <si>
    <t>2022-04-10 04:20:35 UTC</t>
  </si>
  <si>
    <t>2022-04-10 04:20:32 UTC</t>
  </si>
  <si>
    <t>2022-04-10 04:15:21 UTC</t>
  </si>
  <si>
    <t>2022-04-10 04:13:56 UTC</t>
  </si>
  <si>
    <t>2022-04-10 04:13:12 UTC</t>
  </si>
  <si>
    <t>b87678e5125c50849d73f10de0dd4948</t>
  </si>
  <si>
    <t>2022-04-10 04:13:08 UTC</t>
  </si>
  <si>
    <t>2022-04-10 04:13:06 UTC</t>
  </si>
  <si>
    <t>2022-04-10 04:12:43 UTC</t>
  </si>
  <si>
    <t>2022-04-10 04:12:41 UTC</t>
  </si>
  <si>
    <t>2022-04-10 04:12:39 UTC</t>
  </si>
  <si>
    <t>2022-04-10 04:12:36 UTC</t>
  </si>
  <si>
    <t>2022-04-10 04:12:34 UTC</t>
  </si>
  <si>
    <t>2022-04-10 04:12:32 UTC</t>
  </si>
  <si>
    <t>2022-04-10 04:09:03 UTC</t>
  </si>
  <si>
    <t>2022-04-10 04:09:01 UTC</t>
  </si>
  <si>
    <t>2022-04-10 04:08:55 UTC</t>
  </si>
  <si>
    <t>58f0f9f7001553a384bdffd9d017bc55</t>
  </si>
  <si>
    <t>2022-04-10 04:08:51 UTC</t>
  </si>
  <si>
    <t>2022-04-10 04:08:49 UTC</t>
  </si>
  <si>
    <t>2022-04-10 04:08:48 UTC</t>
  </si>
  <si>
    <t>2022-04-10 04:08:46 UTC</t>
  </si>
  <si>
    <t>2022-04-10 04:08:44 UTC</t>
  </si>
  <si>
    <t>2022-04-10 04:08:35 UTC</t>
  </si>
  <si>
    <t>2022-04-10 04:08:19 UTC</t>
  </si>
  <si>
    <t>2022-04-10 04:07:15 UTC</t>
  </si>
  <si>
    <t>2022-04-10 04:03:06 UTC</t>
  </si>
  <si>
    <t>d3e06b31a682dcefbb10a4217d63177c</t>
  </si>
  <si>
    <t>2022-04-10 04:00:15 UTC</t>
  </si>
  <si>
    <t>2022-04-10 03:58:28 UTC</t>
  </si>
  <si>
    <t>3eb4abcdde9b6323999c96b54698d3a4</t>
  </si>
  <si>
    <t>2022-04-10 03:57:02 UTC</t>
  </si>
  <si>
    <t>f8961af1dcd929d908750e23e7da1d68</t>
  </si>
  <si>
    <t>2022-04-10 03:56:30 UTC</t>
  </si>
  <si>
    <t>2022-04-10 03:55:31 UTC</t>
  </si>
  <si>
    <t>2022-04-10 03:51:55 UTC</t>
  </si>
  <si>
    <t>089a3505aa581ffbc8f6af411d54fb93</t>
  </si>
  <si>
    <t>2022-04-10 03:50:24 UTC</t>
  </si>
  <si>
    <t>2022-04-10 03:47:43 UTC</t>
  </si>
  <si>
    <t>2022-04-10 03:47:42 UTC</t>
  </si>
  <si>
    <t>2022-04-10 03:47:41 UTC</t>
  </si>
  <si>
    <t>2022-04-10 03:47:33 UTC</t>
  </si>
  <si>
    <t>844b5021e7f2fb58393c765e0ac6190f</t>
  </si>
  <si>
    <t>2022-04-10 03:47:28 UTC</t>
  </si>
  <si>
    <t>2022-04-10 03:45:18 UTC</t>
  </si>
  <si>
    <t>2022-04-10 03:45:01 UTC</t>
  </si>
  <si>
    <t>2022-04-10 03:44:58 UTC</t>
  </si>
  <si>
    <t>fadc5eacc406df8ca51bb471dbebb9c5</t>
  </si>
  <si>
    <t>2022-04-10 03:44:25 UTC</t>
  </si>
  <si>
    <t>2022-04-10 03:41:45 UTC</t>
  </si>
  <si>
    <t>2022-04-10 03:41:04 UTC</t>
  </si>
  <si>
    <t>2022-04-10 03:40:57 UTC</t>
  </si>
  <si>
    <t>3ca43b2f2f82e5076cfc5109e1107716</t>
  </si>
  <si>
    <t>2022-04-10 03:40:54 UTC</t>
  </si>
  <si>
    <t>2022-04-10 03:32:23 UTC</t>
  </si>
  <si>
    <t>5219e84e8f19cb90b574546f97a28bfa</t>
  </si>
  <si>
    <t>2022-04-10 03:31:17 UTC</t>
  </si>
  <si>
    <t>88e05e2d30b5709a51e907c2a03ec570</t>
  </si>
  <si>
    <t>2022-04-10 03:30:23 UTC</t>
  </si>
  <si>
    <t>2022-04-10 03:30:18 UTC</t>
  </si>
  <si>
    <t>2022-04-10 03:30:14 UTC</t>
  </si>
  <si>
    <t>2022-04-10 03:30:10 UTC</t>
  </si>
  <si>
    <t>2022-04-10 03:28:37 UTC</t>
  </si>
  <si>
    <t>2022-04-10 03:28:34 UTC</t>
  </si>
  <si>
    <t>2022-04-10 03:28:29 UTC</t>
  </si>
  <si>
    <t>2022-04-10 03:11:01 UTC</t>
  </si>
  <si>
    <t>2022-04-10 03:08:38 UTC</t>
  </si>
  <si>
    <t>2022-04-10 02:50:50 UTC</t>
  </si>
  <si>
    <t>40ac62aae0b52682d1fef3ff7d1e3f88</t>
  </si>
  <si>
    <t>2022-04-10 02:09:10 UTC</t>
  </si>
  <si>
    <t>2022-04-10 00:07:42 UTC</t>
  </si>
  <si>
    <t>882599f4b1d0f9b8245a76030ccccab2</t>
  </si>
  <si>
    <t>2022-04-09 23:44:57 UTC</t>
  </si>
  <si>
    <t>2022-04-09 22:26:12 UTC</t>
  </si>
  <si>
    <t>2022-04-09 22:25:37 UTC</t>
  </si>
  <si>
    <t>2022-04-09 19:42:07 UTC</t>
  </si>
  <si>
    <t>2022-04-09 19:26:41 UTC</t>
  </si>
  <si>
    <t>2022-04-09 19:20:20 UTC</t>
  </si>
  <si>
    <t>2022-04-09 19:00:48 UTC</t>
  </si>
  <si>
    <t>2022-04-09 18:46:54 UTC</t>
  </si>
  <si>
    <t>2022-04-09 18:33:48 UTC</t>
  </si>
  <si>
    <t>2022-04-09 18:17:43 UTC</t>
  </si>
  <si>
    <t>2022-04-09 18:09:57 UTC</t>
  </si>
  <si>
    <t>4c221e8d1e0f2487d6ef1cb09de4f5de</t>
  </si>
  <si>
    <t>2022-04-09 17:52:42 UTC</t>
  </si>
  <si>
    <t>2022-04-09 17:11:01 UTC</t>
  </si>
  <si>
    <t>2022-04-09 16:01:02 UTC</t>
  </si>
  <si>
    <t>2022-04-09 15:49:31 UTC</t>
  </si>
  <si>
    <t>2022-04-09 15:48:53 UTC</t>
  </si>
  <si>
    <t>2022-04-09 15:33:35 UTC</t>
  </si>
  <si>
    <t>2022-04-09 15:14:47 UTC</t>
  </si>
  <si>
    <t>d422a675966c5bb478b2dd5c92c13a20</t>
  </si>
  <si>
    <t>2022-04-09 15:03:31 UTC</t>
  </si>
  <si>
    <t>2022-04-09 14:13:52 UTC</t>
  </si>
  <si>
    <t>2022-04-09 13:40:31 UTC</t>
  </si>
  <si>
    <t>2022-04-09 13:30:19 UTC</t>
  </si>
  <si>
    <t>2022-04-09 13:00:55 UTC</t>
  </si>
  <si>
    <t>64f1e287d56fcb76f6a7f79cea15d12b</t>
  </si>
  <si>
    <t>2022-04-09 12:59:55 UTC</t>
  </si>
  <si>
    <t>2022-04-09 12:53:37 UTC</t>
  </si>
  <si>
    <t>2022-04-09 12:40:41 UTC</t>
  </si>
  <si>
    <t>2022-04-09 12:40:39 UTC</t>
  </si>
  <si>
    <t>2022-04-09 12:22:08 UTC</t>
  </si>
  <si>
    <t>2022-04-09 12:07:02 UTC</t>
  </si>
  <si>
    <t>2022-04-09 11:34:47 UTC</t>
  </si>
  <si>
    <t>2022-04-09 11:30:58 UTC</t>
  </si>
  <si>
    <t>2022-04-09 11:25:10 UTC</t>
  </si>
  <si>
    <t>2022-04-09 11:21:04 UTC</t>
  </si>
  <si>
    <t>2022-04-09 10:45:29 UTC</t>
  </si>
  <si>
    <t>ebd8583fc99f5ce7341f9a581916c7f2</t>
  </si>
  <si>
    <t>2022-04-09 10:25:02 UTC</t>
  </si>
  <si>
    <t>2022-04-09 10:22:24 UTC</t>
  </si>
  <si>
    <t>2022-04-09 10:20:59 UTC</t>
  </si>
  <si>
    <t>2022-04-09 09:59:43 UTC</t>
  </si>
  <si>
    <t>2022-04-09 09:59:13 UTC</t>
  </si>
  <si>
    <t>a26c1f5bc5224410a9c2d92ce7a0dbf8</t>
  </si>
  <si>
    <t>2022-04-09 09:31:08 UTC</t>
  </si>
  <si>
    <t>2022-04-09 09:19:20 UTC</t>
  </si>
  <si>
    <t>89bb4b190de44e354ab1484377644bbc</t>
  </si>
  <si>
    <t>2022-04-09 09:19:15 UTC</t>
  </si>
  <si>
    <t>2022-04-09 09:19:08 UTC</t>
  </si>
  <si>
    <t>2022-04-09 08:38:34 UTC</t>
  </si>
  <si>
    <t>49c9de05cde68e4fbd51afeb7d08bdc0</t>
  </si>
  <si>
    <t>2022-04-09 08:35:46 UTC</t>
  </si>
  <si>
    <t>92d33dca5acfa518cf11fba4929023bc</t>
  </si>
  <si>
    <t>2022-04-09 08:35:10 UTC</t>
  </si>
  <si>
    <t>2022-04-09 08:08:10 UTC</t>
  </si>
  <si>
    <t>2022-04-09 08:07:58 UTC</t>
  </si>
  <si>
    <t>2f4550eae69e30aa08b3880e813955bd</t>
  </si>
  <si>
    <t>2022-04-09 08:07:54 UTC</t>
  </si>
  <si>
    <t>2022-04-09 08:07:40 UTC</t>
  </si>
  <si>
    <t>2022-04-09 08:07:04 UTC</t>
  </si>
  <si>
    <t>2022-04-09 07:35:53 UTC</t>
  </si>
  <si>
    <t>802f3b7d2ca98c29ad66d50d8dc62795</t>
  </si>
  <si>
    <t>2022-04-09 07:13:52 UTC</t>
  </si>
  <si>
    <t>2022-04-09 07:07:00 UTC</t>
  </si>
  <si>
    <t>8178c2fee161ae2cbe961407ac3c1875</t>
  </si>
  <si>
    <t>2022-04-09 06:54:38 UTC</t>
  </si>
  <si>
    <t>1e3694371b87c95a9fe3025c3bb8df02</t>
  </si>
  <si>
    <t>2022-04-09 06:54:05 UTC</t>
  </si>
  <si>
    <t>2022-04-09 06:54:03 UTC</t>
  </si>
  <si>
    <t>2022-04-09 06:53:59 UTC</t>
  </si>
  <si>
    <t>2022-04-09 06:53:56 UTC</t>
  </si>
  <si>
    <t>2022-04-09 06:53:55 UTC</t>
  </si>
  <si>
    <t>2022-04-09 06:21:33 UTC</t>
  </si>
  <si>
    <t>2022-04-09 06:04:11 UTC</t>
  </si>
  <si>
    <t>2022-04-09 05:54:17 UTC</t>
  </si>
  <si>
    <t>2022-04-09 05:46:28 UTC</t>
  </si>
  <si>
    <t>2022-04-09 05:45:34 UTC</t>
  </si>
  <si>
    <t>2022-04-09 05:44:49 UTC</t>
  </si>
  <si>
    <t>2022-04-09 05:44:14 UTC</t>
  </si>
  <si>
    <t>2022-04-09 05:42:05 UTC</t>
  </si>
  <si>
    <t>2022-04-09 05:39:42 UTC</t>
  </si>
  <si>
    <t>2022-04-09 05:38:51 UTC</t>
  </si>
  <si>
    <t>2022-04-09 05:35:22 UTC</t>
  </si>
  <si>
    <t>2022-04-09 05:28:52 UTC</t>
  </si>
  <si>
    <t>2022-04-09 05:15:01 UTC</t>
  </si>
  <si>
    <t>2022-04-09 04:47:38 UTC</t>
  </si>
  <si>
    <t>2022-04-09 04:43:22 UTC</t>
  </si>
  <si>
    <t>2022-04-09 04:32:41 UTC</t>
  </si>
  <si>
    <t>2022-04-09 04:24:12 UTC</t>
  </si>
  <si>
    <t>2022-04-09 04:20:39 UTC</t>
  </si>
  <si>
    <t>2022-04-09 04:10:01 UTC</t>
  </si>
  <si>
    <t>2022-04-09 03:55:38 UTC</t>
  </si>
  <si>
    <t>2022-04-09 02:56:08 UTC</t>
  </si>
  <si>
    <t>2022-04-09 02:04:48 UTC</t>
  </si>
  <si>
    <t>2022-04-09 02:00:10 UTC</t>
  </si>
  <si>
    <t>18cf16f961d25ec2c2060775963e4e17</t>
  </si>
  <si>
    <t>2022-04-09 00:56:58 UTC</t>
  </si>
  <si>
    <t>2022-04-09 00:53:42 UTC</t>
  </si>
  <si>
    <t>2022-04-09 00:52:02 UTC</t>
  </si>
  <si>
    <t>2022-04-09 00:50:29 UTC</t>
  </si>
  <si>
    <t>2022-04-09 00:47:41 UTC</t>
  </si>
  <si>
    <t>2022-04-09 00:43:44 UTC</t>
  </si>
  <si>
    <t>2022-04-09 00:41:32 UTC</t>
  </si>
  <si>
    <t>2022-04-09 00:41:27 UTC</t>
  </si>
  <si>
    <t>2022-04-09 00:33:49 UTC</t>
  </si>
  <si>
    <t>2022-04-09 00:28:22 UTC</t>
  </si>
  <si>
    <t>2022-04-09 00:23:21 UTC</t>
  </si>
  <si>
    <t>2022-04-09 00:18:09 UTC</t>
  </si>
  <si>
    <t>2022-04-09 00:13:26 UTC</t>
  </si>
  <si>
    <t>2022-04-09 00:09:17 UTC</t>
  </si>
  <si>
    <t>2022-04-09 00:09:13 UTC</t>
  </si>
  <si>
    <t>2022-04-09 00:06:40 UTC</t>
  </si>
  <si>
    <t>2022-04-09 00:06:35 UTC</t>
  </si>
  <si>
    <t>2022-04-09 00:02:48 UTC</t>
  </si>
  <si>
    <t>2022-04-09 00:02:42 UTC</t>
  </si>
  <si>
    <t>2022-04-08 23:58:08 UTC</t>
  </si>
  <si>
    <t>2022-04-08 23:58:04 UTC</t>
  </si>
  <si>
    <t>2022-04-08 23:37:49 UTC</t>
  </si>
  <si>
    <t>2022-04-08 21:36:41 UTC</t>
  </si>
  <si>
    <t>2022-04-08 20:58:56 UTC</t>
  </si>
  <si>
    <t>2022-04-08 18:28:57 UTC</t>
  </si>
  <si>
    <t>2022-04-08 18:27:11 UTC</t>
  </si>
  <si>
    <t>2022-04-08 17:21:41 UTC</t>
  </si>
  <si>
    <t>d2154fd4df7a4b5c6f781979959af961</t>
  </si>
  <si>
    <t>2022-04-08 17:21:38 UTC</t>
  </si>
  <si>
    <t>2022-04-08 16:45:43 UTC</t>
  </si>
  <si>
    <t>2022-04-08 16:17:29 UTC</t>
  </si>
  <si>
    <t>2022-04-08 14:41:35 UTC</t>
  </si>
  <si>
    <t>2022-04-08 14:05:10 UTC</t>
  </si>
  <si>
    <t>2022-04-08 13:51:24 UTC</t>
  </si>
  <si>
    <t>2022-04-08 13:51:19 UTC</t>
  </si>
  <si>
    <t>2022-04-08 11:48:32 UTC</t>
  </si>
  <si>
    <t>4288ff16c80c6fcff954b0b6666b0871</t>
  </si>
  <si>
    <t>2022-04-08 11:21:27 UTC</t>
  </si>
  <si>
    <t>2022-04-08 11:08:41 UTC</t>
  </si>
  <si>
    <t>2022-04-08 10:45:46 UTC</t>
  </si>
  <si>
    <t>2022-04-08 10:31:42 UTC</t>
  </si>
  <si>
    <t>9ae6cfcc2e0763b6811f79431b681138</t>
  </si>
  <si>
    <t>2022-04-08 10:31:14 UTC</t>
  </si>
  <si>
    <t>2022-04-08 10:15:28 UTC</t>
  </si>
  <si>
    <t>2022-04-08 10:14:18 UTC</t>
  </si>
  <si>
    <t>388446de0e7375b834ae5dd181ffebfa</t>
  </si>
  <si>
    <t>2022-04-08 10:13:39 UTC</t>
  </si>
  <si>
    <t>2022-04-08 10:06:23 UTC</t>
  </si>
  <si>
    <t>2022-04-08 10:06:13 UTC</t>
  </si>
  <si>
    <t>2022-04-08 09:59:42 UTC</t>
  </si>
  <si>
    <t>2022-04-08 09:59:14 UTC</t>
  </si>
  <si>
    <t>2022-04-08 09:58:19 UTC</t>
  </si>
  <si>
    <t>2022-04-08 09:53:31 UTC</t>
  </si>
  <si>
    <t>2022-04-08 09:52:06 UTC</t>
  </si>
  <si>
    <t>2022-04-08 09:52:03 UTC</t>
  </si>
  <si>
    <t>2022-04-08 09:51:50 UTC</t>
  </si>
  <si>
    <t>2022-04-08 09:51:49 UTC</t>
  </si>
  <si>
    <t>2022-04-08 09:47:23 UTC</t>
  </si>
  <si>
    <t>2022-04-08 09:41:40 UTC</t>
  </si>
  <si>
    <t>2022-04-08 09:31:40 UTC</t>
  </si>
  <si>
    <t>2022-04-08 09:24:09 UTC</t>
  </si>
  <si>
    <t>2022-04-08 09:24:03 UTC</t>
  </si>
  <si>
    <t>2022-04-08 09:13:20 UTC</t>
  </si>
  <si>
    <t>4ad0642f938138e5b9d84b92e4dc2f46</t>
  </si>
  <si>
    <t>2022-04-08 09:05:28 UTC</t>
  </si>
  <si>
    <t>2022-04-08 08:59:23 UTC</t>
  </si>
  <si>
    <t>2022-04-08 08:59:16 UTC</t>
  </si>
  <si>
    <t>2022-04-08 08:52:51 UTC</t>
  </si>
  <si>
    <t>2022-04-08 08:49:25 UTC</t>
  </si>
  <si>
    <t>2022-04-08 08:43:07 UTC</t>
  </si>
  <si>
    <t>2022-04-08 08:37:07 UTC</t>
  </si>
  <si>
    <t>2022-04-08 08:23:58 UTC</t>
  </si>
  <si>
    <t>2022-04-08 08:23:49 UTC</t>
  </si>
  <si>
    <t>2022-04-08 08:23:37 UTC</t>
  </si>
  <si>
    <t>2022-04-08 08:06:00 UTC</t>
  </si>
  <si>
    <t>2022-04-08 07:46:13 UTC</t>
  </si>
  <si>
    <t>2022-04-08 07:45:59 UTC</t>
  </si>
  <si>
    <t>2022-04-08 07:44:40 UTC</t>
  </si>
  <si>
    <t>2022-04-08 07:44:23 UTC</t>
  </si>
  <si>
    <t>2022-04-08 07:40:30 UTC</t>
  </si>
  <si>
    <t>2022-04-08 07:40:23 UTC</t>
  </si>
  <si>
    <t>2022-04-08 07:36:30 UTC</t>
  </si>
  <si>
    <t>13ec08cf701b3de51cdf970256821fab</t>
  </si>
  <si>
    <t>2022-04-08 07:36:10 UTC</t>
  </si>
  <si>
    <t>2022-04-08 07:36:03 UTC</t>
  </si>
  <si>
    <t>2022-04-08 07:35:53 UTC</t>
  </si>
  <si>
    <t>2022-04-08 07:15:13 UTC</t>
  </si>
  <si>
    <t>2022-04-08 07:15:11 UTC</t>
  </si>
  <si>
    <t>2022-04-08 07:15:04 UTC</t>
  </si>
  <si>
    <t>2022-04-08 07:15:02 UTC</t>
  </si>
  <si>
    <t>2022-04-08 07:15:00 UTC</t>
  </si>
  <si>
    <t>2022-04-08 07:14:52 UTC</t>
  </si>
  <si>
    <t>2022-04-08 07:14:50 UTC</t>
  </si>
  <si>
    <t>2022-04-08 07:11:06 UTC</t>
  </si>
  <si>
    <t>2022-04-08 07:10:57 UTC</t>
  </si>
  <si>
    <t>2022-04-08 07:10:40 UTC</t>
  </si>
  <si>
    <t>2022-04-08 07:01:59 UTC</t>
  </si>
  <si>
    <t>2022-04-08 06:29:58 UTC</t>
  </si>
  <si>
    <t>2022-04-08 06:19:31 UTC</t>
  </si>
  <si>
    <t>2022-04-08 06:19:20 UTC</t>
  </si>
  <si>
    <t>745823d685ad4f749c73d32055eb8c4f</t>
  </si>
  <si>
    <t>2022-04-08 06:13:57 UTC</t>
  </si>
  <si>
    <t>2022-04-08 06:05:48 UTC</t>
  </si>
  <si>
    <t>2022-04-08 06:01:45 UTC</t>
  </si>
  <si>
    <t>2022-04-08 05:59:42 UTC</t>
  </si>
  <si>
    <t>2022-04-08 05:58:31 UTC</t>
  </si>
  <si>
    <t>2022-04-08 05:57:59 UTC</t>
  </si>
  <si>
    <t>2022-04-08 05:57:49 UTC</t>
  </si>
  <si>
    <t>2022-04-08 05:40:04 UTC</t>
  </si>
  <si>
    <t>2022-04-08 05:40:02 UTC</t>
  </si>
  <si>
    <t>2022-04-08 05:26:23 UTC</t>
  </si>
  <si>
    <t>2022-04-08 05:13:42 UTC</t>
  </si>
  <si>
    <t>2022-04-08 04:55:08 UTC</t>
  </si>
  <si>
    <t>2022-04-08 04:51:02 UTC</t>
  </si>
  <si>
    <t>c5ad7e78a95eb04e4255d9f76ff5f924</t>
  </si>
  <si>
    <t>2022-04-08 04:50:31 UTC</t>
  </si>
  <si>
    <t>2022-04-08 04:50:21 UTC</t>
  </si>
  <si>
    <t>2022-04-08 04:35:38 UTC</t>
  </si>
  <si>
    <t>2022-04-08 03:58:40 UTC</t>
  </si>
  <si>
    <t>2022-04-08 03:58:35 UTC</t>
  </si>
  <si>
    <t>2022-04-08 03:58:21 UTC</t>
  </si>
  <si>
    <t>f20080b8a2841873baabc067583631a6</t>
  </si>
  <si>
    <t>2022-04-08 03:58:10 UTC</t>
  </si>
  <si>
    <t>2022-04-08 03:47:37 UTC</t>
  </si>
  <si>
    <t>2022-04-08 03:43:32 UTC</t>
  </si>
  <si>
    <t>2022-04-08 03:41:09 UTC</t>
  </si>
  <si>
    <t>2022-04-08 01:42:42 UTC</t>
  </si>
  <si>
    <t>2022-04-08 01:29:01 UTC</t>
  </si>
  <si>
    <t>2022-04-08 01:26:15 UTC</t>
  </si>
  <si>
    <t>2022-04-08 01:21:21 UTC</t>
  </si>
  <si>
    <t>2022-04-08 01:13:58 UTC</t>
  </si>
  <si>
    <t>2022-04-08 01:13:53 UTC</t>
  </si>
  <si>
    <t>2022-04-08 01:11:33 UTC</t>
  </si>
  <si>
    <t>2022-04-08 01:05:41 UTC</t>
  </si>
  <si>
    <t>2022-04-08 01:05:36 UTC</t>
  </si>
  <si>
    <t>2022-04-08 00:55:15 UTC</t>
  </si>
  <si>
    <t>2022-04-08 00:46:10 UTC</t>
  </si>
  <si>
    <t>2022-04-08 00:45:28 UTC</t>
  </si>
  <si>
    <t>2022-04-08 00:45:20 UTC</t>
  </si>
  <si>
    <t>2022-04-08 00:34:40 UTC</t>
  </si>
  <si>
    <t>2022-04-08 00:30:42 UTC</t>
  </si>
  <si>
    <t>2022-04-07 23:24:44 UTC</t>
  </si>
  <si>
    <t>ca6ce62ad7dc90d1b63e5065027151ab</t>
  </si>
  <si>
    <t>2022-04-07 21:36:21 UTC</t>
  </si>
  <si>
    <t>2022-04-07 16:38:16 UTC</t>
  </si>
  <si>
    <t>2022-04-07 16:25:04 UTC</t>
  </si>
  <si>
    <t>2022-04-07 14:56:49 UTC</t>
  </si>
  <si>
    <t>2022-04-07 14:43:12 UTC</t>
  </si>
  <si>
    <t>2022-04-07 14:43:09 UTC</t>
  </si>
  <si>
    <t>2022-04-07 14:07:56 UTC</t>
  </si>
  <si>
    <t>2022-04-07 14:00:09 UTC</t>
  </si>
  <si>
    <t>2022-04-07 14:00:06 UTC</t>
  </si>
  <si>
    <t>2022-04-07 13:47:31 UTC</t>
  </si>
  <si>
    <t>2022-04-07 13:38:27 UTC</t>
  </si>
  <si>
    <t>2022-04-07 13:38:25 UTC</t>
  </si>
  <si>
    <t>2022-04-07 13:35:14 UTC</t>
  </si>
  <si>
    <t>2022-04-07 13:35:11 UTC</t>
  </si>
  <si>
    <t>2022-04-07 13:24:46 UTC</t>
  </si>
  <si>
    <t>2022-04-07 12:19:16 UTC</t>
  </si>
  <si>
    <t>2022-04-07 12:08:07 UTC</t>
  </si>
  <si>
    <t>2022-04-07 12:02:34 UTC</t>
  </si>
  <si>
    <t>2022-04-07 11:54:14 UTC</t>
  </si>
  <si>
    <t>2022-04-07 11:21:15 UTC</t>
  </si>
  <si>
    <t>2022-04-07 11:21:13 UTC</t>
  </si>
  <si>
    <t>2022-04-07 11:19:15 UTC</t>
  </si>
  <si>
    <t>2022-04-07 11:06:26 UTC</t>
  </si>
  <si>
    <t>2022-04-07 11:06:24 UTC</t>
  </si>
  <si>
    <t>2022-04-07 10:54:31 UTC</t>
  </si>
  <si>
    <t>2022-04-07 10:53:50 UTC</t>
  </si>
  <si>
    <t>2022-04-07 10:22:54 UTC</t>
  </si>
  <si>
    <t>2022-04-07 10:20:32 UTC</t>
  </si>
  <si>
    <t>2022-04-07 10:20:29 UTC</t>
  </si>
  <si>
    <t>2022-04-07 10:14:54 UTC</t>
  </si>
  <si>
    <t>2022-04-07 10:12:20 UTC</t>
  </si>
  <si>
    <t>2022-04-07 10:12:17 UTC</t>
  </si>
  <si>
    <t>2022-04-07 10:10:58 UTC</t>
  </si>
  <si>
    <t>2022-04-07 10:10:56 UTC</t>
  </si>
  <si>
    <t>2022-04-07 09:32:31 UTC</t>
  </si>
  <si>
    <t>2022-04-07 09:28:46 UTC</t>
  </si>
  <si>
    <t>2022-04-07 09:22:25 UTC</t>
  </si>
  <si>
    <t>2022-04-07 09:22:14 UTC</t>
  </si>
  <si>
    <t>2022-04-07 09:12:40 UTC</t>
  </si>
  <si>
    <t>2022-04-07 09:09:35 UTC</t>
  </si>
  <si>
    <t>2022-04-07 09:09:17 UTC</t>
  </si>
  <si>
    <t>2022-04-07 09:04:15 UTC</t>
  </si>
  <si>
    <t>2022-04-07 09:04:07 UTC</t>
  </si>
  <si>
    <t>2022-04-07 09:01:51 UTC</t>
  </si>
  <si>
    <t>2022-04-07 08:43:15 UTC</t>
  </si>
  <si>
    <t>2022-04-07 08:42:25 UTC</t>
  </si>
  <si>
    <t>2022-04-07 08:42:22 UTC</t>
  </si>
  <si>
    <t>2022-04-07 07:38:16 UTC</t>
  </si>
  <si>
    <t>2022-04-07 07:09:19 UTC</t>
  </si>
  <si>
    <t>2022-04-07 06:31:40 UTC</t>
  </si>
  <si>
    <t>2022-04-07 05:28:11 UTC</t>
  </si>
  <si>
    <t>2022-04-07 05:20:04 UTC</t>
  </si>
  <si>
    <t>2022-04-07 05:10:58 UTC</t>
  </si>
  <si>
    <t>edcb1e50ee0aa170a3e66f367a621856</t>
  </si>
  <si>
    <t>2022-04-07 05:06:44 UTC</t>
  </si>
  <si>
    <t>ad96fbe2bc5272902d423d1ec9d81e62</t>
  </si>
  <si>
    <t>2022-04-07 05:06:15 UTC</t>
  </si>
  <si>
    <t>2022-04-07 05:06:13 UTC</t>
  </si>
  <si>
    <t>2022-04-07 05:05:54 UTC</t>
  </si>
  <si>
    <t>2022-04-07 05:05:52 UTC</t>
  </si>
  <si>
    <t>2022-04-07 05:05:49 UTC</t>
  </si>
  <si>
    <t>2022-04-07 05:05:47 UTC</t>
  </si>
  <si>
    <t>2022-04-07 05:05:41 UTC</t>
  </si>
  <si>
    <t>2022-04-07 05:05:39 UTC</t>
  </si>
  <si>
    <t>2022-04-07 05:04:58 UTC</t>
  </si>
  <si>
    <t>2022-04-07 04:36:40 UTC</t>
  </si>
  <si>
    <t>2022-04-07 04:30:35 UTC</t>
  </si>
  <si>
    <t>2022-04-07 04:15:57 UTC</t>
  </si>
  <si>
    <t>2022-04-07 04:13:57 UTC</t>
  </si>
  <si>
    <t>2022-04-07 04:11:48 UTC</t>
  </si>
  <si>
    <t>1f09db7aae2fc28d49c06dcb7fd41582</t>
  </si>
  <si>
    <t>2022-04-07 03:41:38 UTC</t>
  </si>
  <si>
    <t>2022-04-07 03:25:28 UTC</t>
  </si>
  <si>
    <t>2022-04-07 03:16:43 UTC</t>
  </si>
  <si>
    <t>2022-04-07 03:12:41 UTC</t>
  </si>
  <si>
    <t>2022-04-07 03:10:40 UTC</t>
  </si>
  <si>
    <t>2022-04-07 03:09:39 UTC</t>
  </si>
  <si>
    <t>2022-04-07 03:08:46 UTC</t>
  </si>
  <si>
    <t>2022-04-07 03:08:41 UTC</t>
  </si>
  <si>
    <t>2022-04-07 03:00:42 UTC</t>
  </si>
  <si>
    <t>2022-04-07 03:00:09 UTC</t>
  </si>
  <si>
    <t>2022-04-07 03:00:03 UTC</t>
  </si>
  <si>
    <t>2022-04-07 02:57:52 UTC</t>
  </si>
  <si>
    <t>7acb2bef645c8b46a1ad766fee630624</t>
  </si>
  <si>
    <t>2022-04-07 02:57:44 UTC</t>
  </si>
  <si>
    <t>2022-04-07 02:57:02 UTC</t>
  </si>
  <si>
    <t>2022-04-07 02:56:57 UTC</t>
  </si>
  <si>
    <t>2022-04-07 02:56:51 UTC</t>
  </si>
  <si>
    <t>2022-04-07 02:55:27 UTC</t>
  </si>
  <si>
    <t>2022-04-07 02:54:37 UTC</t>
  </si>
  <si>
    <t>2022-04-07 02:54:34 UTC</t>
  </si>
  <si>
    <t>2022-04-07 02:24:48 UTC</t>
  </si>
  <si>
    <t>5c96d8f4870aaf9df0f058b648856c6d</t>
  </si>
  <si>
    <t>2022-04-07 01:14:49 UTC</t>
  </si>
  <si>
    <t>2022-04-07 01:14:29 UTC</t>
  </si>
  <si>
    <t>2022-04-07 01:14:09 UTC</t>
  </si>
  <si>
    <t>2022-04-07 01:13:49 UTC</t>
  </si>
  <si>
    <t>2022-04-07 01:13:29 UTC</t>
  </si>
  <si>
    <t>2022-04-07 01:13:09 UTC</t>
  </si>
  <si>
    <t>2022-04-07 01:12:49 UTC</t>
  </si>
  <si>
    <t>2022-04-07 01:12:30 UTC</t>
  </si>
  <si>
    <t>2022-04-07 01:12:09 UTC</t>
  </si>
  <si>
    <t>2022-04-07 01:11:49 UTC</t>
  </si>
  <si>
    <t>2022-04-07 01:11:29 UTC</t>
  </si>
  <si>
    <t>2022-04-07 01:11:09 UTC</t>
  </si>
  <si>
    <t>2022-04-07 01:10:39 UTC</t>
  </si>
  <si>
    <t>2022-04-07 01:10:19 UTC</t>
  </si>
  <si>
    <t>2022-04-07 01:09:59 UTC</t>
  </si>
  <si>
    <t>2022-04-07 01:09:40 UTC</t>
  </si>
  <si>
    <t>2022-04-07 01:09:19 UTC</t>
  </si>
  <si>
    <t>2022-04-07 01:08:59 UTC</t>
  </si>
  <si>
    <t>2022-04-07 01:08:39 UTC</t>
  </si>
  <si>
    <t>2022-04-07 01:08:19 UTC</t>
  </si>
  <si>
    <t>2022-04-07 01:07:49 UTC</t>
  </si>
  <si>
    <t>2022-04-07 01:07:29 UTC</t>
  </si>
  <si>
    <t>2022-04-07 01:07:09 UTC</t>
  </si>
  <si>
    <t>2022-04-07 01:06:49 UTC</t>
  </si>
  <si>
    <t>2022-04-07 01:06:29 UTC</t>
  </si>
  <si>
    <t>2022-04-07 01:06:09 UTC</t>
  </si>
  <si>
    <t>2022-04-07 01:05:49 UTC</t>
  </si>
  <si>
    <t>2022-04-07 01:05:29 UTC</t>
  </si>
  <si>
    <t>2022-04-07 01:05:09 UTC</t>
  </si>
  <si>
    <t>2022-04-07 01:04:09 UTC</t>
  </si>
  <si>
    <t>2022-04-07 01:03:49 UTC</t>
  </si>
  <si>
    <t>2022-04-07 01:03:29 UTC</t>
  </si>
  <si>
    <t>2022-04-07 01:03:09 UTC</t>
  </si>
  <si>
    <t>2022-04-07 01:02:49 UTC</t>
  </si>
  <si>
    <t>2022-04-07 01:02:29 UTC</t>
  </si>
  <si>
    <t>2022-04-07 01:02:09 UTC</t>
  </si>
  <si>
    <t>2022-04-07 01:01:49 UTC</t>
  </si>
  <si>
    <t>2022-04-07 01:01:29 UTC</t>
  </si>
  <si>
    <t>2022-04-07 01:01:09 UTC</t>
  </si>
  <si>
    <t>2022-04-07 01:00:50 UTC</t>
  </si>
  <si>
    <t>2022-04-07 01:00:30 UTC</t>
  </si>
  <si>
    <t>2022-04-07 01:00:12 UTC</t>
  </si>
  <si>
    <t>2022-04-07 00:59:50 UTC</t>
  </si>
  <si>
    <t>2022-04-07 00:59:36 UTC</t>
  </si>
  <si>
    <t>2022-04-07 00:59:23 UTC</t>
  </si>
  <si>
    <t>2022-04-07 00:59:02 UTC</t>
  </si>
  <si>
    <t>2022-04-07 00:58:38 UTC</t>
  </si>
  <si>
    <t>2022-04-07 00:58:36 UTC</t>
  </si>
  <si>
    <t>2022-04-07 00:58:33 UTC</t>
  </si>
  <si>
    <t>2022-04-07 00:58:31 UTC</t>
  </si>
  <si>
    <t>2022-04-07 00:58:29 UTC</t>
  </si>
  <si>
    <t>2022-04-07 00:58:25 UTC</t>
  </si>
  <si>
    <t>2022-04-07 00:58:22 UTC</t>
  </si>
  <si>
    <t>2022-04-07 00:58:19 UTC</t>
  </si>
  <si>
    <t>2022-04-07 00:58:13 UTC</t>
  </si>
  <si>
    <t>2022-04-07 00:58:10 UTC</t>
  </si>
  <si>
    <t>2022-04-07 00:58:08 UTC</t>
  </si>
  <si>
    <t>2022-04-07 00:58:05 UTC</t>
  </si>
  <si>
    <t>2022-04-07 00:58:03 UTC</t>
  </si>
  <si>
    <t>2022-04-07 00:58:00 UTC</t>
  </si>
  <si>
    <t>2022-04-07 00:57:58 UTC</t>
  </si>
  <si>
    <t>2022-04-07 00:57:56 UTC</t>
  </si>
  <si>
    <t>2022-04-07 00:57:53 UTC</t>
  </si>
  <si>
    <t>2022-04-07 00:57:50 UTC</t>
  </si>
  <si>
    <t>2022-04-07 00:57:46 UTC</t>
  </si>
  <si>
    <t>2022-04-07 00:57:40 UTC</t>
  </si>
  <si>
    <t>2022-04-07 00:45:47 UTC</t>
  </si>
  <si>
    <t>7b129ec3cb7ef0d3c414d411065d2203</t>
  </si>
  <si>
    <t>2022-04-07 00:43:19 UTC</t>
  </si>
  <si>
    <t>2022-04-07 00:02:12 UTC</t>
  </si>
  <si>
    <t>ae2919d116e4644d3aa8f1f572813528</t>
  </si>
  <si>
    <t>2022-04-06 21:22:53 UTC</t>
  </si>
  <si>
    <t>2022-04-06 21:04:10 UTC</t>
  </si>
  <si>
    <t>2022-04-06 21:00:13 UTC</t>
  </si>
  <si>
    <t>2022-04-06 21:00:09 UTC</t>
  </si>
  <si>
    <t>2022-04-06 21:00:06 UTC</t>
  </si>
  <si>
    <t>42d560af1c394204b807b533c4ad33a0</t>
  </si>
  <si>
    <t>2022-04-06 20:59:59 UTC</t>
  </si>
  <si>
    <t>2022-04-06 19:27:30 UTC</t>
  </si>
  <si>
    <t>2022-04-06 18:11:36 UTC</t>
  </si>
  <si>
    <t>e1723e1dc1692120991df143a6eb28ac</t>
  </si>
  <si>
    <t>2022-04-06 17:15:35 UTC</t>
  </si>
  <si>
    <t>2022-04-06 17:15:06 UTC</t>
  </si>
  <si>
    <t>2022-04-06 17:15:01 UTC</t>
  </si>
  <si>
    <t>2022-04-06 17:14:28 UTC</t>
  </si>
  <si>
    <t>2022-04-06 17:09:07 UTC</t>
  </si>
  <si>
    <t>2022-04-06 17:09:05 UTC</t>
  </si>
  <si>
    <t>1e4fa6eacf569461b576e95a7f89a3f5</t>
  </si>
  <si>
    <t>2022-04-06 16:23:04 UTC</t>
  </si>
  <si>
    <t>0923a862747d3857d21e7a81fd1576cd</t>
  </si>
  <si>
    <t>2022-04-06 16:18:14 UTC</t>
  </si>
  <si>
    <t>2022-04-06 16:18:11 UTC</t>
  </si>
  <si>
    <t>2ff86d0267d59482bc5605da91efe4be</t>
  </si>
  <si>
    <t>2022-04-06 16:06:10 UTC</t>
  </si>
  <si>
    <t>61ea290aa9e31814ee4d2ced8dfcf3c4</t>
  </si>
  <si>
    <t>2022-04-06 16:05:23 UTC</t>
  </si>
  <si>
    <t>2022-04-06 16:05:19 UTC</t>
  </si>
  <si>
    <t>2022-04-06 15:58:33 UTC</t>
  </si>
  <si>
    <t>2022-04-06 15:50:59 UTC</t>
  </si>
  <si>
    <t>af9a1c3bce558e179663e8d0f3dccc2a</t>
  </si>
  <si>
    <t>2022-04-06 15:50:44 UTC</t>
  </si>
  <si>
    <t>2022-04-06 14:41:54 UTC</t>
  </si>
  <si>
    <t>2022-04-06 12:56:01 UTC</t>
  </si>
  <si>
    <t>2022-04-06 12:07:58 UTC</t>
  </si>
  <si>
    <t>2022-04-06 11:46:49 UTC</t>
  </si>
  <si>
    <t>2022-04-06 11:37:26 UTC</t>
  </si>
  <si>
    <t>2022-04-06 11:20:41 UTC</t>
  </si>
  <si>
    <t>2022-04-06 11:00:59 UTC</t>
  </si>
  <si>
    <t>2022-04-06 09:30:57 UTC</t>
  </si>
  <si>
    <t>2022-04-06 09:28:56 UTC</t>
  </si>
  <si>
    <t>2022-04-06 09:28:55 UTC</t>
  </si>
  <si>
    <t>2022-04-06 09:28:50 UTC</t>
  </si>
  <si>
    <t>2022-04-06 09:28:46 UTC</t>
  </si>
  <si>
    <t>2022-04-06 09:16:28 UTC</t>
  </si>
  <si>
    <t>2022-04-06 09:16:23 UTC</t>
  </si>
  <si>
    <t>2022-04-06 09:16:15 UTC</t>
  </si>
  <si>
    <t>2022-04-06 09:14:29 UTC</t>
  </si>
  <si>
    <t>2022-04-06 09:13:12 UTC</t>
  </si>
  <si>
    <t>2022-04-06 08:04:34 UTC</t>
  </si>
  <si>
    <t>2022-04-06 07:27:18 UTC</t>
  </si>
  <si>
    <t>2022-04-06 06:57:35 UTC</t>
  </si>
  <si>
    <t>2022-04-06 06:38:47 UTC</t>
  </si>
  <si>
    <t>2022-04-06 06:21:31 UTC</t>
  </si>
  <si>
    <t>2022-04-06 06:05:06 UTC</t>
  </si>
  <si>
    <t>2022-04-06 05:56:49 UTC</t>
  </si>
  <si>
    <t>2022-04-06 05:33:34 UTC</t>
  </si>
  <si>
    <t>2022-04-06 04:09:27 UTC</t>
  </si>
  <si>
    <t>2022-04-06 04:09:23 UTC</t>
  </si>
  <si>
    <t>2022-04-06 04:09:18 UTC</t>
  </si>
  <si>
    <t>2022-04-06 04:09:15 UTC</t>
  </si>
  <si>
    <t>2022-04-06 03:40:48 UTC</t>
  </si>
  <si>
    <t>2022-04-06 03:40:29 UTC</t>
  </si>
  <si>
    <t>f24f15fb345f70562f40c0d65502d226</t>
  </si>
  <si>
    <t>2022-04-06 02:20:44 UTC</t>
  </si>
  <si>
    <t>2022-04-06 02:04:18 UTC</t>
  </si>
  <si>
    <t>aa2bd835813b98976388611dc37aac1a</t>
  </si>
  <si>
    <t>2022-04-05 16:53:30 UTC</t>
  </si>
  <si>
    <t>2022-04-05 16:53:08 UTC</t>
  </si>
  <si>
    <t>2022-04-05 16:53:04 UTC</t>
  </si>
  <si>
    <t>2022-04-05 16:52:56 UTC</t>
  </si>
  <si>
    <t>2022-04-05 16:52:40 UTC</t>
  </si>
  <si>
    <t>2022-04-05 16:51:38 UTC</t>
  </si>
  <si>
    <t>2022-04-05 16:51:06 UTC</t>
  </si>
  <si>
    <t>2022-04-05 16:51:04 UTC</t>
  </si>
  <si>
    <t>2022-04-05 16:50:57 UTC</t>
  </si>
  <si>
    <t>2022-04-05 16:41:10 UTC</t>
  </si>
  <si>
    <t>2022-04-05 15:32:57 UTC</t>
  </si>
  <si>
    <t>2022-04-05 15:02:01 UTC</t>
  </si>
  <si>
    <t>2022-04-05 15:01:26 UTC</t>
  </si>
  <si>
    <t>2022-04-05 15:01:23 UTC</t>
  </si>
  <si>
    <t>2022-04-05 15:00:52 UTC</t>
  </si>
  <si>
    <t>2022-04-05 14:59:25 UTC</t>
  </si>
  <si>
    <t>2022-04-05 14:58:56 UTC</t>
  </si>
  <si>
    <t>2022-04-05 14:58:24 UTC</t>
  </si>
  <si>
    <t>2022-04-05 12:07:51 UTC</t>
  </si>
  <si>
    <t>2022-04-05 11:11:32 UTC</t>
  </si>
  <si>
    <t>bf95b4dc9a30cc54a08a42375e48ea5b</t>
  </si>
  <si>
    <t>2022-04-05 10:06:29 UTC</t>
  </si>
  <si>
    <t>2022-04-05 10:06:13 UTC</t>
  </si>
  <si>
    <t>2022-04-05 10:06:07 UTC</t>
  </si>
  <si>
    <t>2022-04-05 10:03:31 UTC</t>
  </si>
  <si>
    <t>a9097b37ac202145f18a29df51074dac</t>
  </si>
  <si>
    <t>2022-04-05 08:48:04 UTC</t>
  </si>
  <si>
    <t>2022-04-05 07:51:18 UTC</t>
  </si>
  <si>
    <t>b648154e3f8cdb6c99c8bf96cab5125a</t>
  </si>
  <si>
    <t>2022-04-05 07:44:05 UTC</t>
  </si>
  <si>
    <t>2022-04-05 07:33:44 UTC</t>
  </si>
  <si>
    <t>2022-04-05 07:33:17 UTC</t>
  </si>
  <si>
    <t>2022-04-05 07:28:55 UTC</t>
  </si>
  <si>
    <t>2022-04-05 07:28:43 UTC</t>
  </si>
  <si>
    <t>2022-04-05 07:21:40 UTC</t>
  </si>
  <si>
    <t>2022-04-05 07:00:29 UTC</t>
  </si>
  <si>
    <t>2022-04-05 05:40:40 UTC</t>
  </si>
  <si>
    <t>2022-04-05 05:39:51 UTC</t>
  </si>
  <si>
    <t>2022-04-05 05:38:54 UTC</t>
  </si>
  <si>
    <t>2022-04-05 05:36:19 UTC</t>
  </si>
  <si>
    <t>2022-04-05 05:22:20 UTC</t>
  </si>
  <si>
    <t>2022-04-05 05:21:39 UTC</t>
  </si>
  <si>
    <t>2022-04-05 05:15:55 UTC</t>
  </si>
  <si>
    <t>2022-04-05 05:12:02 UTC</t>
  </si>
  <si>
    <t>05ae3b0b19155016871dedd4eca1b3e9</t>
  </si>
  <si>
    <t>2022-04-05 04:26:42 UTC</t>
  </si>
  <si>
    <t>2022-04-05 04:26:20 UTC</t>
  </si>
  <si>
    <t>2022-04-05 04:26:11 UTC</t>
  </si>
  <si>
    <t>2022-04-05 04:24:47 UTC</t>
  </si>
  <si>
    <t>2022-04-05 03:41:53 UTC</t>
  </si>
  <si>
    <t>2022-04-05 03:41:50 UTC</t>
  </si>
  <si>
    <t>2022-04-05 03:41:47 UTC</t>
  </si>
  <si>
    <t>2022-04-05 03:41:45 UTC</t>
  </si>
  <si>
    <t>2022-04-05 03:41:27 UTC</t>
  </si>
  <si>
    <t>2022-04-05 03:41:26 UTC</t>
  </si>
  <si>
    <t>2022-04-05 03:41:24 UTC</t>
  </si>
  <si>
    <t>2022-04-05 03:41:22 UTC</t>
  </si>
  <si>
    <t>2022-04-05 03:41:20 UTC</t>
  </si>
  <si>
    <t>2022-04-05 03:41:18 UTC</t>
  </si>
  <si>
    <t>2022-04-05 03:41:17 UTC</t>
  </si>
  <si>
    <t>2022-04-05 03:41:10 UTC</t>
  </si>
  <si>
    <t>2022-04-05 03:41:08 UTC</t>
  </si>
  <si>
    <t>2022-04-05 03:41:03 UTC</t>
  </si>
  <si>
    <t>2022-04-05 03:41:00 UTC</t>
  </si>
  <si>
    <t>2022-04-05 03:40:53 UTC</t>
  </si>
  <si>
    <t>2022-04-05 03:40:52 UTC</t>
  </si>
  <si>
    <t>2022-04-05 03:40:50 UTC</t>
  </si>
  <si>
    <t>2022-04-05 03:40:48 UTC</t>
  </si>
  <si>
    <t>2022-04-05 03:40:46 UTC</t>
  </si>
  <si>
    <t>2022-04-05 03:40:44 UTC</t>
  </si>
  <si>
    <t>2022-04-05 03:40:43 UTC</t>
  </si>
  <si>
    <t>2022-04-05 03:40:41 UTC</t>
  </si>
  <si>
    <t>2022-04-05 03:40:38 UTC</t>
  </si>
  <si>
    <t>2022-04-05 03:40:16 UTC</t>
  </si>
  <si>
    <t>2022-04-05 03:40:14 UTC</t>
  </si>
  <si>
    <t>2022-04-05 03:40:12 UTC</t>
  </si>
  <si>
    <t>2022-04-05 03:40:10 UTC</t>
  </si>
  <si>
    <t>2022-04-05 03:40:08 UTC</t>
  </si>
  <si>
    <t>2022-04-04 19:13:04 UTC</t>
  </si>
  <si>
    <t>2022-04-04 16:55:10 UTC</t>
  </si>
  <si>
    <t>2022-04-04 16:47:06 UTC</t>
  </si>
  <si>
    <t>2022-04-04 16:40:40 UTC</t>
  </si>
  <si>
    <t>2022-04-04 16:10:25 UTC</t>
  </si>
  <si>
    <t>2022-04-04 16:01:12 UTC</t>
  </si>
  <si>
    <t>9bb09ae8f79061a29c3ae59e4ceecb3d</t>
  </si>
  <si>
    <t>2022-04-04 15:45:02 UTC</t>
  </si>
  <si>
    <t>2022-04-04 15:03:22 UTC</t>
  </si>
  <si>
    <t>2022-04-04 15:02:53 UTC</t>
  </si>
  <si>
    <t>2022-04-04 15:02:50 UTC</t>
  </si>
  <si>
    <t>2022-04-04 15:02:49 UTC</t>
  </si>
  <si>
    <t>2022-04-04 14:28:06 UTC</t>
  </si>
  <si>
    <t>2022-04-04 13:53:30 UTC</t>
  </si>
  <si>
    <t>2022-04-04 12:52:52 UTC</t>
  </si>
  <si>
    <t>2022-04-04 12:52:44 UTC</t>
  </si>
  <si>
    <t>2022-04-04 12:52:33 UTC</t>
  </si>
  <si>
    <t>2022-04-04 12:52:03 UTC</t>
  </si>
  <si>
    <t>2022-04-04 12:45:50 UTC</t>
  </si>
  <si>
    <t>2022-04-04 12:45:28 UTC</t>
  </si>
  <si>
    <t>2022-04-04 12:45:10 UTC</t>
  </si>
  <si>
    <t>2022-04-04 12:41:14 UTC</t>
  </si>
  <si>
    <t>2022-04-04 12:40:42 UTC</t>
  </si>
  <si>
    <t>2022-04-04 12:31:09 UTC</t>
  </si>
  <si>
    <t>2022-04-04 11:43:21 UTC</t>
  </si>
  <si>
    <t>2022-04-04 11:43:18 UTC</t>
  </si>
  <si>
    <t>2022-04-04 11:43:15 UTC</t>
  </si>
  <si>
    <t>2022-04-04 11:43:12 UTC</t>
  </si>
  <si>
    <t>2022-04-04 11:43:10 UTC</t>
  </si>
  <si>
    <t>2022-04-04 11:43:07 UTC</t>
  </si>
  <si>
    <t>2022-04-04 11:43:00 UTC</t>
  </si>
  <si>
    <t>2022-04-04 11:42:57 UTC</t>
  </si>
  <si>
    <t>2022-04-04 11:42:54 UTC</t>
  </si>
  <si>
    <t>2022-04-04 11:42:50 UTC</t>
  </si>
  <si>
    <t>2022-04-04 11:42:47 UTC</t>
  </si>
  <si>
    <t>2022-04-04 11:42:18 UTC</t>
  </si>
  <si>
    <t>2022-04-04 11:42:16 UTC</t>
  </si>
  <si>
    <t>2022-04-04 11:39:20 UTC</t>
  </si>
  <si>
    <t>2022-04-04 10:29:41 UTC</t>
  </si>
  <si>
    <t>2022-04-04 10:19:40 UTC</t>
  </si>
  <si>
    <t>2022-04-04 10:19:38 UTC</t>
  </si>
  <si>
    <t>2022-04-04 10:19:37 UTC</t>
  </si>
  <si>
    <t>2022-04-04 10:19:34 UTC</t>
  </si>
  <si>
    <t>2022-04-04 10:19:32 UTC</t>
  </si>
  <si>
    <t>2022-04-04 10:19:08 UTC</t>
  </si>
  <si>
    <t>2022-04-04 08:49:16 UTC</t>
  </si>
  <si>
    <t>2022-04-04 08:49:13 UTC</t>
  </si>
  <si>
    <t>2022-04-04 08:48:35 UTC</t>
  </si>
  <si>
    <t>2022-04-04 08:48:33 UTC</t>
  </si>
  <si>
    <t>2022-04-04 08:45:55 UTC</t>
  </si>
  <si>
    <t>2022-04-04 08:10:00 UTC</t>
  </si>
  <si>
    <t>fda7587de624ecaf9a1a2fd5cbbaa31c</t>
  </si>
  <si>
    <t>2022-04-04 07:46:09 UTC</t>
  </si>
  <si>
    <t>2022-04-04 07:46:03 UTC</t>
  </si>
  <si>
    <t>2022-04-04 07:45:59 UTC</t>
  </si>
  <si>
    <t>2022-04-04 07:03:51 UTC</t>
  </si>
  <si>
    <t>2022-04-04 06:54:46 UTC</t>
  </si>
  <si>
    <t>2022-04-04 06:33:47 UTC</t>
  </si>
  <si>
    <t>2022-04-04 06:33:30 UTC</t>
  </si>
  <si>
    <t>2022-04-04 06:32:41 UTC</t>
  </si>
  <si>
    <t>2022-04-04 06:32:38 UTC</t>
  </si>
  <si>
    <t>2022-04-04 06:32:31 UTC</t>
  </si>
  <si>
    <t>2022-04-04 06:32:28 UTC</t>
  </si>
  <si>
    <t>2022-04-04 06:32:26 UTC</t>
  </si>
  <si>
    <t>2022-04-04 06:32:21 UTC</t>
  </si>
  <si>
    <t>2022-04-04 06:32:19 UTC</t>
  </si>
  <si>
    <t>2022-04-04 06:05:24 UTC</t>
  </si>
  <si>
    <t>2022-04-04 06:03:23 UTC</t>
  </si>
  <si>
    <t>2022-04-04 06:02:19 UTC</t>
  </si>
  <si>
    <t>2022-04-04 06:01:42 UTC</t>
  </si>
  <si>
    <t>2022-04-04 06:01:37 UTC</t>
  </si>
  <si>
    <t>2022-04-04 05:43:59 UTC</t>
  </si>
  <si>
    <t>2022-04-04 05:43:46 UTC</t>
  </si>
  <si>
    <t>2022-04-04 05:26:42 UTC</t>
  </si>
  <si>
    <t>2022-04-04 05:15:45 UTC</t>
  </si>
  <si>
    <t>2022-04-04 04:58:59 UTC</t>
  </si>
  <si>
    <t>2022-04-04 04:57:55 UTC</t>
  </si>
  <si>
    <t>2022-04-04 04:57:48 UTC</t>
  </si>
  <si>
    <t>2022-04-04 04:57:27 UTC</t>
  </si>
  <si>
    <t>2022-04-04 03:26:18 UTC</t>
  </si>
  <si>
    <t>2022-04-04 02:07:38 UTC</t>
  </si>
  <si>
    <t>2022-04-04 01:55:41 UTC</t>
  </si>
  <si>
    <t>2022-04-03 21:47:26 UTC</t>
  </si>
  <si>
    <t>2022-04-03 18:02:48 UTC</t>
  </si>
  <si>
    <t>2022-04-03 18:01:48 UTC</t>
  </si>
  <si>
    <t>2022-04-03 18:01:13 UTC</t>
  </si>
  <si>
    <t>2022-04-03 18:00:28 UTC</t>
  </si>
  <si>
    <t>2022-04-03 17:59:19 UTC</t>
  </si>
  <si>
    <t>b648a4f54a7837c4ad43949c1f8ad0ac</t>
  </si>
  <si>
    <t>2022-04-03 17:57:58 UTC</t>
  </si>
  <si>
    <t>2022-04-03 17:57:49 UTC</t>
  </si>
  <si>
    <t>2022-04-03 17:53:20 UTC</t>
  </si>
  <si>
    <t>2022-04-03 16:52:22 UTC</t>
  </si>
  <si>
    <t>2022-04-03 16:46:18 UTC</t>
  </si>
  <si>
    <t>2022-04-03 16:26:26 UTC</t>
  </si>
  <si>
    <t>2022-04-03 16:20:37 UTC</t>
  </si>
  <si>
    <t>2022-04-03 16:11:37 UTC</t>
  </si>
  <si>
    <t>2022-04-03 16:03:02 UTC</t>
  </si>
  <si>
    <t>2022-04-03 15:23:59 UTC</t>
  </si>
  <si>
    <t>2022-04-03 14:59:53 UTC</t>
  </si>
  <si>
    <t>2022-04-03 14:53:27 UTC</t>
  </si>
  <si>
    <t>33ca36c7a5a607c962de726dd7d81e8b</t>
  </si>
  <si>
    <t>2022-04-03 14:53:24 UTC</t>
  </si>
  <si>
    <t>2022-04-03 14:53:22 UTC</t>
  </si>
  <si>
    <t>2022-04-03 14:53:16 UTC</t>
  </si>
  <si>
    <t>2022-04-03 14:53:08 UTC</t>
  </si>
  <si>
    <t>2022-04-03 14:35:25 UTC</t>
  </si>
  <si>
    <t>2022-04-03 14:35:23 UTC</t>
  </si>
  <si>
    <t>2022-04-03 14:35:21 UTC</t>
  </si>
  <si>
    <t>2022-04-03 14:35:18 UTC</t>
  </si>
  <si>
    <t>2022-04-03 14:35:17 UTC</t>
  </si>
  <si>
    <t>2022-04-03 14:35:14 UTC</t>
  </si>
  <si>
    <t>2022-04-03 14:35:13 UTC</t>
  </si>
  <si>
    <t>2022-04-03 14:35:11 UTC</t>
  </si>
  <si>
    <t>2022-04-03 14:35:09 UTC</t>
  </si>
  <si>
    <t>2022-04-03 14:35:06 UTC</t>
  </si>
  <si>
    <t>2022-04-03 14:35:04 UTC</t>
  </si>
  <si>
    <t>2022-04-03 14:35:01 UTC</t>
  </si>
  <si>
    <t>2022-04-03 14:34:58 UTC</t>
  </si>
  <si>
    <t>2022-04-03 14:34:55 UTC</t>
  </si>
  <si>
    <t>2022-04-03 14:34:50 UTC</t>
  </si>
  <si>
    <t>2022-04-03 14:34:47 UTC</t>
  </si>
  <si>
    <t>2022-04-03 14:34:45 UTC</t>
  </si>
  <si>
    <t>2022-04-03 14:34:42 UTC</t>
  </si>
  <si>
    <t>2022-04-03 14:34:39 UTC</t>
  </si>
  <si>
    <t>2022-04-03 14:34:36 UTC</t>
  </si>
  <si>
    <t>2022-04-03 14:34:33 UTC</t>
  </si>
  <si>
    <t>2022-04-03 14:34:30 UTC</t>
  </si>
  <si>
    <t>2022-04-03 14:34:27 UTC</t>
  </si>
  <si>
    <t>2022-04-03 14:34:24 UTC</t>
  </si>
  <si>
    <t>2022-04-03 14:34:21 UTC</t>
  </si>
  <si>
    <t>2022-04-03 14:34:19 UTC</t>
  </si>
  <si>
    <t>2022-04-03 14:34:15 UTC</t>
  </si>
  <si>
    <t>2022-04-03 14:34:12 UTC</t>
  </si>
  <si>
    <t>2022-04-03 14:34:10 UTC</t>
  </si>
  <si>
    <t>2022-04-03 14:34:08 UTC</t>
  </si>
  <si>
    <t>2022-04-03 14:34:06 UTC</t>
  </si>
  <si>
    <t>2022-04-03 14:34:04 UTC</t>
  </si>
  <si>
    <t>2022-04-03 14:34:02 UTC</t>
  </si>
  <si>
    <t>2022-04-03 14:33:59 UTC</t>
  </si>
  <si>
    <t>2022-04-03 14:33:57 UTC</t>
  </si>
  <si>
    <t>2022-04-03 14:33:55 UTC</t>
  </si>
  <si>
    <t>2022-04-03 14:33:53 UTC</t>
  </si>
  <si>
    <t>2022-04-03 14:33:51 UTC</t>
  </si>
  <si>
    <t>2022-04-03 14:33:49 UTC</t>
  </si>
  <si>
    <t>2022-04-03 14:33:47 UTC</t>
  </si>
  <si>
    <t>2022-04-03 14:33:45 UTC</t>
  </si>
  <si>
    <t>2022-04-03 14:33:42 UTC</t>
  </si>
  <si>
    <t>2022-04-03 14:33:40 UTC</t>
  </si>
  <si>
    <t>2022-04-03 14:33:38 UTC</t>
  </si>
  <si>
    <t>2022-04-03 14:33:36 UTC</t>
  </si>
  <si>
    <t>2022-04-03 14:33:34 UTC</t>
  </si>
  <si>
    <t>2022-04-03 14:33:32 UTC</t>
  </si>
  <si>
    <t>2022-04-03 14:33:29 UTC</t>
  </si>
  <si>
    <t>2022-04-03 14:33:26 UTC</t>
  </si>
  <si>
    <t>2022-04-03 14:33:23 UTC</t>
  </si>
  <si>
    <t>2022-04-03 14:33:20 UTC</t>
  </si>
  <si>
    <t>2022-04-03 14:33:18 UTC</t>
  </si>
  <si>
    <t>2022-04-03 14:33:15 UTC</t>
  </si>
  <si>
    <t>2022-04-03 14:33:12 UTC</t>
  </si>
  <si>
    <t>2022-04-03 14:33:10 UTC</t>
  </si>
  <si>
    <t>2022-04-03 14:33:08 UTC</t>
  </si>
  <si>
    <t>2022-04-03 14:33:06 UTC</t>
  </si>
  <si>
    <t>2022-04-03 14:33:03 UTC</t>
  </si>
  <si>
    <t>2022-04-03 14:33:01 UTC</t>
  </si>
  <si>
    <t>2022-04-03 14:32:59 UTC</t>
  </si>
  <si>
    <t>2022-04-03 14:32:56 UTC</t>
  </si>
  <si>
    <t>2022-04-03 14:32:54 UTC</t>
  </si>
  <si>
    <t>2022-04-03 14:32:51 UTC</t>
  </si>
  <si>
    <t>2022-04-03 14:32:49 UTC</t>
  </si>
  <si>
    <t>2022-04-03 14:32:46 UTC</t>
  </si>
  <si>
    <t>2022-04-03 14:32:42 UTC</t>
  </si>
  <si>
    <t>2022-04-03 14:32:39 UTC</t>
  </si>
  <si>
    <t>2022-04-03 14:32:36 UTC</t>
  </si>
  <si>
    <t>2022-04-03 14:28:18 UTC</t>
  </si>
  <si>
    <t>2022-04-03 14:03:25 UTC</t>
  </si>
  <si>
    <t>2022-04-03 14:00:52 UTC</t>
  </si>
  <si>
    <t>2022-04-03 14:00:18 UTC</t>
  </si>
  <si>
    <t>2022-04-03 13:28:03 UTC</t>
  </si>
  <si>
    <t>2022-04-03 13:17:53 UTC</t>
  </si>
  <si>
    <t>2022-04-03 13:17:42 UTC</t>
  </si>
  <si>
    <t>2022-04-03 13:17:28 UTC</t>
  </si>
  <si>
    <t>2022-04-03 12:49:40 UTC</t>
  </si>
  <si>
    <t>2022-04-03 12:42:53 UTC</t>
  </si>
  <si>
    <t>2022-04-03 12:28:49 UTC</t>
  </si>
  <si>
    <t>2022-04-03 12:27:31 UTC</t>
  </si>
  <si>
    <t>2022-04-03 12:27:23 UTC</t>
  </si>
  <si>
    <t>2022-04-03 12:27:20 UTC</t>
  </si>
  <si>
    <t>2022-04-03 12:27:05 UTC</t>
  </si>
  <si>
    <t>2022-04-03 12:26:59 UTC</t>
  </si>
  <si>
    <t>2022-04-03 12:26:52 UTC</t>
  </si>
  <si>
    <t>2022-04-03 12:26:44 UTC</t>
  </si>
  <si>
    <t>2022-04-03 12:26:38 UTC</t>
  </si>
  <si>
    <t>2022-04-03 12:26:34 UTC</t>
  </si>
  <si>
    <t>2022-04-03 12:26:29 UTC</t>
  </si>
  <si>
    <t>2022-04-03 12:01:23 UTC</t>
  </si>
  <si>
    <t>2022-04-03 11:59:47 UTC</t>
  </si>
  <si>
    <t>2022-04-03 11:58:35 UTC</t>
  </si>
  <si>
    <t>2022-04-03 11:58:21 UTC</t>
  </si>
  <si>
    <t>2022-04-03 11:47:58 UTC</t>
  </si>
  <si>
    <t>2022-04-03 11:33:37 UTC</t>
  </si>
  <si>
    <t>2022-04-03 11:18:48 UTC</t>
  </si>
  <si>
    <t>2022-04-03 11:16:42 UTC</t>
  </si>
  <si>
    <t>2022-04-03 11:16:40 UTC</t>
  </si>
  <si>
    <t>2022-04-03 11:16:35 UTC</t>
  </si>
  <si>
    <t>2022-04-03 11:16:34 UTC</t>
  </si>
  <si>
    <t>2022-04-03 11:16:32 UTC</t>
  </si>
  <si>
    <t>2022-04-03 11:16:26 UTC</t>
  </si>
  <si>
    <t>2022-04-03 11:15:41 UTC</t>
  </si>
  <si>
    <t>2022-04-03 11:15:34 UTC</t>
  </si>
  <si>
    <t>2022-04-03 11:15:27 UTC</t>
  </si>
  <si>
    <t>2022-04-03 11:15:13 UTC</t>
  </si>
  <si>
    <t>2022-04-03 11:09:09 UTC</t>
  </si>
  <si>
    <t>2022-04-03 10:25:29 UTC</t>
  </si>
  <si>
    <t>2bd946513c059f4de21c961027d4e04d</t>
  </si>
  <si>
    <t>2022-04-03 09:50:02 UTC</t>
  </si>
  <si>
    <t>2022-04-03 07:17:35 UTC</t>
  </si>
  <si>
    <t>2022-04-03 07:02:55 UTC</t>
  </si>
  <si>
    <t>2022-04-03 07:01:07 UTC</t>
  </si>
  <si>
    <t>2022-04-03 06:55:37 UTC</t>
  </si>
  <si>
    <t>2022-04-03 06:55:29 UTC</t>
  </si>
  <si>
    <t>2022-04-03 06:47:37 UTC</t>
  </si>
  <si>
    <t>2022-04-03 06:33:28 UTC</t>
  </si>
  <si>
    <t>2022-04-03 06:33:24 UTC</t>
  </si>
  <si>
    <t>2022-04-03 05:59:29 UTC</t>
  </si>
  <si>
    <t>2022-04-03 05:59:21 UTC</t>
  </si>
  <si>
    <t>2022-04-03 05:49:24 UTC</t>
  </si>
  <si>
    <t>f6813c2a1de03a3bb3063c484d040061</t>
  </si>
  <si>
    <t>2022-04-03 05:20:01 UTC</t>
  </si>
  <si>
    <t>2022-04-03 05:00:21 UTC</t>
  </si>
  <si>
    <t>2022-04-03 04:59:38 UTC</t>
  </si>
  <si>
    <t>2022-04-03 04:59:30 UTC</t>
  </si>
  <si>
    <t>2022-04-03 04:59:14 UTC</t>
  </si>
  <si>
    <t>2022-04-03 04:58:03 UTC</t>
  </si>
  <si>
    <t>2022-04-03 04:56:49 UTC</t>
  </si>
  <si>
    <t>2022-04-03 04:56:11 UTC</t>
  </si>
  <si>
    <t>2022-04-03 04:56:05 UTC</t>
  </si>
  <si>
    <t>2022-04-03 04:54:59 UTC</t>
  </si>
  <si>
    <t>2022-04-03 04:18:22 UTC</t>
  </si>
  <si>
    <t>2022-04-03 04:18:08 UTC</t>
  </si>
  <si>
    <t>2022-04-03 04:17:44 UTC</t>
  </si>
  <si>
    <t>2022-04-03 04:17:40 UTC</t>
  </si>
  <si>
    <t>2022-04-03 04:17:33 UTC</t>
  </si>
  <si>
    <t>2022-04-03 04:17:17 UTC</t>
  </si>
  <si>
    <t>2022-04-03 04:17:15 UTC</t>
  </si>
  <si>
    <t>2022-04-03 04:07:58 UTC</t>
  </si>
  <si>
    <t>2022-04-03 04:07:52 UTC</t>
  </si>
  <si>
    <t>2022-04-03 04:03:07 UTC</t>
  </si>
  <si>
    <t>e100e02e2879ddd59a92f06b575e1608</t>
  </si>
  <si>
    <t>2022-04-03 02:16:13 UTC</t>
  </si>
  <si>
    <t>2022-04-03 02:13:57 UTC</t>
  </si>
  <si>
    <t>2022-04-03 02:13:52 UTC</t>
  </si>
  <si>
    <t>2022-04-03 02:07:23 UTC</t>
  </si>
  <si>
    <t>2022-04-03 02:07:21 UTC</t>
  </si>
  <si>
    <t>2022-04-03 02:07:19 UTC</t>
  </si>
  <si>
    <t>2022-04-03 02:07:18 UTC</t>
  </si>
  <si>
    <t>2022-04-03 02:07:16 UTC</t>
  </si>
  <si>
    <t>2022-04-03 02:07:15 UTC</t>
  </si>
  <si>
    <t>2022-04-03 02:07:13 UTC</t>
  </si>
  <si>
    <t>2022-04-03 02:07:09 UTC</t>
  </si>
  <si>
    <t>2022-04-03 02:07:08 UTC</t>
  </si>
  <si>
    <t>2022-04-03 02:07:02 UTC</t>
  </si>
  <si>
    <t>2022-04-03 02:05:46 UTC</t>
  </si>
  <si>
    <t>2022-04-03 02:04:51 UTC</t>
  </si>
  <si>
    <t>2022-04-03 01:59:36 UTC</t>
  </si>
  <si>
    <t>2022-04-03 01:59:34 UTC</t>
  </si>
  <si>
    <t>2022-04-03 01:59:32 UTC</t>
  </si>
  <si>
    <t>2022-04-03 01:59:26 UTC</t>
  </si>
  <si>
    <t>2022-04-02 17:28:23 UTC</t>
  </si>
  <si>
    <t>2022-04-02 16:09:07 UTC</t>
  </si>
  <si>
    <t>2022-04-02 15:45:26 UTC</t>
  </si>
  <si>
    <t>2022-04-02 13:24:48 UTC</t>
  </si>
  <si>
    <t>2022-04-02 13:24:46 UTC</t>
  </si>
  <si>
    <t>2022-04-02 13:24:44 UTC</t>
  </si>
  <si>
    <t>2022-04-02 13:24:42 UTC</t>
  </si>
  <si>
    <t>2022-04-02 13:24:32 UTC</t>
  </si>
  <si>
    <t>2022-04-02 13:15:35 UTC</t>
  </si>
  <si>
    <t>2022-04-02 13:09:52 UTC</t>
  </si>
  <si>
    <t>2022-04-02 12:25:37 UTC</t>
  </si>
  <si>
    <t>2022-04-02 11:28:42 UTC</t>
  </si>
  <si>
    <t>2022-04-02 11:28:40 UTC</t>
  </si>
  <si>
    <t>2022-04-02 11:00:54 UTC</t>
  </si>
  <si>
    <t>2022-04-02 10:21:15 UTC</t>
  </si>
  <si>
    <t>2022-04-02 10:15:43 UTC</t>
  </si>
  <si>
    <t>2022-04-02 10:15:38 UTC</t>
  </si>
  <si>
    <t>2022-04-02 06:37:59 UTC</t>
  </si>
  <si>
    <t>2f0068762e7ad78ca3b5839e70a5d1a7</t>
  </si>
  <si>
    <t>2022-04-02 06:35:28 UTC</t>
  </si>
  <si>
    <t>2022-04-02 06:35:25 UTC</t>
  </si>
  <si>
    <t>2022-04-02 06:35:23 UTC</t>
  </si>
  <si>
    <t>2022-04-02 06:35:21 UTC</t>
  </si>
  <si>
    <t>2022-04-02 06:35:10 UTC</t>
  </si>
  <si>
    <t>2022-04-02 06:35:08 UTC</t>
  </si>
  <si>
    <t>2022-04-02 04:20:49 UTC</t>
  </si>
  <si>
    <t>2022-04-02 04:18:13 UTC</t>
  </si>
  <si>
    <t>2022-04-02 04:14:02 UTC</t>
  </si>
  <si>
    <t>2022-04-02 04:13:49 UTC</t>
  </si>
  <si>
    <t>2022-04-02 03:55:37 UTC</t>
  </si>
  <si>
    <t>2022-04-02 03:33:47 UTC</t>
  </si>
  <si>
    <t>2022-04-02 02:13:00 UTC</t>
  </si>
  <si>
    <t>2022-04-02 01:35:33 UTC</t>
  </si>
  <si>
    <t>2022-04-01 19:50:34 UTC</t>
  </si>
  <si>
    <t>2022-04-01 19:15:52 UTC</t>
  </si>
  <si>
    <t>2022-04-01 17:24:51 UTC</t>
  </si>
  <si>
    <t>2022-04-01 13:19:08 UTC</t>
  </si>
  <si>
    <t>2022-04-01 13:19:05 UTC</t>
  </si>
  <si>
    <t>2022-04-01 13:18:59 UTC</t>
  </si>
  <si>
    <t>2022-04-01 13:15:03 UTC</t>
  </si>
  <si>
    <t>2022-04-01 13:02:34 UTC</t>
  </si>
  <si>
    <t>cfbb9c2a3362d1f9c2b7549191ca39e4</t>
  </si>
  <si>
    <t>2022-04-01 10:37:51 UTC</t>
  </si>
  <si>
    <t>2022-04-01 10:22:20 UTC</t>
  </si>
  <si>
    <t>2022-04-01 06:19:02 UTC</t>
  </si>
  <si>
    <t>2022-04-01 06:18:39 UTC</t>
  </si>
  <si>
    <t>2022-04-01 05:57:52 UTC</t>
  </si>
  <si>
    <t>2022-04-01 05:56:31 UTC</t>
  </si>
  <si>
    <t>2022-04-01 05:55:35 UTC</t>
  </si>
  <si>
    <t>2022-04-01 05:54:59 UTC</t>
  </si>
  <si>
    <t>2022-04-01 05:54:24 UTC</t>
  </si>
  <si>
    <t>2022-04-01 05:53:42 UTC</t>
  </si>
  <si>
    <t>2022-04-01 05:53:30 UTC</t>
  </si>
  <si>
    <t>2022-04-01 05:52:55 UTC</t>
  </si>
  <si>
    <t>2022-04-01 05:52:48 UTC</t>
  </si>
  <si>
    <t>2022-04-01 05:52:05 UTC</t>
  </si>
  <si>
    <t>2022-04-01 05:51:29 UTC</t>
  </si>
  <si>
    <t>2022-04-01 05:50:56 UTC</t>
  </si>
  <si>
    <t>2022-04-01 05:50:54 UTC</t>
  </si>
  <si>
    <t>2022-04-01 05:25:06 UTC</t>
  </si>
  <si>
    <t>2022-04-01 05:24:18 UTC</t>
  </si>
  <si>
    <t>2022-04-01 05:23:19 UTC</t>
  </si>
  <si>
    <t>2022-04-01 05:22:46 UTC</t>
  </si>
  <si>
    <t>2022-04-01 05:22:11 UTC</t>
  </si>
  <si>
    <t>2022-04-01 05:21:35 UTC</t>
  </si>
  <si>
    <t>2022-04-01 05:21:24 UTC</t>
  </si>
  <si>
    <t>2022-04-01 05:11:46 UTC</t>
  </si>
  <si>
    <t>2022-04-01 04:44:33 UTC</t>
  </si>
  <si>
    <t>2022-04-01 04:31:22 UTC</t>
  </si>
  <si>
    <t>2022-04-01 04:29:41 UTC</t>
  </si>
  <si>
    <t>2022-04-01 04:29:06 UTC</t>
  </si>
  <si>
    <t>2022-04-01 04:28:34 UTC</t>
  </si>
  <si>
    <t>2022-04-01 04:27:43 UTC</t>
  </si>
  <si>
    <t>2022-04-01 04:27:10 UTC</t>
  </si>
  <si>
    <t>2022-04-01 04:26:33 UTC</t>
  </si>
  <si>
    <t>2022-04-01 04:26:24 UTC</t>
  </si>
  <si>
    <t>2022-04-01 04:26:23 UTC</t>
  </si>
  <si>
    <t>2022-04-01 04:26:22 UTC</t>
  </si>
  <si>
    <t>2022-04-01 04:26:01 UTC</t>
  </si>
  <si>
    <t>2022-04-01 04:25:20 UTC</t>
  </si>
  <si>
    <t>2022-04-01 04:25:18 UTC</t>
  </si>
  <si>
    <t>2022-04-01 04:25:08 UTC</t>
  </si>
  <si>
    <t>2022-04-01 04:25:07 UTC</t>
  </si>
  <si>
    <t>2022-04-01 04:16:59 UTC</t>
  </si>
  <si>
    <t>2022-04-01 04:16:57 UTC</t>
  </si>
  <si>
    <t>2022-04-01 01:39:41 UTC</t>
  </si>
  <si>
    <t>2022-04-01 01:39:02 UTC</t>
  </si>
  <si>
    <t>2022-04-01 01:38:00 UTC</t>
  </si>
  <si>
    <t>2022-04-01 01:37:16 UTC</t>
  </si>
  <si>
    <t>2022-04-01 01:36:16 UTC</t>
  </si>
  <si>
    <t>2022-04-01 01:35:01 UTC</t>
  </si>
  <si>
    <t>2022-04-01 01:34:01 UTC</t>
  </si>
  <si>
    <t>2022-04-01 01:33:00 UTC</t>
  </si>
  <si>
    <t>2022-04-01 01:32:26 UTC</t>
  </si>
  <si>
    <t>2022-04-01 01:31:55 UTC</t>
  </si>
  <si>
    <t>2022-04-01 01:31:26 UTC</t>
  </si>
  <si>
    <t>2022-04-01 01:30:49 UTC</t>
  </si>
  <si>
    <t>2022-04-01 01:29:53 UTC</t>
  </si>
  <si>
    <t>2022-04-01 01:29:10 UTC</t>
  </si>
  <si>
    <t>2022-04-01 01:04:23 UTC</t>
  </si>
  <si>
    <t>2022-03-31 22:49:22 UTC</t>
  </si>
  <si>
    <t>2022-03-31 20:09:54 UTC</t>
  </si>
  <si>
    <t>2022-03-31 19:21:23 UTC</t>
  </si>
  <si>
    <t>2022-03-31 19:07:46 UTC</t>
  </si>
  <si>
    <t>2022-03-31 18:17:46 UTC</t>
  </si>
  <si>
    <t>2022-03-31 17:01:42 UTC</t>
  </si>
  <si>
    <t>2022-03-31 16:45:56 UTC</t>
  </si>
  <si>
    <t>2022-03-31 16:45:31 UTC</t>
  </si>
  <si>
    <t>2022-03-31 16:13:02 UTC</t>
  </si>
  <si>
    <t>2022-03-31 16:11:20 UTC</t>
  </si>
  <si>
    <t>2022-03-31 16:10:48 UTC</t>
  </si>
  <si>
    <t>2022-03-31 16:10:17 UTC</t>
  </si>
  <si>
    <t>2022-03-31 16:09:44 UTC</t>
  </si>
  <si>
    <t>2022-03-31 16:09:11 UTC</t>
  </si>
  <si>
    <t>2022-03-31 16:08:11 UTC</t>
  </si>
  <si>
    <t>2022-03-31 16:07:11 UTC</t>
  </si>
  <si>
    <t>2022-03-31 16:06:38 UTC</t>
  </si>
  <si>
    <t>2022-03-31 16:06:05 UTC</t>
  </si>
  <si>
    <t>2022-03-31 16:05:33 UTC</t>
  </si>
  <si>
    <t>2022-03-31 16:05:00 UTC</t>
  </si>
  <si>
    <t>2022-03-31 16:04:27 UTC</t>
  </si>
  <si>
    <t>2022-03-31 16:04:02 UTC</t>
  </si>
  <si>
    <t>2022-03-31 16:04:00 UTC</t>
  </si>
  <si>
    <t>2022-03-31 16:03:56 UTC</t>
  </si>
  <si>
    <t>2022-03-31 16:03:44 UTC</t>
  </si>
  <si>
    <t>2022-03-31 16:03:42 UTC</t>
  </si>
  <si>
    <t>2022-03-31 16:02:53 UTC</t>
  </si>
  <si>
    <t>2022-03-31 16:02:19 UTC</t>
  </si>
  <si>
    <t>2022-03-31 16:01:44 UTC</t>
  </si>
  <si>
    <t>2022-03-31 16:01:37 UTC</t>
  </si>
  <si>
    <t>2022-03-31 16:01:10 UTC</t>
  </si>
  <si>
    <t>2022-03-31 16:00:39 UTC</t>
  </si>
  <si>
    <t>2022-03-31 16:00:34 UTC</t>
  </si>
  <si>
    <t>2022-03-31 16:00:25 UTC</t>
  </si>
  <si>
    <t>2022-03-31 16:00:24 UTC</t>
  </si>
  <si>
    <t>2022-03-31 16:00:12 UTC</t>
  </si>
  <si>
    <t>2022-03-31 16:00:10 UTC</t>
  </si>
  <si>
    <t>2022-03-31 16:00:07 UTC</t>
  </si>
  <si>
    <t>2022-03-31 15:59:45 UTC</t>
  </si>
  <si>
    <t>2022-03-31 15:59:34 UTC</t>
  </si>
  <si>
    <t>2022-03-31 15:59:33 UTC</t>
  </si>
  <si>
    <t>2022-03-31 15:59:31 UTC</t>
  </si>
  <si>
    <t>2022-03-31 15:59:23 UTC</t>
  </si>
  <si>
    <t>2022-03-31 15:59:17 UTC</t>
  </si>
  <si>
    <t>2022-03-31 15:58:43 UTC</t>
  </si>
  <si>
    <t>2022-03-31 15:58:10 UTC</t>
  </si>
  <si>
    <t>2022-03-31 15:58:00 UTC</t>
  </si>
  <si>
    <t>2022-03-31 15:57:27 UTC</t>
  </si>
  <si>
    <t>2022-03-31 15:57:26 UTC</t>
  </si>
  <si>
    <t>2022-03-31 15:57:11 UTC</t>
  </si>
  <si>
    <t>2022-03-31 15:56:29 UTC</t>
  </si>
  <si>
    <t>2022-03-31 15:55:54 UTC</t>
  </si>
  <si>
    <t>2022-03-31 15:55:21 UTC</t>
  </si>
  <si>
    <t>2022-03-31 15:55:01 UTC</t>
  </si>
  <si>
    <t>2022-03-31 15:54:56 UTC</t>
  </si>
  <si>
    <t>2022-03-31 15:54:51 UTC</t>
  </si>
  <si>
    <t>2022-03-31 15:54:43 UTC</t>
  </si>
  <si>
    <t>2022-03-31 15:54:42 UTC</t>
  </si>
  <si>
    <t>2022-03-31 15:53:32 UTC</t>
  </si>
  <si>
    <t>2022-03-31 15:52:57 UTC</t>
  </si>
  <si>
    <t>2022-03-31 15:52:06 UTC</t>
  </si>
  <si>
    <t>2022-03-31 15:51:32 UTC</t>
  </si>
  <si>
    <t>2022-03-31 15:50:32 UTC</t>
  </si>
  <si>
    <t>2022-03-31 15:50:17 UTC</t>
  </si>
  <si>
    <t>2022-03-31 15:50:11 UTC</t>
  </si>
  <si>
    <t>2022-03-31 15:49:59 UTC</t>
  </si>
  <si>
    <t>2022-03-31 15:49:11 UTC</t>
  </si>
  <si>
    <t>2022-03-31 15:49:09 UTC</t>
  </si>
  <si>
    <t>2022-03-31 15:40:40 UTC</t>
  </si>
  <si>
    <t>2022-03-31 14:04:33 UTC</t>
  </si>
  <si>
    <t>2022-03-31 14:04:30 UTC</t>
  </si>
  <si>
    <t>2022-03-31 13:40:01 UTC</t>
  </si>
  <si>
    <t>2022-03-31 13:36:27 UTC</t>
  </si>
  <si>
    <t>2022-03-31 13:28:25 UTC</t>
  </si>
  <si>
    <t>2022-03-31 13:25:32 UTC</t>
  </si>
  <si>
    <t>2022-03-31 13:05:51 UTC</t>
  </si>
  <si>
    <t>2022-03-31 12:44:03 UTC</t>
  </si>
  <si>
    <t>2022-03-31 12:19:45 UTC</t>
  </si>
  <si>
    <t>2022-03-31 12:09:03 UTC</t>
  </si>
  <si>
    <t>2022-03-31 12:08:28 UTC</t>
  </si>
  <si>
    <t>2022-03-31 12:07:59 UTC</t>
  </si>
  <si>
    <t>2022-03-31 12:07:34 UTC</t>
  </si>
  <si>
    <t>2022-03-31 12:07:26 UTC</t>
  </si>
  <si>
    <t>2022-03-31 12:06:56 UTC</t>
  </si>
  <si>
    <t>2022-03-31 12:06:26 UTC</t>
  </si>
  <si>
    <t>2022-03-31 12:06:21 UTC</t>
  </si>
  <si>
    <t>2022-03-31 12:05:54 UTC</t>
  </si>
  <si>
    <t>2022-03-31 12:05:53 UTC</t>
  </si>
  <si>
    <t>2022-03-31 12:05:43 UTC</t>
  </si>
  <si>
    <t>2022-03-31 12:05:33 UTC</t>
  </si>
  <si>
    <t>2022-03-31 12:05:27 UTC</t>
  </si>
  <si>
    <t>2022-03-31 12:05:08 UTC</t>
  </si>
  <si>
    <t>2022-03-31 12:04:32 UTC</t>
  </si>
  <si>
    <t>2022-03-31 12:03:57 UTC</t>
  </si>
  <si>
    <t>2022-03-31 12:03:15 UTC</t>
  </si>
  <si>
    <t>2022-03-31 12:03:11 UTC</t>
  </si>
  <si>
    <t>2022-03-31 12:02:55 UTC</t>
  </si>
  <si>
    <t>2022-03-31 12:02:50 UTC</t>
  </si>
  <si>
    <t>2022-03-31 12:02:36 UTC</t>
  </si>
  <si>
    <t>2022-03-31 12:01:15 UTC</t>
  </si>
  <si>
    <t>2022-03-31 12:00:15 UTC</t>
  </si>
  <si>
    <t>2022-03-31 11:54:06 UTC</t>
  </si>
  <si>
    <t>2022-03-31 11:50:39 UTC</t>
  </si>
  <si>
    <t>2022-03-31 11:49:27 UTC</t>
  </si>
  <si>
    <t>2022-03-31 11:48:53 UTC</t>
  </si>
  <si>
    <t>2022-03-31 11:48:21 UTC</t>
  </si>
  <si>
    <t>2022-03-31 11:47:48 UTC</t>
  </si>
  <si>
    <t>2022-03-31 11:47:11 UTC</t>
  </si>
  <si>
    <t>2022-03-31 11:46:22 UTC</t>
  </si>
  <si>
    <t>2022-03-31 11:45:51 UTC</t>
  </si>
  <si>
    <t>2022-03-31 11:45:18 UTC</t>
  </si>
  <si>
    <t>2022-03-31 11:44:46 UTC</t>
  </si>
  <si>
    <t>2022-03-31 11:44:05 UTC</t>
  </si>
  <si>
    <t>2022-03-31 11:43:33 UTC</t>
  </si>
  <si>
    <t>2022-03-31 11:43:01 UTC</t>
  </si>
  <si>
    <t>2022-03-31 11:42:13 UTC</t>
  </si>
  <si>
    <t>2022-03-31 11:41:41 UTC</t>
  </si>
  <si>
    <t>2022-03-31 11:41:00 UTC</t>
  </si>
  <si>
    <t>2022-03-31 11:40:27 UTC</t>
  </si>
  <si>
    <t>2022-03-31 11:39:54 UTC</t>
  </si>
  <si>
    <t>2022-03-31 11:39:21 UTC</t>
  </si>
  <si>
    <t>2022-03-31 11:38:48 UTC</t>
  </si>
  <si>
    <t>2022-03-31 10:23:09 UTC</t>
  </si>
  <si>
    <t>2022-03-31 10:23:08 UTC</t>
  </si>
  <si>
    <t>2022-03-31 10:22:39 UTC</t>
  </si>
  <si>
    <t>2022-03-31 10:21:57 UTC</t>
  </si>
  <si>
    <t>2022-03-31 10:21:24 UTC</t>
  </si>
  <si>
    <t>2022-03-31 10:20:53 UTC</t>
  </si>
  <si>
    <t>2022-03-31 10:20:18 UTC</t>
  </si>
  <si>
    <t>2022-03-31 10:19:45 UTC</t>
  </si>
  <si>
    <t>2022-03-31 10:19:05 UTC</t>
  </si>
  <si>
    <t>2022-03-31 10:18:33 UTC</t>
  </si>
  <si>
    <t>2022-03-31 10:17:33 UTC</t>
  </si>
  <si>
    <t>2022-03-31 10:16:46 UTC</t>
  </si>
  <si>
    <t>2022-03-31 10:16:35 UTC</t>
  </si>
  <si>
    <t>2022-03-31 10:16:31 UTC</t>
  </si>
  <si>
    <t>2022-03-31 09:46:01 UTC</t>
  </si>
  <si>
    <t>2022-03-31 09:45:01 UTC</t>
  </si>
  <si>
    <t>2022-03-31 09:44:04 UTC</t>
  </si>
  <si>
    <t>2022-03-31 08:47:59 UTC</t>
  </si>
  <si>
    <t>2022-03-31 08:44:44 UTC</t>
  </si>
  <si>
    <t>2022-03-31 08:43:36 UTC</t>
  </si>
  <si>
    <t>2022-03-31 08:42:58 UTC</t>
  </si>
  <si>
    <t>2022-03-31 08:42:10 UTC</t>
  </si>
  <si>
    <t>2022-03-31 08:41:08 UTC</t>
  </si>
  <si>
    <t>2022-03-31 08:40:19 UTC</t>
  </si>
  <si>
    <t>2022-03-31 08:39:42 UTC</t>
  </si>
  <si>
    <t>2022-03-31 08:27:14 UTC</t>
  </si>
  <si>
    <t>2022-03-31 08:13:39 UTC</t>
  </si>
  <si>
    <t>2022-03-31 08:02:25 UTC</t>
  </si>
  <si>
    <t>2022-03-31 08:01:55 UTC</t>
  </si>
  <si>
    <t>2022-03-31 08:00:51 UTC</t>
  </si>
  <si>
    <t>2022-03-31 08:00:05 UTC</t>
  </si>
  <si>
    <t>2022-03-31 07:59:26 UTC</t>
  </si>
  <si>
    <t>2022-03-31 07:58:44 UTC</t>
  </si>
  <si>
    <t>2022-03-31 07:58:09 UTC</t>
  </si>
  <si>
    <t>2022-03-31 07:53:11 UTC</t>
  </si>
  <si>
    <t>2022-03-31 07:47:30 UTC</t>
  </si>
  <si>
    <t>2022-03-31 07:46:57 UTC</t>
  </si>
  <si>
    <t>2022-03-31 07:45:47 UTC</t>
  </si>
  <si>
    <t>2022-03-31 07:45:22 UTC</t>
  </si>
  <si>
    <t>2022-03-31 07:45:20 UTC</t>
  </si>
  <si>
    <t>2022-03-31 07:45:14 UTC</t>
  </si>
  <si>
    <t>2022-03-31 07:45:11 UTC</t>
  </si>
  <si>
    <t>2022-03-31 07:42:39 UTC</t>
  </si>
  <si>
    <t>2022-03-31 07:34:47 UTC</t>
  </si>
  <si>
    <t>2022-03-31 07:33:26 UTC</t>
  </si>
  <si>
    <t>2022-03-31 07:32:43 UTC</t>
  </si>
  <si>
    <t>2022-03-31 07:32:08 UTC</t>
  </si>
  <si>
    <t>2022-03-31 07:31:21 UTC</t>
  </si>
  <si>
    <t>2022-03-31 07:30:49 UTC</t>
  </si>
  <si>
    <t>2022-03-31 07:30:16 UTC</t>
  </si>
  <si>
    <t>2022-03-31 07:29:43 UTC</t>
  </si>
  <si>
    <t>2022-03-31 07:29:03 UTC</t>
  </si>
  <si>
    <t>2022-03-31 07:28:31 UTC</t>
  </si>
  <si>
    <t>2022-03-31 07:27:58 UTC</t>
  </si>
  <si>
    <t>2022-03-31 07:26:44 UTC</t>
  </si>
  <si>
    <t>2022-03-31 07:25:52 UTC</t>
  </si>
  <si>
    <t>2022-03-31 07:13:11 UTC</t>
  </si>
  <si>
    <t>2022-03-31 07:06:46 UTC</t>
  </si>
  <si>
    <t>2022-03-31 06:47:03 UTC</t>
  </si>
  <si>
    <t>2022-03-31 06:46:22 UTC</t>
  </si>
  <si>
    <t>2022-03-31 06:45:16 UTC</t>
  </si>
  <si>
    <t>2022-03-31 06:44:37 UTC</t>
  </si>
  <si>
    <t>2022-03-31 06:43:35 UTC</t>
  </si>
  <si>
    <t>2022-03-31 06:42:06 UTC</t>
  </si>
  <si>
    <t>2022-03-31 06:41:21 UTC</t>
  </si>
  <si>
    <t>2022-03-31 06:40:35 UTC</t>
  </si>
  <si>
    <t>2022-03-31 06:40:02 UTC</t>
  </si>
  <si>
    <t>2022-03-31 06:39:28 UTC</t>
  </si>
  <si>
    <t>2022-03-31 06:38:55 UTC</t>
  </si>
  <si>
    <t>2022-03-31 06:38:22 UTC</t>
  </si>
  <si>
    <t>2022-03-31 06:37:43 UTC</t>
  </si>
  <si>
    <t>2022-03-31 06:37:36 UTC</t>
  </si>
  <si>
    <t>2022-03-31 06:37:10 UTC</t>
  </si>
  <si>
    <t>2022-03-31 06:36:19 UTC</t>
  </si>
  <si>
    <t>2022-03-31 06:35:45 UTC</t>
  </si>
  <si>
    <t>2022-03-31 06:34:51 UTC</t>
  </si>
  <si>
    <t>2022-03-31 06:34:04 UTC</t>
  </si>
  <si>
    <t>2022-03-31 06:33:17 UTC</t>
  </si>
  <si>
    <t>2022-03-31 06:32:44 UTC</t>
  </si>
  <si>
    <t>2022-03-31 06:32:11 UTC</t>
  </si>
  <si>
    <t>2022-03-31 06:31:34 UTC</t>
  </si>
  <si>
    <t>2022-03-31 06:30:57 UTC</t>
  </si>
  <si>
    <t>2022-03-31 06:30:54 UTC</t>
  </si>
  <si>
    <t>2022-03-31 06:30:42 UTC</t>
  </si>
  <si>
    <t>2022-03-31 06:30:01 UTC</t>
  </si>
  <si>
    <t>2022-03-31 06:28:45 UTC</t>
  </si>
  <si>
    <t>2022-03-31 06:28:36 UTC</t>
  </si>
  <si>
    <t>2022-03-31 06:27:51 UTC</t>
  </si>
  <si>
    <t>2022-03-31 06:27:19 UTC</t>
  </si>
  <si>
    <t>2022-03-31 06:26:47 UTC</t>
  </si>
  <si>
    <t>2022-03-31 06:26:14 UTC</t>
  </si>
  <si>
    <t>2022-03-31 06:25:39 UTC</t>
  </si>
  <si>
    <t>2022-03-31 06:25:06 UTC</t>
  </si>
  <si>
    <t>2022-03-31 06:24:28 UTC</t>
  </si>
  <si>
    <t>2022-03-31 06:23:55 UTC</t>
  </si>
  <si>
    <t>2022-03-31 06:23:21 UTC</t>
  </si>
  <si>
    <t>2022-03-31 06:22:41 UTC</t>
  </si>
  <si>
    <t>2022-03-31 06:22:00 UTC</t>
  </si>
  <si>
    <t>2022-03-31 06:21:18 UTC</t>
  </si>
  <si>
    <t>2022-03-31 06:20:44 UTC</t>
  </si>
  <si>
    <t>2022-03-31 06:20:11 UTC</t>
  </si>
  <si>
    <t>2022-03-31 06:19:34 UTC</t>
  </si>
  <si>
    <t>2022-03-31 06:19:00 UTC</t>
  </si>
  <si>
    <t>2022-03-31 06:18:28 UTC</t>
  </si>
  <si>
    <t>2022-03-31 06:17:54 UTC</t>
  </si>
  <si>
    <t>2022-03-31 06:17:13 UTC</t>
  </si>
  <si>
    <t>2022-03-31 06:16:38 UTC</t>
  </si>
  <si>
    <t>2022-03-31 06:15:51 UTC</t>
  </si>
  <si>
    <t>2022-03-31 06:15:17 UTC</t>
  </si>
  <si>
    <t>2022-03-31 06:14:45 UTC</t>
  </si>
  <si>
    <t>2022-03-31 06:14:05 UTC</t>
  </si>
  <si>
    <t>2022-03-31 06:13:10 UTC</t>
  </si>
  <si>
    <t>2022-03-31 06:12:23 UTC</t>
  </si>
  <si>
    <t>2022-03-31 06:08:44 UTC</t>
  </si>
  <si>
    <t>3d2786381dfc84640ff907d51dbfcd33</t>
  </si>
  <si>
    <t>2022-03-31 06:08:07 UTC</t>
  </si>
  <si>
    <t>2022-03-31 06:06:16 UTC</t>
  </si>
  <si>
    <t>2022-03-31 06:03:57 UTC</t>
  </si>
  <si>
    <t>2022-03-31 05:57:54 UTC</t>
  </si>
  <si>
    <t>2022-03-31 05:56:52 UTC</t>
  </si>
  <si>
    <t>2022-03-31 05:56:51 UTC</t>
  </si>
  <si>
    <t>2022-03-31 05:48:11 UTC</t>
  </si>
  <si>
    <t>2022-03-31 05:25:57 UTC</t>
  </si>
  <si>
    <t>2022-03-31 05:21:37 UTC</t>
  </si>
  <si>
    <t>2022-03-31 05:14:12 UTC</t>
  </si>
  <si>
    <t>2022-03-31 05:14:11 UTC</t>
  </si>
  <si>
    <t>2022-03-31 05:13:26 UTC</t>
  </si>
  <si>
    <t>2022-03-31 05:13:25 UTC</t>
  </si>
  <si>
    <t>2022-03-31 05:12:08 UTC</t>
  </si>
  <si>
    <t>2022-03-31 05:11:41 UTC</t>
  </si>
  <si>
    <t>2022-03-31 05:11:40 UTC</t>
  </si>
  <si>
    <t>2022-03-31 05:09:08 UTC</t>
  </si>
  <si>
    <t>2022-03-31 05:04:11 UTC</t>
  </si>
  <si>
    <t>2022-03-31 04:48:40 UTC</t>
  </si>
  <si>
    <t>2022-03-31 04:47:17 UTC</t>
  </si>
  <si>
    <t>2022-03-31 04:47:15 UTC</t>
  </si>
  <si>
    <t>2022-03-31 04:44:12 UTC</t>
  </si>
  <si>
    <t>2022-03-31 04:43:36 UTC</t>
  </si>
  <si>
    <t>2022-03-31 04:43:06 UTC</t>
  </si>
  <si>
    <t>2022-03-31 04:42:58 UTC</t>
  </si>
  <si>
    <t>2022-03-31 04:42:33 UTC</t>
  </si>
  <si>
    <t>2022-03-31 04:42:03 UTC</t>
  </si>
  <si>
    <t>2022-03-31 04:41:59 UTC</t>
  </si>
  <si>
    <t>2022-03-31 04:41:31 UTC</t>
  </si>
  <si>
    <t>2022-03-31 04:41:15 UTC</t>
  </si>
  <si>
    <t>2022-03-31 04:40:58 UTC</t>
  </si>
  <si>
    <t>2022-03-31 04:40:28 UTC</t>
  </si>
  <si>
    <t>2022-03-31 04:39:56 UTC</t>
  </si>
  <si>
    <t>2022-03-31 04:39:18 UTC</t>
  </si>
  <si>
    <t>2022-03-31 04:38:59 UTC</t>
  </si>
  <si>
    <t>2022-03-31 04:38:45 UTC</t>
  </si>
  <si>
    <t>2022-03-31 04:38:15 UTC</t>
  </si>
  <si>
    <t>2022-03-31 04:38:11 UTC</t>
  </si>
  <si>
    <t>2022-03-31 04:37:44 UTC</t>
  </si>
  <si>
    <t>2022-03-31 04:37:39 UTC</t>
  </si>
  <si>
    <t>2022-03-31 04:37:11 UTC</t>
  </si>
  <si>
    <t>2022-03-31 04:36:40 UTC</t>
  </si>
  <si>
    <t>2022-03-31 04:36:07 UTC</t>
  </si>
  <si>
    <t>2022-03-31 04:35:32 UTC</t>
  </si>
  <si>
    <t>2022-03-31 04:34:59 UTC</t>
  </si>
  <si>
    <t>2022-03-31 04:34:15 UTC</t>
  </si>
  <si>
    <t>2022-03-31 04:34:10 UTC</t>
  </si>
  <si>
    <t>2022-03-31 04:33:43 UTC</t>
  </si>
  <si>
    <t>2022-03-31 04:33:19 UTC</t>
  </si>
  <si>
    <t>2022-03-31 04:33:01 UTC</t>
  </si>
  <si>
    <t>2022-03-31 04:32:29 UTC</t>
  </si>
  <si>
    <t>2022-03-31 04:31:45 UTC</t>
  </si>
  <si>
    <t>2022-03-31 04:31:03 UTC</t>
  </si>
  <si>
    <t>2022-03-31 04:30:30 UTC</t>
  </si>
  <si>
    <t>2022-03-31 04:29:53 UTC</t>
  </si>
  <si>
    <t>2022-03-31 04:29:14 UTC</t>
  </si>
  <si>
    <t>2022-03-31 04:28:44 UTC</t>
  </si>
  <si>
    <t>2022-03-31 04:28:14 UTC</t>
  </si>
  <si>
    <t>2022-03-31 04:27:44 UTC</t>
  </si>
  <si>
    <t>2022-03-31 04:27:14 UTC</t>
  </si>
  <si>
    <t>2022-03-31 04:26:44 UTC</t>
  </si>
  <si>
    <t>2022-03-31 04:26:14 UTC</t>
  </si>
  <si>
    <t>2022-03-31 04:25:44 UTC</t>
  </si>
  <si>
    <t>2022-03-31 04:25:14 UTC</t>
  </si>
  <si>
    <t>2022-03-31 04:24:44 UTC</t>
  </si>
  <si>
    <t>2022-03-31 04:24:14 UTC</t>
  </si>
  <si>
    <t>2022-03-31 04:23:43 UTC</t>
  </si>
  <si>
    <t>2022-03-31 04:22:59 UTC</t>
  </si>
  <si>
    <t>2022-03-31 04:22:28 UTC</t>
  </si>
  <si>
    <t>2022-03-31 04:21:44 UTC</t>
  </si>
  <si>
    <t>2022-03-31 04:21:02 UTC</t>
  </si>
  <si>
    <t>2022-03-31 04:20:32 UTC</t>
  </si>
  <si>
    <t>2022-03-31 04:19:59 UTC</t>
  </si>
  <si>
    <t>2022-03-31 04:19:25 UTC</t>
  </si>
  <si>
    <t>2022-03-31 04:18:53 UTC</t>
  </si>
  <si>
    <t>2022-03-31 04:18:15 UTC</t>
  </si>
  <si>
    <t>2022-03-31 04:17:43 UTC</t>
  </si>
  <si>
    <t>2022-03-31 04:16:54 UTC</t>
  </si>
  <si>
    <t>2022-03-31 04:16:51 UTC</t>
  </si>
  <si>
    <t>2022-03-31 04:16:19 UTC</t>
  </si>
  <si>
    <t>2022-03-31 04:15:49 UTC</t>
  </si>
  <si>
    <t>2022-03-31 04:15:19 UTC</t>
  </si>
  <si>
    <t>2022-03-31 04:14:49 UTC</t>
  </si>
  <si>
    <t>2022-03-31 04:14:19 UTC</t>
  </si>
  <si>
    <t>2022-03-31 04:13:49 UTC</t>
  </si>
  <si>
    <t>2022-03-31 04:13:19 UTC</t>
  </si>
  <si>
    <t>2022-03-31 04:12:49 UTC</t>
  </si>
  <si>
    <t>2022-03-31 04:12:35 UTC</t>
  </si>
  <si>
    <t>2022-03-31 04:12:17 UTC</t>
  </si>
  <si>
    <t>2022-03-31 04:11:47 UTC</t>
  </si>
  <si>
    <t>2022-03-31 04:11:34 UTC</t>
  </si>
  <si>
    <t>2022-03-31 04:11:16 UTC</t>
  </si>
  <si>
    <t>2022-03-31 04:10:58 UTC</t>
  </si>
  <si>
    <t>2022-03-31 04:10:43 UTC</t>
  </si>
  <si>
    <t>2022-03-31 04:10:19 UTC</t>
  </si>
  <si>
    <t>2022-03-31 04:10:04 UTC</t>
  </si>
  <si>
    <t>2022-03-31 04:09:34 UTC</t>
  </si>
  <si>
    <t>2022-03-31 04:09:02 UTC</t>
  </si>
  <si>
    <t>2022-03-31 04:08:50 UTC</t>
  </si>
  <si>
    <t>2022-03-31 04:08:46 UTC</t>
  </si>
  <si>
    <t>2022-03-31 04:08:40 UTC</t>
  </si>
  <si>
    <t>2022-03-31 04:08:28 UTC</t>
  </si>
  <si>
    <t>2022-03-31 04:07:40 UTC</t>
  </si>
  <si>
    <t>2022-03-31 04:00:47 UTC</t>
  </si>
  <si>
    <t>2022-03-31 03:58:31 UTC</t>
  </si>
  <si>
    <t>2022-03-31 03:50:43 UTC</t>
  </si>
  <si>
    <t>2022-03-31 03:50:42 UTC</t>
  </si>
  <si>
    <t>2022-03-31 03:48:52 UTC</t>
  </si>
  <si>
    <t>2022-03-31 03:48:09 UTC</t>
  </si>
  <si>
    <t>2022-03-31 03:47:36 UTC</t>
  </si>
  <si>
    <t>2022-03-31 03:40:52 UTC</t>
  </si>
  <si>
    <t>2022-03-31 03:36:13 UTC</t>
  </si>
  <si>
    <t>2022-03-31 03:08:12 UTC</t>
  </si>
  <si>
    <t>2022-03-31 03:06:10 UTC</t>
  </si>
  <si>
    <t>2022-03-31 03:01:37 UTC</t>
  </si>
  <si>
    <t>2022-03-31 03:00:53 UTC</t>
  </si>
  <si>
    <t>2022-03-31 03:00:19 UTC</t>
  </si>
  <si>
    <t>2022-03-31 02:59:32 UTC</t>
  </si>
  <si>
    <t>2022-03-31 02:59:14 UTC</t>
  </si>
  <si>
    <t>2022-03-31 02:58:59 UTC</t>
  </si>
  <si>
    <t>2022-03-31 02:58:29 UTC</t>
  </si>
  <si>
    <t>2022-03-31 02:58:14 UTC</t>
  </si>
  <si>
    <t>2022-03-31 02:57:55 UTC</t>
  </si>
  <si>
    <t>2022-03-31 02:57:29 UTC</t>
  </si>
  <si>
    <t>2022-03-31 02:57:09 UTC</t>
  </si>
  <si>
    <t>2022-03-31 02:56:52 UTC</t>
  </si>
  <si>
    <t>2022-03-31 02:56:35 UTC</t>
  </si>
  <si>
    <t>2022-03-31 02:56:19 UTC</t>
  </si>
  <si>
    <t>2022-03-31 02:55:49 UTC</t>
  </si>
  <si>
    <t>2022-03-31 02:55:45 UTC</t>
  </si>
  <si>
    <t>2022-03-31 02:54:59 UTC</t>
  </si>
  <si>
    <t>2022-03-31 02:54:22 UTC</t>
  </si>
  <si>
    <t>2022-03-31 02:54:12 UTC</t>
  </si>
  <si>
    <t>2022-03-31 02:53:45 UTC</t>
  </si>
  <si>
    <t>2022-03-31 02:53:39 UTC</t>
  </si>
  <si>
    <t>2022-03-31 02:53:07 UTC</t>
  </si>
  <si>
    <t>2022-03-31 02:52:29 UTC</t>
  </si>
  <si>
    <t>2022-03-31 02:51:58 UTC</t>
  </si>
  <si>
    <t>2022-03-31 02:47:19 UTC</t>
  </si>
  <si>
    <t>2022-03-31 02:46:31 UTC</t>
  </si>
  <si>
    <t>2022-03-31 02:45:31 UTC</t>
  </si>
  <si>
    <t>2022-03-31 02:43:50 UTC</t>
  </si>
  <si>
    <t>2022-03-31 02:42:42 UTC</t>
  </si>
  <si>
    <t>2022-03-31 02:42:11 UTC</t>
  </si>
  <si>
    <t>2022-03-31 02:41:33 UTC</t>
  </si>
  <si>
    <t>2022-03-31 02:38:33 UTC</t>
  </si>
  <si>
    <t>2022-03-31 02:37:55 UTC</t>
  </si>
  <si>
    <t>2022-03-31 02:35:53 UTC</t>
  </si>
  <si>
    <t>2022-03-31 02:34:33 UTC</t>
  </si>
  <si>
    <t>2022-03-31 02:33:59 UTC</t>
  </si>
  <si>
    <t>2022-03-31 02:33:10 UTC</t>
  </si>
  <si>
    <t>2022-03-31 02:31:29 UTC</t>
  </si>
  <si>
    <t>2022-03-31 02:29:58 UTC</t>
  </si>
  <si>
    <t>2022-03-31 02:29:55 UTC</t>
  </si>
  <si>
    <t>2022-03-31 02:29:01 UTC</t>
  </si>
  <si>
    <t>2022-03-31 02:27:59 UTC</t>
  </si>
  <si>
    <t>2022-03-31 02:27:25 UTC</t>
  </si>
  <si>
    <t>2022-03-31 02:26:49 UTC</t>
  </si>
  <si>
    <t>2022-03-31 02:26:48 UTC</t>
  </si>
  <si>
    <t>2022-03-31 01:35:46 UTC</t>
  </si>
  <si>
    <t>2022-03-31 00:45:26 UTC</t>
  </si>
  <si>
    <t>2022-03-31 00:31:36 UTC</t>
  </si>
  <si>
    <t>2022-03-30 23:44:59 UTC</t>
  </si>
  <si>
    <t>2022-03-30 23:02:32 UTC</t>
  </si>
  <si>
    <t>2022-03-30 19:22:20 UTC</t>
  </si>
  <si>
    <t>2022-03-30 19:21:47 UTC</t>
  </si>
  <si>
    <t>2022-03-30 19:21:00 UTC</t>
  </si>
  <si>
    <t>2022-03-30 19:20:49 UTC</t>
  </si>
  <si>
    <t>2022-03-30 18:39:01 UTC</t>
  </si>
  <si>
    <t>2022-03-30 17:33:42 UTC</t>
  </si>
  <si>
    <t>2022-03-30 16:49:58 UTC</t>
  </si>
  <si>
    <t>2022-03-30 16:49:42 UTC</t>
  </si>
  <si>
    <t>2022-03-30 16:47:23 UTC</t>
  </si>
  <si>
    <t>2022-03-30 16:47:20 UTC</t>
  </si>
  <si>
    <t>2022-03-30 16:47:19 UTC</t>
  </si>
  <si>
    <t>2022-03-30 16:47:18 UTC</t>
  </si>
  <si>
    <t>2022-03-30 16:47:17 UTC</t>
  </si>
  <si>
    <t>2022-03-30 16:47:15 UTC</t>
  </si>
  <si>
    <t>2022-03-30 16:47:10 UTC</t>
  </si>
  <si>
    <t>2022-03-30 16:47:09 UTC</t>
  </si>
  <si>
    <t>2022-03-30 16:47:08 UTC</t>
  </si>
  <si>
    <t>2022-03-30 16:47:06 UTC</t>
  </si>
  <si>
    <t>2022-03-30 16:47:00 UTC</t>
  </si>
  <si>
    <t>2022-03-30 16:20:48 UTC</t>
  </si>
  <si>
    <t>2022-03-30 16:06:53 UTC</t>
  </si>
  <si>
    <t>2022-03-30 15:36:27 UTC</t>
  </si>
  <si>
    <t>2022-03-30 15:22:58 UTC</t>
  </si>
  <si>
    <t>2022-03-30 15:02:45 UTC</t>
  </si>
  <si>
    <t>2022-03-30 14:34:53 UTC</t>
  </si>
  <si>
    <t>2022-03-30 14:31:39 UTC</t>
  </si>
  <si>
    <t>2022-03-30 14:30:56 UTC</t>
  </si>
  <si>
    <t>2022-03-30 14:20:53 UTC</t>
  </si>
  <si>
    <t>2022-03-30 10:44:21 UTC</t>
  </si>
  <si>
    <t>2022-03-30 10:21:19 UTC</t>
  </si>
  <si>
    <t>2022-03-30 10:19:30 UTC</t>
  </si>
  <si>
    <t>2022-03-30 07:22:08 UTC</t>
  </si>
  <si>
    <t>2022-03-30 07:20:22 UTC</t>
  </si>
  <si>
    <t>2022-03-30 03:54:28 UTC</t>
  </si>
  <si>
    <t>2022-03-30 03:50:02 UTC</t>
  </si>
  <si>
    <t>2022-03-30 03:17:28 UTC</t>
  </si>
  <si>
    <t>2022-03-30 01:29:41 UTC</t>
  </si>
  <si>
    <t>2022-03-29 18:13:45 UTC</t>
  </si>
  <si>
    <t>2022-03-29 16:56:56 UTC</t>
  </si>
  <si>
    <t>2022-03-29 16:33:50 UTC</t>
  </si>
  <si>
    <t>2022-03-29 16:33:27 UTC</t>
  </si>
  <si>
    <t>2022-03-29 16:30:49 UTC</t>
  </si>
  <si>
    <t>2022-03-29 16:28:39 UTC</t>
  </si>
  <si>
    <t>2022-03-29 16:24:31 UTC</t>
  </si>
  <si>
    <t>2022-03-29 12:00:36 UTC</t>
  </si>
  <si>
    <t>2022-03-29 11:52:28 UTC</t>
  </si>
  <si>
    <t>2022-03-29 07:45:40 UTC</t>
  </si>
  <si>
    <t>2022-03-29 04:58:26 UTC</t>
  </si>
  <si>
    <t>2022-03-29 04:35:29 UTC</t>
  </si>
  <si>
    <t>2022-03-29 03:46:49 UTC</t>
  </si>
  <si>
    <t>2022-03-29 00:57:29 UTC</t>
  </si>
  <si>
    <t>2022-03-28 13:40:05 UTC</t>
  </si>
  <si>
    <t>2022-03-28 12:47:44 UTC</t>
  </si>
  <si>
    <t>2022-03-28 12:20:15 UTC</t>
  </si>
  <si>
    <t>2022-03-28 09:48:46 UTC</t>
  </si>
  <si>
    <t>2022-03-28 09:44:46 UTC</t>
  </si>
  <si>
    <t>2022-03-28 08:41:43 UTC</t>
  </si>
  <si>
    <t>2022-03-28 08:13:22 UTC</t>
  </si>
  <si>
    <t>2022-03-28 07:59:15 UTC</t>
  </si>
  <si>
    <t>2022-03-28 07:56:26 UTC</t>
  </si>
  <si>
    <t>2022-03-28 07:25:46 UTC</t>
  </si>
  <si>
    <t>2022-03-28 07:22:18 UTC</t>
  </si>
  <si>
    <t>2022-03-28 07:18:24 UTC</t>
  </si>
  <si>
    <t>2022-03-28 06:05:57 UTC</t>
  </si>
  <si>
    <t>2022-03-28 06:00:31 UTC</t>
  </si>
  <si>
    <t>2022-03-28 06:00:21 UTC</t>
  </si>
  <si>
    <t>2022-03-28 04:09:30 UTC</t>
  </si>
  <si>
    <t>2022-03-28 04:09:29 UTC</t>
  </si>
  <si>
    <t>2022-03-28 04:04:09 UTC</t>
  </si>
  <si>
    <t>2022-03-28 02:14:20 UTC</t>
  </si>
  <si>
    <t>2022-03-27 20:32:04 UTC</t>
  </si>
  <si>
    <t>2022-03-27 20:31:20 UTC</t>
  </si>
  <si>
    <t>2022-03-27 17:24:57 UTC</t>
  </si>
  <si>
    <t>2022-03-27 17:07:25 UTC</t>
  </si>
  <si>
    <t>2022-03-27 16:05:23 UTC</t>
  </si>
  <si>
    <t>2022-03-27 15:29:48 UTC</t>
  </si>
  <si>
    <t>2022-03-27 12:55:10 UTC</t>
  </si>
  <si>
    <t>2022-03-27 12:19:58 UTC</t>
  </si>
  <si>
    <t>2022-03-27 12:19:19 UTC</t>
  </si>
  <si>
    <t>2022-03-27 12:18:14 UTC</t>
  </si>
  <si>
    <t>2022-03-27 08:48:48 UTC</t>
  </si>
  <si>
    <t>2022-03-27 08:44:31 UTC</t>
  </si>
  <si>
    <t>2022-03-27 07:10:35 UTC</t>
  </si>
  <si>
    <t>2022-03-27 06:18:43 UTC</t>
  </si>
  <si>
    <t>2022-03-27 05:50:52 UTC</t>
  </si>
  <si>
    <t>2022-03-27 05:44:06 UTC</t>
  </si>
  <si>
    <t>2022-03-27 05:32:38 UTC</t>
  </si>
  <si>
    <t>2022-03-27 05:29:18 UTC</t>
  </si>
  <si>
    <t>2022-03-27 04:29:30 UTC</t>
  </si>
  <si>
    <t>2022-03-27 04:23:09 UTC</t>
  </si>
  <si>
    <t>2022-03-27 03:55:00 UTC</t>
  </si>
  <si>
    <t>2022-03-27 03:30:45 UTC</t>
  </si>
  <si>
    <t>2022-03-27 02:41:03 UTC</t>
  </si>
  <si>
    <t>2022-03-27 02:32:54 UTC</t>
  </si>
  <si>
    <t>2022-03-27 02:14:52 UTC</t>
  </si>
  <si>
    <t>2022-03-26 21:20:43 UTC</t>
  </si>
  <si>
    <t>2022-03-26 12:06:38 UTC</t>
  </si>
  <si>
    <t>2022-03-26 12:04:36 UTC</t>
  </si>
  <si>
    <t>2022-03-26 11:52:46 UTC</t>
  </si>
  <si>
    <t>2022-03-26 11:38:05 UTC</t>
  </si>
  <si>
    <t>2022-03-26 11:36:26 UTC</t>
  </si>
  <si>
    <t>2022-03-26 10:29:51 UTC</t>
  </si>
  <si>
    <t>2022-03-26 09:07:11 UTC</t>
  </si>
  <si>
    <t>2022-03-26 08:44:58 UTC</t>
  </si>
  <si>
    <t>2022-03-26 07:43:59 UTC</t>
  </si>
  <si>
    <t>2022-03-26 07:41:40 UTC</t>
  </si>
  <si>
    <t>2022-03-26 07:38:49 UTC</t>
  </si>
  <si>
    <t>2022-03-26 06:39:08 UTC</t>
  </si>
  <si>
    <t>2022-03-26 05:44:30 UTC</t>
  </si>
  <si>
    <t>2022-03-26 05:34:33 UTC</t>
  </si>
  <si>
    <t>2022-03-26 05:00:54 UTC</t>
  </si>
  <si>
    <t>2022-03-26 04:55:49 UTC</t>
  </si>
  <si>
    <t>2022-03-26 04:39:22 UTC</t>
  </si>
  <si>
    <t>2022-03-26 04:27:35 UTC</t>
  </si>
  <si>
    <t>2022-03-26 03:42:22 UTC</t>
  </si>
  <si>
    <t>2022-03-26 03:42:20 UTC</t>
  </si>
  <si>
    <t>2022-03-26 03:42:18 UTC</t>
  </si>
  <si>
    <t>2022-03-26 03:28:21 UTC</t>
  </si>
  <si>
    <t>2022-03-26 03:26:18 UTC</t>
  </si>
  <si>
    <t>2022-03-26 01:58:20 UTC</t>
  </si>
  <si>
    <t>2022-03-26 01:57:36 UTC</t>
  </si>
  <si>
    <t>2022-03-26 01:34:36 UTC</t>
  </si>
  <si>
    <t>2022-03-26 01:15:59 UTC</t>
  </si>
  <si>
    <t>2022-03-26 00:24:50 UTC</t>
  </si>
  <si>
    <t>2022-03-25 22:24:28 UTC</t>
  </si>
  <si>
    <t>2022-03-25 20:17:37 UTC</t>
  </si>
  <si>
    <t>2022-03-25 19:15:24 UTC</t>
  </si>
  <si>
    <t>2022-03-25 19:14:56 UTC</t>
  </si>
  <si>
    <t>2022-03-25 19:12:11 UTC</t>
  </si>
  <si>
    <t>2022-03-25 18:59:51 UTC</t>
  </si>
  <si>
    <t>2022-03-25 18:34:22 UTC</t>
  </si>
  <si>
    <t>2022-03-25 18:31:48 UTC</t>
  </si>
  <si>
    <t>2022-03-25 17:52:48 UTC</t>
  </si>
  <si>
    <t>2022-03-25 17:20:23 UTC</t>
  </si>
  <si>
    <t>2022-03-25 17:17:36 UTC</t>
  </si>
  <si>
    <t>2022-03-25 16:09:48 UTC</t>
  </si>
  <si>
    <t>2022-03-25 15:02:49 UTC</t>
  </si>
  <si>
    <t>2022-03-25 14:55:30 UTC</t>
  </si>
  <si>
    <t>2022-03-25 14:47:34 UTC</t>
  </si>
  <si>
    <t>2022-03-25 14:42:08 UTC</t>
  </si>
  <si>
    <t>2022-03-25 14:34:29 UTC</t>
  </si>
  <si>
    <t>2022-03-25 14:28:58 UTC</t>
  </si>
  <si>
    <t>2022-03-25 14:28:56 UTC</t>
  </si>
  <si>
    <t>2022-03-25 14:27:06 UTC</t>
  </si>
  <si>
    <t>2022-03-25 14:21:01 UTC</t>
  </si>
  <si>
    <t>2022-03-25 13:40:56 UTC</t>
  </si>
  <si>
    <t>2022-03-25 13:21:24 UTC</t>
  </si>
  <si>
    <t>2022-03-25 13:09:41 UTC</t>
  </si>
  <si>
    <t>2022-03-25 12:55:10 UTC</t>
  </si>
  <si>
    <t>2022-03-25 12:47:54 UTC</t>
  </si>
  <si>
    <t>2022-03-25 12:45:31 UTC</t>
  </si>
  <si>
    <t>2022-03-25 12:39:39 UTC</t>
  </si>
  <si>
    <t>2022-03-25 12:39:00 UTC</t>
  </si>
  <si>
    <t>2022-03-25 11:52:46 UTC</t>
  </si>
  <si>
    <t>2022-03-25 11:45:16 UTC</t>
  </si>
  <si>
    <t>2022-03-25 11:39:35 UTC</t>
  </si>
  <si>
    <t>2022-03-25 11:38:05 UTC</t>
  </si>
  <si>
    <t>2022-03-25 11:25:51 UTC</t>
  </si>
  <si>
    <t>2022-03-25 11:10:10 UTC</t>
  </si>
  <si>
    <t>2022-03-25 10:56:28 UTC</t>
  </si>
  <si>
    <t>2022-03-25 10:51:48 UTC</t>
  </si>
  <si>
    <t>2022-03-25 10:50:42 UTC</t>
  </si>
  <si>
    <t>2022-03-25 10:49:33 UTC</t>
  </si>
  <si>
    <t>2022-03-25 10:48:07 UTC</t>
  </si>
  <si>
    <t>2022-03-25 10:04:02 UTC</t>
  </si>
  <si>
    <t>2022-03-25 09:54:48 UTC</t>
  </si>
  <si>
    <t>2022-03-25 09:29:27 UTC</t>
  </si>
  <si>
    <t>2022-03-25 09:18:57 UTC</t>
  </si>
  <si>
    <t>2022-03-25 09:05:42 UTC</t>
  </si>
  <si>
    <t>2022-03-25 08:57:41 UTC</t>
  </si>
  <si>
    <t>2022-03-25 08:36:52 UTC</t>
  </si>
  <si>
    <t>2022-03-25 08:35:19 UTC</t>
  </si>
  <si>
    <t>2022-03-25 08:34:37 UTC</t>
  </si>
  <si>
    <t>2022-03-25 08:26:37 UTC</t>
  </si>
  <si>
    <t>2022-03-25 08:22:03 UTC</t>
  </si>
  <si>
    <t>2022-03-25 08:05:21 UTC</t>
  </si>
  <si>
    <t>2022-03-25 08:04:57 UTC</t>
  </si>
  <si>
    <t>2022-03-25 08:04:49 UTC</t>
  </si>
  <si>
    <t>2022-03-25 08:03:57 UTC</t>
  </si>
  <si>
    <t>2022-03-25 08:03:49 UTC</t>
  </si>
  <si>
    <t>2022-03-25 08:03:38 UTC</t>
  </si>
  <si>
    <t>2022-03-25 08:03:19 UTC</t>
  </si>
  <si>
    <t>2022-03-25 07:10:32 UTC</t>
  </si>
  <si>
    <t>2022-03-25 07:10:13 UTC</t>
  </si>
  <si>
    <t>2022-03-25 07:01:34 UTC</t>
  </si>
  <si>
    <t>2022-03-25 06:45:05 UTC</t>
  </si>
  <si>
    <t>2022-03-25 06:38:39 UTC</t>
  </si>
  <si>
    <t>2022-03-25 06:36:45 UTC</t>
  </si>
  <si>
    <t>2022-03-25 06:30:18 UTC</t>
  </si>
  <si>
    <t>2022-03-25 06:19:07 UTC</t>
  </si>
  <si>
    <t>2022-03-25 06:12:08 UTC</t>
  </si>
  <si>
    <t>2022-03-25 06:10:09 UTC</t>
  </si>
  <si>
    <t>2022-03-25 06:05:11 UTC</t>
  </si>
  <si>
    <t>2022-03-25 05:55:08 UTC</t>
  </si>
  <si>
    <t>2022-03-25 05:45:02 UTC</t>
  </si>
  <si>
    <t>2022-03-25 05:41:22 UTC</t>
  </si>
  <si>
    <t>2022-03-25 05:22:05 UTC</t>
  </si>
  <si>
    <t>2022-03-25 05:09:13 UTC</t>
  </si>
  <si>
    <t>2022-03-25 05:03:10 UTC</t>
  </si>
  <si>
    <t>2022-03-25 04:37:55 UTC</t>
  </si>
  <si>
    <t>2022-03-25 04:37:05 UTC</t>
  </si>
  <si>
    <t>2022-03-25 04:29:24 UTC</t>
  </si>
  <si>
    <t>2022-03-25 04:26:31 UTC</t>
  </si>
  <si>
    <t>2022-03-25 04:20:18 UTC</t>
  </si>
  <si>
    <t>2022-03-25 04:11:20 UTC</t>
  </si>
  <si>
    <t>2022-03-25 03:56:52 UTC</t>
  </si>
  <si>
    <t>2022-03-25 03:38:14 UTC</t>
  </si>
  <si>
    <t>2022-03-25 03:03:56 UTC</t>
  </si>
  <si>
    <t>2022-03-25 02:51:15 UTC</t>
  </si>
  <si>
    <t>2022-03-25 02:50:35 UTC</t>
  </si>
  <si>
    <t>2022-03-25 02:31:15 UTC</t>
  </si>
  <si>
    <t>2022-03-25 02:29:31 UTC</t>
  </si>
  <si>
    <t>2022-03-25 02:17:25 UTC</t>
  </si>
  <si>
    <t>2022-03-25 01:27:14 UTC</t>
  </si>
  <si>
    <t>2022-03-24 22:44:19 UTC</t>
  </si>
  <si>
    <t>2022-03-24 22:43:54 UTC</t>
  </si>
  <si>
    <t>2022-03-24 21:37:28 UTC</t>
  </si>
  <si>
    <t>2022-03-24 21:33:57 UTC</t>
  </si>
  <si>
    <t>2022-03-24 20:28:47 UTC</t>
  </si>
  <si>
    <t>2022-03-24 19:23:21 UTC</t>
  </si>
  <si>
    <t>2022-03-24 19:13:21 UTC</t>
  </si>
  <si>
    <t>2022-03-24 19:07:47 UTC</t>
  </si>
  <si>
    <t>2022-03-24 18:51:21 UTC</t>
  </si>
  <si>
    <t>2022-03-24 18:41:34 UTC</t>
  </si>
  <si>
    <t>2022-03-24 17:54:14 UTC</t>
  </si>
  <si>
    <t>2022-03-24 17:41:09 UTC</t>
  </si>
  <si>
    <t>2022-03-24 17:30:33 UTC</t>
  </si>
  <si>
    <t>2022-03-24 17:19:15 UTC</t>
  </si>
  <si>
    <t>2022-03-24 17:18:48 UTC</t>
  </si>
  <si>
    <t>2022-03-24 17:18:47 UTC</t>
  </si>
  <si>
    <t>2022-03-24 16:58:40 UTC</t>
  </si>
  <si>
    <t>2022-03-24 16:54:43 UTC</t>
  </si>
  <si>
    <t>2022-03-24 16:53:35 UTC</t>
  </si>
  <si>
    <t>2022-03-24 16:39:57 UTC</t>
  </si>
  <si>
    <t>2022-03-24 16:26:16 UTC</t>
  </si>
  <si>
    <t>2022-03-24 16:23:46 UTC</t>
  </si>
  <si>
    <t>2022-03-24 16:17:30 UTC</t>
  </si>
  <si>
    <t>2022-03-24 16:14:46 UTC</t>
  </si>
  <si>
    <t>2022-03-24 16:12:40 UTC</t>
  </si>
  <si>
    <t>2022-03-24 16:04:19 UTC</t>
  </si>
  <si>
    <t>2022-03-24 16:01:23 UTC</t>
  </si>
  <si>
    <t>2022-03-24 16:00:55 UTC</t>
  </si>
  <si>
    <t>2022-03-24 15:31:27 UTC</t>
  </si>
  <si>
    <t>2022-03-24 15:31:19 UTC</t>
  </si>
  <si>
    <t>2022-03-24 15:13:54 UTC</t>
  </si>
  <si>
    <t>2022-03-24 14:39:01 UTC</t>
  </si>
  <si>
    <t>2022-03-24 14:38:48 UTC</t>
  </si>
  <si>
    <t>2022-03-24 14:28:20 UTC</t>
  </si>
  <si>
    <t>2022-03-24 14:27:58 UTC</t>
  </si>
  <si>
    <t>2022-03-24 14:27:22 UTC</t>
  </si>
  <si>
    <t>2022-03-24 14:23:52 UTC</t>
  </si>
  <si>
    <t>2022-03-24 14:20:26 UTC</t>
  </si>
  <si>
    <t>2022-03-24 14:03:29 UTC</t>
  </si>
  <si>
    <t>2022-03-24 14:02:08 UTC</t>
  </si>
  <si>
    <t>2022-03-24 13:57:35 UTC</t>
  </si>
  <si>
    <t>2022-03-24 13:55:23 UTC</t>
  </si>
  <si>
    <t>2022-03-24 13:47:39 UTC</t>
  </si>
  <si>
    <t>2022-03-24 13:46:49 UTC</t>
  </si>
  <si>
    <t>2022-03-24 12:47:26 UTC</t>
  </si>
  <si>
    <t>2022-03-24 12:31:11 UTC</t>
  </si>
  <si>
    <t>2022-03-24 12:16:41 UTC</t>
  </si>
  <si>
    <t>2022-03-24 12:10:26 UTC</t>
  </si>
  <si>
    <t>2022-03-24 11:57:58 UTC</t>
  </si>
  <si>
    <t>2022-03-24 11:49:23 UTC</t>
  </si>
  <si>
    <t>2022-03-24 11:41:21 UTC</t>
  </si>
  <si>
    <t>2022-03-24 11:39:52 UTC</t>
  </si>
  <si>
    <t>2022-03-24 11:34:57 UTC</t>
  </si>
  <si>
    <t>2022-03-24 11:24:32 UTC</t>
  </si>
  <si>
    <t>2022-03-24 11:22:16 UTC</t>
  </si>
  <si>
    <t>2022-03-24 11:21:24 UTC</t>
  </si>
  <si>
    <t>2022-03-24 11:18:30 UTC</t>
  </si>
  <si>
    <t>2022-03-24 11:11:12 UTC</t>
  </si>
  <si>
    <t>2022-03-24 11:00:47 UTC</t>
  </si>
  <si>
    <t>2022-03-24 10:54:59 UTC</t>
  </si>
  <si>
    <t>2022-03-24 10:46:42 UTC</t>
  </si>
  <si>
    <t>2022-03-24 10:31:12 UTC</t>
  </si>
  <si>
    <t>2022-03-24 10:30:09 UTC</t>
  </si>
  <si>
    <t>2022-03-24 10:27:25 UTC</t>
  </si>
  <si>
    <t>2022-03-24 10:25:04 UTC</t>
  </si>
  <si>
    <t>2022-03-24 10:21:10 UTC</t>
  </si>
  <si>
    <t>2022-03-24 10:17:41 UTC</t>
  </si>
  <si>
    <t>2022-03-24 10:16:58 UTC</t>
  </si>
  <si>
    <t>2022-03-24 10:15:42 UTC</t>
  </si>
  <si>
    <t>2022-03-24 10:13:44 UTC</t>
  </si>
  <si>
    <t>2022-03-24 10:01:49 UTC</t>
  </si>
  <si>
    <t>2022-03-24 09:52:46 UTC</t>
  </si>
  <si>
    <t>2022-03-24 09:52:17 UTC</t>
  </si>
  <si>
    <t>2022-03-24 09:08:33 UTC</t>
  </si>
  <si>
    <t>2022-03-24 08:28:12 UTC</t>
  </si>
  <si>
    <t>2022-03-24 08:25:27 UTC</t>
  </si>
  <si>
    <t>2022-03-24 08:20:17 UTC</t>
  </si>
  <si>
    <t>2022-03-24 08:16:50 UTC</t>
  </si>
  <si>
    <t>2022-03-24 08:16:25 UTC</t>
  </si>
  <si>
    <t>2022-03-24 08:11:53 UTC</t>
  </si>
  <si>
    <t>2022-03-24 08:07:48 UTC</t>
  </si>
  <si>
    <t>2022-03-24 07:17:26 UTC</t>
  </si>
  <si>
    <t>2022-03-24 06:35:49 UTC</t>
  </si>
  <si>
    <t>2022-03-24 06:12:02 UTC</t>
  </si>
  <si>
    <t>2022-03-24 06:07:17 UTC</t>
  </si>
  <si>
    <t>2022-03-24 06:05:55 UTC</t>
  </si>
  <si>
    <t>2022-03-24 06:05:17 UTC</t>
  </si>
  <si>
    <t>2022-03-24 05:46:25 UTC</t>
  </si>
  <si>
    <t>2022-03-24 05:35:48 UTC</t>
  </si>
  <si>
    <t>2022-03-24 05:26:49 UTC</t>
  </si>
  <si>
    <t>2022-03-24 04:52:22 UTC</t>
  </si>
  <si>
    <t>2022-03-24 04:49:01 UTC</t>
  </si>
  <si>
    <t>2022-03-24 04:42:15 UTC</t>
  </si>
  <si>
    <t>2022-03-24 04:40:07 UTC</t>
  </si>
  <si>
    <t>2022-03-24 04:29:48 UTC</t>
  </si>
  <si>
    <t>2022-03-24 03:05:10 UTC</t>
  </si>
  <si>
    <t>2022-03-24 02:56:35 UTC</t>
  </si>
  <si>
    <t>2022-03-24 02:54:35 UTC</t>
  </si>
  <si>
    <t>2022-03-24 02:50:14 UTC</t>
  </si>
  <si>
    <t>2022-03-24 02:50:01 UTC</t>
  </si>
  <si>
    <t>2022-03-24 01:18:35 UTC</t>
  </si>
  <si>
    <t>2022-03-24 00:26:18 UTC</t>
  </si>
  <si>
    <t>2022-03-23 23:06:02 UTC</t>
  </si>
  <si>
    <t>2022-03-23 22:35:44 UTC</t>
  </si>
  <si>
    <t>2022-03-23 22:05:37 UTC</t>
  </si>
  <si>
    <t>2022-03-23 19:15:12 UTC</t>
  </si>
  <si>
    <t>2022-03-23 19:14:46 UTC</t>
  </si>
  <si>
    <t>2022-03-23 19:12:29 UTC</t>
  </si>
  <si>
    <t>2022-03-23 19:09:35 UTC</t>
  </si>
  <si>
    <t>2022-03-23 19:09:30 UTC</t>
  </si>
  <si>
    <t>2022-03-23 19:03:32 UTC</t>
  </si>
  <si>
    <t>2022-03-23 18:34:03 UTC</t>
  </si>
  <si>
    <t>2022-03-23 17:14:46 UTC</t>
  </si>
  <si>
    <t>2022-03-23 17:12:32 UTC</t>
  </si>
  <si>
    <t>2022-03-23 16:23:37 UTC</t>
  </si>
  <si>
    <t>2022-03-23 15:19:42 UTC</t>
  </si>
  <si>
    <t>2022-03-23 14:59:31 UTC</t>
  </si>
  <si>
    <t>2022-03-23 14:56:33 UTC</t>
  </si>
  <si>
    <t>2022-03-23 14:49:54 UTC</t>
  </si>
  <si>
    <t>2022-03-23 14:08:51 UTC</t>
  </si>
  <si>
    <t>2022-03-23 14:07:23 UTC</t>
  </si>
  <si>
    <t>2022-03-23 13:57:07 UTC</t>
  </si>
  <si>
    <t>2022-03-23 13:51:03 UTC</t>
  </si>
  <si>
    <t>2022-03-23 13:50:25 UTC</t>
  </si>
  <si>
    <t>2022-03-23 13:21:54 UTC</t>
  </si>
  <si>
    <t>2022-03-23 13:21:11 UTC</t>
  </si>
  <si>
    <t>2022-03-23 13:11:38 UTC</t>
  </si>
  <si>
    <t>2022-03-23 12:56:53 UTC</t>
  </si>
  <si>
    <t>2022-03-23 12:46:28 UTC</t>
  </si>
  <si>
    <t>2022-03-23 12:40:21 UTC</t>
  </si>
  <si>
    <t>2022-03-23 12:21:44 UTC</t>
  </si>
  <si>
    <t>2022-03-23 12:10:35 UTC</t>
  </si>
  <si>
    <t>2022-03-23 11:55:24 UTC</t>
  </si>
  <si>
    <t>2022-03-23 11:31:06 UTC</t>
  </si>
  <si>
    <t>2022-03-23 11:30:29 UTC</t>
  </si>
  <si>
    <t>2022-03-23 11:01:17 UTC</t>
  </si>
  <si>
    <t>2022-03-23 10:52:38 UTC</t>
  </si>
  <si>
    <t>2022-03-23 10:46:25 UTC</t>
  </si>
  <si>
    <t>2022-03-23 10:42:34 UTC</t>
  </si>
  <si>
    <t>2022-03-23 10:05:41 UTC</t>
  </si>
  <si>
    <t>2022-03-23 09:58:26 UTC</t>
  </si>
  <si>
    <t>2022-03-23 09:32:15 UTC</t>
  </si>
  <si>
    <t>2022-03-23 09:27:28 UTC</t>
  </si>
  <si>
    <t>2022-03-23 08:50:43 UTC</t>
  </si>
  <si>
    <t>2022-03-23 08:47:29 UTC</t>
  </si>
  <si>
    <t>2022-03-23 08:45:25 UTC</t>
  </si>
  <si>
    <t>2022-03-23 08:40:37 UTC</t>
  </si>
  <si>
    <t>2022-03-23 08:38:11 UTC</t>
  </si>
  <si>
    <t>2022-03-23 08:36:31 UTC</t>
  </si>
  <si>
    <t>2022-03-23 08:35:03 UTC</t>
  </si>
  <si>
    <t>2022-03-23 08:00:48 UTC</t>
  </si>
  <si>
    <t>2022-03-23 07:50:08 UTC</t>
  </si>
  <si>
    <t>2022-03-23 07:47:42 UTC</t>
  </si>
  <si>
    <t>2022-03-23 07:43:32 UTC</t>
  </si>
  <si>
    <t>2022-03-23 07:25:54 UTC</t>
  </si>
  <si>
    <t>2022-03-23 07:09:53 UTC</t>
  </si>
  <si>
    <t>2022-03-23 07:02:55 UTC</t>
  </si>
  <si>
    <t>2022-03-23 07:00:50 UTC</t>
  </si>
  <si>
    <t>2022-03-23 06:59:47 UTC</t>
  </si>
  <si>
    <t>2022-03-23 06:48:35 UTC</t>
  </si>
  <si>
    <t>2022-03-23 06:42:21 UTC</t>
  </si>
  <si>
    <t>2022-03-23 06:36:47 UTC</t>
  </si>
  <si>
    <t>2022-03-23 06:08:47 UTC</t>
  </si>
  <si>
    <t>2022-03-23 06:06:14 UTC</t>
  </si>
  <si>
    <t>2022-03-23 05:43:39 UTC</t>
  </si>
  <si>
    <t>2022-03-23 04:53:44 UTC</t>
  </si>
  <si>
    <t>2022-03-23 04:53:37 UTC</t>
  </si>
  <si>
    <t>2022-03-23 04:53:35 UTC</t>
  </si>
  <si>
    <t>2022-03-23 04:53:34 UTC</t>
  </si>
  <si>
    <t>2022-03-23 04:48:00 UTC</t>
  </si>
  <si>
    <t>2022-03-23 04:15:19 UTC</t>
  </si>
  <si>
    <t>2022-03-23 04:12:11 UTC</t>
  </si>
  <si>
    <t>2022-03-23 03:34:35 UTC</t>
  </si>
  <si>
    <t>2022-03-23 03:22:23 UTC</t>
  </si>
  <si>
    <t>2022-03-23 03:20:05 UTC</t>
  </si>
  <si>
    <t>2022-03-23 03:14:11 UTC</t>
  </si>
  <si>
    <t>2022-03-23 02:55:39 UTC</t>
  </si>
  <si>
    <t>2022-03-23 02:41:17 UTC</t>
  </si>
  <si>
    <t>2022-03-23 02:33:28 UTC</t>
  </si>
  <si>
    <t>2022-03-23 02:08:02 UTC</t>
  </si>
  <si>
    <t>2022-03-23 00:22:51 UTC</t>
  </si>
  <si>
    <t>2022-03-23 00:21:07 UTC</t>
  </si>
  <si>
    <t>2022-03-22 23:49:57 UTC</t>
  </si>
  <si>
    <t>2022-03-22 21:07:10 UTC</t>
  </si>
  <si>
    <t>2022-03-22 20:46:35 UTC</t>
  </si>
  <si>
    <t>2022-03-22 20:41:17 UTC</t>
  </si>
  <si>
    <t>2022-03-22 20:39:21 UTC</t>
  </si>
  <si>
    <t>2022-03-22 20:39:11 UTC</t>
  </si>
  <si>
    <t>2022-03-22 19:11:21 UTC</t>
  </si>
  <si>
    <t>2022-03-22 18:53:46 UTC</t>
  </si>
  <si>
    <t>2022-03-22 18:53:18 UTC</t>
  </si>
  <si>
    <t>2022-03-22 18:46:56 UTC</t>
  </si>
  <si>
    <t>2022-03-22 18:37:31 UTC</t>
  </si>
  <si>
    <t>2022-03-22 18:08:27 UTC</t>
  </si>
  <si>
    <t>2022-03-22 18:08:26 UTC</t>
  </si>
  <si>
    <t>2022-03-22 18:03:51 UTC</t>
  </si>
  <si>
    <t>2022-03-22 17:47:12 UTC</t>
  </si>
  <si>
    <t>2022-03-22 17:32:24 UTC</t>
  </si>
  <si>
    <t>2022-03-22 17:26:14 UTC</t>
  </si>
  <si>
    <t>2022-03-22 17:19:53 UTC</t>
  </si>
  <si>
    <t>2022-03-22 17:05:51 UTC</t>
  </si>
  <si>
    <t>2022-03-22 16:48:41 UTC</t>
  </si>
  <si>
    <t>2022-03-22 16:20:38 UTC</t>
  </si>
  <si>
    <t>2022-03-22 16:11:54 UTC</t>
  </si>
  <si>
    <t>2022-03-22 15:59:51 UTC</t>
  </si>
  <si>
    <t>2022-03-22 15:53:16 UTC</t>
  </si>
  <si>
    <t>2022-03-22 15:42:22 UTC</t>
  </si>
  <si>
    <t>2022-03-22 15:39:39 UTC</t>
  </si>
  <si>
    <t>2022-03-22 14:36:26 UTC</t>
  </si>
  <si>
    <t>2022-03-22 14:35:17 UTC</t>
  </si>
  <si>
    <t>2022-03-22 13:42:37 UTC</t>
  </si>
  <si>
    <t>2022-03-22 13:40:33 UTC</t>
  </si>
  <si>
    <t>2022-03-22 13:31:58 UTC</t>
  </si>
  <si>
    <t>2022-03-22 12:46:49 UTC</t>
  </si>
  <si>
    <t>2022-03-22 12:09:16 UTC</t>
  </si>
  <si>
    <t>2022-03-22 12:05:11 UTC</t>
  </si>
  <si>
    <t>2022-03-22 11:52:26 UTC</t>
  </si>
  <si>
    <t>2022-03-22 11:01:28 UTC</t>
  </si>
  <si>
    <t>2022-03-22 10:34:32 UTC</t>
  </si>
  <si>
    <t>2022-03-22 10:21:17 UTC</t>
  </si>
  <si>
    <t>2022-03-22 10:16:33 UTC</t>
  </si>
  <si>
    <t>2022-03-22 09:45:31 UTC</t>
  </si>
  <si>
    <t>2022-03-22 09:45:18 UTC</t>
  </si>
  <si>
    <t>2022-03-22 09:42:45 UTC</t>
  </si>
  <si>
    <t>2022-03-22 09:16:53 UTC</t>
  </si>
  <si>
    <t>2022-03-22 09:11:41 UTC</t>
  </si>
  <si>
    <t>2022-03-22 08:23:04 UTC</t>
  </si>
  <si>
    <t>2022-03-22 08:21:59 UTC</t>
  </si>
  <si>
    <t>2022-03-22 08:00:17 UTC</t>
  </si>
  <si>
    <t>2022-03-22 07:54:51 UTC</t>
  </si>
  <si>
    <t>2022-03-22 07:51:22 UTC</t>
  </si>
  <si>
    <t>2022-03-22 07:05:24 UTC</t>
  </si>
  <si>
    <t>2022-03-22 06:49:27 UTC</t>
  </si>
  <si>
    <t>2022-03-22 06:11:18 UTC</t>
  </si>
  <si>
    <t>2022-03-22 06:04:43 UTC</t>
  </si>
  <si>
    <t>2022-03-22 06:03:57 UTC</t>
  </si>
  <si>
    <t>2022-03-22 05:37:00 UTC</t>
  </si>
  <si>
    <t>2022-03-22 05:18:03 UTC</t>
  </si>
  <si>
    <t>2022-03-22 05:03:48 UTC</t>
  </si>
  <si>
    <t>2022-03-22 04:24:08 UTC</t>
  </si>
  <si>
    <t>2022-03-22 03:46:57 UTC</t>
  </si>
  <si>
    <t>2022-03-22 03:36:38 UTC</t>
  </si>
  <si>
    <t>2022-03-22 03:27:31 UTC</t>
  </si>
  <si>
    <t>2022-03-22 03:07:03 UTC</t>
  </si>
  <si>
    <t>2022-03-22 02:46:46 UTC</t>
  </si>
  <si>
    <t>2022-03-22 02:43:02 UTC</t>
  </si>
  <si>
    <t>2022-03-22 02:36:30 UTC</t>
  </si>
  <si>
    <t>2022-03-22 02:24:34 UTC</t>
  </si>
  <si>
    <t>2022-03-22 01:22:38 UTC</t>
  </si>
  <si>
    <t>2022-03-22 00:49:00 UTC</t>
  </si>
  <si>
    <t>2022-03-21 23:08:38 UTC</t>
  </si>
  <si>
    <t>2022-03-21 23:06:09 UTC</t>
  </si>
  <si>
    <t>2022-03-21 21:24:28 UTC</t>
  </si>
  <si>
    <t>2022-03-21 21:02:05 UTC</t>
  </si>
  <si>
    <t>2022-03-21 20:53:46 UTC</t>
  </si>
  <si>
    <t>2022-03-21 20:50:41 UTC</t>
  </si>
  <si>
    <t>2022-03-21 20:36:23 UTC</t>
  </si>
  <si>
    <t>2022-03-21 19:47:51 UTC</t>
  </si>
  <si>
    <t>2022-03-21 19:40:09 UTC</t>
  </si>
  <si>
    <t>2022-03-21 19:35:20 UTC</t>
  </si>
  <si>
    <t>2022-03-21 19:34:23 UTC</t>
  </si>
  <si>
    <t>2022-03-21 19:18:37 UTC</t>
  </si>
  <si>
    <t>2022-03-21 19:18:25 UTC</t>
  </si>
  <si>
    <t>2022-03-21 18:22:53 UTC</t>
  </si>
  <si>
    <t>2022-03-21 18:08:23 UTC</t>
  </si>
  <si>
    <t>2022-03-21 17:50:13 UTC</t>
  </si>
  <si>
    <t>2022-03-21 17:44:57 UTC</t>
  </si>
  <si>
    <t>2022-03-21 17:44:33 UTC</t>
  </si>
  <si>
    <t>2022-03-21 17:43:50 UTC</t>
  </si>
  <si>
    <t>2022-03-21 16:24:25 UTC</t>
  </si>
  <si>
    <t>2022-03-21 16:20:41 UTC</t>
  </si>
  <si>
    <t>2022-03-21 16:20:34 UTC</t>
  </si>
  <si>
    <t>2022-03-21 16:19:45 UTC</t>
  </si>
  <si>
    <t>2022-03-21 16:19:11 UTC</t>
  </si>
  <si>
    <t>2022-03-21 16:16:46 UTC</t>
  </si>
  <si>
    <t>2022-03-21 16:15:38 UTC</t>
  </si>
  <si>
    <t>2022-03-21 16:10:07 UTC</t>
  </si>
  <si>
    <t>2022-03-21 16:07:38 UTC</t>
  </si>
  <si>
    <t>2022-03-21 16:07:14 UTC</t>
  </si>
  <si>
    <t>2022-03-21 16:07:01 UTC</t>
  </si>
  <si>
    <t>2022-03-21 15:56:39 UTC</t>
  </si>
  <si>
    <t>2022-03-21 15:54:46 UTC</t>
  </si>
  <si>
    <t>2022-03-21 15:50:54 UTC</t>
  </si>
  <si>
    <t>2022-03-21 15:44:52 UTC</t>
  </si>
  <si>
    <t>2022-03-21 15:35:13 UTC</t>
  </si>
  <si>
    <t>2022-03-21 15:35:08 UTC</t>
  </si>
  <si>
    <t>2022-03-21 15:30:59 UTC</t>
  </si>
  <si>
    <t>2022-03-21 15:29:18 UTC</t>
  </si>
  <si>
    <t>2022-03-21 15:24:49 UTC</t>
  </si>
  <si>
    <t>2022-03-21 15:11:46 UTC</t>
  </si>
  <si>
    <t>2022-03-21 14:40:28 UTC</t>
  </si>
  <si>
    <t>2022-03-21 14:23:41 UTC</t>
  </si>
  <si>
    <t>2022-03-21 14:13:09 UTC</t>
  </si>
  <si>
    <t>2022-03-21 14:12:10 UTC</t>
  </si>
  <si>
    <t>2022-03-21 14:04:57 UTC</t>
  </si>
  <si>
    <t>2022-03-21 14:02:39 UTC</t>
  </si>
  <si>
    <t>2022-03-21 14:01:58 UTC</t>
  </si>
  <si>
    <t>2022-03-21 13:56:59 UTC</t>
  </si>
  <si>
    <t>2022-03-21 13:51:34 UTC</t>
  </si>
  <si>
    <t>2022-03-21 13:51:16 UTC</t>
  </si>
  <si>
    <t>2022-03-21 13:22:02 UTC</t>
  </si>
  <si>
    <t>2022-03-21 12:35:54 UTC</t>
  </si>
  <si>
    <t>2022-03-21 12:34:03 UTC</t>
  </si>
  <si>
    <t>2022-03-21 12:32:15 UTC</t>
  </si>
  <si>
    <t>2022-03-21 12:11:51 UTC</t>
  </si>
  <si>
    <t>2022-03-21 12:11:06 UTC</t>
  </si>
  <si>
    <t>2022-03-21 12:10:37 UTC</t>
  </si>
  <si>
    <t>2022-03-21 12:10:14 UTC</t>
  </si>
  <si>
    <t>2022-03-21 12:04:38 UTC</t>
  </si>
  <si>
    <t>2022-03-21 11:57:02 UTC</t>
  </si>
  <si>
    <t>2022-03-21 09:20:48 UTC</t>
  </si>
  <si>
    <t>2022-03-21 08:05:16 UTC</t>
  </si>
  <si>
    <t>2022-03-21 07:59:31 UTC</t>
  </si>
  <si>
    <t>2022-03-21 07:16:30 UTC</t>
  </si>
  <si>
    <t>2022-03-21 07:16:14 UTC</t>
  </si>
  <si>
    <t>2022-03-21 06:58:41 UTC</t>
  </si>
  <si>
    <t>2022-03-21 06:40:13 UTC</t>
  </si>
  <si>
    <t>2022-03-21 06:39:41 UTC</t>
  </si>
  <si>
    <t>2022-03-21 06:22:50 UTC</t>
  </si>
  <si>
    <t>2022-03-21 06:22:36 UTC</t>
  </si>
  <si>
    <t>2022-03-21 06:09:52 UTC</t>
  </si>
  <si>
    <t>2022-03-21 06:08:44 UTC</t>
  </si>
  <si>
    <t>2022-03-21 06:01:33 UTC</t>
  </si>
  <si>
    <t>2022-03-21 05:58:32 UTC</t>
  </si>
  <si>
    <t>2022-03-21 05:29:44 UTC</t>
  </si>
  <si>
    <t>2022-03-21 05:26:55 UTC</t>
  </si>
  <si>
    <t>2022-03-21 04:53:17 UTC</t>
  </si>
  <si>
    <t>2022-03-21 04:48:53 UTC</t>
  </si>
  <si>
    <t>2022-03-21 04:46:45 UTC</t>
  </si>
  <si>
    <t>2022-03-21 04:22:14 UTC</t>
  </si>
  <si>
    <t>2022-03-21 04:11:56 UTC</t>
  </si>
  <si>
    <t>2022-03-21 03:20:35 UTC</t>
  </si>
  <si>
    <t>2022-03-21 03:20:00 UTC</t>
  </si>
  <si>
    <t>2022-03-21 02:37:12 UTC</t>
  </si>
  <si>
    <t>2022-03-21 02:22:34 UTC</t>
  </si>
  <si>
    <t>2022-03-21 02:20:39 UTC</t>
  </si>
  <si>
    <t>2022-03-21 02:15:20 UTC</t>
  </si>
  <si>
    <t>2022-03-21 01:46:02 UTC</t>
  </si>
  <si>
    <t>2022-03-21 01:44:34 UTC</t>
  </si>
  <si>
    <t>2022-03-21 01:37:23 UTC</t>
  </si>
  <si>
    <t>2022-03-21 01:36:29 UTC</t>
  </si>
  <si>
    <t>2022-03-21 01:32:50 UTC</t>
  </si>
  <si>
    <t>2022-03-21 01:30:09 UTC</t>
  </si>
  <si>
    <t>2022-03-21 01:28:40 UTC</t>
  </si>
  <si>
    <t>2022-03-21 00:54:22 UTC</t>
  </si>
  <si>
    <t>2022-03-21 00:45:29 UTC</t>
  </si>
  <si>
    <t>2022-03-20 21:52:44 UTC</t>
  </si>
  <si>
    <t>2022-03-20 21:51:42 UTC</t>
  </si>
  <si>
    <t>2022-03-20 21:40:49 UTC</t>
  </si>
  <si>
    <t>2022-03-20 21:25:19 UTC</t>
  </si>
  <si>
    <t>2022-03-20 21:08:20 UTC</t>
  </si>
  <si>
    <t>2022-03-20 20:39:45 UTC</t>
  </si>
  <si>
    <t>2022-03-20 19:36:57 UTC</t>
  </si>
  <si>
    <t>2022-03-20 19:14:44 UTC</t>
  </si>
  <si>
    <t>2022-03-20 19:04:51 UTC</t>
  </si>
  <si>
    <t>2022-03-20 19:02:15 UTC</t>
  </si>
  <si>
    <t>2022-03-20 18:58:16 UTC</t>
  </si>
  <si>
    <t>2022-03-20 18:03:47 UTC</t>
  </si>
  <si>
    <t>2022-03-20 18:03:37 UTC</t>
  </si>
  <si>
    <t>2022-03-20 17:42:09 UTC</t>
  </si>
  <si>
    <t>2022-03-20 17:07:57 UTC</t>
  </si>
  <si>
    <t>2022-03-20 17:07:16 UTC</t>
  </si>
  <si>
    <t>2022-03-20 16:55:16 UTC</t>
  </si>
  <si>
    <t>2022-03-20 16:14:35 UTC</t>
  </si>
  <si>
    <t>2022-03-20 16:04:40 UTC</t>
  </si>
  <si>
    <t>2022-03-20 15:51:58 UTC</t>
  </si>
  <si>
    <t>2022-03-20 15:47:44 UTC</t>
  </si>
  <si>
    <t>2022-03-20 15:37:58 UTC</t>
  </si>
  <si>
    <t>2022-03-20 15:31:35 UTC</t>
  </si>
  <si>
    <t>2022-03-20 15:25:08 UTC</t>
  </si>
  <si>
    <t>2022-03-20 15:24:30 UTC</t>
  </si>
  <si>
    <t>2022-03-20 15:18:56 UTC</t>
  </si>
  <si>
    <t>2022-03-20 15:18:18 UTC</t>
  </si>
  <si>
    <t>2022-03-20 15:16:03 UTC</t>
  </si>
  <si>
    <t>2022-03-20 15:11:47 UTC</t>
  </si>
  <si>
    <t>2022-03-20 15:03:45 UTC</t>
  </si>
  <si>
    <t>2022-03-20 15:01:56 UTC</t>
  </si>
  <si>
    <t>2022-03-20 14:57:27 UTC</t>
  </si>
  <si>
    <t>2022-03-20 14:53:11 UTC</t>
  </si>
  <si>
    <t>2022-03-20 14:48:31 UTC</t>
  </si>
  <si>
    <t>2022-03-20 14:47:02 UTC</t>
  </si>
  <si>
    <t>2022-03-20 14:42:58 UTC</t>
  </si>
  <si>
    <t>2022-03-20 14:42:23 UTC</t>
  </si>
  <si>
    <t>2022-03-20 14:34:21 UTC</t>
  </si>
  <si>
    <t>2022-03-20 14:33:39 UTC</t>
  </si>
  <si>
    <t>2022-03-20 14:33:31 UTC</t>
  </si>
  <si>
    <t>2022-03-20 14:06:46 UTC</t>
  </si>
  <si>
    <t>2022-03-20 13:44:14 UTC</t>
  </si>
  <si>
    <t>2022-03-20 13:42:54 UTC</t>
  </si>
  <si>
    <t>2022-03-20 12:37:30 UTC</t>
  </si>
  <si>
    <t>2022-03-20 11:50:16 UTC</t>
  </si>
  <si>
    <t>2022-03-20 11:33:47 UTC</t>
  </si>
  <si>
    <t>2022-03-20 11:30:28 UTC</t>
  </si>
  <si>
    <t>2022-03-20 10:23:10 UTC</t>
  </si>
  <si>
    <t>2022-03-20 10:21:42 UTC</t>
  </si>
  <si>
    <t>2022-03-20 09:50:35 UTC</t>
  </si>
  <si>
    <t>2022-03-20 09:45:53 UTC</t>
  </si>
  <si>
    <t>2022-03-20 09:39:42 UTC</t>
  </si>
  <si>
    <t>2022-03-20 09:34:09 UTC</t>
  </si>
  <si>
    <t>2022-03-20 09:33:14 UTC</t>
  </si>
  <si>
    <t>2022-03-20 09:06:13 UTC</t>
  </si>
  <si>
    <t>2022-03-20 09:05:57 UTC</t>
  </si>
  <si>
    <t>2022-03-20 08:38:12 UTC</t>
  </si>
  <si>
    <t>2022-03-20 08:14:22 UTC</t>
  </si>
  <si>
    <t>2022-03-20 07:52:41 UTC</t>
  </si>
  <si>
    <t>2022-03-20 07:03:42 UTC</t>
  </si>
  <si>
    <t>2022-03-20 06:52:16 UTC</t>
  </si>
  <si>
    <t>2022-03-20 06:40:22 UTC</t>
  </si>
  <si>
    <t>2022-03-20 06:09:38 UTC</t>
  </si>
  <si>
    <t>2022-03-20 05:05:28 UTC</t>
  </si>
  <si>
    <t>2022-03-20 04:51:11 UTC</t>
  </si>
  <si>
    <t>2022-03-20 04:32:31 UTC</t>
  </si>
  <si>
    <t>2022-03-20 04:12:33 UTC</t>
  </si>
  <si>
    <t>2022-03-20 03:51:39 UTC</t>
  </si>
  <si>
    <t>2022-03-20 03:36:18 UTC</t>
  </si>
  <si>
    <t>2022-03-20 03:30:15 UTC</t>
  </si>
  <si>
    <t>2022-03-20 03:30:00 UTC</t>
  </si>
  <si>
    <t>2022-03-20 03:16:08 UTC</t>
  </si>
  <si>
    <t>2022-03-20 03:11:40 UTC</t>
  </si>
  <si>
    <t>2022-03-20 02:51:10 UTC</t>
  </si>
  <si>
    <t>2022-03-20 02:32:19 UTC</t>
  </si>
  <si>
    <t>2022-03-20 02:28:52 UTC</t>
  </si>
  <si>
    <t>2022-03-20 02:19:02 UTC</t>
  </si>
  <si>
    <t>2022-03-20 02:17:50 UTC</t>
  </si>
  <si>
    <t>2022-03-20 02:17:23 UTC</t>
  </si>
  <si>
    <t>2022-03-20 01:13:28 UTC</t>
  </si>
  <si>
    <t>2022-03-20 01:10:33 UTC</t>
  </si>
  <si>
    <t>2022-03-20 00:04:07 UTC</t>
  </si>
  <si>
    <t>2022-03-19 22:25:46 UTC</t>
  </si>
  <si>
    <t>2022-03-19 22:20:29 UTC</t>
  </si>
  <si>
    <t>2022-03-19 21:58:19 UTC</t>
  </si>
  <si>
    <t>2022-03-19 21:52:54 UTC</t>
  </si>
  <si>
    <t>2022-03-19 21:52:32 UTC</t>
  </si>
  <si>
    <t>2022-03-19 21:49:23 UTC</t>
  </si>
  <si>
    <t>2022-03-19 21:40:52 UTC</t>
  </si>
  <si>
    <t>2022-03-19 21:30:46 UTC</t>
  </si>
  <si>
    <t>2022-03-19 21:24:18 UTC</t>
  </si>
  <si>
    <t>2022-03-19 21:09:34 UTC</t>
  </si>
  <si>
    <t>2022-03-19 20:01:06 UTC</t>
  </si>
  <si>
    <t>2022-03-19 18:32:37 UTC</t>
  </si>
  <si>
    <t>2022-03-19 17:57:59 UTC</t>
  </si>
  <si>
    <t>2022-03-19 17:51:45 UTC</t>
  </si>
  <si>
    <t>2022-03-19 17:49:12 UTC</t>
  </si>
  <si>
    <t>2022-03-19 17:47:12 UTC</t>
  </si>
  <si>
    <t>2022-03-19 17:38:38 UTC</t>
  </si>
  <si>
    <t>2022-03-19 17:08:56 UTC</t>
  </si>
  <si>
    <t>2022-03-19 16:39:28 UTC</t>
  </si>
  <si>
    <t>2022-03-19 16:21:36 UTC</t>
  </si>
  <si>
    <t>2022-03-19 15:53:32 UTC</t>
  </si>
  <si>
    <t>2022-03-19 15:36:00 UTC</t>
  </si>
  <si>
    <t>2022-03-19 15:35:27 UTC</t>
  </si>
  <si>
    <t>2022-03-19 14:38:18 UTC</t>
  </si>
  <si>
    <t>2022-03-19 14:35:39 UTC</t>
  </si>
  <si>
    <t>2022-03-19 14:16:20 UTC</t>
  </si>
  <si>
    <t>2022-03-19 14:02:03 UTC</t>
  </si>
  <si>
    <t>2022-03-19 13:59:07 UTC</t>
  </si>
  <si>
    <t>2022-03-19 13:04:43 UTC</t>
  </si>
  <si>
    <t>2022-03-19 12:41:45 UTC</t>
  </si>
  <si>
    <t>2022-03-19 12:31:57 UTC</t>
  </si>
  <si>
    <t>2022-03-19 12:23:31 UTC</t>
  </si>
  <si>
    <t>2022-03-19 12:14:36 UTC</t>
  </si>
  <si>
    <t>2022-03-19 12:14:04 UTC</t>
  </si>
  <si>
    <t>2022-03-19 11:42:04 UTC</t>
  </si>
  <si>
    <t>2022-03-19 11:41:51 UTC</t>
  </si>
  <si>
    <t>2022-03-19 11:31:24 UTC</t>
  </si>
  <si>
    <t>2022-03-19 11:16:12 UTC</t>
  </si>
  <si>
    <t>2022-03-19 10:46:10 UTC</t>
  </si>
  <si>
    <t>2022-03-19 10:01:10 UTC</t>
  </si>
  <si>
    <t>2022-03-19 09:55:23 UTC</t>
  </si>
  <si>
    <t>2022-03-19 09:49:48 UTC</t>
  </si>
  <si>
    <t>2022-03-19 09:44:58 UTC</t>
  </si>
  <si>
    <t>2022-03-19 09:44:01 UTC</t>
  </si>
  <si>
    <t>2022-03-19 07:00:32 UTC</t>
  </si>
  <si>
    <t>2022-03-19 06:58:43 UTC</t>
  </si>
  <si>
    <t>2022-03-19 06:46:32 UTC</t>
  </si>
  <si>
    <t>2022-03-19 06:32:51 UTC</t>
  </si>
  <si>
    <t>2022-03-19 06:32:30 UTC</t>
  </si>
  <si>
    <t>2022-03-19 06:25:44 UTC</t>
  </si>
  <si>
    <t>2022-03-19 06:21:08 UTC</t>
  </si>
  <si>
    <t>2022-03-19 05:56:27 UTC</t>
  </si>
  <si>
    <t>2022-03-19 05:19:58 UTC</t>
  </si>
  <si>
    <t>2022-03-19 05:19:50 UTC</t>
  </si>
  <si>
    <t>2022-03-19 05:18:41 UTC</t>
  </si>
  <si>
    <t>2022-03-19 04:36:09 UTC</t>
  </si>
  <si>
    <t>2022-03-19 04:35:36 UTC</t>
  </si>
  <si>
    <t>2022-03-19 04:31:51 UTC</t>
  </si>
  <si>
    <t>2022-03-19 04:09:27 UTC</t>
  </si>
  <si>
    <t>2022-03-19 03:54:54 UTC</t>
  </si>
  <si>
    <t>2022-03-19 03:52:35 UTC</t>
  </si>
  <si>
    <t>2022-03-19 03:51:18 UTC</t>
  </si>
  <si>
    <t>2022-03-19 03:46:38 UTC</t>
  </si>
  <si>
    <t>2022-03-19 03:32:27 UTC</t>
  </si>
  <si>
    <t>2022-03-19 03:00:44 UTC</t>
  </si>
  <si>
    <t>2022-03-19 02:28:54 UTC</t>
  </si>
  <si>
    <t>2022-03-19 02:28:16 UTC</t>
  </si>
  <si>
    <t>2022-03-19 02:26:09 UTC</t>
  </si>
  <si>
    <t>2022-03-19 02:23:59 UTC</t>
  </si>
  <si>
    <t>2022-03-19 02:23:47 UTC</t>
  </si>
  <si>
    <t>2022-03-19 01:57:27 UTC</t>
  </si>
  <si>
    <t>2022-03-18 20:31:44 UTC</t>
  </si>
  <si>
    <t>2022-03-18 20:02:07 UTC</t>
  </si>
  <si>
    <t>2022-03-18 20:00:25 UTC</t>
  </si>
  <si>
    <t>2022-03-18 19:57:02 UTC</t>
  </si>
  <si>
    <t>2022-03-18 19:49:28 UTC</t>
  </si>
  <si>
    <t>2022-03-18 19:48:57 UTC</t>
  </si>
  <si>
    <t>2022-03-18 19:23:38 UTC</t>
  </si>
  <si>
    <t>2022-03-18 19:12:52 UTC</t>
  </si>
  <si>
    <t>2022-03-18 19:04:38 UTC</t>
  </si>
  <si>
    <t>2022-03-18 18:04:09 UTC</t>
  </si>
  <si>
    <t>2022-03-18 17:36:45 UTC</t>
  </si>
  <si>
    <t>2022-03-18 17:36:03 UTC</t>
  </si>
  <si>
    <t>2022-03-18 17:33:04 UTC</t>
  </si>
  <si>
    <t>2022-03-18 17:31:24 UTC</t>
  </si>
  <si>
    <t>2022-03-18 17:27:32 UTC</t>
  </si>
  <si>
    <t>2022-03-18 16:28:38 UTC</t>
  </si>
  <si>
    <t>2022-03-18 16:17:00 UTC</t>
  </si>
  <si>
    <t>2022-03-18 16:16:56 UTC</t>
  </si>
  <si>
    <t>2022-03-18 16:12:29 UTC</t>
  </si>
  <si>
    <t>2022-03-18 16:11:04 UTC</t>
  </si>
  <si>
    <t>2022-03-18 16:04:20 UTC</t>
  </si>
  <si>
    <t>2022-03-18 15:20:25 UTC</t>
  </si>
  <si>
    <t>2022-03-18 15:20:07 UTC</t>
  </si>
  <si>
    <t>2022-03-18 15:16:25 UTC</t>
  </si>
  <si>
    <t>2022-03-18 15:07:37 UTC</t>
  </si>
  <si>
    <t>2022-03-18 15:02:11 UTC</t>
  </si>
  <si>
    <t>2022-03-18 14:54:56 UTC</t>
  </si>
  <si>
    <t>2022-03-18 14:36:21 UTC</t>
  </si>
  <si>
    <t>2022-03-18 14:31:53 UTC</t>
  </si>
  <si>
    <t>2022-03-18 14:25:06 UTC</t>
  </si>
  <si>
    <t>2022-03-18 14:17:20 UTC</t>
  </si>
  <si>
    <t>2022-03-18 12:21:04 UTC</t>
  </si>
  <si>
    <t>2022-03-18 11:06:12 UTC</t>
  </si>
  <si>
    <t>2022-03-18 09:51:08 UTC</t>
  </si>
  <si>
    <t>2022-03-18 09:09:58 UTC</t>
  </si>
  <si>
    <t>2022-03-18 09:08:14 UTC</t>
  </si>
  <si>
    <t>2022-03-18 09:05:06 UTC</t>
  </si>
  <si>
    <t>2022-03-18 09:00:59 UTC</t>
  </si>
  <si>
    <t>2022-03-18 08:55:41 UTC</t>
  </si>
  <si>
    <t>2022-03-18 08:54:37 UTC</t>
  </si>
  <si>
    <t>2022-03-18 08:47:58 UTC</t>
  </si>
  <si>
    <t>2022-03-18 08:38:00 UTC</t>
  </si>
  <si>
    <t>2022-03-18 08:37:10 UTC</t>
  </si>
  <si>
    <t>2022-03-18 08:17:35 UTC</t>
  </si>
  <si>
    <t>2022-03-18 08:07:04 UTC</t>
  </si>
  <si>
    <t>2022-03-18 08:05:14 UTC</t>
  </si>
  <si>
    <t>2022-03-18 07:53:36 UTC</t>
  </si>
  <si>
    <t>2022-03-18 07:30:33 UTC</t>
  </si>
  <si>
    <t>2022-03-18 07:21:41 UTC</t>
  </si>
  <si>
    <t>2022-03-18 07:21:18 UTC</t>
  </si>
  <si>
    <t>2022-03-18 05:38:39 UTC</t>
  </si>
  <si>
    <t>2022-03-18 05:36:04 UTC</t>
  </si>
  <si>
    <t>2022-03-18 05:00:16 UTC</t>
  </si>
  <si>
    <t>2022-03-18 04:59:37 UTC</t>
  </si>
  <si>
    <t>2022-03-18 02:20:04 UTC</t>
  </si>
  <si>
    <t>2022-03-18 02:18:40 UTC</t>
  </si>
  <si>
    <t>2022-03-17 18:49:46 UTC</t>
  </si>
  <si>
    <t>2022-03-17 18:28:33 UTC</t>
  </si>
  <si>
    <t>2022-03-17 18:24:56 UTC</t>
  </si>
  <si>
    <t>2022-03-17 18:04:16 UTC</t>
  </si>
  <si>
    <t>2022-03-17 17:57:20 UTC</t>
  </si>
  <si>
    <t>2022-03-17 17:48:16 UTC</t>
  </si>
  <si>
    <t>2022-03-17 16:22:25 UTC</t>
  </si>
  <si>
    <t>2022-03-17 15:41:56 UTC</t>
  </si>
  <si>
    <t>2022-03-17 15:37:13 UTC</t>
  </si>
  <si>
    <t>2022-03-17 15:36:30 UTC</t>
  </si>
  <si>
    <t>2022-03-17 15:35:09 UTC</t>
  </si>
  <si>
    <t>2022-03-17 15:34:44 UTC</t>
  </si>
  <si>
    <t>2022-03-17 15:32:15 UTC</t>
  </si>
  <si>
    <t>2022-03-17 15:31:03 UTC</t>
  </si>
  <si>
    <t>2022-03-17 15:29:21 UTC</t>
  </si>
  <si>
    <t>2022-03-17 15:23:40 UTC</t>
  </si>
  <si>
    <t>2022-03-17 14:48:08 UTC</t>
  </si>
  <si>
    <t>2022-03-17 14:32:47 UTC</t>
  </si>
  <si>
    <t>2022-03-17 14:30:58 UTC</t>
  </si>
  <si>
    <t>2022-03-17 14:25:19 UTC</t>
  </si>
  <si>
    <t>2022-03-17 14:08:37 UTC</t>
  </si>
  <si>
    <t>2022-03-17 14:05:46 UTC</t>
  </si>
  <si>
    <t>2022-03-17 14:02:02 UTC</t>
  </si>
  <si>
    <t>2022-03-17 14:00:45 UTC</t>
  </si>
  <si>
    <t>2022-03-17 13:30:29 UTC</t>
  </si>
  <si>
    <t>2022-03-17 13:22:18 UTC</t>
  </si>
  <si>
    <t>2022-03-17 13:06:42 UTC</t>
  </si>
  <si>
    <t>2022-03-17 12:52:18 UTC</t>
  </si>
  <si>
    <t>2022-03-17 11:50:15 UTC</t>
  </si>
  <si>
    <t>2022-03-17 11:29:30 UTC</t>
  </si>
  <si>
    <t>2022-03-17 11:05:25 UTC</t>
  </si>
  <si>
    <t>2022-03-17 11:04:49 UTC</t>
  </si>
  <si>
    <t>2022-03-17 10:53:42 UTC</t>
  </si>
  <si>
    <t>2022-03-17 10:42:49 UTC</t>
  </si>
  <si>
    <t>2022-03-17 10:40:43 UTC</t>
  </si>
  <si>
    <t>2022-03-17 10:38:51 UTC</t>
  </si>
  <si>
    <t>2022-03-17 09:51:57 UTC</t>
  </si>
  <si>
    <t>2022-03-17 09:51:46 UTC</t>
  </si>
  <si>
    <t>2022-03-17 09:36:30 UTC</t>
  </si>
  <si>
    <t>2022-03-17 09:32:53 UTC</t>
  </si>
  <si>
    <t>2022-03-17 09:18:34 UTC</t>
  </si>
  <si>
    <t>2022-03-17 09:12:21 UTC</t>
  </si>
  <si>
    <t>2022-03-17 09:10:19 UTC</t>
  </si>
  <si>
    <t>2022-03-17 09:10:03 UTC</t>
  </si>
  <si>
    <t>2022-03-17 09:09:50 UTC</t>
  </si>
  <si>
    <t>2022-03-17 09:09:31 UTC</t>
  </si>
  <si>
    <t>2022-03-17 09:09:21 UTC</t>
  </si>
  <si>
    <t>2022-03-17 08:42:23 UTC</t>
  </si>
  <si>
    <t>2022-03-17 08:34:17 UTC</t>
  </si>
  <si>
    <t>2022-03-17 08:25:23 UTC</t>
  </si>
  <si>
    <t>2022-03-17 08:10:50 UTC</t>
  </si>
  <si>
    <t>2022-03-17 07:34:49 UTC</t>
  </si>
  <si>
    <t>2022-03-17 07:28:02 UTC</t>
  </si>
  <si>
    <t>2022-03-17 07:18:03 UTC</t>
  </si>
  <si>
    <t>2022-03-17 07:11:05 UTC</t>
  </si>
  <si>
    <t>2022-03-17 06:57:22 UTC</t>
  </si>
  <si>
    <t>2022-03-17 06:56:53 UTC</t>
  </si>
  <si>
    <t>2022-03-17 06:53:44 UTC</t>
  </si>
  <si>
    <t>2022-03-17 06:51:57 UTC</t>
  </si>
  <si>
    <t>2022-03-17 06:49:55 UTC</t>
  </si>
  <si>
    <t>2022-03-17 05:41:48 UTC</t>
  </si>
  <si>
    <t>2022-03-17 05:38:54 UTC</t>
  </si>
  <si>
    <t>2022-03-17 05:38:12 UTC</t>
  </si>
  <si>
    <t>2022-03-17 05:22:03 UTC</t>
  </si>
  <si>
    <t>2022-03-17 05:15:20 UTC</t>
  </si>
  <si>
    <t>2022-03-17 05:00:10 UTC</t>
  </si>
  <si>
    <t>2022-03-17 04:59:41 UTC</t>
  </si>
  <si>
    <t>2022-03-17 04:42:50 UTC</t>
  </si>
  <si>
    <t>2022-03-17 04:26:42 UTC</t>
  </si>
  <si>
    <t>2022-03-17 04:23:49 UTC</t>
  </si>
  <si>
    <t>2022-03-17 04:22:39 UTC</t>
  </si>
  <si>
    <t>2022-03-17 04:11:19 UTC</t>
  </si>
  <si>
    <t>2022-03-17 03:30:17 UTC</t>
  </si>
  <si>
    <t>2022-03-17 03:29:41 UTC</t>
  </si>
  <si>
    <t>2022-03-17 02:26:20 UTC</t>
  </si>
  <si>
    <t>2022-03-17 02:16:54 UTC</t>
  </si>
  <si>
    <t>2022-03-17 02:14:48 UTC</t>
  </si>
  <si>
    <t>2022-03-17 02:11:53 UTC</t>
  </si>
  <si>
    <t>2022-03-17 02:11:23 UTC</t>
  </si>
  <si>
    <t>2022-03-17 01:50:53 UTC</t>
  </si>
  <si>
    <t>2022-03-17 01:45:37 UTC</t>
  </si>
  <si>
    <t>2022-03-17 01:35:15 UTC</t>
  </si>
  <si>
    <t>2022-03-17 00:54:54 UTC</t>
  </si>
  <si>
    <t>2022-03-17 00:43:36 UTC</t>
  </si>
  <si>
    <t>2022-03-17 00:14:56 UTC</t>
  </si>
  <si>
    <t>2022-03-17 00:10:33 UTC</t>
  </si>
  <si>
    <t>2022-03-16 20:02:06 UTC</t>
  </si>
  <si>
    <t>2022-03-16 17:27:06 UTC</t>
  </si>
  <si>
    <t>2022-03-16 17:22:23 UTC</t>
  </si>
  <si>
    <t>2022-03-16 17:20:06 UTC</t>
  </si>
  <si>
    <t>2022-03-16 17:19:32 UTC</t>
  </si>
  <si>
    <t>2022-03-16 17:15:27 UTC</t>
  </si>
  <si>
    <t>2022-03-16 17:07:07 UTC</t>
  </si>
  <si>
    <t>2022-03-16 16:22:40 UTC</t>
  </si>
  <si>
    <t>2022-03-16 16:05:54 UTC</t>
  </si>
  <si>
    <t>2022-03-16 15:44:18 UTC</t>
  </si>
  <si>
    <t>2022-03-16 15:02:40 UTC</t>
  </si>
  <si>
    <t>2022-03-16 14:49:04 UTC</t>
  </si>
  <si>
    <t>2022-03-16 14:41:55 UTC</t>
  </si>
  <si>
    <t>2022-03-16 14:41:25 UTC</t>
  </si>
  <si>
    <t>2022-03-16 14:35:48 UTC</t>
  </si>
  <si>
    <t>2022-03-16 14:33:19 UTC</t>
  </si>
  <si>
    <t>2022-03-16 14:27:18 UTC</t>
  </si>
  <si>
    <t>2022-03-16 14:08:10 UTC</t>
  </si>
  <si>
    <t>2022-03-16 14:07:18 UTC</t>
  </si>
  <si>
    <t>2022-03-16 14:04:50 UTC</t>
  </si>
  <si>
    <t>2022-03-16 14:00:49 UTC</t>
  </si>
  <si>
    <t>2022-03-16 13:38:12 UTC</t>
  </si>
  <si>
    <t>2022-03-16 13:37:20 UTC</t>
  </si>
  <si>
    <t>2022-03-16 13:24:20 UTC</t>
  </si>
  <si>
    <t>2022-03-16 13:10:57 UTC</t>
  </si>
  <si>
    <t>2022-03-16 13:06:38 UTC</t>
  </si>
  <si>
    <t>2022-03-16 12:50:33 UTC</t>
  </si>
  <si>
    <t>2022-03-16 12:15:12 UTC</t>
  </si>
  <si>
    <t>2022-03-16 12:11:15 UTC</t>
  </si>
  <si>
    <t>2022-03-16 12:11:13 UTC</t>
  </si>
  <si>
    <t>2022-03-16 12:08:29 UTC</t>
  </si>
  <si>
    <t>2022-03-16 11:44:24 UTC</t>
  </si>
  <si>
    <t>2022-03-16 11:32:20 UTC</t>
  </si>
  <si>
    <t>2022-03-16 11:02:34 UTC</t>
  </si>
  <si>
    <t>2022-03-16 10:42:27 UTC</t>
  </si>
  <si>
    <t>2022-03-16 10:42:25 UTC</t>
  </si>
  <si>
    <t>2022-03-16 10:40:14 UTC</t>
  </si>
  <si>
    <t>2022-03-16 10:40:09 UTC</t>
  </si>
  <si>
    <t>2022-03-16 10:39:19 UTC</t>
  </si>
  <si>
    <t>2022-03-16 10:39:17 UTC</t>
  </si>
  <si>
    <t>2022-03-16 10:37:20 UTC</t>
  </si>
  <si>
    <t>2022-03-16 10:35:00 UTC</t>
  </si>
  <si>
    <t>2022-03-16 10:19:05 UTC</t>
  </si>
  <si>
    <t>2022-03-16 10:19:01 UTC</t>
  </si>
  <si>
    <t>2022-03-16 10:15:39 UTC</t>
  </si>
  <si>
    <t>2022-03-16 10:15:02 UTC</t>
  </si>
  <si>
    <t>2022-03-16 10:10:53 UTC</t>
  </si>
  <si>
    <t>2022-03-16 09:39:02 UTC</t>
  </si>
  <si>
    <t>2022-03-16 09:12:41 UTC</t>
  </si>
  <si>
    <t>2022-03-16 09:12:22 UTC</t>
  </si>
  <si>
    <t>2022-03-16 09:09:53 UTC</t>
  </si>
  <si>
    <t>2022-03-16 09:09:34 UTC</t>
  </si>
  <si>
    <t>2022-03-16 07:44:04 UTC</t>
  </si>
  <si>
    <t>2022-03-16 07:19:36 UTC</t>
  </si>
  <si>
    <t>2022-03-16 07:16:57 UTC</t>
  </si>
  <si>
    <t>2022-03-16 06:17:40 UTC</t>
  </si>
  <si>
    <t>2022-03-16 06:03:25 UTC</t>
  </si>
  <si>
    <t>2022-03-16 05:55:11 UTC</t>
  </si>
  <si>
    <t>2022-03-16 05:35:16 UTC</t>
  </si>
  <si>
    <t>2022-03-16 05:28:55 UTC</t>
  </si>
  <si>
    <t>2022-03-16 05:28:47 UTC</t>
  </si>
  <si>
    <t>2022-03-16 05:28:24 UTC</t>
  </si>
  <si>
    <t>2022-03-16 03:03:17 UTC</t>
  </si>
  <si>
    <t>2022-03-16 02:31:30 UTC</t>
  </si>
  <si>
    <t>2022-03-16 01:44:25 UTC</t>
  </si>
  <si>
    <t>2022-03-15 20:49:41 UTC</t>
  </si>
  <si>
    <t>2022-03-15 20:03:50 UTC</t>
  </si>
  <si>
    <t>2022-03-15 19:55:18 UTC</t>
  </si>
  <si>
    <t>2022-03-15 19:51:52 UTC</t>
  </si>
  <si>
    <t>2022-03-15 19:51:37 UTC</t>
  </si>
  <si>
    <t>2022-03-15 19:50:21 UTC</t>
  </si>
  <si>
    <t>2022-03-15 19:38:24 UTC</t>
  </si>
  <si>
    <t>2022-03-15 19:31:42 UTC</t>
  </si>
  <si>
    <t>2022-03-15 19:27:02 UTC</t>
  </si>
  <si>
    <t>2022-03-15 19:17:42 UTC</t>
  </si>
  <si>
    <t>2022-03-15 19:10:36 UTC</t>
  </si>
  <si>
    <t>2022-03-15 19:09:45 UTC</t>
  </si>
  <si>
    <t>2022-03-15 19:04:41 UTC</t>
  </si>
  <si>
    <t>2022-03-15 17:26:11 UTC</t>
  </si>
  <si>
    <t>2022-03-15 17:20:27 UTC</t>
  </si>
  <si>
    <t>2022-03-15 17:00:01 UTC</t>
  </si>
  <si>
    <t>2022-03-15 16:35:35 UTC</t>
  </si>
  <si>
    <t>2022-03-15 16:15:50 UTC</t>
  </si>
  <si>
    <t>2022-03-15 15:39:56 UTC</t>
  </si>
  <si>
    <t>2022-03-15 15:21:04 UTC</t>
  </si>
  <si>
    <t>2022-03-15 15:05:41 UTC</t>
  </si>
  <si>
    <t>2022-03-15 14:42:31 UTC</t>
  </si>
  <si>
    <t>2022-03-15 14:41:02 UTC</t>
  </si>
  <si>
    <t>2022-03-15 14:34:39 UTC</t>
  </si>
  <si>
    <t>2022-03-15 14:30:27 UTC</t>
  </si>
  <si>
    <t>2022-03-15 13:34:09 UTC</t>
  </si>
  <si>
    <t>2022-03-15 13:32:44 UTC</t>
  </si>
  <si>
    <t>2022-03-15 13:14:42 UTC</t>
  </si>
  <si>
    <t>2022-03-15 13:04:06 UTC</t>
  </si>
  <si>
    <t>2022-03-15 13:03:09 UTC</t>
  </si>
  <si>
    <t>2022-03-15 12:57:33 UTC</t>
  </si>
  <si>
    <t>2022-03-15 11:52:46 UTC</t>
  </si>
  <si>
    <t>2022-03-15 11:34:34 UTC</t>
  </si>
  <si>
    <t>2022-03-15 11:30:05 UTC</t>
  </si>
  <si>
    <t>2022-03-15 11:19:50 UTC</t>
  </si>
  <si>
    <t>2022-03-15 11:15:36 UTC</t>
  </si>
  <si>
    <t>2022-03-15 10:52:43 UTC</t>
  </si>
  <si>
    <t>2022-03-15 10:34:17 UTC</t>
  </si>
  <si>
    <t>2022-03-15 10:30:22 UTC</t>
  </si>
  <si>
    <t>2022-03-15 10:27:57 UTC</t>
  </si>
  <si>
    <t>2022-03-15 10:09:33 UTC</t>
  </si>
  <si>
    <t>2022-03-15 10:06:45 UTC</t>
  </si>
  <si>
    <t>2022-03-15 09:54:17 UTC</t>
  </si>
  <si>
    <t>2022-03-15 09:46:34 UTC</t>
  </si>
  <si>
    <t>2022-03-15 09:35:53 UTC</t>
  </si>
  <si>
    <t>2022-03-15 09:35:38 UTC</t>
  </si>
  <si>
    <t>2022-03-15 09:21:25 UTC</t>
  </si>
  <si>
    <t>2022-03-15 09:04:09 UTC</t>
  </si>
  <si>
    <t>2022-03-15 08:57:15 UTC</t>
  </si>
  <si>
    <t>2022-03-15 08:55:54 UTC</t>
  </si>
  <si>
    <t>2022-03-15 08:49:20 UTC</t>
  </si>
  <si>
    <t>2022-03-15 08:42:50 UTC</t>
  </si>
  <si>
    <t>2022-03-15 08:31:45 UTC</t>
  </si>
  <si>
    <t>2022-03-15 08:02:36 UTC</t>
  </si>
  <si>
    <t>2022-03-15 07:57:37 UTC</t>
  </si>
  <si>
    <t>2022-03-15 07:40:47 UTC</t>
  </si>
  <si>
    <t>2022-03-15 07:35:07 UTC</t>
  </si>
  <si>
    <t>2022-03-15 07:18:13 UTC</t>
  </si>
  <si>
    <t>2022-03-15 06:51:21 UTC</t>
  </si>
  <si>
    <t>2022-03-15 06:46:42 UTC</t>
  </si>
  <si>
    <t>2022-03-15 06:37:05 UTC</t>
  </si>
  <si>
    <t>2022-03-15 06:33:41 UTC</t>
  </si>
  <si>
    <t>2022-03-15 06:28:42 UTC</t>
  </si>
  <si>
    <t>2022-03-15 06:09:42 UTC</t>
  </si>
  <si>
    <t>2022-03-15 06:09:01 UTC</t>
  </si>
  <si>
    <t>2022-03-15 06:05:34 UTC</t>
  </si>
  <si>
    <t>2022-03-15 06:01:47 UTC</t>
  </si>
  <si>
    <t>2022-03-15 05:53:29 UTC</t>
  </si>
  <si>
    <t>2022-03-15 05:52:48 UTC</t>
  </si>
  <si>
    <t>2022-03-15 05:17:12 UTC</t>
  </si>
  <si>
    <t>2022-03-15 05:15:15 UTC</t>
  </si>
  <si>
    <t>2022-03-15 05:06:46 UTC</t>
  </si>
  <si>
    <t>2022-03-15 05:03:49 UTC</t>
  </si>
  <si>
    <t>2022-03-15 05:03:17 UTC</t>
  </si>
  <si>
    <t>2022-03-15 05:01:38 UTC</t>
  </si>
  <si>
    <t>2022-03-15 04:38:31 UTC</t>
  </si>
  <si>
    <t>2022-03-15 04:07:05 UTC</t>
  </si>
  <si>
    <t>2022-03-15 04:06:53 UTC</t>
  </si>
  <si>
    <t>2022-03-15 04:06:39 UTC</t>
  </si>
  <si>
    <t>2022-03-15 04:04:56 UTC</t>
  </si>
  <si>
    <t>2022-03-15 03:50:33 UTC</t>
  </si>
  <si>
    <t>2022-03-15 03:39:39 UTC</t>
  </si>
  <si>
    <t>2022-03-15 02:43:25 UTC</t>
  </si>
  <si>
    <t>2022-03-15 02:13:07 UTC</t>
  </si>
  <si>
    <t>2022-03-15 01:57:08 UTC</t>
  </si>
  <si>
    <t>2022-03-15 01:35:01 UTC</t>
  </si>
  <si>
    <t>2022-03-14 19:39:11 UTC</t>
  </si>
  <si>
    <t>2022-03-14 18:51:32 UTC</t>
  </si>
  <si>
    <t>2022-03-14 18:38:56 UTC</t>
  </si>
  <si>
    <t>2022-03-14 18:37:00 UTC</t>
  </si>
  <si>
    <t>2022-03-14 18:33:42 UTC</t>
  </si>
  <si>
    <t>2022-03-14 18:25:35 UTC</t>
  </si>
  <si>
    <t>2022-03-14 18:06:47 UTC</t>
  </si>
  <si>
    <t>2022-03-14 17:47:14 UTC</t>
  </si>
  <si>
    <t>2022-03-14 17:41:17 UTC</t>
  </si>
  <si>
    <t>2022-03-14 17:14:43 UTC</t>
  </si>
  <si>
    <t>2022-03-14 16:55:18 UTC</t>
  </si>
  <si>
    <t>2022-03-14 15:42:28 UTC</t>
  </si>
  <si>
    <t>2022-03-14 15:26:39 UTC</t>
  </si>
  <si>
    <t>2022-03-14 15:14:58 UTC</t>
  </si>
  <si>
    <t>2022-03-14 14:42:17 UTC</t>
  </si>
  <si>
    <t>2022-03-14 12:35:36 UTC</t>
  </si>
  <si>
    <t>2022-03-14 12:04:42 UTC</t>
  </si>
  <si>
    <t>2022-03-14 12:00:53 UTC</t>
  </si>
  <si>
    <t>2022-03-14 11:59:37 UTC</t>
  </si>
  <si>
    <t>2022-03-14 11:40:03 UTC</t>
  </si>
  <si>
    <t>2022-03-14 11:34:13 UTC</t>
  </si>
  <si>
    <t>2022-03-14 11:27:52 UTC</t>
  </si>
  <si>
    <t>2022-03-14 11:15:36 UTC</t>
  </si>
  <si>
    <t>2022-03-14 11:01:43 UTC</t>
  </si>
  <si>
    <t>2022-03-14 10:20:31 UTC</t>
  </si>
  <si>
    <t>2022-03-14 09:57:46 UTC</t>
  </si>
  <si>
    <t>2022-03-14 09:36:49 UTC</t>
  </si>
  <si>
    <t>2022-03-14 09:19:10 UTC</t>
  </si>
  <si>
    <t>2022-03-14 09:17:39 UTC</t>
  </si>
  <si>
    <t>2022-03-14 09:17:36 UTC</t>
  </si>
  <si>
    <t>2022-03-14 08:51:11 UTC</t>
  </si>
  <si>
    <t>2022-03-14 08:48:59 UTC</t>
  </si>
  <si>
    <t>2022-03-14 08:48:02 UTC</t>
  </si>
  <si>
    <t>2022-03-14 08:41:40 UTC</t>
  </si>
  <si>
    <t>2022-03-14 08:18:57 UTC</t>
  </si>
  <si>
    <t>2022-03-14 08:17:23 UTC</t>
  </si>
  <si>
    <t>2022-03-14 08:12:02 UTC</t>
  </si>
  <si>
    <t>2022-03-14 07:39:38 UTC</t>
  </si>
  <si>
    <t>2022-03-14 07:33:56 UTC</t>
  </si>
  <si>
    <t>2022-03-14 07:03:05 UTC</t>
  </si>
  <si>
    <t>2022-03-14 06:38:05 UTC</t>
  </si>
  <si>
    <t>2022-03-14 06:34:31 UTC</t>
  </si>
  <si>
    <t>2022-03-14 06:34:07 UTC</t>
  </si>
  <si>
    <t>2022-03-14 06:25:55 UTC</t>
  </si>
  <si>
    <t>2022-03-14 06:14:12 UTC</t>
  </si>
  <si>
    <t>2022-03-14 05:43:04 UTC</t>
  </si>
  <si>
    <t>2022-03-14 05:39:29 UTC</t>
  </si>
  <si>
    <t>2022-03-14 05:33:57 UTC</t>
  </si>
  <si>
    <t>2022-03-14 04:32:56 UTC</t>
  </si>
  <si>
    <t>2022-03-14 04:32:47 UTC</t>
  </si>
  <si>
    <t>2022-03-14 04:30:52 UTC</t>
  </si>
  <si>
    <t>2022-03-14 03:31:30 UTC</t>
  </si>
  <si>
    <t>2022-03-14 03:31:19 UTC</t>
  </si>
  <si>
    <t>2022-03-14 03:17:56 UTC</t>
  </si>
  <si>
    <t>2022-03-14 02:20:50 UTC</t>
  </si>
  <si>
    <t>2022-03-14 01:51:03 UTC</t>
  </si>
  <si>
    <t>2022-03-14 01:21:39 UTC</t>
  </si>
  <si>
    <t>2022-03-13 20:33:46 UTC</t>
  </si>
  <si>
    <t>2022-03-13 18:57:47 UTC</t>
  </si>
  <si>
    <t>2022-03-13 17:03:04 UTC</t>
  </si>
  <si>
    <t>2022-03-13 15:52:10 UTC</t>
  </si>
  <si>
    <t>2022-03-13 15:38:58 UTC</t>
  </si>
  <si>
    <t>2022-03-13 15:35:45 UTC</t>
  </si>
  <si>
    <t>2022-03-13 15:16:16 UTC</t>
  </si>
  <si>
    <t>2022-03-13 15:15:30 UTC</t>
  </si>
  <si>
    <t>2022-03-13 14:40:34 UTC</t>
  </si>
  <si>
    <t>2022-03-13 14:29:20 UTC</t>
  </si>
  <si>
    <t>2022-03-13 13:33:50 UTC</t>
  </si>
  <si>
    <t>2022-03-13 13:18:43 UTC</t>
  </si>
  <si>
    <t>2022-03-13 12:40:55 UTC</t>
  </si>
  <si>
    <t>2022-03-13 11:58:09 UTC</t>
  </si>
  <si>
    <t>2022-03-13 10:44:46 UTC</t>
  </si>
  <si>
    <t>2022-03-13 10:37:40 UTC</t>
  </si>
  <si>
    <t>2022-03-13 10:35:44 UTC</t>
  </si>
  <si>
    <t>2022-03-13 10:34:38 UTC</t>
  </si>
  <si>
    <t>2022-03-13 10:23:49 UTC</t>
  </si>
  <si>
    <t>2022-03-13 10:09:10 UTC</t>
  </si>
  <si>
    <t>2022-03-13 09:47:42 UTC</t>
  </si>
  <si>
    <t>2022-03-13 09:39:30 UTC</t>
  </si>
  <si>
    <t>2022-03-13 09:20:52 UTC</t>
  </si>
  <si>
    <t>2022-03-13 09:13:56 UTC</t>
  </si>
  <si>
    <t>2022-03-13 08:54:53 UTC</t>
  </si>
  <si>
    <t>2022-03-13 08:44:08 UTC</t>
  </si>
  <si>
    <t>2022-03-13 08:20:31 UTC</t>
  </si>
  <si>
    <t>2022-03-13 07:25:59 UTC</t>
  </si>
  <si>
    <t>2022-03-13 07:13:48 UTC</t>
  </si>
  <si>
    <t>2022-03-13 07:07:11 UTC</t>
  </si>
  <si>
    <t>2022-03-13 07:03:39 UTC</t>
  </si>
  <si>
    <t>2022-03-13 07:03:36 UTC</t>
  </si>
  <si>
    <t>2022-03-13 06:53:44 UTC</t>
  </si>
  <si>
    <t>2022-03-13 06:49:45 UTC</t>
  </si>
  <si>
    <t>2022-03-13 06:48:38 UTC</t>
  </si>
  <si>
    <t>2022-03-13 06:43:33 UTC</t>
  </si>
  <si>
    <t>2022-03-13 06:32:00 UTC</t>
  </si>
  <si>
    <t>2022-03-13 06:06:55 UTC</t>
  </si>
  <si>
    <t>2022-03-13 06:02:23 UTC</t>
  </si>
  <si>
    <t>2022-03-13 05:28:31 UTC</t>
  </si>
  <si>
    <t>2022-03-13 05:19:56 UTC</t>
  </si>
  <si>
    <t>2022-03-13 05:07:17 UTC</t>
  </si>
  <si>
    <t>2022-03-13 04:44:44 UTC</t>
  </si>
  <si>
    <t>2022-03-13 04:35:20 UTC</t>
  </si>
  <si>
    <t>2022-03-13 02:54:23 UTC</t>
  </si>
  <si>
    <t>2022-03-13 02:38:44 UTC</t>
  </si>
  <si>
    <t>2022-03-13 02:10:32 UTC</t>
  </si>
  <si>
    <t>2022-03-13 02:09:42 UTC</t>
  </si>
  <si>
    <t>2022-03-13 02:01:17 UTC</t>
  </si>
  <si>
    <t>2022-03-13 01:58:42 UTC</t>
  </si>
  <si>
    <t>2022-03-13 01:52:12 UTC</t>
  </si>
  <si>
    <t>2022-03-13 01:40:22 UTC</t>
  </si>
  <si>
    <t>2022-03-12 22:02:36 UTC</t>
  </si>
  <si>
    <t>2022-03-12 21:13:05 UTC</t>
  </si>
  <si>
    <t>2022-03-12 19:15:39 UTC</t>
  </si>
  <si>
    <t>2022-03-12 19:06:22 UTC</t>
  </si>
  <si>
    <t>2022-03-12 19:01:09 UTC</t>
  </si>
  <si>
    <t>2022-03-12 17:59:41 UTC</t>
  </si>
  <si>
    <t>2022-03-12 17:47:27 UTC</t>
  </si>
  <si>
    <t>2022-03-12 17:27:38 UTC</t>
  </si>
  <si>
    <t>2022-03-12 17:26:20 UTC</t>
  </si>
  <si>
    <t>2022-03-12 17:09:16 UTC</t>
  </si>
  <si>
    <t>2022-03-12 17:09:11 UTC</t>
  </si>
  <si>
    <t>2022-03-12 16:59:43 UTC</t>
  </si>
  <si>
    <t>2022-03-12 16:56:57 UTC</t>
  </si>
  <si>
    <t>2022-03-12 16:44:09 UTC</t>
  </si>
  <si>
    <t>2022-03-12 16:29:47 UTC</t>
  </si>
  <si>
    <t>2022-03-12 16:22:41 UTC</t>
  </si>
  <si>
    <t>2022-03-12 16:09:02 UTC</t>
  </si>
  <si>
    <t>2022-03-12 15:56:09 UTC</t>
  </si>
  <si>
    <t>2022-03-12 15:52:20 UTC</t>
  </si>
  <si>
    <t>2022-03-12 15:51:35 UTC</t>
  </si>
  <si>
    <t>2022-03-12 15:40:51 UTC</t>
  </si>
  <si>
    <t>2022-03-12 15:39:27 UTC</t>
  </si>
  <si>
    <t>2022-03-12 15:39:15 UTC</t>
  </si>
  <si>
    <t>2022-03-12 15:37:50 UTC</t>
  </si>
  <si>
    <t>2022-03-12 15:37:28 UTC</t>
  </si>
  <si>
    <t>2022-03-12 15:36:53 UTC</t>
  </si>
  <si>
    <t>2022-03-12 15:36:36 UTC</t>
  </si>
  <si>
    <t>2022-03-12 15:35:34 UTC</t>
  </si>
  <si>
    <t>2022-03-12 15:13:10 UTC</t>
  </si>
  <si>
    <t>2022-03-12 15:04:05 UTC</t>
  </si>
  <si>
    <t>2022-03-12 15:03:24 UTC</t>
  </si>
  <si>
    <t>2022-03-12 14:56:57 UTC</t>
  </si>
  <si>
    <t>2022-03-12 14:42:56 UTC</t>
  </si>
  <si>
    <t>2022-03-12 13:56:33 UTC</t>
  </si>
  <si>
    <t>2022-03-12 13:47:55 UTC</t>
  </si>
  <si>
    <t>2022-03-12 13:41:18 UTC</t>
  </si>
  <si>
    <t>2022-03-12 13:29:53 UTC</t>
  </si>
  <si>
    <t>2022-03-12 13:18:13 UTC</t>
  </si>
  <si>
    <t>2022-03-12 12:48:41 UTC</t>
  </si>
  <si>
    <t>2022-03-12 12:19:13 UTC</t>
  </si>
  <si>
    <t>2022-03-12 12:15:44 UTC</t>
  </si>
  <si>
    <t>2022-03-12 12:15:30 UTC</t>
  </si>
  <si>
    <t>2022-03-12 12:13:56 UTC</t>
  </si>
  <si>
    <t>2022-03-12 12:11:14 UTC</t>
  </si>
  <si>
    <t>2022-03-12 12:10:48 UTC</t>
  </si>
  <si>
    <t>2022-03-12 12:10:08 UTC</t>
  </si>
  <si>
    <t>2022-03-12 11:39:57 UTC</t>
  </si>
  <si>
    <t>2022-03-12 11:10:07 UTC</t>
  </si>
  <si>
    <t>2022-03-12 10:47:15 UTC</t>
  </si>
  <si>
    <t>2022-03-12 10:27:31 UTC</t>
  </si>
  <si>
    <t>2022-03-12 10:11:20 UTC</t>
  </si>
  <si>
    <t>2022-03-12 10:06:03 UTC</t>
  </si>
  <si>
    <t>2022-03-12 08:10:40 UTC</t>
  </si>
  <si>
    <t>2022-03-12 07:23:55 UTC</t>
  </si>
  <si>
    <t>2022-03-12 07:19:13 UTC</t>
  </si>
  <si>
    <t>2022-03-12 07:15:47 UTC</t>
  </si>
  <si>
    <t>2022-03-12 07:13:22 UTC</t>
  </si>
  <si>
    <t>2022-03-12 07:10:59 UTC</t>
  </si>
  <si>
    <t>2022-03-12 06:55:45 UTC</t>
  </si>
  <si>
    <t>2022-03-12 06:51:21 UTC</t>
  </si>
  <si>
    <t>2022-03-12 06:50:59 UTC</t>
  </si>
  <si>
    <t>2022-03-12 06:50:27 UTC</t>
  </si>
  <si>
    <t>2022-03-12 05:27:02 UTC</t>
  </si>
  <si>
    <t>2022-03-12 05:14:06 UTC</t>
  </si>
  <si>
    <t>2022-03-12 05:13:11 UTC</t>
  </si>
  <si>
    <t>2022-03-12 05:01:51 UTC</t>
  </si>
  <si>
    <t>2022-03-12 04:49:40 UTC</t>
  </si>
  <si>
    <t>2022-03-12 04:45:38 UTC</t>
  </si>
  <si>
    <t>2022-03-12 04:44:33 UTC</t>
  </si>
  <si>
    <t>2022-03-12 04:39:32 UTC</t>
  </si>
  <si>
    <t>2022-03-12 04:18:51 UTC</t>
  </si>
  <si>
    <t>2022-03-12 02:24:27 UTC</t>
  </si>
  <si>
    <t>2022-03-12 02:20:34 UTC</t>
  </si>
  <si>
    <t>2022-03-12 02:20:12 UTC</t>
  </si>
  <si>
    <t>2022-03-12 01:55:18 UTC</t>
  </si>
  <si>
    <t>2022-03-12 01:54:22 UTC</t>
  </si>
  <si>
    <t>2022-03-12 01:33:27 UTC</t>
  </si>
  <si>
    <t>2022-03-11 17:33:44 UTC</t>
  </si>
  <si>
    <t>2022-03-11 17:10:34 UTC</t>
  </si>
  <si>
    <t>2022-03-11 17:03:44 UTC</t>
  </si>
  <si>
    <t>2022-03-11 16:52:08 UTC</t>
  </si>
  <si>
    <t>2022-03-11 16:43:57 UTC</t>
  </si>
  <si>
    <t>2022-03-11 16:41:23 UTC</t>
  </si>
  <si>
    <t>2022-03-11 16:40:38 UTC</t>
  </si>
  <si>
    <t>2022-03-11 16:30:16 UTC</t>
  </si>
  <si>
    <t>2022-03-11 16:26:31 UTC</t>
  </si>
  <si>
    <t>2022-03-11 16:20:56 UTC</t>
  </si>
  <si>
    <t>2022-03-11 16:18:51 UTC</t>
  </si>
  <si>
    <t>2022-03-11 16:05:36 UTC</t>
  </si>
  <si>
    <t>2022-03-11 15:59:56 UTC</t>
  </si>
  <si>
    <t>2022-03-11 15:59:02 UTC</t>
  </si>
  <si>
    <t>2022-03-11 15:58:16 UTC</t>
  </si>
  <si>
    <t>2022-03-11 15:51:41 UTC</t>
  </si>
  <si>
    <t>2022-03-11 15:40:43 UTC</t>
  </si>
  <si>
    <t>2022-03-11 15:29:02 UTC</t>
  </si>
  <si>
    <t>2022-03-11 15:25:46 UTC</t>
  </si>
  <si>
    <t>2022-03-11 15:08:49 UTC</t>
  </si>
  <si>
    <t>2022-03-11 15:02:23 UTC</t>
  </si>
  <si>
    <t>2022-03-11 14:57:22 UTC</t>
  </si>
  <si>
    <t>2022-03-11 14:43:54 UTC</t>
  </si>
  <si>
    <t>2022-03-11 14:42:18 UTC</t>
  </si>
  <si>
    <t>2022-03-11 14:38:26 UTC</t>
  </si>
  <si>
    <t>2022-03-11 14:38:14 UTC</t>
  </si>
  <si>
    <t>2022-03-11 14:37:56 UTC</t>
  </si>
  <si>
    <t>2022-03-11 14:36:50 UTC</t>
  </si>
  <si>
    <t>2022-03-11 14:36:32 UTC</t>
  </si>
  <si>
    <t>2022-03-11 14:30:47 UTC</t>
  </si>
  <si>
    <t>2022-03-11 14:29:22 UTC</t>
  </si>
  <si>
    <t>2022-03-11 14:28:42 UTC</t>
  </si>
  <si>
    <t>2022-03-11 14:27:57 UTC</t>
  </si>
  <si>
    <t>2022-03-11 14:12:48 UTC</t>
  </si>
  <si>
    <t>2022-03-11 13:34:12 UTC</t>
  </si>
  <si>
    <t>2022-03-11 13:17:41 UTC</t>
  </si>
  <si>
    <t>2022-03-11 13:00:42 UTC</t>
  </si>
  <si>
    <t>2022-03-11 12:12:34 UTC</t>
  </si>
  <si>
    <t>2022-03-11 12:09:56 UTC</t>
  </si>
  <si>
    <t>2022-03-11 11:20:07 UTC</t>
  </si>
  <si>
    <t>2022-03-11 11:02:25 UTC</t>
  </si>
  <si>
    <t>2022-03-11 10:38:47 UTC</t>
  </si>
  <si>
    <t>2022-03-11 10:17:08 UTC</t>
  </si>
  <si>
    <t>2022-03-11 10:15:16 UTC</t>
  </si>
  <si>
    <t>2022-03-11 09:30:48 UTC</t>
  </si>
  <si>
    <t>2022-03-11 09:20:57 UTC</t>
  </si>
  <si>
    <t>2022-03-11 09:09:54 UTC</t>
  </si>
  <si>
    <t>2022-03-11 09:02:27 UTC</t>
  </si>
  <si>
    <t>2022-03-11 08:47:58 UTC</t>
  </si>
  <si>
    <t>2022-03-11 08:47:17 UTC</t>
  </si>
  <si>
    <t>2022-03-11 08:45:07 UTC</t>
  </si>
  <si>
    <t>2022-03-11 08:43:40 UTC</t>
  </si>
  <si>
    <t>2022-03-11 08:36:54 UTC</t>
  </si>
  <si>
    <t>2022-03-11 08:34:09 UTC</t>
  </si>
  <si>
    <t>2022-03-11 08:32:49 UTC</t>
  </si>
  <si>
    <t>2022-03-11 08:28:36 UTC</t>
  </si>
  <si>
    <t>2022-03-11 08:28:21 UTC</t>
  </si>
  <si>
    <t>2022-03-11 08:27:41 UTC</t>
  </si>
  <si>
    <t>2022-03-11 08:02:10 UTC</t>
  </si>
  <si>
    <t>2022-03-11 07:56:56 UTC</t>
  </si>
  <si>
    <t>2022-03-11 07:55:38 UTC</t>
  </si>
  <si>
    <t>2022-03-11 07:54:52 UTC</t>
  </si>
  <si>
    <t>2022-03-11 07:49:07 UTC</t>
  </si>
  <si>
    <t>2022-03-11 07:48:44 UTC</t>
  </si>
  <si>
    <t>2022-03-11 07:47:57 UTC</t>
  </si>
  <si>
    <t>2022-03-11 07:45:25 UTC</t>
  </si>
  <si>
    <t>2022-03-11 07:45:01 UTC</t>
  </si>
  <si>
    <t>2022-03-11 07:43:53 UTC</t>
  </si>
  <si>
    <t>2022-03-11 07:32:51 UTC</t>
  </si>
  <si>
    <t>2022-03-11 07:27:44 UTC</t>
  </si>
  <si>
    <t>2022-03-11 07:27:17 UTC</t>
  </si>
  <si>
    <t>2022-03-11 07:17:47 UTC</t>
  </si>
  <si>
    <t>2022-03-11 07:10:57 UTC</t>
  </si>
  <si>
    <t>2022-03-11 07:10:37 UTC</t>
  </si>
  <si>
    <t>2022-03-11 07:08:20 UTC</t>
  </si>
  <si>
    <t>2022-03-11 06:42:41 UTC</t>
  </si>
  <si>
    <t>2022-03-11 06:17:20 UTC</t>
  </si>
  <si>
    <t>2022-03-11 06:15:03 UTC</t>
  </si>
  <si>
    <t>2022-03-11 06:11:16 UTC</t>
  </si>
  <si>
    <t>2022-03-11 05:57:59 UTC</t>
  </si>
  <si>
    <t>2022-03-11 05:23:40 UTC</t>
  </si>
  <si>
    <t>2022-03-11 05:21:27 UTC</t>
  </si>
  <si>
    <t>2022-03-11 05:21:06 UTC</t>
  </si>
  <si>
    <t>2022-03-11 05:20:12 UTC</t>
  </si>
  <si>
    <t>2022-03-11 05:20:02 UTC</t>
  </si>
  <si>
    <t>2022-03-11 04:13:19 UTC</t>
  </si>
  <si>
    <t>2022-03-11 03:58:18 UTC</t>
  </si>
  <si>
    <t>2022-03-11 03:08:21 UTC</t>
  </si>
  <si>
    <t>2022-03-11 01:47:09 UTC</t>
  </si>
  <si>
    <t>2022-03-11 01:45:38 UTC</t>
  </si>
  <si>
    <t>2022-03-11 01:45:18 UTC</t>
  </si>
  <si>
    <t>2022-03-11 01:09:17 UTC</t>
  </si>
  <si>
    <t>2022-03-11 01:04:03 UTC</t>
  </si>
  <si>
    <t>2022-03-11 01:00:08 UTC</t>
  </si>
  <si>
    <t>2022-03-11 00:59:04 UTC</t>
  </si>
  <si>
    <t>2022-03-10 21:03:21 UTC</t>
  </si>
  <si>
    <t>2022-03-10 19:58:59 UTC</t>
  </si>
  <si>
    <t>2022-03-10 18:42:40 UTC</t>
  </si>
  <si>
    <t>2022-03-10 18:35:05 UTC</t>
  </si>
  <si>
    <t>2022-03-10 18:14:24 UTC</t>
  </si>
  <si>
    <t>2022-03-10 18:10:29 UTC</t>
  </si>
  <si>
    <t>2022-03-10 17:56:42 UTC</t>
  </si>
  <si>
    <t>2022-03-10 17:44:12 UTC</t>
  </si>
  <si>
    <t>2022-03-10 17:22:18 UTC</t>
  </si>
  <si>
    <t>2022-03-10 17:20:16 UTC</t>
  </si>
  <si>
    <t>2022-03-10 16:26:30 UTC</t>
  </si>
  <si>
    <t>2022-03-10 16:19:25 UTC</t>
  </si>
  <si>
    <t>2022-03-10 16:16:11 UTC</t>
  </si>
  <si>
    <t>2022-03-10 16:16:09 UTC</t>
  </si>
  <si>
    <t>2022-03-10 15:54:29 UTC</t>
  </si>
  <si>
    <t>2022-03-10 15:48:30 UTC</t>
  </si>
  <si>
    <t>2022-03-10 15:48:02 UTC</t>
  </si>
  <si>
    <t>2022-03-10 15:46:13 UTC</t>
  </si>
  <si>
    <t>2022-03-10 15:22:16 UTC</t>
  </si>
  <si>
    <t>2022-03-10 15:05:25 UTC</t>
  </si>
  <si>
    <t>2022-03-10 14:28:13 UTC</t>
  </si>
  <si>
    <t>2022-03-10 13:40:50 UTC</t>
  </si>
  <si>
    <t>2022-03-10 13:39:23 UTC</t>
  </si>
  <si>
    <t>2022-03-10 13:35:47 UTC</t>
  </si>
  <si>
    <t>2022-03-10 13:20:46 UTC</t>
  </si>
  <si>
    <t>2022-03-10 12:55:50 UTC</t>
  </si>
  <si>
    <t>2022-03-10 12:36:21 UTC</t>
  </si>
  <si>
    <t>2022-03-10 12:23:01 UTC</t>
  </si>
  <si>
    <t>2022-03-10 12:22:34 UTC</t>
  </si>
  <si>
    <t>2022-03-10 12:21:13 UTC</t>
  </si>
  <si>
    <t>2022-03-10 12:21:04 UTC</t>
  </si>
  <si>
    <t>2022-03-10 12:07:32 UTC</t>
  </si>
  <si>
    <t>2022-03-10 12:04:13 UTC</t>
  </si>
  <si>
    <t>2022-03-10 11:56:12 UTC</t>
  </si>
  <si>
    <t>2022-03-10 11:40:39 UTC</t>
  </si>
  <si>
    <t>2022-03-10 11:32:02 UTC</t>
  </si>
  <si>
    <t>2022-03-10 11:31:51 UTC</t>
  </si>
  <si>
    <t>2022-03-10 11:30:54 UTC</t>
  </si>
  <si>
    <t>2022-03-10 11:25:54 UTC</t>
  </si>
  <si>
    <t>2022-03-10 11:22:32 UTC</t>
  </si>
  <si>
    <t>2022-03-10 11:21:11 UTC</t>
  </si>
  <si>
    <t>2022-03-10 10:53:30 UTC</t>
  </si>
  <si>
    <t>2022-03-10 10:48:25 UTC</t>
  </si>
  <si>
    <t>2022-03-10 10:45:40 UTC</t>
  </si>
  <si>
    <t>2022-03-10 10:44:41 UTC</t>
  </si>
  <si>
    <t>2022-03-10 10:32:53 UTC</t>
  </si>
  <si>
    <t>2022-03-10 10:10:08 UTC</t>
  </si>
  <si>
    <t>2022-03-10 09:23:47 UTC</t>
  </si>
  <si>
    <t>2022-03-10 09:16:37 UTC</t>
  </si>
  <si>
    <t>2022-03-10 09:14:48 UTC</t>
  </si>
  <si>
    <t>2022-03-10 08:54:51 UTC</t>
  </si>
  <si>
    <t>2022-03-10 08:23:18 UTC</t>
  </si>
  <si>
    <t>2022-03-10 08:06:57 UTC</t>
  </si>
  <si>
    <t>2022-03-10 07:32:34 UTC</t>
  </si>
  <si>
    <t>2022-03-10 07:25:10 UTC</t>
  </si>
  <si>
    <t>2022-03-10 07:20:07 UTC</t>
  </si>
  <si>
    <t>2022-03-10 07:19:33 UTC</t>
  </si>
  <si>
    <t>2022-03-10 07:13:10 UTC</t>
  </si>
  <si>
    <t>2022-03-10 07:01:01 UTC</t>
  </si>
  <si>
    <t>2022-03-10 07:00:39 UTC</t>
  </si>
  <si>
    <t>2022-03-10 06:52:30 UTC</t>
  </si>
  <si>
    <t>2022-03-10 06:40:38 UTC</t>
  </si>
  <si>
    <t>2022-03-10 06:40:15 UTC</t>
  </si>
  <si>
    <t>2022-03-10 06:32:58 UTC</t>
  </si>
  <si>
    <t>2022-03-10 06:00:39 UTC</t>
  </si>
  <si>
    <t>2022-03-10 05:58:07 UTC</t>
  </si>
  <si>
    <t>2022-03-10 05:11:55 UTC</t>
  </si>
  <si>
    <t>2022-03-10 04:53:02 UTC</t>
  </si>
  <si>
    <t>2022-03-10 04:49:47 UTC</t>
  </si>
  <si>
    <t>2022-03-10 04:16:07 UTC</t>
  </si>
  <si>
    <t>2022-03-10 03:56:25 UTC</t>
  </si>
  <si>
    <t>2022-03-10 03:46:51 UTC</t>
  </si>
  <si>
    <t>2022-03-10 03:33:39 UTC</t>
  </si>
  <si>
    <t>2022-03-10 03:28:38 UTC</t>
  </si>
  <si>
    <t>2022-03-10 03:14:08 UTC</t>
  </si>
  <si>
    <t>2022-03-10 02:08:44 UTC</t>
  </si>
  <si>
    <t>2022-03-09 22:14:52 UTC</t>
  </si>
  <si>
    <t>2022-03-09 22:08:45 UTC</t>
  </si>
  <si>
    <t>2022-03-09 21:46:40 UTC</t>
  </si>
  <si>
    <t>2022-03-09 20:25:02 UTC</t>
  </si>
  <si>
    <t>2022-03-09 18:37:59 UTC</t>
  </si>
  <si>
    <t>2022-03-09 18:26:36 UTC</t>
  </si>
  <si>
    <t>2022-03-09 17:42:34 UTC</t>
  </si>
  <si>
    <t>2022-03-09 17:31:24 UTC</t>
  </si>
  <si>
    <t>2022-03-09 17:07:58 UTC</t>
  </si>
  <si>
    <t>2022-03-09 16:12:53 UTC</t>
  </si>
  <si>
    <t>2022-03-09 16:09:42 UTC</t>
  </si>
  <si>
    <t>2022-03-09 16:08:31 UTC</t>
  </si>
  <si>
    <t>2022-03-09 16:06:12 UTC</t>
  </si>
  <si>
    <t>2022-03-09 16:06:09 UTC</t>
  </si>
  <si>
    <t>2022-03-09 16:04:29 UTC</t>
  </si>
  <si>
    <t>2022-03-09 16:02:09 UTC</t>
  </si>
  <si>
    <t>2022-03-09 16:00:41 UTC</t>
  </si>
  <si>
    <t>2022-03-09 16:00:19 UTC</t>
  </si>
  <si>
    <t>2022-03-09 15:51:08 UTC</t>
  </si>
  <si>
    <t>2022-03-09 15:49:30 UTC</t>
  </si>
  <si>
    <t>2022-03-09 15:47:20 UTC</t>
  </si>
  <si>
    <t>2022-03-09 15:39:18 UTC</t>
  </si>
  <si>
    <t>2022-03-09 14:42:52 UTC</t>
  </si>
  <si>
    <t>2022-03-09 14:01:47 UTC</t>
  </si>
  <si>
    <t>2022-03-09 13:57:16 UTC</t>
  </si>
  <si>
    <t>2022-03-09 13:28:54 UTC</t>
  </si>
  <si>
    <t>2022-03-09 13:10:51 UTC</t>
  </si>
  <si>
    <t>2022-03-09 13:04:20 UTC</t>
  </si>
  <si>
    <t>2022-03-09 13:02:37 UTC</t>
  </si>
  <si>
    <t>2022-03-09 12:36:17 UTC</t>
  </si>
  <si>
    <t>2022-03-09 12:32:10 UTC</t>
  </si>
  <si>
    <t>2022-03-09 12:21:47 UTC</t>
  </si>
  <si>
    <t>2022-03-09 12:06:17 UTC</t>
  </si>
  <si>
    <t>2022-03-09 12:01:47 UTC</t>
  </si>
  <si>
    <t>2022-03-09 11:53:58 UTC</t>
  </si>
  <si>
    <t>2022-03-09 11:03:24 UTC</t>
  </si>
  <si>
    <t>2022-03-09 11:03:20 UTC</t>
  </si>
  <si>
    <t>2022-03-09 10:24:39 UTC</t>
  </si>
  <si>
    <t>2022-03-09 10:20:13 UTC</t>
  </si>
  <si>
    <t>2022-03-09 09:58:11 UTC</t>
  </si>
  <si>
    <t>2022-03-09 09:03:08 UTC</t>
  </si>
  <si>
    <t>2022-03-09 09:00:39 UTC</t>
  </si>
  <si>
    <t>2022-03-09 08:52:31 UTC</t>
  </si>
  <si>
    <t>2022-03-09 08:48:36 UTC</t>
  </si>
  <si>
    <t>2022-03-09 08:44:32 UTC</t>
  </si>
  <si>
    <t>2022-03-09 08:43:46 UTC</t>
  </si>
  <si>
    <t>2022-03-09 08:26:57 UTC</t>
  </si>
  <si>
    <t>2022-03-09 08:19:09 UTC</t>
  </si>
  <si>
    <t>2022-03-09 07:36:42 UTC</t>
  </si>
  <si>
    <t>2022-03-09 07:31:57 UTC</t>
  </si>
  <si>
    <t>2022-03-09 07:23:59 UTC</t>
  </si>
  <si>
    <t>2022-03-09 07:15:09 UTC</t>
  </si>
  <si>
    <t>2022-03-09 06:25:55 UTC</t>
  </si>
  <si>
    <t>2022-03-09 05:52:19 UTC</t>
  </si>
  <si>
    <t>2022-03-09 05:24:33 UTC</t>
  </si>
  <si>
    <t>2022-03-09 05:22:42 UTC</t>
  </si>
  <si>
    <t>2022-03-09 05:10:19 UTC</t>
  </si>
  <si>
    <t>2022-03-09 04:22:50 UTC</t>
  </si>
  <si>
    <t>2022-03-09 04:17:56 UTC</t>
  </si>
  <si>
    <t>2022-03-09 03:53:59 UTC</t>
  </si>
  <si>
    <t>2022-03-09 02:21:19 UTC</t>
  </si>
  <si>
    <t>2022-03-08 20:29:01 UTC</t>
  </si>
  <si>
    <t>2022-03-08 20:25:44 UTC</t>
  </si>
  <si>
    <t>2022-03-08 19:21:46 UTC</t>
  </si>
  <si>
    <t>2022-03-08 18:23:19 UTC</t>
  </si>
  <si>
    <t>2022-03-08 18:20:45 UTC</t>
  </si>
  <si>
    <t>2022-03-08 18:17:03 UTC</t>
  </si>
  <si>
    <t>2022-03-08 18:08:39 UTC</t>
  </si>
  <si>
    <t>2022-03-08 18:02:52 UTC</t>
  </si>
  <si>
    <t>2022-03-08 18:00:40 UTC</t>
  </si>
  <si>
    <t>2022-03-08 17:32:54 UTC</t>
  </si>
  <si>
    <t>2022-03-08 17:11:54 UTC</t>
  </si>
  <si>
    <t>2022-03-08 16:45:27 UTC</t>
  </si>
  <si>
    <t>2022-03-08 15:59:37 UTC</t>
  </si>
  <si>
    <t>2022-03-08 15:55:52 UTC</t>
  </si>
  <si>
    <t>2022-03-08 15:54:12 UTC</t>
  </si>
  <si>
    <t>2022-03-08 15:37:09 UTC</t>
  </si>
  <si>
    <t>2022-03-08 15:36:53 UTC</t>
  </si>
  <si>
    <t>2022-03-08 15:16:47 UTC</t>
  </si>
  <si>
    <t>2022-03-08 15:15:35 UTC</t>
  </si>
  <si>
    <t>2022-03-08 15:13:40 UTC</t>
  </si>
  <si>
    <t>2022-03-08 15:10:06 UTC</t>
  </si>
  <si>
    <t>2022-03-08 14:24:26 UTC</t>
  </si>
  <si>
    <t>2022-03-08 14:09:53 UTC</t>
  </si>
  <si>
    <t>2022-03-08 14:09:30 UTC</t>
  </si>
  <si>
    <t>2022-03-08 13:19:56 UTC</t>
  </si>
  <si>
    <t>2022-03-08 12:43:54 UTC</t>
  </si>
  <si>
    <t>2022-03-08 12:11:26 UTC</t>
  </si>
  <si>
    <t>2022-03-08 12:08:54 UTC</t>
  </si>
  <si>
    <t>2022-03-08 12:02:25 UTC</t>
  </si>
  <si>
    <t>2022-03-08 11:54:13 UTC</t>
  </si>
  <si>
    <t>2022-03-08 11:49:02 UTC</t>
  </si>
  <si>
    <t>2022-03-08 11:47:51 UTC</t>
  </si>
  <si>
    <t>2022-03-08 11:47:45 UTC</t>
  </si>
  <si>
    <t>2022-03-08 11:47:33 UTC</t>
  </si>
  <si>
    <t>2022-03-08 11:46:59 UTC</t>
  </si>
  <si>
    <t>2022-03-08 11:44:20 UTC</t>
  </si>
  <si>
    <t>2022-03-08 11:43:40 UTC</t>
  </si>
  <si>
    <t>2022-03-08 11:42:17 UTC</t>
  </si>
  <si>
    <t>2022-03-08 11:34:11 UTC</t>
  </si>
  <si>
    <t>2022-03-08 11:25:06 UTC</t>
  </si>
  <si>
    <t>2022-03-08 11:24:44 UTC</t>
  </si>
  <si>
    <t>2022-03-08 11:21:59 UTC</t>
  </si>
  <si>
    <t>2022-03-08 10:29:11 UTC</t>
  </si>
  <si>
    <t>2022-03-08 10:13:13 UTC</t>
  </si>
  <si>
    <t>2022-03-08 09:58:26 UTC</t>
  </si>
  <si>
    <t>2022-03-08 09:48:55 UTC</t>
  </si>
  <si>
    <t>2022-03-08 09:35:14 UTC</t>
  </si>
  <si>
    <t>2022-03-08 08:14:18 UTC</t>
  </si>
  <si>
    <t>2022-03-08 07:01:03 UTC</t>
  </si>
  <si>
    <t>2022-03-08 06:17:21 UTC</t>
  </si>
  <si>
    <t>2022-03-08 06:16:03 UTC</t>
  </si>
  <si>
    <t>2022-03-08 06:08:26 UTC</t>
  </si>
  <si>
    <t>2022-03-08 06:07:56 UTC</t>
  </si>
  <si>
    <t>2022-03-08 04:46:00 UTC</t>
  </si>
  <si>
    <t>2022-03-08 03:27:47 UTC</t>
  </si>
  <si>
    <t>2022-03-08 03:26:55 UTC</t>
  </si>
  <si>
    <t>2022-03-08 03:20:25 UTC</t>
  </si>
  <si>
    <t>2022-03-08 02:44:12 UTC</t>
  </si>
  <si>
    <t>2022-03-08 02:03:20 UTC</t>
  </si>
  <si>
    <t>2022-03-08 02:03:09 UTC</t>
  </si>
  <si>
    <t>2022-03-08 01:15:57 UTC</t>
  </si>
  <si>
    <t>2022-03-07 23:25:35 UTC</t>
  </si>
  <si>
    <t>2022-03-07 17:46:36 UTC</t>
  </si>
  <si>
    <t>2022-03-07 16:57:31 UTC</t>
  </si>
  <si>
    <t>2022-03-07 15:11:28 UTC</t>
  </si>
  <si>
    <t>2022-03-07 14:03:44 UTC</t>
  </si>
  <si>
    <t>2022-03-07 13:15:09 UTC</t>
  </si>
  <si>
    <t>2022-03-07 12:44:20 UTC</t>
  </si>
  <si>
    <t>2022-03-07 12:35:02 UTC</t>
  </si>
  <si>
    <t>2022-03-07 12:10:45 UTC</t>
  </si>
  <si>
    <t>2022-03-07 11:47:02 UTC</t>
  </si>
  <si>
    <t>2022-03-07 09:25:36 UTC</t>
  </si>
  <si>
    <t>2022-03-07 09:11:28 UTC</t>
  </si>
  <si>
    <t>2022-03-07 07:45:01 UTC</t>
  </si>
  <si>
    <t>2022-03-07 07:27:35 UTC</t>
  </si>
  <si>
    <t>2022-03-07 07:08:58 UTC</t>
  </si>
  <si>
    <t>2022-03-07 06:26:58 UTC</t>
  </si>
  <si>
    <t>2022-03-07 05:29:23 UTC</t>
  </si>
  <si>
    <t>2022-03-07 05:23:24 UTC</t>
  </si>
  <si>
    <t>2022-03-07 05:20:52 UTC</t>
  </si>
  <si>
    <t>2022-03-07 03:35:24 UTC</t>
  </si>
  <si>
    <t>2022-03-07 03:20:59 UTC</t>
  </si>
  <si>
    <t>2022-03-07 02:08:36 UTC</t>
  </si>
  <si>
    <t>2022-03-07 01:51:18 UTC</t>
  </si>
  <si>
    <t>2022-03-07 01:46:38 UTC</t>
  </si>
  <si>
    <t>2022-03-07 01:44:58 UTC</t>
  </si>
  <si>
    <t>2022-03-07 01:43:30 UTC</t>
  </si>
  <si>
    <t>2022-03-07 01:39:40 UTC</t>
  </si>
  <si>
    <t>2022-03-07 01:38:33 UTC</t>
  </si>
  <si>
    <t>2022-03-07 01:37:47 UTC</t>
  </si>
  <si>
    <t>2022-03-06 17:30:29 UTC</t>
  </si>
  <si>
    <t>2022-03-06 16:48:38 UTC</t>
  </si>
  <si>
    <t>2022-03-06 16:48:14 UTC</t>
  </si>
  <si>
    <t>2022-03-06 16:44:44 UTC</t>
  </si>
  <si>
    <t>2022-03-06 16:44:30 UTC</t>
  </si>
  <si>
    <t>2022-03-06 16:36:06 UTC</t>
  </si>
  <si>
    <t>2022-03-06 16:19:26 UTC</t>
  </si>
  <si>
    <t>2022-03-06 16:06:18 UTC</t>
  </si>
  <si>
    <t>2022-03-06 15:50:14 UTC</t>
  </si>
  <si>
    <t>2022-03-06 15:08:14 UTC</t>
  </si>
  <si>
    <t>2022-03-06 14:56:54 UTC</t>
  </si>
  <si>
    <t>2022-03-06 14:53:21 UTC</t>
  </si>
  <si>
    <t>2022-03-06 14:32:56 UTC</t>
  </si>
  <si>
    <t>2022-03-06 14:20:42 UTC</t>
  </si>
  <si>
    <t>2022-03-06 14:16:36 UTC</t>
  </si>
  <si>
    <t>2022-03-06 14:16:09 UTC</t>
  </si>
  <si>
    <t>2022-03-06 13:45:15 UTC</t>
  </si>
  <si>
    <t>2022-03-06 12:56:00 UTC</t>
  </si>
  <si>
    <t>2022-03-06 12:12:38 UTC</t>
  </si>
  <si>
    <t>2022-03-06 11:42:26 UTC</t>
  </si>
  <si>
    <t>2022-03-06 11:40:35 UTC</t>
  </si>
  <si>
    <t>2022-03-06 11:10:50 UTC</t>
  </si>
  <si>
    <t>2022-03-06 11:10:18 UTC</t>
  </si>
  <si>
    <t>2022-03-06 10:09:17 UTC</t>
  </si>
  <si>
    <t>2022-03-06 10:08:39 UTC</t>
  </si>
  <si>
    <t>2022-03-06 10:06:18 UTC</t>
  </si>
  <si>
    <t>2022-03-06 10:05:09 UTC</t>
  </si>
  <si>
    <t>2022-03-06 10:02:47 UTC</t>
  </si>
  <si>
    <t>2022-03-06 10:01:30 UTC</t>
  </si>
  <si>
    <t>2022-03-06 10:00:57 UTC</t>
  </si>
  <si>
    <t>2022-03-06 10:00:43 UTC</t>
  </si>
  <si>
    <t>2022-03-06 09:59:54 UTC</t>
  </si>
  <si>
    <t>2022-03-06 09:59:25 UTC</t>
  </si>
  <si>
    <t>2022-03-06 09:59:12 UTC</t>
  </si>
  <si>
    <t>2022-03-06 09:58:29 UTC</t>
  </si>
  <si>
    <t>2022-03-06 09:58:15 UTC</t>
  </si>
  <si>
    <t>2022-03-06 09:49:55 UTC</t>
  </si>
  <si>
    <t>2022-03-06 08:30:36 UTC</t>
  </si>
  <si>
    <t>2022-03-06 08:16:12 UTC</t>
  </si>
  <si>
    <t>2022-03-06 04:42:16 UTC</t>
  </si>
  <si>
    <t>2022-03-06 04:18:39 UTC</t>
  </si>
  <si>
    <t>2022-03-06 03:53:18 UTC</t>
  </si>
  <si>
    <t>2022-03-06 03:52:54 UTC</t>
  </si>
  <si>
    <t>2022-03-06 03:52:23 UTC</t>
  </si>
  <si>
    <t>2022-03-06 03:51:23 UTC</t>
  </si>
  <si>
    <t>2022-03-06 03:42:02 UTC</t>
  </si>
  <si>
    <t>2022-03-06 03:37:55 UTC</t>
  </si>
  <si>
    <t>2022-03-06 03:15:56 UTC</t>
  </si>
  <si>
    <t>2022-03-06 02:58:13 UTC</t>
  </si>
  <si>
    <t>2022-03-06 02:44:05 UTC</t>
  </si>
  <si>
    <t>2022-03-06 02:15:03 UTC</t>
  </si>
  <si>
    <t>2022-03-06 01:45:42 UTC</t>
  </si>
  <si>
    <t>2022-03-05 16:49:09 UTC</t>
  </si>
  <si>
    <t>2022-03-05 16:25:01 UTC</t>
  </si>
  <si>
    <t>2022-03-05 14:35:58 UTC</t>
  </si>
  <si>
    <t>2022-03-05 14:05:49 UTC</t>
  </si>
  <si>
    <t>2022-03-05 14:01:16 UTC</t>
  </si>
  <si>
    <t>2022-03-05 14:00:41 UTC</t>
  </si>
  <si>
    <t>2022-03-05 13:49:45 UTC</t>
  </si>
  <si>
    <t>2022-03-05 13:49:26 UTC</t>
  </si>
  <si>
    <t>2022-03-05 13:46:10 UTC</t>
  </si>
  <si>
    <t>2022-03-05 13:45:41 UTC</t>
  </si>
  <si>
    <t>2022-03-05 13:42:30 UTC</t>
  </si>
  <si>
    <t>2022-03-05 13:02:53 UTC</t>
  </si>
  <si>
    <t>2022-03-05 12:58:10 UTC</t>
  </si>
  <si>
    <t>2022-03-05 12:49:06 UTC</t>
  </si>
  <si>
    <t>2022-03-05 12:04:13 UTC</t>
  </si>
  <si>
    <t>2022-03-05 10:38:51 UTC</t>
  </si>
  <si>
    <t>2022-03-05 10:16:15 UTC</t>
  </si>
  <si>
    <t>2022-03-05 10:15:40 UTC</t>
  </si>
  <si>
    <t>2022-03-05 09:44:11 UTC</t>
  </si>
  <si>
    <t>2022-03-05 08:43:51 UTC</t>
  </si>
  <si>
    <t>2022-03-05 08:43:20 UTC</t>
  </si>
  <si>
    <t>2022-03-05 08:00:46 UTC</t>
  </si>
  <si>
    <t>2022-03-05 07:53:50 UTC</t>
  </si>
  <si>
    <t>2022-03-05 07:34:06 UTC</t>
  </si>
  <si>
    <t>2022-03-05 07:31:27 UTC</t>
  </si>
  <si>
    <t>2022-03-05 07:29:33 UTC</t>
  </si>
  <si>
    <t>2022-03-05 07:16:16 UTC</t>
  </si>
  <si>
    <t>2022-03-05 07:02:44 UTC</t>
  </si>
  <si>
    <t>2022-03-05 06:52:00 UTC</t>
  </si>
  <si>
    <t>2022-03-05 06:50:34 UTC</t>
  </si>
  <si>
    <t>2022-03-05 06:33:13 UTC</t>
  </si>
  <si>
    <t>2022-03-05 06:32:30 UTC</t>
  </si>
  <si>
    <t>2022-03-05 05:10:07 UTC</t>
  </si>
  <si>
    <t>2022-03-05 05:01:26 UTC</t>
  </si>
  <si>
    <t>2022-03-05 04:39:10 UTC</t>
  </si>
  <si>
    <t>2022-03-05 04:17:10 UTC</t>
  </si>
  <si>
    <t>2022-03-05 04:17:02 UTC</t>
  </si>
  <si>
    <t>2022-03-05 03:51:43 UTC</t>
  </si>
  <si>
    <t>2022-03-05 03:11:01 UTC</t>
  </si>
  <si>
    <t>2022-03-05 03:09:11 UTC</t>
  </si>
  <si>
    <t>2022-03-05 02:43:15 UTC</t>
  </si>
  <si>
    <t>2022-03-05 02:40:45 UTC</t>
  </si>
  <si>
    <t>2022-03-05 02:34:52 UTC</t>
  </si>
  <si>
    <t>2022-03-05 02:29:07 UTC</t>
  </si>
  <si>
    <t>2022-03-05 01:57:53 UTC</t>
  </si>
  <si>
    <t>2022-03-05 01:56:26 UTC</t>
  </si>
  <si>
    <t>2022-03-05 01:47:43 UTC</t>
  </si>
  <si>
    <t>2022-03-05 01:20:13 UTC</t>
  </si>
  <si>
    <t>2022-03-04 20:16:06 UTC</t>
  </si>
  <si>
    <t>2022-03-04 18:54:19 UTC</t>
  </si>
  <si>
    <t>2022-03-04 18:06:37 UTC</t>
  </si>
  <si>
    <t>2022-03-04 16:48:50 UTC</t>
  </si>
  <si>
    <t>2022-03-04 16:29:50 UTC</t>
  </si>
  <si>
    <t>2022-03-04 16:17:38 UTC</t>
  </si>
  <si>
    <t>2022-03-04 16:15:31 UTC</t>
  </si>
  <si>
    <t>2022-03-04 16:10:28 UTC</t>
  </si>
  <si>
    <t>2022-03-04 15:45:30 UTC</t>
  </si>
  <si>
    <t>2022-03-04 15:28:31 UTC</t>
  </si>
  <si>
    <t>2022-03-04 15:06:43 UTC</t>
  </si>
  <si>
    <t>2022-03-04 14:50:02 UTC</t>
  </si>
  <si>
    <t>2022-03-04 14:45:02 UTC</t>
  </si>
  <si>
    <t>2022-03-04 14:40:20 UTC</t>
  </si>
  <si>
    <t>2022-03-04 14:36:16 UTC</t>
  </si>
  <si>
    <t>2022-03-04 14:35:08 UTC</t>
  </si>
  <si>
    <t>2022-03-04 12:56:52 UTC</t>
  </si>
  <si>
    <t>2022-03-04 12:41:42 UTC</t>
  </si>
  <si>
    <t>2022-03-04 12:28:44 UTC</t>
  </si>
  <si>
    <t>2022-03-04 11:35:09 UTC</t>
  </si>
  <si>
    <t>2022-03-04 11:33:44 UTC</t>
  </si>
  <si>
    <t>2022-03-04 11:33:27 UTC</t>
  </si>
  <si>
    <t>2022-03-04 10:16:52 UTC</t>
  </si>
  <si>
    <t>2022-03-04 09:52:49 UTC</t>
  </si>
  <si>
    <t>2022-03-04 09:48:44 UTC</t>
  </si>
  <si>
    <t>2022-03-04 09:43:00 UTC</t>
  </si>
  <si>
    <t>2022-03-04 08:40:26 UTC</t>
  </si>
  <si>
    <t>2022-03-04 08:07:00 UTC</t>
  </si>
  <si>
    <t>2022-03-04 07:58:45 UTC</t>
  </si>
  <si>
    <t>2022-03-04 06:14:04 UTC</t>
  </si>
  <si>
    <t>2022-03-04 05:45:29 UTC</t>
  </si>
  <si>
    <t>2022-03-04 04:55:22 UTC</t>
  </si>
  <si>
    <t>2022-03-04 04:54:15 UTC</t>
  </si>
  <si>
    <t>2022-03-04 04:51:42 UTC</t>
  </si>
  <si>
    <t>2022-03-04 04:48:51 UTC</t>
  </si>
  <si>
    <t>2022-03-04 04:42:07 UTC</t>
  </si>
  <si>
    <t>2022-03-04 04:41:43 UTC</t>
  </si>
  <si>
    <t>2022-03-04 04:38:32 UTC</t>
  </si>
  <si>
    <t>2022-03-04 04:27:52 UTC</t>
  </si>
  <si>
    <t>2022-03-04 04:01:06 UTC</t>
  </si>
  <si>
    <t>2022-03-04 03:52:46 UTC</t>
  </si>
  <si>
    <t>2022-03-04 03:48:27 UTC</t>
  </si>
  <si>
    <t>2022-03-04 03:44:00 UTC</t>
  </si>
  <si>
    <t>2022-03-04 03:36:48 UTC</t>
  </si>
  <si>
    <t>2022-03-04 03:27:17 UTC</t>
  </si>
  <si>
    <t>2022-03-04 02:34:06 UTC</t>
  </si>
  <si>
    <t>2022-03-03 19:09:37 UTC</t>
  </si>
  <si>
    <t>2022-03-03 19:09:13 UTC</t>
  </si>
  <si>
    <t>2022-03-03 18:21:54 UTC</t>
  </si>
  <si>
    <t>2022-03-03 17:59:29 UTC</t>
  </si>
  <si>
    <t>2022-03-03 17:48:49 UTC</t>
  </si>
  <si>
    <t>2022-03-03 17:10:47 UTC</t>
  </si>
  <si>
    <t>2022-03-03 16:41:46 UTC</t>
  </si>
  <si>
    <t>2022-03-03 16:39:42 UTC</t>
  </si>
  <si>
    <t>2022-03-03 16:37:22 UTC</t>
  </si>
  <si>
    <t>2022-03-03 16:20:56 UTC</t>
  </si>
  <si>
    <t>2022-03-03 16:19:44 UTC</t>
  </si>
  <si>
    <t>2022-03-03 15:03:09 UTC</t>
  </si>
  <si>
    <t>2022-03-03 15:02:28 UTC</t>
  </si>
  <si>
    <t>2022-03-03 14:56:12 UTC</t>
  </si>
  <si>
    <t>2022-03-03 14:55:37 UTC</t>
  </si>
  <si>
    <t>2022-03-03 14:53:07 UTC</t>
  </si>
  <si>
    <t>2022-03-03 14:52:45 UTC</t>
  </si>
  <si>
    <t>2022-03-03 14:48:59 UTC</t>
  </si>
  <si>
    <t>2022-03-03 14:47:33 UTC</t>
  </si>
  <si>
    <t>2022-03-03 14:44:23 UTC</t>
  </si>
  <si>
    <t>2022-03-03 14:38:23 UTC</t>
  </si>
  <si>
    <t>2022-03-03 14:36:20 UTC</t>
  </si>
  <si>
    <t>2022-03-03 14:32:33 UTC</t>
  </si>
  <si>
    <t>2022-03-03 14:16:07 UTC</t>
  </si>
  <si>
    <t>2022-03-03 13:42:07 UTC</t>
  </si>
  <si>
    <t>2022-03-03 13:14:50 UTC</t>
  </si>
  <si>
    <t>2022-03-03 13:07:38 UTC</t>
  </si>
  <si>
    <t>2022-03-03 12:48:15 UTC</t>
  </si>
  <si>
    <t>2022-03-03 12:26:13 UTC</t>
  </si>
  <si>
    <t>2022-03-03 12:12:30 UTC</t>
  </si>
  <si>
    <t>2022-03-03 11:58:20 UTC</t>
  </si>
  <si>
    <t>2022-03-03 11:52:32 UTC</t>
  </si>
  <si>
    <t>2022-03-03 11:33:03 UTC</t>
  </si>
  <si>
    <t>2022-03-03 11:31:16 UTC</t>
  </si>
  <si>
    <t>2022-03-03 11:26:27 UTC</t>
  </si>
  <si>
    <t>2022-03-03 11:25:51 UTC</t>
  </si>
  <si>
    <t>2022-03-03 11:22:35 UTC</t>
  </si>
  <si>
    <t>2022-03-03 11:20:54 UTC</t>
  </si>
  <si>
    <t>2022-03-03 11:14:41 UTC</t>
  </si>
  <si>
    <t>2022-03-03 11:11:11 UTC</t>
  </si>
  <si>
    <t>2022-03-03 10:56:00 UTC</t>
  </si>
  <si>
    <t>2022-03-03 10:51:15 UTC</t>
  </si>
  <si>
    <t>2022-03-03 09:58:50 UTC</t>
  </si>
  <si>
    <t>2022-03-03 09:07:30 UTC</t>
  </si>
  <si>
    <t>2022-03-03 09:07:24 UTC</t>
  </si>
  <si>
    <t>2022-03-03 08:58:44 UTC</t>
  </si>
  <si>
    <t>2022-03-03 08:52:37 UTC</t>
  </si>
  <si>
    <t>2022-03-03 08:46:09 UTC</t>
  </si>
  <si>
    <t>2022-03-03 08:42:26 UTC</t>
  </si>
  <si>
    <t>2022-03-03 08:08:30 UTC</t>
  </si>
  <si>
    <t>2022-03-03 08:07:55 UTC</t>
  </si>
  <si>
    <t>2022-03-03 07:42:48 UTC</t>
  </si>
  <si>
    <t>2022-03-03 07:35:02 UTC</t>
  </si>
  <si>
    <t>2022-03-03 07:20:25 UTC</t>
  </si>
  <si>
    <t>2022-03-03 07:10:04 UTC</t>
  </si>
  <si>
    <t>2022-03-03 06:51:58 UTC</t>
  </si>
  <si>
    <t>2022-03-03 06:48:59 UTC</t>
  </si>
  <si>
    <t>2022-03-03 06:11:32 UTC</t>
  </si>
  <si>
    <t>2022-03-03 05:49:20 UTC</t>
  </si>
  <si>
    <t>2022-03-03 05:44:27 UTC</t>
  </si>
  <si>
    <t>2022-03-03 05:06:49 UTC</t>
  </si>
  <si>
    <t>2022-03-03 04:34:11 UTC</t>
  </si>
  <si>
    <t>2022-03-03 04:24:38 UTC</t>
  </si>
  <si>
    <t>2022-03-03 04:17:23 UTC</t>
  </si>
  <si>
    <t>2022-03-03 04:14:20 UTC</t>
  </si>
  <si>
    <t>2022-03-03 04:05:39 UTC</t>
  </si>
  <si>
    <t>2022-03-03 04:02:02 UTC</t>
  </si>
  <si>
    <t>2022-03-03 03:58:22 UTC</t>
  </si>
  <si>
    <t>2022-03-03 03:53:29 UTC</t>
  </si>
  <si>
    <t>2022-03-03 03:51:40 UTC</t>
  </si>
  <si>
    <t>2022-03-03 03:51:10 UTC</t>
  </si>
  <si>
    <t>2022-03-03 03:39:50 UTC</t>
  </si>
  <si>
    <t>2022-03-03 03:31:29 UTC</t>
  </si>
  <si>
    <t>2022-03-03 02:59:23 UTC</t>
  </si>
  <si>
    <t>2022-03-03 02:37:32 UTC</t>
  </si>
  <si>
    <t>2022-03-03 02:20:12 UTC</t>
  </si>
  <si>
    <t>2022-03-03 01:09:58 UTC</t>
  </si>
  <si>
    <t>2022-03-03 00:27:41 UTC</t>
  </si>
  <si>
    <t>2022-03-03 00:25:10 UTC</t>
  </si>
  <si>
    <t>2022-03-03 00:21:16 UTC</t>
  </si>
  <si>
    <t>2022-03-02 23:03:44 UTC</t>
  </si>
  <si>
    <t>2022-03-02 22:25:44 UTC</t>
  </si>
  <si>
    <t>2022-03-02 20:30:43 UTC</t>
  </si>
  <si>
    <t>2022-03-02 19:54:11 UTC</t>
  </si>
  <si>
    <t>2022-03-02 19:12:00 UTC</t>
  </si>
  <si>
    <t>2022-03-02 19:00:43 UTC</t>
  </si>
  <si>
    <t>2022-03-02 18:12:08 UTC</t>
  </si>
  <si>
    <t>2022-03-02 18:05:51 UTC</t>
  </si>
  <si>
    <t>2022-03-02 17:46:47 UTC</t>
  </si>
  <si>
    <t>2022-03-02 17:44:30 UTC</t>
  </si>
  <si>
    <t>2022-03-02 17:42:45 UTC</t>
  </si>
  <si>
    <t>2022-03-02 17:05:14 UTC</t>
  </si>
  <si>
    <t>2022-03-02 16:29:32 UTC</t>
  </si>
  <si>
    <t>2022-03-02 16:29:01 UTC</t>
  </si>
  <si>
    <t>2022-03-02 16:28:44 UTC</t>
  </si>
  <si>
    <t>2022-03-02 16:25:18 UTC</t>
  </si>
  <si>
    <t>2022-03-02 16:24:00 UTC</t>
  </si>
  <si>
    <t>2022-03-02 16:21:41 UTC</t>
  </si>
  <si>
    <t>2022-03-02 16:01:05 UTC</t>
  </si>
  <si>
    <t>2022-03-02 15:58:11 UTC</t>
  </si>
  <si>
    <t>2022-03-02 15:39:57 UTC</t>
  </si>
  <si>
    <t>2022-03-02 15:38:56 UTC</t>
  </si>
  <si>
    <t>2022-03-02 15:33:26 UTC</t>
  </si>
  <si>
    <t>2022-03-02 15:21:46 UTC</t>
  </si>
  <si>
    <t>2022-03-02 14:57:16 UTC</t>
  </si>
  <si>
    <t>2022-03-02 14:49:16 UTC</t>
  </si>
  <si>
    <t>2022-03-02 14:48:23 UTC</t>
  </si>
  <si>
    <t>2022-03-02 14:48:00 UTC</t>
  </si>
  <si>
    <t>2022-03-02 14:41:12 UTC</t>
  </si>
  <si>
    <t>2022-03-02 14:27:30 UTC</t>
  </si>
  <si>
    <t>2022-03-02 14:26:52 UTC</t>
  </si>
  <si>
    <t>2022-03-02 14:14:01 UTC</t>
  </si>
  <si>
    <t>2022-03-02 14:00:44 UTC</t>
  </si>
  <si>
    <t>2022-03-02 13:49:29 UTC</t>
  </si>
  <si>
    <t>2022-03-02 13:33:39 UTC</t>
  </si>
  <si>
    <t>2022-03-02 13:21:02 UTC</t>
  </si>
  <si>
    <t>2022-03-02 13:04:51 UTC</t>
  </si>
  <si>
    <t>2022-03-02 12:42:03 UTC</t>
  </si>
  <si>
    <t>2022-03-02 12:06:21 UTC</t>
  </si>
  <si>
    <t>2022-03-02 11:58:53 UTC</t>
  </si>
  <si>
    <t>2022-03-02 11:37:22 UTC</t>
  </si>
  <si>
    <t>2022-03-02 11:25:05 UTC</t>
  </si>
  <si>
    <t>2022-03-02 11:20:35 UTC</t>
  </si>
  <si>
    <t>2022-03-02 10:40:24 UTC</t>
  </si>
  <si>
    <t>2022-03-02 10:30:32 UTC</t>
  </si>
  <si>
    <t>2022-03-02 10:07:21 UTC</t>
  </si>
  <si>
    <t>2022-03-02 10:03:20 UTC</t>
  </si>
  <si>
    <t>2022-03-02 09:32:25 UTC</t>
  </si>
  <si>
    <t>2022-03-02 09:24:36 UTC</t>
  </si>
  <si>
    <t>2022-03-02 09:21:38 UTC</t>
  </si>
  <si>
    <t>2022-03-02 08:17:15 UTC</t>
  </si>
  <si>
    <t>2022-03-02 08:15:40 UTC</t>
  </si>
  <si>
    <t>2022-03-02 08:11:44 UTC</t>
  </si>
  <si>
    <t>2022-03-02 07:32:38 UTC</t>
  </si>
  <si>
    <t>2022-03-02 07:32:07 UTC</t>
  </si>
  <si>
    <t>2022-03-02 07:08:13 UTC</t>
  </si>
  <si>
    <t>2022-03-02 06:43:04 UTC</t>
  </si>
  <si>
    <t>2022-03-02 06:16:41 UTC</t>
  </si>
  <si>
    <t>2022-03-02 05:29:37 UTC</t>
  </si>
  <si>
    <t>2022-03-02 03:49:04 UTC</t>
  </si>
  <si>
    <t>2022-03-02 01:32:23 UTC</t>
  </si>
  <si>
    <t>2022-03-02 01:30:29 UTC</t>
  </si>
  <si>
    <t>2022-03-02 00:48:31 UTC</t>
  </si>
  <si>
    <t>2022-03-01 20:37:37 UTC</t>
  </si>
  <si>
    <t>2022-03-01 18:58:48 UTC</t>
  </si>
  <si>
    <t>2022-03-01 18:52:05 UTC</t>
  </si>
  <si>
    <t>2022-03-01 18:23:52 UTC</t>
  </si>
  <si>
    <t>2022-03-01 16:28:15 UTC</t>
  </si>
  <si>
    <t>2022-03-01 16:21:45 UTC</t>
  </si>
  <si>
    <t>2022-03-01 15:57:46 UTC</t>
  </si>
  <si>
    <t>2022-03-01 15:31:48 UTC</t>
  </si>
  <si>
    <t>2022-03-01 15:10:29 UTC</t>
  </si>
  <si>
    <t>2022-03-01 15:10:14 UTC</t>
  </si>
  <si>
    <t>2022-03-01 12:52:01 UTC</t>
  </si>
  <si>
    <t>2022-03-01 12:48:30 UTC</t>
  </si>
  <si>
    <t>2022-03-01 12:47:32 UTC</t>
  </si>
  <si>
    <t>2022-03-01 12:46:28 UTC</t>
  </si>
  <si>
    <t>2022-03-01 12:45:55 UTC</t>
  </si>
  <si>
    <t>2022-03-01 12:41:07 UTC</t>
  </si>
  <si>
    <t>2022-03-01 12:23:58 UTC</t>
  </si>
  <si>
    <t>2022-03-01 12:23:57 UTC</t>
  </si>
  <si>
    <t>2022-03-01 12:19:35 UTC</t>
  </si>
  <si>
    <t>2022-03-01 12:19:21 UTC</t>
  </si>
  <si>
    <t>2022-03-01 12:17:57 UTC</t>
  </si>
  <si>
    <t>2022-03-01 12:15:32 UTC</t>
  </si>
  <si>
    <t>2022-03-01 12:15:21 UTC</t>
  </si>
  <si>
    <t>2022-03-01 12:15:09 UTC</t>
  </si>
  <si>
    <t>2022-03-01 12:14:54 UTC</t>
  </si>
  <si>
    <t>2022-03-01 12:14:41 UTC</t>
  </si>
  <si>
    <t>2022-03-01 12:10:42 UTC</t>
  </si>
  <si>
    <t>2022-03-01 11:44:57 UTC</t>
  </si>
  <si>
    <t>2022-03-01 11:12:55 UTC</t>
  </si>
  <si>
    <t>2022-03-01 10:56:12 UTC</t>
  </si>
  <si>
    <t>2022-03-01 10:53:11 UTC</t>
  </si>
  <si>
    <t>2022-03-01 10:44:16 UTC</t>
  </si>
  <si>
    <t>2022-03-01 09:50:23 UTC</t>
  </si>
  <si>
    <t>2022-03-01 08:58:48 UTC</t>
  </si>
  <si>
    <t>2022-03-01 08:33:28 UTC</t>
  </si>
  <si>
    <t>2022-03-01 08:06:56 UTC</t>
  </si>
  <si>
    <t>2022-03-01 08:05:17 UTC</t>
  </si>
  <si>
    <t>2022-03-01 08:03:42 UTC</t>
  </si>
  <si>
    <t>2022-03-01 07:48:01 UTC</t>
  </si>
  <si>
    <t>2022-03-01 07:46:37 UTC</t>
  </si>
  <si>
    <t>2022-03-01 07:29:17 UTC</t>
  </si>
  <si>
    <t>2022-03-01 07:27:26 UTC</t>
  </si>
  <si>
    <t>2022-03-01 07:26:35 UTC</t>
  </si>
  <si>
    <t>2022-03-01 07:17:02 UTC</t>
  </si>
  <si>
    <t>2022-03-01 07:16:09 UTC</t>
  </si>
  <si>
    <t>2022-03-01 07:14:18 UTC</t>
  </si>
  <si>
    <t>2022-03-01 07:13:13 UTC</t>
  </si>
  <si>
    <t>2022-03-01 07:09:07 UTC</t>
  </si>
  <si>
    <t>2022-03-01 07:07:57 UTC</t>
  </si>
  <si>
    <t>2022-03-01 07:03:44 UTC</t>
  </si>
  <si>
    <t>2022-03-01 06:41:45 UTC</t>
  </si>
  <si>
    <t>2022-03-01 06:40:46 UTC</t>
  </si>
  <si>
    <t>2022-03-01 06:40:18 UTC</t>
  </si>
  <si>
    <t>2022-03-01 06:39:40 UTC</t>
  </si>
  <si>
    <t>2022-03-01 06:29:22 UTC</t>
  </si>
  <si>
    <t>2022-03-01 06:27:03 UTC</t>
  </si>
  <si>
    <t>2022-03-01 06:22:55 UTC</t>
  </si>
  <si>
    <t>2022-03-01 05:46:58 UTC</t>
  </si>
  <si>
    <t>2022-03-01 05:46:48 UTC</t>
  </si>
  <si>
    <t>2022-03-01 05:44:57 UTC</t>
  </si>
  <si>
    <t>2022-03-01 05:40:36 UTC</t>
  </si>
  <si>
    <t>2022-03-01 05:19:49 UTC</t>
  </si>
  <si>
    <t>2022-03-01 05:17:33 UTC</t>
  </si>
  <si>
    <t>2022-03-01 05:11:11 UTC</t>
  </si>
  <si>
    <t>2022-03-01 04:54:46 UTC</t>
  </si>
  <si>
    <t>2022-03-01 04:52:18 UTC</t>
  </si>
  <si>
    <t>2022-03-01 04:40:17 UTC</t>
  </si>
  <si>
    <t>2022-03-01 04:35:07 UTC</t>
  </si>
  <si>
    <t>2022-03-01 04:31:45 UTC</t>
  </si>
  <si>
    <t>2022-03-01 04:29:48 UTC</t>
  </si>
  <si>
    <t>2022-03-01 04:26:56 UTC</t>
  </si>
  <si>
    <t>2022-03-01 04:08:25 UTC</t>
  </si>
  <si>
    <t>2022-03-01 03:57:01 UTC</t>
  </si>
  <si>
    <t>2022-03-01 03:30:11 UTC</t>
  </si>
  <si>
    <t>2022-03-01 03:29:42 UTC</t>
  </si>
  <si>
    <t>2022-03-01 03:28:58 UTC</t>
  </si>
  <si>
    <t>2022-03-01 03:18:05 UTC</t>
  </si>
  <si>
    <t>2022-03-01 02:36:28 UTC</t>
  </si>
  <si>
    <t>2022-03-01 02:30:27 UTC</t>
  </si>
  <si>
    <t>2022-03-01 02:25:40 UTC</t>
  </si>
  <si>
    <t>2022-03-01 02:21:20 UTC</t>
  </si>
  <si>
    <t>2022-03-01 02:20:23 UTC</t>
  </si>
  <si>
    <t>2022-03-01 01:38:30 UTC</t>
  </si>
  <si>
    <t>2022-03-01 01:32:34 UTC</t>
  </si>
  <si>
    <t>2022-03-01 00:05:00 UTC</t>
  </si>
  <si>
    <t>2022-02-28 21:41:39 UTC</t>
  </si>
  <si>
    <t>2022-02-28 19:48:26 UTC</t>
  </si>
  <si>
    <t>2022-02-28 17:55:24 UTC</t>
  </si>
  <si>
    <t>2022-02-28 16:57:47 UTC</t>
  </si>
  <si>
    <t>2022-02-28 16:55:48 UTC</t>
  </si>
  <si>
    <t>2022-02-28 16:20:53 UTC</t>
  </si>
  <si>
    <t>2022-02-28 16:02:37 UTC</t>
  </si>
  <si>
    <t>2022-02-28 16:02:22 UTC</t>
  </si>
  <si>
    <t>2022-02-28 15:59:50 UTC</t>
  </si>
  <si>
    <t>2022-02-28 15:57:06 UTC</t>
  </si>
  <si>
    <t>2022-02-28 15:56:55 UTC</t>
  </si>
  <si>
    <t>2022-02-28 15:56:29 UTC</t>
  </si>
  <si>
    <t>2022-02-28 15:52:46 UTC</t>
  </si>
  <si>
    <t>2022-02-28 15:14:26 UTC</t>
  </si>
  <si>
    <t>2022-02-28 15:05:28 UTC</t>
  </si>
  <si>
    <t>2022-02-28 14:50:13 UTC</t>
  </si>
  <si>
    <t>2022-02-28 14:32:19 UTC</t>
  </si>
  <si>
    <t>2022-02-28 14:31:19 UTC</t>
  </si>
  <si>
    <t>2022-02-28 14:03:52 UTC</t>
  </si>
  <si>
    <t>2022-02-28 14:02:53 UTC</t>
  </si>
  <si>
    <t>2022-02-28 13:14:55 UTC</t>
  </si>
  <si>
    <t>2022-02-28 13:09:35 UTC</t>
  </si>
  <si>
    <t>2022-02-28 12:47:14 UTC</t>
  </si>
  <si>
    <t>2022-02-28 12:37:58 UTC</t>
  </si>
  <si>
    <t>2022-02-28 12:35:05 UTC</t>
  </si>
  <si>
    <t>2022-02-28 12:00:36 UTC</t>
  </si>
  <si>
    <t>2022-02-28 11:59:04 UTC</t>
  </si>
  <si>
    <t>2022-02-28 11:38:53 UTC</t>
  </si>
  <si>
    <t>2022-02-28 11:37:46 UTC</t>
  </si>
  <si>
    <t>2022-02-28 11:30:27 UTC</t>
  </si>
  <si>
    <t>2022-02-28 11:07:20 UTC</t>
  </si>
  <si>
    <t>2022-02-28 11:06:35 UTC</t>
  </si>
  <si>
    <t>2022-02-28 11:06:27 UTC</t>
  </si>
  <si>
    <t>2022-02-28 10:26:01 UTC</t>
  </si>
  <si>
    <t>2022-02-28 10:01:39 UTC</t>
  </si>
  <si>
    <t>2022-02-28 09:54:17 UTC</t>
  </si>
  <si>
    <t>2022-02-28 09:35:11 UTC</t>
  </si>
  <si>
    <t>2022-02-28 09:22:38 UTC</t>
  </si>
  <si>
    <t>2022-02-28 09:21:19 UTC</t>
  </si>
  <si>
    <t>2022-02-28 09:03:20 UTC</t>
  </si>
  <si>
    <t>2022-02-28 08:45:48 UTC</t>
  </si>
  <si>
    <t>2022-02-28 08:36:12 UTC</t>
  </si>
  <si>
    <t>2022-02-28 08:23:07 UTC</t>
  </si>
  <si>
    <t>2022-02-28 08:16:07 UTC</t>
  </si>
  <si>
    <t>2022-02-28 08:14:11 UTC</t>
  </si>
  <si>
    <t>2022-02-28 08:03:22 UTC</t>
  </si>
  <si>
    <t>2022-02-28 07:51:24 UTC</t>
  </si>
  <si>
    <t>2022-02-28 06:55:33 UTC</t>
  </si>
  <si>
    <t>2022-02-28 06:49:09 UTC</t>
  </si>
  <si>
    <t>2022-02-28 06:48:24 UTC</t>
  </si>
  <si>
    <t>2022-02-28 06:21:05 UTC</t>
  </si>
  <si>
    <t>2022-02-28 05:25:54 UTC</t>
  </si>
  <si>
    <t>2022-02-28 05:02:32 UTC</t>
  </si>
  <si>
    <t>2022-02-28 04:39:26 UTC</t>
  </si>
  <si>
    <t>2022-02-28 03:52:24 UTC</t>
  </si>
  <si>
    <t>2022-02-28 03:39:25 UTC</t>
  </si>
  <si>
    <t>2022-02-28 01:57:04 UTC</t>
  </si>
  <si>
    <t>2022-02-28 01:51:06 UTC</t>
  </si>
  <si>
    <t>2022-02-28 00:23:14 UTC</t>
  </si>
  <si>
    <t>2022-02-28 00:16:41 UTC</t>
  </si>
  <si>
    <t>2022-02-27 22:05:20 UTC</t>
  </si>
  <si>
    <t>2022-02-27 18:49:28 UTC</t>
  </si>
  <si>
    <t>2022-02-27 17:27:05 UTC</t>
  </si>
  <si>
    <t>2022-02-27 16:25:57 UTC</t>
  </si>
  <si>
    <t>2022-02-27 16:23:59 UTC</t>
  </si>
  <si>
    <t>2022-02-27 16:18:46 UTC</t>
  </si>
  <si>
    <t>2022-02-27 16:16:59 UTC</t>
  </si>
  <si>
    <t>2022-02-27 16:12:03 UTC</t>
  </si>
  <si>
    <t>2022-02-27 16:11:28 UTC</t>
  </si>
  <si>
    <t>2022-02-27 16:11:15 UTC</t>
  </si>
  <si>
    <t>2022-02-27 16:10:21 UTC</t>
  </si>
  <si>
    <t>2022-02-27 16:09:50 UTC</t>
  </si>
  <si>
    <t>2022-02-27 16:05:45 UTC</t>
  </si>
  <si>
    <t>2022-02-27 16:05:10 UTC</t>
  </si>
  <si>
    <t>2022-02-27 16:02:48 UTC</t>
  </si>
  <si>
    <t>2022-02-27 15:58:29 UTC</t>
  </si>
  <si>
    <t>2022-02-27 15:25:49 UTC</t>
  </si>
  <si>
    <t>2022-02-27 15:17:33 UTC</t>
  </si>
  <si>
    <t>2022-02-27 15:16:01 UTC</t>
  </si>
  <si>
    <t>2022-02-27 15:13:31 UTC</t>
  </si>
  <si>
    <t>2022-02-27 15:09:51 UTC</t>
  </si>
  <si>
    <t>2022-02-27 14:51:01 UTC</t>
  </si>
  <si>
    <t>2022-02-27 14:23:39 UTC</t>
  </si>
  <si>
    <t>2022-02-27 13:54:06 UTC</t>
  </si>
  <si>
    <t>2022-02-27 13:44:53 UTC</t>
  </si>
  <si>
    <t>2022-02-27 13:43:21 UTC</t>
  </si>
  <si>
    <t>2022-02-27 13:35:24 UTC</t>
  </si>
  <si>
    <t>2022-02-27 12:38:27 UTC</t>
  </si>
  <si>
    <t>2022-02-27 12:38:20 UTC</t>
  </si>
  <si>
    <t>2022-02-27 12:28:12 UTC</t>
  </si>
  <si>
    <t>2022-02-27 12:02:16 UTC</t>
  </si>
  <si>
    <t>2022-02-27 10:59:10 UTC</t>
  </si>
  <si>
    <t>2022-02-27 10:40:46 UTC</t>
  </si>
  <si>
    <t>2022-02-27 10:37:59 UTC</t>
  </si>
  <si>
    <t>2022-02-27 10:31:30 UTC</t>
  </si>
  <si>
    <t>2022-02-27 10:29:07 UTC</t>
  </si>
  <si>
    <t>2022-02-27 10:18:22 UTC</t>
  </si>
  <si>
    <t>2022-02-27 10:07:54 UTC</t>
  </si>
  <si>
    <t>2022-02-27 09:11:43 UTC</t>
  </si>
  <si>
    <t>2022-02-27 09:11:10 UTC</t>
  </si>
  <si>
    <t>2022-02-27 08:03:03 UTC</t>
  </si>
  <si>
    <t>2022-02-27 08:01:18 UTC</t>
  </si>
  <si>
    <t>2022-02-27 07:18:10 UTC</t>
  </si>
  <si>
    <t>2022-02-27 07:18:05 UTC</t>
  </si>
  <si>
    <t>2022-02-27 06:51:19 UTC</t>
  </si>
  <si>
    <t>2022-02-27 06:25:59 UTC</t>
  </si>
  <si>
    <t>2022-02-27 06:22:41 UTC</t>
  </si>
  <si>
    <t>2022-02-27 05:52:01 UTC</t>
  </si>
  <si>
    <t>2022-02-27 05:39:46 UTC</t>
  </si>
  <si>
    <t>2022-02-27 05:34:30 UTC</t>
  </si>
  <si>
    <t>2022-02-27 05:27:12 UTC</t>
  </si>
  <si>
    <t>2022-02-27 05:22:57 UTC</t>
  </si>
  <si>
    <t>2022-02-27 05:04:30 UTC</t>
  </si>
  <si>
    <t>2022-02-27 05:01:53 UTC</t>
  </si>
  <si>
    <t>2022-02-27 04:58:35 UTC</t>
  </si>
  <si>
    <t>2022-02-27 04:55:14 UTC</t>
  </si>
  <si>
    <t>2022-02-27 04:52:20 UTC</t>
  </si>
  <si>
    <t>2022-02-27 04:35:07 UTC</t>
  </si>
  <si>
    <t>2022-02-27 04:35:03 UTC</t>
  </si>
  <si>
    <t>2022-02-27 04:35:01 UTC</t>
  </si>
  <si>
    <t>2022-02-27 04:34:59 UTC</t>
  </si>
  <si>
    <t>2022-02-27 04:20:05 UTC</t>
  </si>
  <si>
    <t>2022-02-27 04:05:52 UTC</t>
  </si>
  <si>
    <t>2022-02-27 03:58:13 UTC</t>
  </si>
  <si>
    <t>2022-02-27 03:52:22 UTC</t>
  </si>
  <si>
    <t>2022-02-27 03:37:37 UTC</t>
  </si>
  <si>
    <t>2022-02-27 03:32:11 UTC</t>
  </si>
  <si>
    <t>2022-02-27 03:16:24 UTC</t>
  </si>
  <si>
    <t>2022-02-27 03:16:11 UTC</t>
  </si>
  <si>
    <t>2022-02-27 02:59:41 UTC</t>
  </si>
  <si>
    <t>2022-02-27 02:57:43 UTC</t>
  </si>
  <si>
    <t>2022-02-27 02:13:03 UTC</t>
  </si>
  <si>
    <t>2022-02-27 01:52:56 UTC</t>
  </si>
  <si>
    <t>2022-02-27 00:37:52 UTC</t>
  </si>
  <si>
    <t>2022-02-26 19:51:10 UTC</t>
  </si>
  <si>
    <t>2022-02-26 18:59:34 UTC</t>
  </si>
  <si>
    <t>2022-02-26 18:38:09 UTC</t>
  </si>
  <si>
    <t>2022-02-26 18:07:11 UTC</t>
  </si>
  <si>
    <t>2022-02-26 17:52:38 UTC</t>
  </si>
  <si>
    <t>2022-02-26 17:06:44 UTC</t>
  </si>
  <si>
    <t>2022-02-26 17:04:24 UTC</t>
  </si>
  <si>
    <t>2022-02-26 17:02:51 UTC</t>
  </si>
  <si>
    <t>2022-02-26 17:01:36 UTC</t>
  </si>
  <si>
    <t>2022-02-26 16:55:52 UTC</t>
  </si>
  <si>
    <t>2022-02-26 16:50:42 UTC</t>
  </si>
  <si>
    <t>2022-02-26 16:49:28 UTC</t>
  </si>
  <si>
    <t>2022-02-26 16:48:49 UTC</t>
  </si>
  <si>
    <t>2022-02-26 16:48:06 UTC</t>
  </si>
  <si>
    <t>2022-02-26 16:46:46 UTC</t>
  </si>
  <si>
    <t>2022-02-26 16:45:19 UTC</t>
  </si>
  <si>
    <t>2022-02-26 16:35:38 UTC</t>
  </si>
  <si>
    <t>2022-02-26 16:34:14 UTC</t>
  </si>
  <si>
    <t>2022-02-26 16:33:03 UTC</t>
  </si>
  <si>
    <t>2022-02-26 16:17:35 UTC</t>
  </si>
  <si>
    <t>2022-02-26 16:12:09 UTC</t>
  </si>
  <si>
    <t>2022-02-26 16:07:56 UTC</t>
  </si>
  <si>
    <t>2022-02-26 16:07:24 UTC</t>
  </si>
  <si>
    <t>2022-02-26 16:04:23 UTC</t>
  </si>
  <si>
    <t>2022-02-26 15:39:27 UTC</t>
  </si>
  <si>
    <t>2022-02-26 15:02:35 UTC</t>
  </si>
  <si>
    <t>2022-02-26 14:36:15 UTC</t>
  </si>
  <si>
    <t>2022-02-26 14:32:30 UTC</t>
  </si>
  <si>
    <t>2022-02-26 14:27:02 UTC</t>
  </si>
  <si>
    <t>2022-02-26 14:24:37 UTC</t>
  </si>
  <si>
    <t>2022-02-26 14:24:04 UTC</t>
  </si>
  <si>
    <t>2022-02-26 14:06:49 UTC</t>
  </si>
  <si>
    <t>2022-02-26 14:03:50 UTC</t>
  </si>
  <si>
    <t>2022-02-26 14:03:32 UTC</t>
  </si>
  <si>
    <t>2022-02-26 13:35:41 UTC</t>
  </si>
  <si>
    <t>2022-02-26 13:34:48 UTC</t>
  </si>
  <si>
    <t>2022-02-26 13:31:14 UTC</t>
  </si>
  <si>
    <t>2022-02-26 13:01:26 UTC</t>
  </si>
  <si>
    <t>2022-02-26 12:39:22 UTC</t>
  </si>
  <si>
    <t>2022-02-26 12:28:18 UTC</t>
  </si>
  <si>
    <t>2022-02-26 12:17:30 UTC</t>
  </si>
  <si>
    <t>2022-02-26 11:50:46 UTC</t>
  </si>
  <si>
    <t>2022-02-26 11:36:34 UTC</t>
  </si>
  <si>
    <t>2022-02-26 11:01:57 UTC</t>
  </si>
  <si>
    <t>2022-02-26 10:55:00 UTC</t>
  </si>
  <si>
    <t>2022-02-26 10:36:38 UTC</t>
  </si>
  <si>
    <t>2022-02-26 10:35:56 UTC</t>
  </si>
  <si>
    <t>2022-02-26 10:19:45 UTC</t>
  </si>
  <si>
    <t>2022-02-26 10:17:39 UTC</t>
  </si>
  <si>
    <t>2022-02-26 10:12:57 UTC</t>
  </si>
  <si>
    <t>2022-02-26 10:09:23 UTC</t>
  </si>
  <si>
    <t>2022-02-26 10:02:33 UTC</t>
  </si>
  <si>
    <t>2022-02-26 09:47:29 UTC</t>
  </si>
  <si>
    <t>2022-02-26 09:47:19 UTC</t>
  </si>
  <si>
    <t>2022-02-26 09:47:18 UTC</t>
  </si>
  <si>
    <t>2022-02-26 09:47:17 UTC</t>
  </si>
  <si>
    <t>2022-02-26 09:42:10 UTC</t>
  </si>
  <si>
    <t>2022-02-26 08:20:21 UTC</t>
  </si>
  <si>
    <t>2022-02-26 07:02:19 UTC</t>
  </si>
  <si>
    <t>2022-02-26 07:00:29 UTC</t>
  </si>
  <si>
    <t>2022-02-26 06:55:17 UTC</t>
  </si>
  <si>
    <t>2022-02-26 05:58:08 UTC</t>
  </si>
  <si>
    <t>2022-02-26 05:48:43 UTC</t>
  </si>
  <si>
    <t>2022-02-26 05:10:48 UTC</t>
  </si>
  <si>
    <t>2022-02-26 04:00:00 UTC</t>
  </si>
  <si>
    <t>2022-02-26 02:54:25 UTC</t>
  </si>
  <si>
    <t>2022-02-26 02:48:08 UTC</t>
  </si>
  <si>
    <t>2022-02-26 02:20:31 UTC</t>
  </si>
  <si>
    <t>2022-02-26 02:00:48 UTC</t>
  </si>
  <si>
    <t>2022-02-26 01:58:12 UTC</t>
  </si>
  <si>
    <t>2022-02-26 00:54:43 UTC</t>
  </si>
  <si>
    <t>2022-02-25 23:39:00 UTC</t>
  </si>
  <si>
    <t>2022-02-25 22:57:23 UTC</t>
  </si>
  <si>
    <t>2022-02-25 19:42:33 UTC</t>
  </si>
  <si>
    <t>2022-02-25 19:39:16 UTC</t>
  </si>
  <si>
    <t>2022-02-25 19:33:30 UTC</t>
  </si>
  <si>
    <t>2022-02-25 16:26:08 UTC</t>
  </si>
  <si>
    <t>2022-02-25 16:17:51 UTC</t>
  </si>
  <si>
    <t>2022-02-25 16:14:43 UTC</t>
  </si>
  <si>
    <t>2022-02-25 16:04:54 UTC</t>
  </si>
  <si>
    <t>2022-02-25 15:46:11 UTC</t>
  </si>
  <si>
    <t>2022-02-25 15:27:54 UTC</t>
  </si>
  <si>
    <t>2022-02-25 15:23:33 UTC</t>
  </si>
  <si>
    <t>2022-02-25 15:19:17 UTC</t>
  </si>
  <si>
    <t>2022-02-25 15:12:12 UTC</t>
  </si>
  <si>
    <t>2022-02-25 15:08:12 UTC</t>
  </si>
  <si>
    <t>2022-02-25 15:03:55 UTC</t>
  </si>
  <si>
    <t>2022-02-25 15:02:01 UTC</t>
  </si>
  <si>
    <t>2022-02-25 14:38:18 UTC</t>
  </si>
  <si>
    <t>2022-02-25 14:29:20 UTC</t>
  </si>
  <si>
    <t>2022-02-25 14:22:09 UTC</t>
  </si>
  <si>
    <t>2022-02-25 14:16:10 UTC</t>
  </si>
  <si>
    <t>2022-02-25 14:04:54 UTC</t>
  </si>
  <si>
    <t>2022-02-25 13:43:12 UTC</t>
  </si>
  <si>
    <t>2022-02-25 13:38:57 UTC</t>
  </si>
  <si>
    <t>2022-02-25 13:30:57 UTC</t>
  </si>
  <si>
    <t>2022-02-25 13:28:13 UTC</t>
  </si>
  <si>
    <t>2022-02-25 12:47:50 UTC</t>
  </si>
  <si>
    <t>2022-02-25 12:01:38 UTC</t>
  </si>
  <si>
    <t>2022-02-25 11:51:17 UTC</t>
  </si>
  <si>
    <t>2022-02-25 11:39:13 UTC</t>
  </si>
  <si>
    <t>2022-02-25 11:13:43 UTC</t>
  </si>
  <si>
    <t>2022-02-25 11:08:22 UTC</t>
  </si>
  <si>
    <t>2022-02-25 09:36:53 UTC</t>
  </si>
  <si>
    <t>2022-02-25 09:23:23 UTC</t>
  </si>
  <si>
    <t>2022-02-25 07:50:12 UTC</t>
  </si>
  <si>
    <t>2022-02-25 07:19:15 UTC</t>
  </si>
  <si>
    <t>2022-02-25 07:05:57 UTC</t>
  </si>
  <si>
    <t>2022-02-25 07:03:42 UTC</t>
  </si>
  <si>
    <t>2022-02-25 06:40:13 UTC</t>
  </si>
  <si>
    <t>2022-02-25 05:48:17 UTC</t>
  </si>
  <si>
    <t>2022-02-25 05:44:33 UTC</t>
  </si>
  <si>
    <t>2022-02-25 04:19:25 UTC</t>
  </si>
  <si>
    <t>2022-02-25 02:34:35 UTC</t>
  </si>
  <si>
    <t>2022-02-25 00:49:16 UTC</t>
  </si>
  <si>
    <t>2022-02-24 21:54:44 UTC</t>
  </si>
  <si>
    <t>2022-02-24 20:02:11 UTC</t>
  </si>
  <si>
    <t>2022-02-24 16:47:40 UTC</t>
  </si>
  <si>
    <t>2022-02-24 15:48:22 UTC</t>
  </si>
  <si>
    <t>2022-02-24 15:45:54 UTC</t>
  </si>
  <si>
    <t>2022-02-24 15:05:11 UTC</t>
  </si>
  <si>
    <t>2022-02-24 15:02:15 UTC</t>
  </si>
  <si>
    <t>2022-02-24 14:56:48 UTC</t>
  </si>
  <si>
    <t>2022-02-24 11:34:39 UTC</t>
  </si>
  <si>
    <t>2022-02-24 11:23:42 UTC</t>
  </si>
  <si>
    <t>2022-02-24 10:53:45 UTC</t>
  </si>
  <si>
    <t>2022-02-24 10:02:33 UTC</t>
  </si>
  <si>
    <t>2022-02-24 09:53:28 UTC</t>
  </si>
  <si>
    <t>2022-02-24 08:46:07 UTC</t>
  </si>
  <si>
    <t>2022-02-24 08:20:18 UTC</t>
  </si>
  <si>
    <t>2022-02-24 08:11:04 UTC</t>
  </si>
  <si>
    <t>2022-02-24 06:34:07 UTC</t>
  </si>
  <si>
    <t>2022-02-24 06:29:01 UTC</t>
  </si>
  <si>
    <t>2022-02-24 06:04:10 UTC</t>
  </si>
  <si>
    <t>2022-02-24 05:48:36 UTC</t>
  </si>
  <si>
    <t>2022-02-24 04:27:00 UTC</t>
  </si>
  <si>
    <t>2022-02-24 02:55:56 UTC</t>
  </si>
  <si>
    <t>2022-02-24 02:55:40 UTC</t>
  </si>
  <si>
    <t>2022-02-24 02:38:09 UTC</t>
  </si>
  <si>
    <t>2022-02-24 01:44:44 UTC</t>
  </si>
  <si>
    <t>2022-02-23 23:13:56 UTC</t>
  </si>
  <si>
    <t>2022-02-23 20:21:35 UTC</t>
  </si>
  <si>
    <t>2022-02-23 18:36:59 UTC</t>
  </si>
  <si>
    <t>2022-02-23 18:35:17 UTC</t>
  </si>
  <si>
    <t>2022-02-23 18:31:42 UTC</t>
  </si>
  <si>
    <t>2022-02-23 18:28:29 UTC</t>
  </si>
  <si>
    <t>2022-02-23 17:03:04 UTC</t>
  </si>
  <si>
    <t>2022-02-23 16:49:21 UTC</t>
  </si>
  <si>
    <t>2022-02-23 16:49:11 UTC</t>
  </si>
  <si>
    <t>2022-02-23 14:33:51 UTC</t>
  </si>
  <si>
    <t>2022-02-23 14:11:23 UTC</t>
  </si>
  <si>
    <t>2022-02-23 12:49:05 UTC</t>
  </si>
  <si>
    <t>2022-02-23 12:26:09 UTC</t>
  </si>
  <si>
    <t>2022-02-23 12:07:17 UTC</t>
  </si>
  <si>
    <t>2022-02-23 09:47:46 UTC</t>
  </si>
  <si>
    <t>2022-02-23 09:39:26 UTC</t>
  </si>
  <si>
    <t>2022-02-23 09:33:51 UTC</t>
  </si>
  <si>
    <t>2022-02-23 09:31:06 UTC</t>
  </si>
  <si>
    <t>2022-02-23 09:30:35 UTC</t>
  </si>
  <si>
    <t>2022-02-23 09:00:41 UTC</t>
  </si>
  <si>
    <t>2022-02-23 08:30:28 UTC</t>
  </si>
  <si>
    <t>2022-02-23 07:22:12 UTC</t>
  </si>
  <si>
    <t>2022-02-23 06:11:37 UTC</t>
  </si>
  <si>
    <t>2022-02-23 03:08:23 UTC</t>
  </si>
  <si>
    <t>2022-02-23 03:08:13 UTC</t>
  </si>
  <si>
    <t>2022-02-23 02:35:34 UTC</t>
  </si>
  <si>
    <t>2022-02-23 02:19:08 UTC</t>
  </si>
  <si>
    <t>2022-02-23 00:52:51 UTC</t>
  </si>
  <si>
    <t>2022-02-23 00:27:55 UTC</t>
  </si>
  <si>
    <t>2022-02-22 23:34:45 UTC</t>
  </si>
  <si>
    <t>2022-02-22 23:06:16 UTC</t>
  </si>
  <si>
    <t>2022-02-22 16:45:16 UTC</t>
  </si>
  <si>
    <t>2022-02-22 16:29:35 UTC</t>
  </si>
  <si>
    <t>2022-02-22 15:32:43 UTC</t>
  </si>
  <si>
    <t>2022-02-22 15:22:30 UTC</t>
  </si>
  <si>
    <t>2022-02-22 14:47:39 UTC</t>
  </si>
  <si>
    <t>2022-02-22 13:34:39 UTC</t>
  </si>
  <si>
    <t>2022-02-22 12:40:15 UTC</t>
  </si>
  <si>
    <t>2022-02-22 10:10:07 UTC</t>
  </si>
  <si>
    <t>2022-02-22 10:06:02 UTC</t>
  </si>
  <si>
    <t>2022-02-22 10:00:47 UTC</t>
  </si>
  <si>
    <t>2022-02-22 08:30:12 UTC</t>
  </si>
  <si>
    <t>2022-02-22 07:17:16 UTC</t>
  </si>
  <si>
    <t>2022-02-22 07:01:31 UTC</t>
  </si>
  <si>
    <t>2022-02-22 06:59:16 UTC</t>
  </si>
  <si>
    <t>2022-02-22 05:26:40 UTC</t>
  </si>
  <si>
    <t>2022-02-22 05:07:27 UTC</t>
  </si>
  <si>
    <t>2022-02-22 03:45:10 UTC</t>
  </si>
  <si>
    <t>2022-02-21 14:01:54 UTC</t>
  </si>
  <si>
    <t>2022-02-21 12:59:47 UTC</t>
  </si>
  <si>
    <t>2022-02-21 08:51:00 UTC</t>
  </si>
  <si>
    <t>2022-02-21 06:27:25 UTC</t>
  </si>
  <si>
    <t>2022-02-21 04:12:49 UTC</t>
  </si>
  <si>
    <t>2022-02-21 04:12:20 UTC</t>
  </si>
  <si>
    <t>2022-02-21 03:42:08 UTC</t>
  </si>
  <si>
    <t>2022-02-21 02:45:29 UTC</t>
  </si>
  <si>
    <t>2022-02-20 18:16:59 UTC</t>
  </si>
  <si>
    <t>2022-02-20 17:28:31 UTC</t>
  </si>
  <si>
    <t>2022-02-20 16:27:42 UTC</t>
  </si>
  <si>
    <t>2022-02-20 16:26:48 UTC</t>
  </si>
  <si>
    <t>2022-02-20 15:19:57 UTC</t>
  </si>
  <si>
    <t>2022-02-20 13:46:52 UTC</t>
  </si>
  <si>
    <t>2022-02-20 13:46:17 UTC</t>
  </si>
  <si>
    <t>2022-02-20 11:13:38 UTC</t>
  </si>
  <si>
    <t>2022-02-20 11:05:05 UTC</t>
  </si>
  <si>
    <t>2022-02-20 08:10:35 UTC</t>
  </si>
  <si>
    <t>2022-02-20 06:33:16 UTC</t>
  </si>
  <si>
    <t>2022-02-20 06:08:58 UTC</t>
  </si>
  <si>
    <t>2022-02-20 04:28:44 UTC</t>
  </si>
  <si>
    <t>2022-02-20 03:52:52 UTC</t>
  </si>
  <si>
    <t>2022-02-19 15:57:28 UTC</t>
  </si>
  <si>
    <t>2022-02-19 14:51:55 UTC</t>
  </si>
  <si>
    <t>2022-02-19 14:51:52 UTC</t>
  </si>
  <si>
    <t>2022-02-19 14:49:51 UTC</t>
  </si>
  <si>
    <t>2022-02-19 14:47:56 UTC</t>
  </si>
  <si>
    <t>2022-02-19 14:39:29 UTC</t>
  </si>
  <si>
    <t>2022-02-19 09:28:37 UTC</t>
  </si>
  <si>
    <t>2022-02-19 06:11:04 UTC</t>
  </si>
  <si>
    <t>2022-02-19 05:31:45 UTC</t>
  </si>
  <si>
    <t>2022-02-19 04:54:00 UTC</t>
  </si>
  <si>
    <t>2022-02-19 04:14:56 UTC</t>
  </si>
  <si>
    <t>2022-02-19 04:08:00 UTC</t>
  </si>
  <si>
    <t>2022-02-18 17:01:23 UTC</t>
  </si>
  <si>
    <t>2022-02-18 16:45:24 UTC</t>
  </si>
  <si>
    <t>2022-02-18 16:08:18 UTC</t>
  </si>
  <si>
    <t>2022-02-18 15:30:52 UTC</t>
  </si>
  <si>
    <t>2022-02-18 14:20:24 UTC</t>
  </si>
  <si>
    <t>2022-02-18 13:06:43 UTC</t>
  </si>
  <si>
    <t>2022-02-18 11:57:46 UTC</t>
  </si>
  <si>
    <t>2022-02-18 11:31:31 UTC</t>
  </si>
  <si>
    <t>2022-02-18 11:00:20 UTC</t>
  </si>
  <si>
    <t>2022-02-18 10:34:06 UTC</t>
  </si>
  <si>
    <t>2022-02-18 10:24:30 UTC</t>
  </si>
  <si>
    <t>2022-02-18 10:08:13 UTC</t>
  </si>
  <si>
    <t>2022-02-18 09:51:21 UTC</t>
  </si>
  <si>
    <t>2022-02-18 09:29:36 UTC</t>
  </si>
  <si>
    <t>2022-02-18 09:21:16 UTC</t>
  </si>
  <si>
    <t>2022-02-18 09:14:47 UTC</t>
  </si>
  <si>
    <t>2022-02-18 09:14:28 UTC</t>
  </si>
  <si>
    <t>2022-02-18 09:11:35 UTC</t>
  </si>
  <si>
    <t>2022-02-18 09:11:10 UTC</t>
  </si>
  <si>
    <t>2022-02-18 08:44:50 UTC</t>
  </si>
  <si>
    <t>2022-02-18 08:41:42 UTC</t>
  </si>
  <si>
    <t>2022-02-18 05:56:40 UTC</t>
  </si>
  <si>
    <t>2022-02-18 05:56:17 UTC</t>
  </si>
  <si>
    <t>2022-02-18 05:54:21 UTC</t>
  </si>
  <si>
    <t>2022-02-18 01:38:03 UTC</t>
  </si>
  <si>
    <t>2022-02-18 00:51:53 UTC</t>
  </si>
  <si>
    <t>2022-02-17 23:50:31 UTC</t>
  </si>
  <si>
    <t>2022-02-17 19:23:09 UTC</t>
  </si>
  <si>
    <t>2022-02-17 19:12:50 UTC</t>
  </si>
  <si>
    <t>2022-02-17 16:22:19 UTC</t>
  </si>
  <si>
    <t>2022-02-17 15:55:49 UTC</t>
  </si>
  <si>
    <t>2022-02-17 14:17:46 UTC</t>
  </si>
  <si>
    <t>2022-02-17 13:30:09 UTC</t>
  </si>
  <si>
    <t>2022-02-17 13:21:24 UTC</t>
  </si>
  <si>
    <t>2022-02-17 11:44:22 UTC</t>
  </si>
  <si>
    <t>2022-02-17 08:08:24 UTC</t>
  </si>
  <si>
    <t>2022-02-17 06:29:08 UTC</t>
  </si>
  <si>
    <t>2022-02-17 06:22:41 UTC</t>
  </si>
  <si>
    <t>2022-02-17 06:21:21 UTC</t>
  </si>
  <si>
    <t>2022-02-17 06:13:14 UTC</t>
  </si>
  <si>
    <t>2022-02-17 06:13:12 UTC</t>
  </si>
  <si>
    <t>2022-02-17 05:52:25 UTC</t>
  </si>
  <si>
    <t>2022-02-17 05:44:54 UTC</t>
  </si>
  <si>
    <t>2022-02-17 05:40:16 UTC</t>
  </si>
  <si>
    <t>2022-02-17 05:34:18 UTC</t>
  </si>
  <si>
    <t>2022-02-17 05:33:39 UTC</t>
  </si>
  <si>
    <t>2022-02-17 05:12:41 UTC</t>
  </si>
  <si>
    <t>2022-02-17 04:55:33 UTC</t>
  </si>
  <si>
    <t>2022-02-17 04:49:00 UTC</t>
  </si>
  <si>
    <t>2022-02-17 03:22:58 UTC</t>
  </si>
  <si>
    <t>2022-02-17 02:59:47 UTC</t>
  </si>
  <si>
    <t>2022-02-17 01:52:28 UTC</t>
  </si>
  <si>
    <t>2022-02-16 17:17:04 UTC</t>
  </si>
  <si>
    <t>2022-02-16 16:16:06 UTC</t>
  </si>
  <si>
    <t>2022-02-16 16:10:20 UTC</t>
  </si>
  <si>
    <t>2022-02-16 13:48:37 UTC</t>
  </si>
  <si>
    <t>2022-02-16 13:15:27 UTC</t>
  </si>
  <si>
    <t>2022-02-16 13:03:43 UTC</t>
  </si>
  <si>
    <t>2022-02-16 12:17:57 UTC</t>
  </si>
  <si>
    <t>2022-02-16 11:58:50 UTC</t>
  </si>
  <si>
    <t>2022-02-16 11:53:10 UTC</t>
  </si>
  <si>
    <t>2022-02-16 10:16:06 UTC</t>
  </si>
  <si>
    <t>2022-02-16 10:03:59 UTC</t>
  </si>
  <si>
    <t>2022-02-16 09:23:16 UTC</t>
  </si>
  <si>
    <t>2022-02-16 06:21:27 UTC</t>
  </si>
  <si>
    <t>2022-02-16 06:16:54 UTC</t>
  </si>
  <si>
    <t>2022-02-16 05:47:01 UTC</t>
  </si>
  <si>
    <t>2022-02-16 05:45:13 UTC</t>
  </si>
  <si>
    <t>2022-02-16 05:44:32 UTC</t>
  </si>
  <si>
    <t>2022-02-16 05:30:49 UTC</t>
  </si>
  <si>
    <t>2022-02-16 04:07:16 UTC</t>
  </si>
  <si>
    <t>2022-02-16 04:03:19 UTC</t>
  </si>
  <si>
    <t>2022-02-15 18:40:37 UTC</t>
  </si>
  <si>
    <t>2022-02-15 18:28:03 UTC</t>
  </si>
  <si>
    <t>2022-02-15 16:50:14 UTC</t>
  </si>
  <si>
    <t>2022-02-15 15:50:11 UTC</t>
  </si>
  <si>
    <t>2022-02-15 15:44:25 UTC</t>
  </si>
  <si>
    <t>2022-02-15 15:00:30 UTC</t>
  </si>
  <si>
    <t>2022-02-15 14:08:12 UTC</t>
  </si>
  <si>
    <t>2022-02-15 14:07:29 UTC</t>
  </si>
  <si>
    <t>2022-02-15 11:57:27 UTC</t>
  </si>
  <si>
    <t>2022-02-15 11:20:37 UTC</t>
  </si>
  <si>
    <t>2022-02-15 08:25:32 UTC</t>
  </si>
  <si>
    <t>2022-02-15 08:23:52 UTC</t>
  </si>
  <si>
    <t>2022-02-15 06:56:14 UTC</t>
  </si>
  <si>
    <t>2022-02-15 06:21:37 UTC</t>
  </si>
  <si>
    <t>2022-02-15 04:45:03 UTC</t>
  </si>
  <si>
    <t>2022-02-15 03:29:55 UTC</t>
  </si>
  <si>
    <t>2022-02-15 03:10:15 UTC</t>
  </si>
  <si>
    <t>2022-02-15 03:04:51 UTC</t>
  </si>
  <si>
    <t>2022-02-14 17:48:02 UTC</t>
  </si>
  <si>
    <t>2022-02-14 16:04:14 UTC</t>
  </si>
  <si>
    <t>2022-02-14 15:52:21 UTC</t>
  </si>
  <si>
    <t>2022-02-14 15:48:52 UTC</t>
  </si>
  <si>
    <t>2022-02-14 14:42:09 UTC</t>
  </si>
  <si>
    <t>2022-02-14 13:00:52 UTC</t>
  </si>
  <si>
    <t>2022-02-14 13:00:18 UTC</t>
  </si>
  <si>
    <t>2022-02-14 12:57:45 UTC</t>
  </si>
  <si>
    <t>2022-02-14 12:15:26 UTC</t>
  </si>
  <si>
    <t>2022-02-14 11:56:24 UTC</t>
  </si>
  <si>
    <t>2022-02-14 11:26:06 UTC</t>
  </si>
  <si>
    <t>2022-02-14 11:05:16 UTC</t>
  </si>
  <si>
    <t>2022-02-14 10:27:30 UTC</t>
  </si>
  <si>
    <t>2022-02-14 09:23:09 UTC</t>
  </si>
  <si>
    <t>2022-02-14 08:38:54 UTC</t>
  </si>
  <si>
    <t>2022-02-14 07:49:54 UTC</t>
  </si>
  <si>
    <t>2022-02-14 06:05:38 UTC</t>
  </si>
  <si>
    <t>2022-02-14 05:48:57 UTC</t>
  </si>
  <si>
    <t>2022-02-14 05:48:43 UTC</t>
  </si>
  <si>
    <t>2022-02-14 05:40:10 UTC</t>
  </si>
  <si>
    <t>2022-02-14 04:54:09 UTC</t>
  </si>
  <si>
    <t>2022-02-14 04:50:41 UTC</t>
  </si>
  <si>
    <t>2022-02-14 04:41:21 UTC</t>
  </si>
  <si>
    <t>2022-02-14 04:41:19 UTC</t>
  </si>
  <si>
    <t>2022-02-14 04:31:36 UTC</t>
  </si>
  <si>
    <t>2022-02-14 04:16:41 UTC</t>
  </si>
  <si>
    <t>2022-02-14 04:16:38 UTC</t>
  </si>
  <si>
    <t>2022-02-13 18:08:13 UTC</t>
  </si>
  <si>
    <t>2022-02-13 16:06:13 UTC</t>
  </si>
  <si>
    <t>2022-02-13 16:05:19 UTC</t>
  </si>
  <si>
    <t>2022-02-13 15:36:38 UTC</t>
  </si>
  <si>
    <t>2022-02-13 15:36:18 UTC</t>
  </si>
  <si>
    <t>2022-02-13 14:41:46 UTC</t>
  </si>
  <si>
    <t>2022-02-13 11:46:45 UTC</t>
  </si>
  <si>
    <t>2022-02-13 11:00:02 UTC</t>
  </si>
  <si>
    <t>2022-02-13 10:32:02 UTC</t>
  </si>
  <si>
    <t>2022-02-13 09:17:53 UTC</t>
  </si>
  <si>
    <t>2022-02-13 08:48:10 UTC</t>
  </si>
  <si>
    <t>2022-02-13 08:28:02 UTC</t>
  </si>
  <si>
    <t>2022-02-13 08:15:36 UTC</t>
  </si>
  <si>
    <t>2022-02-13 08:00:16 UTC</t>
  </si>
  <si>
    <t>2022-02-13 07:59:05 UTC</t>
  </si>
  <si>
    <t>2022-02-13 07:05:05 UTC</t>
  </si>
  <si>
    <t>2022-02-13 06:19:12 UTC</t>
  </si>
  <si>
    <t>2022-02-13 05:27:08 UTC</t>
  </si>
  <si>
    <t>2022-02-13 04:33:27 UTC</t>
  </si>
  <si>
    <t>2022-02-13 04:31:22 UTC</t>
  </si>
  <si>
    <t>2022-02-13 04:27:53 UTC</t>
  </si>
  <si>
    <t>2022-02-13 00:42:44 UTC</t>
  </si>
  <si>
    <t>2022-02-12 17:58:55 UTC</t>
  </si>
  <si>
    <t>2022-02-12 17:00:38 UTC</t>
  </si>
  <si>
    <t>2022-02-12 15:36:59 UTC</t>
  </si>
  <si>
    <t>2022-02-12 15:36:56 UTC</t>
  </si>
  <si>
    <t>2022-02-12 15:36:40 UTC</t>
  </si>
  <si>
    <t>2022-02-12 15:20:46 UTC</t>
  </si>
  <si>
    <t>2022-02-12 14:52:53 UTC</t>
  </si>
  <si>
    <t>2022-02-12 14:36:34 UTC</t>
  </si>
  <si>
    <t>2022-02-12 13:40:01 UTC</t>
  </si>
  <si>
    <t>2022-02-12 13:27:59 UTC</t>
  </si>
  <si>
    <t>2022-02-12 12:59:23 UTC</t>
  </si>
  <si>
    <t>2022-02-12 12:53:11 UTC</t>
  </si>
  <si>
    <t>2022-02-12 12:49:47 UTC</t>
  </si>
  <si>
    <t>2022-02-12 08:24:16 UTC</t>
  </si>
  <si>
    <t>2022-02-12 07:22:40 UTC</t>
  </si>
  <si>
    <t>2022-02-12 06:11:35 UTC</t>
  </si>
  <si>
    <t>2022-02-12 06:01:44 UTC</t>
  </si>
  <si>
    <t>2022-02-12 05:55:57 UTC</t>
  </si>
  <si>
    <t>2022-02-12 04:19:22 UTC</t>
  </si>
  <si>
    <t>2022-02-12 04:17:36 UTC</t>
  </si>
  <si>
    <t>2022-02-12 04:17:04 UTC</t>
  </si>
  <si>
    <t>2022-02-12 03:09:15 UTC</t>
  </si>
  <si>
    <t>2022-02-12 02:58:16 UTC</t>
  </si>
  <si>
    <t>2022-02-12 01:56:36 UTC</t>
  </si>
  <si>
    <t>Public Database</t>
  </si>
  <si>
    <t>https://console.cloud.google.com/marketplace/product/obfuscated-ga360-data/obfuscated-ga360-data</t>
  </si>
  <si>
    <t>SELECT
  FORMAT_TIMESTAMP('%Y-%m-%dT%H:%M', 
  TIMESTAMP_SECONDS(SAFE_CAST(visitStartTime+hits.time/1000 AS INT64))) minuteTimestamp,
  COUNT(DISTINCT fullVisitorId) userCount
FROM
  `bigquery-public-data.google_analytics_sample.ga_sessions_*`,
  UNNEST(hits) hits
GROUP BY
  minuteTimestamp
ORDER BY
  userCount DESC
LIMIT
  25</t>
  </si>
  <si>
    <t>Link</t>
  </si>
  <si>
    <t>Notes</t>
  </si>
  <si>
    <t>https://datastudio.google.com/reporting/a3d95ab5-1673-494c-8cc9-e2dee3fd5672</t>
  </si>
  <si>
    <t>This is the visualization for problem 2. The dashboard consists of a donut chart, a bar graph, a line chart and a bubble chart showing us the various date time details, total count of record information on a scorecard and the fluctuation in data with respect to the presence of instance id in our dataset.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</si>
</sst>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wrapText="1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search?q=messenger%20app&amp;c=apps" TargetMode="External"/><Relationship Id="rId2" Type="http://schemas.openxmlformats.org/officeDocument/2006/relationships/hyperlink" Target="https://play.google.com/store/search?q=torch&amp;c=apps" TargetMode="External"/><Relationship Id="rId3" Type="http://schemas.openxmlformats.org/officeDocument/2006/relationships/hyperlink" Target="https://play.google.com/store/search?q=personal%20loan%20app&amp;c=apps" TargetMode="External"/><Relationship Id="rId4" Type="http://schemas.openxmlformats.org/officeDocument/2006/relationships/hyperlink" Target="https://play.google.com/store/search?q=pnr%20status%20in%20india&amp;c=apps" TargetMode="External"/><Relationship Id="rId5" Type="http://schemas.openxmlformats.org/officeDocument/2006/relationships/hyperlink" Target="https://play.google.com/store/search?q=torch&amp;c=apps" TargetMode="External"/><Relationship Id="rId6" Type="http://schemas.openxmlformats.org/officeDocument/2006/relationships/hyperlink" Target="https://play.google.com/store/search?q=personal%20loan%20app&amp;c=apps" TargetMode="External"/><Relationship Id="rId7" Type="http://schemas.openxmlformats.org/officeDocument/2006/relationships/hyperlink" Target="https://play.google.com/store/search?q=pnr%20status%20in%20india&amp;c=apps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nsole.cloud.google.com/marketplace/product/obfuscated-ga360-data/obfuscated-ga360-data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atastudio.google.com/reporting/a3d95ab5-1673-494c-8cc9-e2dee3fd5672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36.75"/>
    <col customWidth="1" min="3" max="3" width="19.5"/>
    <col customWidth="1" min="4" max="4" width="9.0"/>
    <col customWidth="1" min="5" max="5" width="27.63"/>
    <col customWidth="1" min="6" max="6" width="15.25"/>
  </cols>
  <sheetData>
    <row r="1">
      <c r="A1" s="1"/>
      <c r="B1" s="2" t="s">
        <v>0</v>
      </c>
      <c r="C1" s="3" t="s">
        <v>1</v>
      </c>
      <c r="D1" s="1"/>
      <c r="E1" s="4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3</v>
      </c>
      <c r="C2" s="3">
        <v>50.0</v>
      </c>
      <c r="D2" s="1"/>
      <c r="E2" s="2" t="str">
        <f>IFERROR(__xludf.DUMMYFUNCTION("SPLIT(INDEX(SPLIT(INDEX(SPLIT(INDEX(SPLIT(B2, ""/""),4),""=""),2),""&amp;""),1),""%20"")"),"messenger")</f>
        <v>messenger</v>
      </c>
      <c r="F2" s="1" t="str">
        <f>IFERROR(__xludf.DUMMYFUNCTION("""COMPUTED_VALUE"""),"app")</f>
        <v>app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4</v>
      </c>
      <c r="C3" s="3">
        <v>20.0</v>
      </c>
      <c r="D3" s="1"/>
      <c r="E3" s="2" t="str">
        <f>IFERROR(__xludf.DUMMYFUNCTION("SPLIT(INDEX(SPLIT(INDEX(SPLIT(INDEX(SPLIT(B3, ""/""),4),""=""),2),""&amp;""),1),""%20"")"),"torch")</f>
        <v>torch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5</v>
      </c>
      <c r="C4" s="3">
        <v>10.0</v>
      </c>
      <c r="D4" s="1"/>
      <c r="E4" s="2" t="str">
        <f>IFERROR(__xludf.DUMMYFUNCTION("SPLIT(INDEX(SPLIT(INDEX(SPLIT(INDEX(SPLIT(B4, ""/""),4),""=""),2),""&amp;""),1),""%20"")"),"personal")</f>
        <v>personal</v>
      </c>
      <c r="F4" s="1" t="str">
        <f>IFERROR(__xludf.DUMMYFUNCTION("""COMPUTED_VALUE"""),"loan")</f>
        <v>loan</v>
      </c>
      <c r="G4" s="1" t="str">
        <f>IFERROR(__xludf.DUMMYFUNCTION("""COMPUTED_VALUE"""),"app")</f>
        <v>app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6</v>
      </c>
      <c r="C5" s="3">
        <v>10.0</v>
      </c>
      <c r="D5" s="1"/>
      <c r="E5" s="2" t="str">
        <f>IFERROR(__xludf.DUMMYFUNCTION("SPLIT(INDEX(SPLIT(INDEX(SPLIT(INDEX(SPLIT(B5, ""/""),4),""=""),2),""&amp;""),1),""%20"")"),"pnr")</f>
        <v>pnr</v>
      </c>
      <c r="F5" s="1" t="str">
        <f>IFERROR(__xludf.DUMMYFUNCTION("""COMPUTED_VALUE"""),"status")</f>
        <v>status</v>
      </c>
      <c r="G5" s="1" t="str">
        <f>IFERROR(__xludf.DUMMYFUNCTION("""COMPUTED_VALUE"""),"in")</f>
        <v>in</v>
      </c>
      <c r="H5" s="1" t="str">
        <f>IFERROR(__xludf.DUMMYFUNCTION("""COMPUTED_VALUE"""),"india")</f>
        <v>india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6"/>
      <c r="D7" s="1"/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6"/>
      <c r="D8" s="1"/>
      <c r="E8" s="7" t="str">
        <f>IFERROR(__xludf.DUMMYFUNCTION("QUERY(B2:B5,""SELECT * WHERE B contains '='"",1)"),"https://play.google.com/store/search?q=messenger%20app&amp;c=apps")</f>
        <v>https://play.google.com/store/search?q=messenger%20app&amp;c=apps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6"/>
      <c r="D9" s="1"/>
      <c r="E9" s="7" t="str">
        <f>IFERROR(__xludf.DUMMYFUNCTION("""COMPUTED_VALUE"""),"https://play.google.com/store/search?q=torch&amp;c=apps")</f>
        <v>https://play.google.com/store/search?q=torch&amp;c=apps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6"/>
      <c r="D10" s="1"/>
      <c r="E10" s="7" t="str">
        <f>IFERROR(__xludf.DUMMYFUNCTION("""COMPUTED_VALUE"""),"https://play.google.com/store/search?q=personal%20loan%20app&amp;c=apps")</f>
        <v>https://play.google.com/store/search?q=personal%20loan%20app&amp;c=apps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6"/>
      <c r="D11" s="1"/>
      <c r="E11" s="7" t="str">
        <f>IFERROR(__xludf.DUMMYFUNCTION("""COMPUTED_VALUE"""),"https://play.google.com/store/search?q=pnr%20status%20in%20india&amp;c=apps")</f>
        <v>https://play.google.com/store/search?q=pnr%20status%20in%20india&amp;c=apps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6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6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6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6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6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6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6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6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6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6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6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6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6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6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6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6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6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6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6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6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6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6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6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6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6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6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6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6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6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2"/>
    <hyperlink r:id="rId2" ref="B3"/>
    <hyperlink r:id="rId3" ref="B4"/>
    <hyperlink r:id="rId4" ref="B5"/>
    <hyperlink r:id="rId5" ref="E9"/>
    <hyperlink r:id="rId6" ref="E10"/>
    <hyperlink r:id="rId7" ref="E11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11.5"/>
    <col customWidth="1" min="3" max="3" width="6.5"/>
    <col customWidth="1" min="4" max="5" width="6.13"/>
    <col customWidth="1" min="7" max="7" width="20.13"/>
    <col customWidth="1" min="8" max="8" width="32.63"/>
    <col customWidth="1" min="9" max="9" width="32.75"/>
    <col customWidth="1" min="10" max="10" width="34.5"/>
  </cols>
  <sheetData>
    <row r="1">
      <c r="A1" s="4" t="s">
        <v>8</v>
      </c>
      <c r="B1" s="4" t="s">
        <v>9</v>
      </c>
      <c r="C1" s="1"/>
      <c r="D1" s="1"/>
      <c r="E1" s="1"/>
      <c r="F1" s="4" t="s">
        <v>10</v>
      </c>
      <c r="G1" s="4" t="s">
        <v>11</v>
      </c>
      <c r="H1" s="4" t="s">
        <v>12</v>
      </c>
      <c r="I1" s="8" t="s">
        <v>13</v>
      </c>
      <c r="J1" s="4" t="s">
        <v>14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15</v>
      </c>
      <c r="B2" s="2" t="s">
        <v>16</v>
      </c>
      <c r="C2" s="1"/>
      <c r="D2" s="1"/>
      <c r="E2" s="1"/>
      <c r="F2" s="1" t="str">
        <f>IFERROR(__xludf.DUMMYFUNCTION("QUERY(Solution_2!A2:A9371, ""SELECT A WHERE A contains 'UTC'"")"),"2022-04-12 07:09:10 UTC")</f>
        <v>2022-04-12 07:09:10 UTC</v>
      </c>
      <c r="G2" s="1" t="str">
        <f>IFERROR(__xludf.DUMMYFUNCTION("QUERY(Solution_2!B2:B9371, ""SELECT B WHERE B IS NOT NULL"")"),"9e27bf765fdc2986c2f92c6919872380")</f>
        <v>9e27bf765fdc2986c2f92c6919872380</v>
      </c>
      <c r="H2" s="1" t="str">
        <f>IFERROR(__xludf.DUMMYFUNCTION("QUERY(Solution_2!B2:G9371,""SELECT B, COUNT(G) WHERE B IS NOT NULL GROUP BY B"", 2)"),"9e27bf765fdc2986c2f92c6919872380 d96f725b82f1c12f177e9d1b9c1bb643")</f>
        <v>9e27bf765fdc2986c2f92c6919872380 d96f725b82f1c12f177e9d1b9c1bb643</v>
      </c>
      <c r="I2" s="1" t="str">
        <f>IFERROR(__xludf.DUMMYFUNCTION("""COMPUTED_VALUE"""),"count 9e27bf765fdc2986c2f92c6919872380 d96f725b82f1c12f177e9d1b9c1bb643")</f>
        <v>count 9e27bf765fdc2986c2f92c6919872380 d96f725b82f1c12f177e9d1b9c1bb643</v>
      </c>
      <c r="J2" s="1" t="str">
        <f>IFERROR(__xludf.DUMMYFUNCTION("QUERY(Solution_2!B2:I9371,""SELECT (COUNT(G)/COUNT(B))*100"", 2)")," product(quotient(count 9e27bf765fdc2986c2f92c6919872380 d96f725b82f1c12f177e9d1b9c1bb643count 9e27bf765fdc2986c2f92c6919872380 d96f725b82f1c12f177e9d1b9c1bb643)100())")</f>
        <v> product(quotient(count 9e27bf765fdc2986c2f92c6919872380 d96f725b82f1c12f177e9d1b9c1bb643count 9e27bf765fdc2986c2f92c6919872380 d96f725b82f1c12f177e9d1b9c1bb643)100())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17</v>
      </c>
      <c r="B3" s="2" t="s">
        <v>18</v>
      </c>
      <c r="C3" s="1"/>
      <c r="D3" s="1"/>
      <c r="E3" s="1"/>
      <c r="F3" s="1" t="str">
        <f>IFERROR(__xludf.DUMMYFUNCTION("""COMPUTED_VALUE"""),"2022-04-12 07:07:59 UTC")</f>
        <v>2022-04-12 07:07:59 UTC</v>
      </c>
      <c r="G3" s="1" t="str">
        <f>IFERROR(__xludf.DUMMYFUNCTION("""COMPUTED_VALUE"""),"d96f725b82f1c12f177e9d1b9c1bb643")</f>
        <v>d96f725b82f1c12f177e9d1b9c1bb643</v>
      </c>
      <c r="H3" s="1" t="str">
        <f>IFERROR(__xludf.DUMMYFUNCTION("""COMPUTED_VALUE"""),"00a54f680484144e18b668cc6abe4a84")</f>
        <v>00a54f680484144e18b668cc6abe4a84</v>
      </c>
      <c r="I3" s="1">
        <f>IFERROR(__xludf.DUMMYFUNCTION("""COMPUTED_VALUE"""),1.0)</f>
        <v>1</v>
      </c>
      <c r="J3" s="1">
        <f>IFERROR(__xludf.DUMMYFUNCTION("""COMPUTED_VALUE"""),100.0)</f>
        <v>100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19</v>
      </c>
      <c r="B4" s="2" t="s">
        <v>20</v>
      </c>
      <c r="C4" s="1"/>
      <c r="D4" s="1"/>
      <c r="E4" s="1"/>
      <c r="F4" s="1" t="str">
        <f>IFERROR(__xludf.DUMMYFUNCTION("""COMPUTED_VALUE"""),"2022-04-12 07:07:50 UTC")</f>
        <v>2022-04-12 07:07:50 UTC</v>
      </c>
      <c r="G4" s="1" t="str">
        <f>IFERROR(__xludf.DUMMYFUNCTION("""COMPUTED_VALUE"""),"f9b959ce7f71a1f92bcbf0a35502a036")</f>
        <v>f9b959ce7f71a1f92bcbf0a35502a036</v>
      </c>
      <c r="H4" s="1" t="str">
        <f>IFERROR(__xludf.DUMMYFUNCTION("""COMPUTED_VALUE"""),"0113ac756a546c986922307a4b323b99")</f>
        <v>0113ac756a546c986922307a4b323b99</v>
      </c>
      <c r="I4" s="1">
        <f>IFERROR(__xludf.DUMMYFUNCTION("""COMPUTED_VALUE"""),1.0)</f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21</v>
      </c>
      <c r="B5" s="2" t="s">
        <v>22</v>
      </c>
      <c r="C5" s="1"/>
      <c r="D5" s="1"/>
      <c r="E5" s="1"/>
      <c r="F5" s="1" t="str">
        <f>IFERROR(__xludf.DUMMYFUNCTION("""COMPUTED_VALUE"""),"2022-04-12 07:04:32 UTC")</f>
        <v>2022-04-12 07:04:32 UTC</v>
      </c>
      <c r="G5" s="1" t="str">
        <f>IFERROR(__xludf.DUMMYFUNCTION("""COMPUTED_VALUE"""),"7d2d079987017cf300ad30d97ddaad84")</f>
        <v>7d2d079987017cf300ad30d97ddaad84</v>
      </c>
      <c r="H5" s="1" t="str">
        <f>IFERROR(__xludf.DUMMYFUNCTION("""COMPUTED_VALUE"""),"0162c89fa4be4b785fd6c0619d7929e1")</f>
        <v>0162c89fa4be4b785fd6c0619d7929e1</v>
      </c>
      <c r="I5" s="1">
        <f>IFERROR(__xludf.DUMMYFUNCTION("""COMPUTED_VALUE"""),0.0)</f>
        <v>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23</v>
      </c>
      <c r="B6" s="1"/>
      <c r="C6" s="1"/>
      <c r="D6" s="1"/>
      <c r="E6" s="1"/>
      <c r="F6" s="1" t="str">
        <f>IFERROR(__xludf.DUMMYFUNCTION("""COMPUTED_VALUE"""),"2022-04-12 07:01:56 UTC")</f>
        <v>2022-04-12 07:01:56 UTC</v>
      </c>
      <c r="G6" s="1" t="str">
        <f>IFERROR(__xludf.DUMMYFUNCTION("""COMPUTED_VALUE"""),"53f113f131c5b49c98714600b95fddb3")</f>
        <v>53f113f131c5b49c98714600b95fddb3</v>
      </c>
      <c r="H6" s="1" t="str">
        <f>IFERROR(__xludf.DUMMYFUNCTION("""COMPUTED_VALUE"""),"01696cbebdcf2dfadf53aff55208341f")</f>
        <v>01696cbebdcf2dfadf53aff55208341f</v>
      </c>
      <c r="I6" s="1">
        <f>IFERROR(__xludf.DUMMYFUNCTION("""COMPUTED_VALUE"""),0.0)</f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24</v>
      </c>
      <c r="B7" s="2" t="s">
        <v>25</v>
      </c>
      <c r="C7" s="1"/>
      <c r="D7" s="1"/>
      <c r="E7" s="1"/>
      <c r="F7" s="1" t="str">
        <f>IFERROR(__xludf.DUMMYFUNCTION("""COMPUTED_VALUE"""),"2022-04-12 07:01:53 UTC")</f>
        <v>2022-04-12 07:01:53 UTC</v>
      </c>
      <c r="G7" s="1" t="str">
        <f>IFERROR(__xludf.DUMMYFUNCTION("""COMPUTED_VALUE"""),"2a0442055d31f3b75b860cd86aecf4ea")</f>
        <v>2a0442055d31f3b75b860cd86aecf4ea</v>
      </c>
      <c r="H7" s="1" t="str">
        <f>IFERROR(__xludf.DUMMYFUNCTION("""COMPUTED_VALUE"""),"01a00aa9d03f0ce8da292f50b62c5868")</f>
        <v>01a00aa9d03f0ce8da292f50b62c5868</v>
      </c>
      <c r="I7" s="1">
        <f>IFERROR(__xludf.DUMMYFUNCTION("""COMPUTED_VALUE"""),0.0)</f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26</v>
      </c>
      <c r="B8" s="1"/>
      <c r="C8" s="1"/>
      <c r="D8" s="1"/>
      <c r="E8" s="1"/>
      <c r="F8" s="1" t="str">
        <f>IFERROR(__xludf.DUMMYFUNCTION("""COMPUTED_VALUE"""),"2022-04-12 07:01:50 UTC")</f>
        <v>2022-04-12 07:01:50 UTC</v>
      </c>
      <c r="G8" s="1" t="str">
        <f>IFERROR(__xludf.DUMMYFUNCTION("""COMPUTED_VALUE"""),"188a4318617bae847690254706106891")</f>
        <v>188a4318617bae847690254706106891</v>
      </c>
      <c r="H8" s="1" t="str">
        <f>IFERROR(__xludf.DUMMYFUNCTION("""COMPUTED_VALUE"""),"0249e98b228972cd311e7b11a58cbc23")</f>
        <v>0249e98b228972cd311e7b11a58cbc23</v>
      </c>
      <c r="I8" s="1">
        <f>IFERROR(__xludf.DUMMYFUNCTION("""COMPUTED_VALUE"""),0.0)</f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27</v>
      </c>
      <c r="B9" s="1"/>
      <c r="C9" s="1"/>
      <c r="D9" s="1"/>
      <c r="E9" s="1"/>
      <c r="F9" s="1" t="str">
        <f>IFERROR(__xludf.DUMMYFUNCTION("""COMPUTED_VALUE"""),"2022-04-12 07:01:22 UTC")</f>
        <v>2022-04-12 07:01:22 UTC</v>
      </c>
      <c r="G9" s="1" t="str">
        <f>IFERROR(__xludf.DUMMYFUNCTION("""COMPUTED_VALUE"""),"7068d8135b7d792554d60c3046848af7")</f>
        <v>7068d8135b7d792554d60c3046848af7</v>
      </c>
      <c r="H9" s="1" t="str">
        <f>IFERROR(__xludf.DUMMYFUNCTION("""COMPUTED_VALUE"""),"02692c221752d14e0333cae93bb7abba")</f>
        <v>02692c221752d14e0333cae93bb7abba</v>
      </c>
      <c r="I9" s="1">
        <f>IFERROR(__xludf.DUMMYFUNCTION("""COMPUTED_VALUE"""),1.0)</f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28</v>
      </c>
      <c r="B10" s="1"/>
      <c r="C10" s="1"/>
      <c r="D10" s="1"/>
      <c r="E10" s="1"/>
      <c r="F10" s="1" t="str">
        <f>IFERROR(__xludf.DUMMYFUNCTION("""COMPUTED_VALUE"""),"2022-04-12 07:01:17 UTC")</f>
        <v>2022-04-12 07:01:17 UTC</v>
      </c>
      <c r="G10" s="1" t="str">
        <f>IFERROR(__xludf.DUMMYFUNCTION("""COMPUTED_VALUE"""),"c7696a1b1a3dd8d5ee13cfc7c84378c4")</f>
        <v>c7696a1b1a3dd8d5ee13cfc7c84378c4</v>
      </c>
      <c r="H10" s="1" t="str">
        <f>IFERROR(__xludf.DUMMYFUNCTION("""COMPUTED_VALUE"""),"029a52ab51f1aa935e58cedf98217264")</f>
        <v>029a52ab51f1aa935e58cedf98217264</v>
      </c>
      <c r="I10" s="1">
        <f>IFERROR(__xludf.DUMMYFUNCTION("""COMPUTED_VALUE"""),18.0)</f>
        <v>18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29</v>
      </c>
      <c r="B11" s="1"/>
      <c r="C11" s="1"/>
      <c r="D11" s="1"/>
      <c r="E11" s="1"/>
      <c r="F11" s="1" t="str">
        <f>IFERROR(__xludf.DUMMYFUNCTION("""COMPUTED_VALUE"""),"2022-04-12 07:01:00 UTC")</f>
        <v>2022-04-12 07:01:00 UTC</v>
      </c>
      <c r="G11" s="1" t="str">
        <f>IFERROR(__xludf.DUMMYFUNCTION("""COMPUTED_VALUE"""),"2e7e7a6814fe39f6917b1897a89703d7")</f>
        <v>2e7e7a6814fe39f6917b1897a89703d7</v>
      </c>
      <c r="H11" s="1" t="str">
        <f>IFERROR(__xludf.DUMMYFUNCTION("""COMPUTED_VALUE"""),"031edb3ce43219e204b0e968821cecbc")</f>
        <v>031edb3ce43219e204b0e968821cecbc</v>
      </c>
      <c r="I11" s="1">
        <f>IFERROR(__xludf.DUMMYFUNCTION("""COMPUTED_VALUE"""),1.0)</f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29</v>
      </c>
      <c r="B12" s="2" t="s">
        <v>30</v>
      </c>
      <c r="C12" s="1"/>
      <c r="D12" s="1"/>
      <c r="E12" s="1"/>
      <c r="F12" s="1" t="str">
        <f>IFERROR(__xludf.DUMMYFUNCTION("""COMPUTED_VALUE"""),"2022-04-12 07:01:00 UTC")</f>
        <v>2022-04-12 07:01:00 UTC</v>
      </c>
      <c r="G12" s="1" t="str">
        <f>IFERROR(__xludf.DUMMYFUNCTION("""COMPUTED_VALUE"""),"2e7e7a6814fe39f6917b1897a89703d7")</f>
        <v>2e7e7a6814fe39f6917b1897a89703d7</v>
      </c>
      <c r="H12" s="1" t="str">
        <f>IFERROR(__xludf.DUMMYFUNCTION("""COMPUTED_VALUE"""),"0359bffb39c610224876bac5fca627fe")</f>
        <v>0359bffb39c610224876bac5fca627fe</v>
      </c>
      <c r="I12" s="1">
        <f>IFERROR(__xludf.DUMMYFUNCTION("""COMPUTED_VALUE"""),0.0)</f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31</v>
      </c>
      <c r="B13" s="1"/>
      <c r="C13" s="1"/>
      <c r="D13" s="1"/>
      <c r="E13" s="1"/>
      <c r="F13" s="1" t="str">
        <f>IFERROR(__xludf.DUMMYFUNCTION("""COMPUTED_VALUE"""),"2022-04-12 07:00:27 UTC")</f>
        <v>2022-04-12 07:00:27 UTC</v>
      </c>
      <c r="G13" s="1" t="str">
        <f>IFERROR(__xludf.DUMMYFUNCTION("""COMPUTED_VALUE"""),"91fba088a6ab6219155727b47cee7be9")</f>
        <v>91fba088a6ab6219155727b47cee7be9</v>
      </c>
      <c r="H13" s="1" t="str">
        <f>IFERROR(__xludf.DUMMYFUNCTION("""COMPUTED_VALUE"""),"0362be763b4b3e1313f40c91b5659d2d")</f>
        <v>0362be763b4b3e1313f40c91b5659d2d</v>
      </c>
      <c r="I13" s="1">
        <f>IFERROR(__xludf.DUMMYFUNCTION("""COMPUTED_VALUE"""),2.0)</f>
        <v>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32</v>
      </c>
      <c r="B14" s="2" t="s">
        <v>33</v>
      </c>
      <c r="C14" s="1"/>
      <c r="D14" s="1"/>
      <c r="E14" s="1"/>
      <c r="F14" s="1" t="str">
        <f>IFERROR(__xludf.DUMMYFUNCTION("""COMPUTED_VALUE"""),"2022-04-12 06:59:15 UTC")</f>
        <v>2022-04-12 06:59:15 UTC</v>
      </c>
      <c r="G14" s="1" t="str">
        <f>IFERROR(__xludf.DUMMYFUNCTION("""COMPUTED_VALUE"""),"91fba088a6ab6219155727b47cee7be9")</f>
        <v>91fba088a6ab6219155727b47cee7be9</v>
      </c>
      <c r="H14" s="1" t="str">
        <f>IFERROR(__xludf.DUMMYFUNCTION("""COMPUTED_VALUE"""),"039ea32f87a78d9c093e18e0acf384bb")</f>
        <v>039ea32f87a78d9c093e18e0acf384bb</v>
      </c>
      <c r="I14" s="1">
        <f>IFERROR(__xludf.DUMMYFUNCTION("""COMPUTED_VALUE"""),0.0)</f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34</v>
      </c>
      <c r="B15" s="1"/>
      <c r="C15" s="1"/>
      <c r="D15" s="1"/>
      <c r="E15" s="1"/>
      <c r="F15" s="1" t="str">
        <f>IFERROR(__xludf.DUMMYFUNCTION("""COMPUTED_VALUE"""),"2022-04-12 06:58:53 UTC")</f>
        <v>2022-04-12 06:58:53 UTC</v>
      </c>
      <c r="G15" s="1" t="str">
        <f>IFERROR(__xludf.DUMMYFUNCTION("""COMPUTED_VALUE"""),"91fba088a6ab6219155727b47cee7be9")</f>
        <v>91fba088a6ab6219155727b47cee7be9</v>
      </c>
      <c r="H15" s="1" t="str">
        <f>IFERROR(__xludf.DUMMYFUNCTION("""COMPUTED_VALUE"""),"042040bbfb1503438e0aec01dbe086c7")</f>
        <v>042040bbfb1503438e0aec01dbe086c7</v>
      </c>
      <c r="I15" s="1">
        <f>IFERROR(__xludf.DUMMYFUNCTION("""COMPUTED_VALUE"""),3.0)</f>
        <v>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35</v>
      </c>
      <c r="B16" s="1"/>
      <c r="C16" s="1"/>
      <c r="D16" s="1"/>
      <c r="E16" s="1"/>
      <c r="F16" s="1" t="str">
        <f>IFERROR(__xludf.DUMMYFUNCTION("""COMPUTED_VALUE"""),"2022-04-12 06:58:47 UTC")</f>
        <v>2022-04-12 06:58:47 UTC</v>
      </c>
      <c r="G16" s="1" t="str">
        <f>IFERROR(__xludf.DUMMYFUNCTION("""COMPUTED_VALUE"""),"91fba088a6ab6219155727b47cee7be9")</f>
        <v>91fba088a6ab6219155727b47cee7be9</v>
      </c>
      <c r="H16" s="1" t="str">
        <f>IFERROR(__xludf.DUMMYFUNCTION("""COMPUTED_VALUE"""),"0447ddd9b24376ab4ac7a7f1ab133c42")</f>
        <v>0447ddd9b24376ab4ac7a7f1ab133c42</v>
      </c>
      <c r="I16" s="1">
        <f>IFERROR(__xludf.DUMMYFUNCTION("""COMPUTED_VALUE"""),1.0)</f>
        <v>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36</v>
      </c>
      <c r="B17" s="2" t="s">
        <v>37</v>
      </c>
      <c r="C17" s="1"/>
      <c r="D17" s="1"/>
      <c r="E17" s="1"/>
      <c r="F17" s="1" t="str">
        <f>IFERROR(__xludf.DUMMYFUNCTION("""COMPUTED_VALUE"""),"2022-04-12 06:58:36 UTC")</f>
        <v>2022-04-12 06:58:36 UTC</v>
      </c>
      <c r="G17" s="1" t="str">
        <f>IFERROR(__xludf.DUMMYFUNCTION("""COMPUTED_VALUE"""),"debfe92260dd64f918c0da86160bdcdc")</f>
        <v>debfe92260dd64f918c0da86160bdcdc</v>
      </c>
      <c r="H17" s="1" t="str">
        <f>IFERROR(__xludf.DUMMYFUNCTION("""COMPUTED_VALUE"""),"0472251747b3736193a5164006e89335")</f>
        <v>0472251747b3736193a5164006e89335</v>
      </c>
      <c r="I17" s="1">
        <f>IFERROR(__xludf.DUMMYFUNCTION("""COMPUTED_VALUE"""),2.0)</f>
        <v>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38</v>
      </c>
      <c r="B18" s="2" t="s">
        <v>39</v>
      </c>
      <c r="C18" s="1"/>
      <c r="D18" s="1"/>
      <c r="E18" s="1"/>
      <c r="F18" s="1" t="str">
        <f>IFERROR(__xludf.DUMMYFUNCTION("""COMPUTED_VALUE"""),"2022-04-12 06:58:25 UTC")</f>
        <v>2022-04-12 06:58:25 UTC</v>
      </c>
      <c r="G18" s="1" t="str">
        <f>IFERROR(__xludf.DUMMYFUNCTION("""COMPUTED_VALUE"""),"861ad8e9c4142041c0417dd5d5d35363")</f>
        <v>861ad8e9c4142041c0417dd5d5d35363</v>
      </c>
      <c r="H18" s="1" t="str">
        <f>IFERROR(__xludf.DUMMYFUNCTION("""COMPUTED_VALUE"""),"04820419715d155fc510ca43a6d11c6e")</f>
        <v>04820419715d155fc510ca43a6d11c6e</v>
      </c>
      <c r="I18" s="1">
        <f>IFERROR(__xludf.DUMMYFUNCTION("""COMPUTED_VALUE"""),2.0)</f>
        <v>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40</v>
      </c>
      <c r="B19" s="2" t="s">
        <v>41</v>
      </c>
      <c r="C19" s="1"/>
      <c r="D19" s="1"/>
      <c r="E19" s="1"/>
      <c r="F19" s="1" t="str">
        <f>IFERROR(__xludf.DUMMYFUNCTION("""COMPUTED_VALUE"""),"2022-04-12 06:57:32 UTC")</f>
        <v>2022-04-12 06:57:32 UTC</v>
      </c>
      <c r="G19" s="1" t="str">
        <f>IFERROR(__xludf.DUMMYFUNCTION("""COMPUTED_VALUE"""),"adc11055703b944df7122938251cc957")</f>
        <v>adc11055703b944df7122938251cc957</v>
      </c>
      <c r="H19" s="1" t="str">
        <f>IFERROR(__xludf.DUMMYFUNCTION("""COMPUTED_VALUE"""),"049972e636b84a1621d9ca326a818a13")</f>
        <v>049972e636b84a1621d9ca326a818a13</v>
      </c>
      <c r="I19" s="1">
        <f>IFERROR(__xludf.DUMMYFUNCTION("""COMPUTED_VALUE"""),3.0)</f>
        <v>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42</v>
      </c>
      <c r="B20" s="2" t="s">
        <v>41</v>
      </c>
      <c r="C20" s="1"/>
      <c r="D20" s="1"/>
      <c r="E20" s="1"/>
      <c r="F20" s="1" t="str">
        <f>IFERROR(__xludf.DUMMYFUNCTION("""COMPUTED_VALUE"""),"2022-04-12 06:57:30 UTC")</f>
        <v>2022-04-12 06:57:30 UTC</v>
      </c>
      <c r="G20" s="1" t="str">
        <f>IFERROR(__xludf.DUMMYFUNCTION("""COMPUTED_VALUE"""),"aee4548cea84308b168672fc8a469e23")</f>
        <v>aee4548cea84308b168672fc8a469e23</v>
      </c>
      <c r="H20" s="1" t="str">
        <f>IFERROR(__xludf.DUMMYFUNCTION("""COMPUTED_VALUE"""),"0512e18ded9bd24597d81dc8113ccac2")</f>
        <v>0512e18ded9bd24597d81dc8113ccac2</v>
      </c>
      <c r="I20" s="1">
        <f>IFERROR(__xludf.DUMMYFUNCTION("""COMPUTED_VALUE"""),0.0)</f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43</v>
      </c>
      <c r="B21" s="2" t="s">
        <v>44</v>
      </c>
      <c r="C21" s="1"/>
      <c r="D21" s="1"/>
      <c r="E21" s="1"/>
      <c r="F21" s="1" t="str">
        <f>IFERROR(__xludf.DUMMYFUNCTION("""COMPUTED_VALUE"""),"2022-04-12 06:56:49 UTC")</f>
        <v>2022-04-12 06:56:49 UTC</v>
      </c>
      <c r="G21" s="1" t="str">
        <f>IFERROR(__xludf.DUMMYFUNCTION("""COMPUTED_VALUE"""),"45194919de55628331278d92289f03fa")</f>
        <v>45194919de55628331278d92289f03fa</v>
      </c>
      <c r="H21" s="1" t="str">
        <f>IFERROR(__xludf.DUMMYFUNCTION("""COMPUTED_VALUE"""),"055f8ef0770b68004b75bdc635353ab6")</f>
        <v>055f8ef0770b68004b75bdc635353ab6</v>
      </c>
      <c r="I21" s="1">
        <f>IFERROR(__xludf.DUMMYFUNCTION("""COMPUTED_VALUE"""),1.0)</f>
        <v>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45</v>
      </c>
      <c r="B22" s="1"/>
      <c r="C22" s="1"/>
      <c r="D22" s="1"/>
      <c r="E22" s="1"/>
      <c r="F22" s="1" t="str">
        <f>IFERROR(__xludf.DUMMYFUNCTION("""COMPUTED_VALUE"""),"2022-04-12 06:56:43 UTC")</f>
        <v>2022-04-12 06:56:43 UTC</v>
      </c>
      <c r="G22" s="1" t="str">
        <f>IFERROR(__xludf.DUMMYFUNCTION("""COMPUTED_VALUE"""),"f34af2b1f4385d03dacaae2978766874")</f>
        <v>f34af2b1f4385d03dacaae2978766874</v>
      </c>
      <c r="H22" s="1" t="str">
        <f>IFERROR(__xludf.DUMMYFUNCTION("""COMPUTED_VALUE"""),"0592040f51c5bac1ceed9b7b04dfc2ba")</f>
        <v>0592040f51c5bac1ceed9b7b04dfc2ba</v>
      </c>
      <c r="I22" s="1">
        <f>IFERROR(__xludf.DUMMYFUNCTION("""COMPUTED_VALUE"""),0.0)</f>
        <v>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46</v>
      </c>
      <c r="B23" s="2" t="s">
        <v>44</v>
      </c>
      <c r="C23" s="1"/>
      <c r="D23" s="1"/>
      <c r="E23" s="1"/>
      <c r="F23" s="1" t="str">
        <f>IFERROR(__xludf.DUMMYFUNCTION("""COMPUTED_VALUE"""),"2022-04-12 06:56:39 UTC")</f>
        <v>2022-04-12 06:56:39 UTC</v>
      </c>
      <c r="G23" s="1" t="str">
        <f>IFERROR(__xludf.DUMMYFUNCTION("""COMPUTED_VALUE"""),"f34af2b1f4385d03dacaae2978766874")</f>
        <v>f34af2b1f4385d03dacaae2978766874</v>
      </c>
      <c r="H23" s="1" t="str">
        <f>IFERROR(__xludf.DUMMYFUNCTION("""COMPUTED_VALUE"""),"05ae3b0b19155016871dedd4eca1b3e9")</f>
        <v>05ae3b0b19155016871dedd4eca1b3e9</v>
      </c>
      <c r="I23" s="1">
        <f>IFERROR(__xludf.DUMMYFUNCTION("""COMPUTED_VALUE"""),0.0)</f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47</v>
      </c>
      <c r="B24" s="2" t="s">
        <v>44</v>
      </c>
      <c r="C24" s="1"/>
      <c r="D24" s="1"/>
      <c r="E24" s="1"/>
      <c r="F24" s="1" t="str">
        <f>IFERROR(__xludf.DUMMYFUNCTION("""COMPUTED_VALUE"""),"2022-04-12 06:56:37 UTC")</f>
        <v>2022-04-12 06:56:37 UTC</v>
      </c>
      <c r="G24" s="1" t="str">
        <f>IFERROR(__xludf.DUMMYFUNCTION("""COMPUTED_VALUE"""),"f34af2b1f4385d03dacaae2978766874")</f>
        <v>f34af2b1f4385d03dacaae2978766874</v>
      </c>
      <c r="H24" s="1" t="str">
        <f>IFERROR(__xludf.DUMMYFUNCTION("""COMPUTED_VALUE"""),"05f1816c012ae9b3d0c115e72aed1fdc")</f>
        <v>05f1816c012ae9b3d0c115e72aed1fdc</v>
      </c>
      <c r="I24" s="1">
        <f>IFERROR(__xludf.DUMMYFUNCTION("""COMPUTED_VALUE"""),1.0)</f>
        <v>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48</v>
      </c>
      <c r="B25" s="2" t="s">
        <v>44</v>
      </c>
      <c r="C25" s="1"/>
      <c r="D25" s="1"/>
      <c r="E25" s="1"/>
      <c r="F25" s="1" t="str">
        <f>IFERROR(__xludf.DUMMYFUNCTION("""COMPUTED_VALUE"""),"2022-04-12 06:56:33 UTC")</f>
        <v>2022-04-12 06:56:33 UTC</v>
      </c>
      <c r="G25" s="1" t="str">
        <f>IFERROR(__xludf.DUMMYFUNCTION("""COMPUTED_VALUE"""),"f34af2b1f4385d03dacaae2978766874")</f>
        <v>f34af2b1f4385d03dacaae2978766874</v>
      </c>
      <c r="H25" s="1" t="str">
        <f>IFERROR(__xludf.DUMMYFUNCTION("""COMPUTED_VALUE"""),"061c1c5a59eeaa56a56067076bb76bad")</f>
        <v>061c1c5a59eeaa56a56067076bb76bad</v>
      </c>
      <c r="I25" s="1">
        <f>IFERROR(__xludf.DUMMYFUNCTION("""COMPUTED_VALUE"""),1.0)</f>
        <v>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49</v>
      </c>
      <c r="B26" s="2" t="s">
        <v>50</v>
      </c>
      <c r="C26" s="1"/>
      <c r="D26" s="1"/>
      <c r="E26" s="1"/>
      <c r="F26" s="1" t="str">
        <f>IFERROR(__xludf.DUMMYFUNCTION("""COMPUTED_VALUE"""),"2022-04-12 06:54:49 UTC")</f>
        <v>2022-04-12 06:54:49 UTC</v>
      </c>
      <c r="G26" s="1" t="str">
        <f>IFERROR(__xludf.DUMMYFUNCTION("""COMPUTED_VALUE"""),"f34af2b1f4385d03dacaae2978766874")</f>
        <v>f34af2b1f4385d03dacaae2978766874</v>
      </c>
      <c r="H26" s="1" t="str">
        <f>IFERROR(__xludf.DUMMYFUNCTION("""COMPUTED_VALUE"""),"06bd6ebc6c39eae3d078b9be68ea47fb")</f>
        <v>06bd6ebc6c39eae3d078b9be68ea47fb</v>
      </c>
      <c r="I26" s="1">
        <f>IFERROR(__xludf.DUMMYFUNCTION("""COMPUTED_VALUE"""),1.0)</f>
        <v>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51</v>
      </c>
      <c r="B27" s="1"/>
      <c r="C27" s="1"/>
      <c r="D27" s="1"/>
      <c r="E27" s="1"/>
      <c r="F27" s="1" t="str">
        <f>IFERROR(__xludf.DUMMYFUNCTION("""COMPUTED_VALUE"""),"2022-04-12 06:52:53 UTC")</f>
        <v>2022-04-12 06:52:53 UTC</v>
      </c>
      <c r="G27" s="1" t="str">
        <f>IFERROR(__xludf.DUMMYFUNCTION("""COMPUTED_VALUE"""),"5c6346228d8010a0929e73ea93585d27")</f>
        <v>5c6346228d8010a0929e73ea93585d27</v>
      </c>
      <c r="H27" s="1" t="str">
        <f>IFERROR(__xludf.DUMMYFUNCTION("""COMPUTED_VALUE"""),"06c41c83264c2a15709c74cf3c569a6a")</f>
        <v>06c41c83264c2a15709c74cf3c569a6a</v>
      </c>
      <c r="I27" s="1">
        <f>IFERROR(__xludf.DUMMYFUNCTION("""COMPUTED_VALUE"""),1.0)</f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52</v>
      </c>
      <c r="B28" s="2" t="s">
        <v>53</v>
      </c>
      <c r="C28" s="1"/>
      <c r="D28" s="1"/>
      <c r="E28" s="1"/>
      <c r="F28" s="1" t="str">
        <f>IFERROR(__xludf.DUMMYFUNCTION("""COMPUTED_VALUE"""),"2022-04-12 06:52:38 UTC")</f>
        <v>2022-04-12 06:52:38 UTC</v>
      </c>
      <c r="G28" s="1" t="str">
        <f>IFERROR(__xludf.DUMMYFUNCTION("""COMPUTED_VALUE"""),"8f001089daa8acfe41422878d7cfbab8")</f>
        <v>8f001089daa8acfe41422878d7cfbab8</v>
      </c>
      <c r="H28" s="1" t="str">
        <f>IFERROR(__xludf.DUMMYFUNCTION("""COMPUTED_VALUE"""),"06d55157cfc1a1c12dad397707308a0d")</f>
        <v>06d55157cfc1a1c12dad397707308a0d</v>
      </c>
      <c r="I28" s="1">
        <f>IFERROR(__xludf.DUMMYFUNCTION("""COMPUTED_VALUE"""),0.0)</f>
        <v>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54</v>
      </c>
      <c r="B29" s="1"/>
      <c r="C29" s="1"/>
      <c r="D29" s="1"/>
      <c r="E29" s="1"/>
      <c r="F29" s="1" t="str">
        <f>IFERROR(__xludf.DUMMYFUNCTION("""COMPUTED_VALUE"""),"2022-04-12 06:51:33 UTC")</f>
        <v>2022-04-12 06:51:33 UTC</v>
      </c>
      <c r="G29" s="1" t="str">
        <f>IFERROR(__xludf.DUMMYFUNCTION("""COMPUTED_VALUE"""),"5c6346228d8010a0929e73ea93585d27")</f>
        <v>5c6346228d8010a0929e73ea93585d27</v>
      </c>
      <c r="H29" s="1" t="str">
        <f>IFERROR(__xludf.DUMMYFUNCTION("""COMPUTED_VALUE"""),"06e1a9138fac6ad2203ed00ccc5a395b")</f>
        <v>06e1a9138fac6ad2203ed00ccc5a395b</v>
      </c>
      <c r="I29" s="1">
        <f>IFERROR(__xludf.DUMMYFUNCTION("""COMPUTED_VALUE"""),0.0)</f>
        <v>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55</v>
      </c>
      <c r="B30" s="2" t="s">
        <v>56</v>
      </c>
      <c r="C30" s="1"/>
      <c r="D30" s="1"/>
      <c r="E30" s="1"/>
      <c r="F30" s="1" t="str">
        <f>IFERROR(__xludf.DUMMYFUNCTION("""COMPUTED_VALUE"""),"2022-04-12 06:51:26 UTC")</f>
        <v>2022-04-12 06:51:26 UTC</v>
      </c>
      <c r="G30" s="1" t="str">
        <f>IFERROR(__xludf.DUMMYFUNCTION("""COMPUTED_VALUE"""),"5c6346228d8010a0929e73ea93585d27")</f>
        <v>5c6346228d8010a0929e73ea93585d27</v>
      </c>
      <c r="H30" s="1" t="str">
        <f>IFERROR(__xludf.DUMMYFUNCTION("""COMPUTED_VALUE"""),"06f11aed2c0d1dcdd779f09942818ef4")</f>
        <v>06f11aed2c0d1dcdd779f09942818ef4</v>
      </c>
      <c r="I30" s="1">
        <f>IFERROR(__xludf.DUMMYFUNCTION("""COMPUTED_VALUE"""),1.0)</f>
        <v>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57</v>
      </c>
      <c r="B31" s="1"/>
      <c r="C31" s="1"/>
      <c r="D31" s="1"/>
      <c r="E31" s="1"/>
      <c r="F31" s="1" t="str">
        <f>IFERROR(__xludf.DUMMYFUNCTION("""COMPUTED_VALUE"""),"2022-04-12 06:50:27 UTC")</f>
        <v>2022-04-12 06:50:27 UTC</v>
      </c>
      <c r="G31" s="1" t="str">
        <f>IFERROR(__xludf.DUMMYFUNCTION("""COMPUTED_VALUE"""),"8f001089daa8acfe41422878d7cfbab8")</f>
        <v>8f001089daa8acfe41422878d7cfbab8</v>
      </c>
      <c r="H31" s="1" t="str">
        <f>IFERROR(__xludf.DUMMYFUNCTION("""COMPUTED_VALUE"""),"071e01d69b97376bf2fa4bd794198e45")</f>
        <v>071e01d69b97376bf2fa4bd794198e45</v>
      </c>
      <c r="I31" s="1">
        <f>IFERROR(__xludf.DUMMYFUNCTION("""COMPUTED_VALUE"""),1.0)</f>
        <v>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58</v>
      </c>
      <c r="B32" s="1"/>
      <c r="C32" s="1"/>
      <c r="D32" s="1"/>
      <c r="E32" s="1"/>
      <c r="F32" s="1" t="str">
        <f>IFERROR(__xludf.DUMMYFUNCTION("""COMPUTED_VALUE"""),"2022-04-12 06:47:18 UTC")</f>
        <v>2022-04-12 06:47:18 UTC</v>
      </c>
      <c r="G32" s="1" t="str">
        <f>IFERROR(__xludf.DUMMYFUNCTION("""COMPUTED_VALUE"""),"f34af2b1f4385d03dacaae2978766874")</f>
        <v>f34af2b1f4385d03dacaae2978766874</v>
      </c>
      <c r="H32" s="1" t="str">
        <f>IFERROR(__xludf.DUMMYFUNCTION("""COMPUTED_VALUE"""),"073faca9ffbbc5e94a8b0e421e338fdd")</f>
        <v>073faca9ffbbc5e94a8b0e421e338fdd</v>
      </c>
      <c r="I32" s="1">
        <f>IFERROR(__xludf.DUMMYFUNCTION("""COMPUTED_VALUE"""),0.0)</f>
        <v>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59</v>
      </c>
      <c r="B33" s="1"/>
      <c r="C33" s="1"/>
      <c r="D33" s="1"/>
      <c r="E33" s="1"/>
      <c r="F33" s="1" t="str">
        <f>IFERROR(__xludf.DUMMYFUNCTION("""COMPUTED_VALUE"""),"2022-04-12 06:46:58 UTC")</f>
        <v>2022-04-12 06:46:58 UTC</v>
      </c>
      <c r="G33" s="1" t="str">
        <f>IFERROR(__xludf.DUMMYFUNCTION("""COMPUTED_VALUE"""),"5c6346228d8010a0929e73ea93585d27")</f>
        <v>5c6346228d8010a0929e73ea93585d27</v>
      </c>
      <c r="H33" s="1" t="str">
        <f>IFERROR(__xludf.DUMMYFUNCTION("""COMPUTED_VALUE"""),"074d7e5be3165a8c74a954e160eec8e8")</f>
        <v>074d7e5be3165a8c74a954e160eec8e8</v>
      </c>
      <c r="I33" s="1">
        <f>IFERROR(__xludf.DUMMYFUNCTION("""COMPUTED_VALUE"""),1.0)</f>
        <v>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60</v>
      </c>
      <c r="B34" s="1"/>
      <c r="C34" s="1"/>
      <c r="D34" s="1"/>
      <c r="E34" s="1"/>
      <c r="F34" s="1" t="str">
        <f>IFERROR(__xludf.DUMMYFUNCTION("""COMPUTED_VALUE"""),"2022-04-12 06:45:38 UTC")</f>
        <v>2022-04-12 06:45:38 UTC</v>
      </c>
      <c r="G34" s="1" t="str">
        <f>IFERROR(__xludf.DUMMYFUNCTION("""COMPUTED_VALUE"""),"f34af2b1f4385d03dacaae2978766874")</f>
        <v>f34af2b1f4385d03dacaae2978766874</v>
      </c>
      <c r="H34" s="1" t="str">
        <f>IFERROR(__xludf.DUMMYFUNCTION("""COMPUTED_VALUE"""),"075cb73e19ebde73477f5c10650fe72b")</f>
        <v>075cb73e19ebde73477f5c10650fe72b</v>
      </c>
      <c r="I34" s="1">
        <f>IFERROR(__xludf.DUMMYFUNCTION("""COMPUTED_VALUE"""),7.0)</f>
        <v>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61</v>
      </c>
      <c r="B35" s="1"/>
      <c r="C35" s="1"/>
      <c r="D35" s="1"/>
      <c r="E35" s="1"/>
      <c r="F35" s="1" t="str">
        <f>IFERROR(__xludf.DUMMYFUNCTION("""COMPUTED_VALUE"""),"2022-04-12 06:44:30 UTC")</f>
        <v>2022-04-12 06:44:30 UTC</v>
      </c>
      <c r="G35" s="1" t="str">
        <f>IFERROR(__xludf.DUMMYFUNCTION("""COMPUTED_VALUE"""),"f34af2b1f4385d03dacaae2978766874")</f>
        <v>f34af2b1f4385d03dacaae2978766874</v>
      </c>
      <c r="H35" s="1" t="str">
        <f>IFERROR(__xludf.DUMMYFUNCTION("""COMPUTED_VALUE"""),"07670c7c40405dc1cfbd6c49898fd96f")</f>
        <v>07670c7c40405dc1cfbd6c49898fd96f</v>
      </c>
      <c r="I35" s="1">
        <f>IFERROR(__xludf.DUMMYFUNCTION("""COMPUTED_VALUE"""),0.0)</f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62</v>
      </c>
      <c r="B36" s="1"/>
      <c r="C36" s="1"/>
      <c r="D36" s="1"/>
      <c r="E36" s="1"/>
      <c r="F36" s="1" t="str">
        <f>IFERROR(__xludf.DUMMYFUNCTION("""COMPUTED_VALUE"""),"2022-04-12 06:37:59 UTC")</f>
        <v>2022-04-12 06:37:59 UTC</v>
      </c>
      <c r="G36" s="1" t="str">
        <f>IFERROR(__xludf.DUMMYFUNCTION("""COMPUTED_VALUE"""),"f34af2b1f4385d03dacaae2978766874")</f>
        <v>f34af2b1f4385d03dacaae2978766874</v>
      </c>
      <c r="H36" s="1" t="str">
        <f>IFERROR(__xludf.DUMMYFUNCTION("""COMPUTED_VALUE"""),"07737ee50fe3bfdcb348158e52495226")</f>
        <v>07737ee50fe3bfdcb348158e52495226</v>
      </c>
      <c r="I36" s="1">
        <f>IFERROR(__xludf.DUMMYFUNCTION("""COMPUTED_VALUE"""),0.0)</f>
        <v>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63</v>
      </c>
      <c r="B37" s="1"/>
      <c r="C37" s="1"/>
      <c r="D37" s="1"/>
      <c r="E37" s="1"/>
      <c r="F37" s="1" t="str">
        <f>IFERROR(__xludf.DUMMYFUNCTION("""COMPUTED_VALUE"""),"2022-04-12 06:36:53 UTC")</f>
        <v>2022-04-12 06:36:53 UTC</v>
      </c>
      <c r="G37" s="1" t="str">
        <f>IFERROR(__xludf.DUMMYFUNCTION("""COMPUTED_VALUE"""),"46ef89cf0faca910c84c33305885545d")</f>
        <v>46ef89cf0faca910c84c33305885545d</v>
      </c>
      <c r="H37" s="1" t="str">
        <f>IFERROR(__xludf.DUMMYFUNCTION("""COMPUTED_VALUE"""),"07792d028e89863d28859eefc6d6cf3d")</f>
        <v>07792d028e89863d28859eefc6d6cf3d</v>
      </c>
      <c r="I37" s="1">
        <f>IFERROR(__xludf.DUMMYFUNCTION("""COMPUTED_VALUE"""),0.0)</f>
        <v>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64</v>
      </c>
      <c r="B38" s="2" t="s">
        <v>65</v>
      </c>
      <c r="C38" s="1"/>
      <c r="D38" s="1"/>
      <c r="E38" s="1"/>
      <c r="F38" s="1" t="str">
        <f>IFERROR(__xludf.DUMMYFUNCTION("""COMPUTED_VALUE"""),"2022-04-12 06:35:19 UTC")</f>
        <v>2022-04-12 06:35:19 UTC</v>
      </c>
      <c r="G38" s="1" t="str">
        <f>IFERROR(__xludf.DUMMYFUNCTION("""COMPUTED_VALUE"""),"46ef89cf0faca910c84c33305885545d")</f>
        <v>46ef89cf0faca910c84c33305885545d</v>
      </c>
      <c r="H38" s="1" t="str">
        <f>IFERROR(__xludf.DUMMYFUNCTION("""COMPUTED_VALUE"""),"078c09340fcccdf93379f1714bdc0be6")</f>
        <v>078c09340fcccdf93379f1714bdc0be6</v>
      </c>
      <c r="I38" s="1">
        <f>IFERROR(__xludf.DUMMYFUNCTION("""COMPUTED_VALUE"""),0.0)</f>
        <v>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66</v>
      </c>
      <c r="B39" s="1"/>
      <c r="C39" s="1"/>
      <c r="D39" s="1"/>
      <c r="E39" s="1"/>
      <c r="F39" s="1" t="str">
        <f>IFERROR(__xludf.DUMMYFUNCTION("""COMPUTED_VALUE"""),"2022-04-12 06:32:19 UTC")</f>
        <v>2022-04-12 06:32:19 UTC</v>
      </c>
      <c r="G39" s="1" t="str">
        <f>IFERROR(__xludf.DUMMYFUNCTION("""COMPUTED_VALUE"""),"5c6346228d8010a0929e73ea93585d27")</f>
        <v>5c6346228d8010a0929e73ea93585d27</v>
      </c>
      <c r="H39" s="1" t="str">
        <f>IFERROR(__xludf.DUMMYFUNCTION("""COMPUTED_VALUE"""),"07b5434393095f28786720534713c2f1")</f>
        <v>07b5434393095f28786720534713c2f1</v>
      </c>
      <c r="I39" s="1">
        <f>IFERROR(__xludf.DUMMYFUNCTION("""COMPUTED_VALUE"""),1.0)</f>
        <v>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67</v>
      </c>
      <c r="B40" s="1"/>
      <c r="C40" s="1"/>
      <c r="D40" s="1"/>
      <c r="E40" s="1"/>
      <c r="F40" s="1" t="str">
        <f>IFERROR(__xludf.DUMMYFUNCTION("""COMPUTED_VALUE"""),"2022-04-12 06:31:56 UTC")</f>
        <v>2022-04-12 06:31:56 UTC</v>
      </c>
      <c r="G40" s="1" t="str">
        <f>IFERROR(__xludf.DUMMYFUNCTION("""COMPUTED_VALUE"""),"5c6346228d8010a0929e73ea93585d27")</f>
        <v>5c6346228d8010a0929e73ea93585d27</v>
      </c>
      <c r="H40" s="1" t="str">
        <f>IFERROR(__xludf.DUMMYFUNCTION("""COMPUTED_VALUE"""),"0800b0de60bdc35a736dedb22b8ba743")</f>
        <v>0800b0de60bdc35a736dedb22b8ba743</v>
      </c>
      <c r="I40" s="1">
        <f>IFERROR(__xludf.DUMMYFUNCTION("""COMPUTED_VALUE"""),0.0)</f>
        <v>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68</v>
      </c>
      <c r="B41" s="1"/>
      <c r="C41" s="1"/>
      <c r="D41" s="1"/>
      <c r="E41" s="1"/>
      <c r="F41" s="1" t="str">
        <f>IFERROR(__xludf.DUMMYFUNCTION("""COMPUTED_VALUE"""),"2022-04-12 06:31:34 UTC")</f>
        <v>2022-04-12 06:31:34 UTC</v>
      </c>
      <c r="G41" s="1" t="str">
        <f>IFERROR(__xludf.DUMMYFUNCTION("""COMPUTED_VALUE"""),"5c6346228d8010a0929e73ea93585d27")</f>
        <v>5c6346228d8010a0929e73ea93585d27</v>
      </c>
      <c r="H41" s="1" t="str">
        <f>IFERROR(__xludf.DUMMYFUNCTION("""COMPUTED_VALUE"""),"08168e20598bbd48aabd91449e769553")</f>
        <v>08168e20598bbd48aabd91449e769553</v>
      </c>
      <c r="I41" s="1">
        <f>IFERROR(__xludf.DUMMYFUNCTION("""COMPUTED_VALUE"""),1.0)</f>
        <v>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69</v>
      </c>
      <c r="B42" s="1"/>
      <c r="C42" s="1"/>
      <c r="D42" s="1"/>
      <c r="E42" s="1"/>
      <c r="F42" s="1" t="str">
        <f>IFERROR(__xludf.DUMMYFUNCTION("""COMPUTED_VALUE"""),"2022-04-12 06:26:41 UTC")</f>
        <v>2022-04-12 06:26:41 UTC</v>
      </c>
      <c r="G42" s="1" t="str">
        <f>IFERROR(__xludf.DUMMYFUNCTION("""COMPUTED_VALUE"""),"c8ef09f01b0bb4c6c1b75cf28a48d04a")</f>
        <v>c8ef09f01b0bb4c6c1b75cf28a48d04a</v>
      </c>
      <c r="H42" s="1" t="str">
        <f>IFERROR(__xludf.DUMMYFUNCTION("""COMPUTED_VALUE"""),"085c6da92cade56f5a56a9bb2ddc701f")</f>
        <v>085c6da92cade56f5a56a9bb2ddc701f</v>
      </c>
      <c r="I42" s="1">
        <f>IFERROR(__xludf.DUMMYFUNCTION("""COMPUTED_VALUE"""),1.0)</f>
        <v>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70</v>
      </c>
      <c r="B43" s="1"/>
      <c r="C43" s="1"/>
      <c r="D43" s="1"/>
      <c r="E43" s="1"/>
      <c r="F43" s="1" t="str">
        <f>IFERROR(__xludf.DUMMYFUNCTION("""COMPUTED_VALUE"""),"2022-04-12 06:25:34 UTC")</f>
        <v>2022-04-12 06:25:34 UTC</v>
      </c>
      <c r="G43" s="1" t="str">
        <f>IFERROR(__xludf.DUMMYFUNCTION("""COMPUTED_VALUE"""),"59574b50bc7377d012318c0cc760d3a4")</f>
        <v>59574b50bc7377d012318c0cc760d3a4</v>
      </c>
      <c r="H43" s="1" t="str">
        <f>IFERROR(__xludf.DUMMYFUNCTION("""COMPUTED_VALUE"""),"085cd98d0376e233e5f75f69cc777e37")</f>
        <v>085cd98d0376e233e5f75f69cc777e37</v>
      </c>
      <c r="I43" s="1">
        <f>IFERROR(__xludf.DUMMYFUNCTION("""COMPUTED_VALUE"""),1.0)</f>
        <v>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71</v>
      </c>
      <c r="B44" s="1"/>
      <c r="C44" s="1"/>
      <c r="D44" s="1"/>
      <c r="E44" s="1"/>
      <c r="F44" s="1" t="str">
        <f>IFERROR(__xludf.DUMMYFUNCTION("""COMPUTED_VALUE"""),"2022-04-12 06:25:15 UTC")</f>
        <v>2022-04-12 06:25:15 UTC</v>
      </c>
      <c r="G44" s="1" t="str">
        <f>IFERROR(__xludf.DUMMYFUNCTION("""COMPUTED_VALUE"""),"1c4795cbe0782fab8d84bd9d524debe1")</f>
        <v>1c4795cbe0782fab8d84bd9d524debe1</v>
      </c>
      <c r="H44" s="1" t="str">
        <f>IFERROR(__xludf.DUMMYFUNCTION("""COMPUTED_VALUE"""),"089a3505aa581ffbc8f6af411d54fb93")</f>
        <v>089a3505aa581ffbc8f6af411d54fb93</v>
      </c>
      <c r="I44" s="1">
        <f>IFERROR(__xludf.DUMMYFUNCTION("""COMPUTED_VALUE"""),0.0)</f>
        <v>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72</v>
      </c>
      <c r="B45" s="1"/>
      <c r="C45" s="1"/>
      <c r="D45" s="1"/>
      <c r="E45" s="1"/>
      <c r="F45" s="1" t="str">
        <f>IFERROR(__xludf.DUMMYFUNCTION("""COMPUTED_VALUE"""),"2022-04-12 06:25:01 UTC")</f>
        <v>2022-04-12 06:25:01 UTC</v>
      </c>
      <c r="G45" s="1" t="str">
        <f>IFERROR(__xludf.DUMMYFUNCTION("""COMPUTED_VALUE"""),"f34af2b1f4385d03dacaae2978766874")</f>
        <v>f34af2b1f4385d03dacaae2978766874</v>
      </c>
      <c r="H45" s="1" t="str">
        <f>IFERROR(__xludf.DUMMYFUNCTION("""COMPUTED_VALUE"""),"0923a862747d3857d21e7a81fd1576cd")</f>
        <v>0923a862747d3857d21e7a81fd1576cd</v>
      </c>
      <c r="I45" s="1">
        <f>IFERROR(__xludf.DUMMYFUNCTION("""COMPUTED_VALUE"""),0.0)</f>
        <v>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73</v>
      </c>
      <c r="B46" s="1"/>
      <c r="C46" s="1"/>
      <c r="D46" s="1"/>
      <c r="E46" s="1"/>
      <c r="F46" s="1" t="str">
        <f>IFERROR(__xludf.DUMMYFUNCTION("""COMPUTED_VALUE"""),"2022-04-12 06:22:34 UTC")</f>
        <v>2022-04-12 06:22:34 UTC</v>
      </c>
      <c r="G46" s="1" t="str">
        <f>IFERROR(__xludf.DUMMYFUNCTION("""COMPUTED_VALUE"""),"e628bedad49481d7101104b65e367600")</f>
        <v>e628bedad49481d7101104b65e367600</v>
      </c>
      <c r="H46" s="1" t="str">
        <f>IFERROR(__xludf.DUMMYFUNCTION("""COMPUTED_VALUE"""),"094b1ae5c1716d3943d490c3437eae5a")</f>
        <v>094b1ae5c1716d3943d490c3437eae5a</v>
      </c>
      <c r="I46" s="1">
        <f>IFERROR(__xludf.DUMMYFUNCTION("""COMPUTED_VALUE"""),0.0)</f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74</v>
      </c>
      <c r="B47" s="2" t="s">
        <v>75</v>
      </c>
      <c r="C47" s="1"/>
      <c r="D47" s="1"/>
      <c r="E47" s="1"/>
      <c r="F47" s="1" t="str">
        <f>IFERROR(__xludf.DUMMYFUNCTION("""COMPUTED_VALUE"""),"2022-04-12 06:22:30 UTC")</f>
        <v>2022-04-12 06:22:30 UTC</v>
      </c>
      <c r="G47" s="1" t="str">
        <f>IFERROR(__xludf.DUMMYFUNCTION("""COMPUTED_VALUE"""),"f34af2b1f4385d03dacaae2978766874")</f>
        <v>f34af2b1f4385d03dacaae2978766874</v>
      </c>
      <c r="H47" s="1" t="str">
        <f>IFERROR(__xludf.DUMMYFUNCTION("""COMPUTED_VALUE"""),"0a0cbc6e891b46fb3b4eb1f448dac310")</f>
        <v>0a0cbc6e891b46fb3b4eb1f448dac310</v>
      </c>
      <c r="I47" s="1">
        <f>IFERROR(__xludf.DUMMYFUNCTION("""COMPUTED_VALUE"""),4.0)</f>
        <v>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76</v>
      </c>
      <c r="B48" s="1"/>
      <c r="C48" s="1"/>
      <c r="D48" s="1"/>
      <c r="E48" s="1"/>
      <c r="F48" s="1" t="str">
        <f>IFERROR(__xludf.DUMMYFUNCTION("""COMPUTED_VALUE"""),"2022-04-12 06:22:27 UTC")</f>
        <v>2022-04-12 06:22:27 UTC</v>
      </c>
      <c r="G48" s="1" t="str">
        <f>IFERROR(__xludf.DUMMYFUNCTION("""COMPUTED_VALUE"""),"ac3f0f5c7b8f672c0ac8c609b08c0a23")</f>
        <v>ac3f0f5c7b8f672c0ac8c609b08c0a23</v>
      </c>
      <c r="H48" s="1" t="str">
        <f>IFERROR(__xludf.DUMMYFUNCTION("""COMPUTED_VALUE"""),"0a1714fa1148ad621b4ae50c9fc31bfa")</f>
        <v>0a1714fa1148ad621b4ae50c9fc31bfa</v>
      </c>
      <c r="I48" s="1">
        <f>IFERROR(__xludf.DUMMYFUNCTION("""COMPUTED_VALUE"""),1.0)</f>
        <v>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77</v>
      </c>
      <c r="B49" s="2" t="s">
        <v>78</v>
      </c>
      <c r="C49" s="1"/>
      <c r="D49" s="1"/>
      <c r="E49" s="1"/>
      <c r="F49" s="1" t="str">
        <f>IFERROR(__xludf.DUMMYFUNCTION("""COMPUTED_VALUE"""),"2022-04-12 06:20:53 UTC")</f>
        <v>2022-04-12 06:20:53 UTC</v>
      </c>
      <c r="G49" s="1" t="str">
        <f>IFERROR(__xludf.DUMMYFUNCTION("""COMPUTED_VALUE"""),"d894024409fcfdce06361793603671b8")</f>
        <v>d894024409fcfdce06361793603671b8</v>
      </c>
      <c r="H49" s="1" t="str">
        <f>IFERROR(__xludf.DUMMYFUNCTION("""COMPUTED_VALUE"""),"0ab3afcad7149f025d7e40abedd4eefd")</f>
        <v>0ab3afcad7149f025d7e40abedd4eefd</v>
      </c>
      <c r="I49" s="1">
        <f>IFERROR(__xludf.DUMMYFUNCTION("""COMPUTED_VALUE"""),1.0)</f>
        <v>1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79</v>
      </c>
      <c r="B50" s="2" t="s">
        <v>78</v>
      </c>
      <c r="C50" s="1"/>
      <c r="D50" s="1"/>
      <c r="E50" s="1"/>
      <c r="F50" s="1" t="str">
        <f>IFERROR(__xludf.DUMMYFUNCTION("""COMPUTED_VALUE"""),"2022-04-12 06:20:42 UTC")</f>
        <v>2022-04-12 06:20:42 UTC</v>
      </c>
      <c r="G50" s="1" t="str">
        <f>IFERROR(__xludf.DUMMYFUNCTION("""COMPUTED_VALUE"""),"59574b50bc7377d012318c0cc760d3a4")</f>
        <v>59574b50bc7377d012318c0cc760d3a4</v>
      </c>
      <c r="H50" s="1" t="str">
        <f>IFERROR(__xludf.DUMMYFUNCTION("""COMPUTED_VALUE"""),"0c7a7ca6678a3adcdf93304d40054302")</f>
        <v>0c7a7ca6678a3adcdf93304d40054302</v>
      </c>
      <c r="I50" s="1">
        <f>IFERROR(__xludf.DUMMYFUNCTION("""COMPUTED_VALUE"""),2.0)</f>
        <v>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80</v>
      </c>
      <c r="B51" s="2" t="s">
        <v>78</v>
      </c>
      <c r="C51" s="1"/>
      <c r="D51" s="1"/>
      <c r="E51" s="1"/>
      <c r="F51" s="1" t="str">
        <f>IFERROR(__xludf.DUMMYFUNCTION("""COMPUTED_VALUE"""),"2022-04-12 06:20:36 UTC")</f>
        <v>2022-04-12 06:20:36 UTC</v>
      </c>
      <c r="G51" s="1" t="str">
        <f>IFERROR(__xludf.DUMMYFUNCTION("""COMPUTED_VALUE"""),"59574b50bc7377d012318c0cc760d3a4")</f>
        <v>59574b50bc7377d012318c0cc760d3a4</v>
      </c>
      <c r="H51" s="1" t="str">
        <f>IFERROR(__xludf.DUMMYFUNCTION("""COMPUTED_VALUE"""),"0d0e254723f233d755afd80043d7c7ad")</f>
        <v>0d0e254723f233d755afd80043d7c7ad</v>
      </c>
      <c r="I51" s="1">
        <f>IFERROR(__xludf.DUMMYFUNCTION("""COMPUTED_VALUE"""),1.0)</f>
        <v>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 t="s">
        <v>81</v>
      </c>
      <c r="B52" s="2" t="s">
        <v>78</v>
      </c>
      <c r="C52" s="1"/>
      <c r="D52" s="1"/>
      <c r="E52" s="1"/>
      <c r="F52" s="1" t="str">
        <f>IFERROR(__xludf.DUMMYFUNCTION("""COMPUTED_VALUE"""),"2022-04-12 06:20:22 UTC")</f>
        <v>2022-04-12 06:20:22 UTC</v>
      </c>
      <c r="G52" s="1" t="str">
        <f>IFERROR(__xludf.DUMMYFUNCTION("""COMPUTED_VALUE"""),"bf02acce9b9cd8cb81d3f337b033c0ec")</f>
        <v>bf02acce9b9cd8cb81d3f337b033c0ec</v>
      </c>
      <c r="H52" s="1" t="str">
        <f>IFERROR(__xludf.DUMMYFUNCTION("""COMPUTED_VALUE"""),"0d29131626dfc50e37bd6f5ba821fe7c")</f>
        <v>0d29131626dfc50e37bd6f5ba821fe7c</v>
      </c>
      <c r="I52" s="1">
        <f>IFERROR(__xludf.DUMMYFUNCTION("""COMPUTED_VALUE"""),1.0)</f>
        <v>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 t="s">
        <v>82</v>
      </c>
      <c r="B53" s="1"/>
      <c r="C53" s="1"/>
      <c r="D53" s="1"/>
      <c r="E53" s="1"/>
      <c r="F53" s="1" t="str">
        <f>IFERROR(__xludf.DUMMYFUNCTION("""COMPUTED_VALUE"""),"2022-04-12 06:20:17 UTC")</f>
        <v>2022-04-12 06:20:17 UTC</v>
      </c>
      <c r="G53" s="1" t="str">
        <f>IFERROR(__xludf.DUMMYFUNCTION("""COMPUTED_VALUE"""),"bf02acce9b9cd8cb81d3f337b033c0ec")</f>
        <v>bf02acce9b9cd8cb81d3f337b033c0ec</v>
      </c>
      <c r="H53" s="1" t="str">
        <f>IFERROR(__xludf.DUMMYFUNCTION("""COMPUTED_VALUE"""),"0d727e73d0a99b0c09bb9c597f99c360")</f>
        <v>0d727e73d0a99b0c09bb9c597f99c360</v>
      </c>
      <c r="I53" s="1">
        <f>IFERROR(__xludf.DUMMYFUNCTION("""COMPUTED_VALUE"""),0.0)</f>
        <v>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 t="s">
        <v>83</v>
      </c>
      <c r="B54" s="2" t="s">
        <v>78</v>
      </c>
      <c r="C54" s="1"/>
      <c r="D54" s="1"/>
      <c r="E54" s="1"/>
      <c r="F54" s="1" t="str">
        <f>IFERROR(__xludf.DUMMYFUNCTION("""COMPUTED_VALUE"""),"2022-04-12 06:18:51 UTC")</f>
        <v>2022-04-12 06:18:51 UTC</v>
      </c>
      <c r="G54" s="1" t="str">
        <f>IFERROR(__xludf.DUMMYFUNCTION("""COMPUTED_VALUE"""),"075cb73e19ebde73477f5c10650fe72b")</f>
        <v>075cb73e19ebde73477f5c10650fe72b</v>
      </c>
      <c r="H54" s="1" t="str">
        <f>IFERROR(__xludf.DUMMYFUNCTION("""COMPUTED_VALUE"""),"0d9214d033e655ca2cb49227460f1cd7")</f>
        <v>0d9214d033e655ca2cb49227460f1cd7</v>
      </c>
      <c r="I54" s="1">
        <f>IFERROR(__xludf.DUMMYFUNCTION("""COMPUTED_VALUE"""),0.0)</f>
        <v>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 t="s">
        <v>84</v>
      </c>
      <c r="B55" s="2" t="s">
        <v>85</v>
      </c>
      <c r="C55" s="1"/>
      <c r="D55" s="1"/>
      <c r="E55" s="1"/>
      <c r="F55" s="1" t="str">
        <f>IFERROR(__xludf.DUMMYFUNCTION("""COMPUTED_VALUE"""),"2022-04-12 06:18:23 UTC")</f>
        <v>2022-04-12 06:18:23 UTC</v>
      </c>
      <c r="G55" s="1" t="str">
        <f>IFERROR(__xludf.DUMMYFUNCTION("""COMPUTED_VALUE"""),"b93d125369c20ceb0ab22949a1735038")</f>
        <v>b93d125369c20ceb0ab22949a1735038</v>
      </c>
      <c r="H55" s="1" t="str">
        <f>IFERROR(__xludf.DUMMYFUNCTION("""COMPUTED_VALUE"""),"0dc7b9fb1da55938c72d7ba38926be1f")</f>
        <v>0dc7b9fb1da55938c72d7ba38926be1f</v>
      </c>
      <c r="I55" s="1">
        <f>IFERROR(__xludf.DUMMYFUNCTION("""COMPUTED_VALUE"""),2.0)</f>
        <v>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86</v>
      </c>
      <c r="B56" s="1"/>
      <c r="C56" s="1"/>
      <c r="D56" s="1"/>
      <c r="E56" s="1"/>
      <c r="F56" s="1" t="str">
        <f>IFERROR(__xludf.DUMMYFUNCTION("""COMPUTED_VALUE"""),"2022-04-12 06:18:13 UTC")</f>
        <v>2022-04-12 06:18:13 UTC</v>
      </c>
      <c r="G56" s="1" t="str">
        <f>IFERROR(__xludf.DUMMYFUNCTION("""COMPUTED_VALUE"""),"efc0aac90297fc6b04110b85cfc23c58")</f>
        <v>efc0aac90297fc6b04110b85cfc23c58</v>
      </c>
      <c r="H56" s="1" t="str">
        <f>IFERROR(__xludf.DUMMYFUNCTION("""COMPUTED_VALUE"""),"0e0f5e5810a77c7a046bee5aebaa2675")</f>
        <v>0e0f5e5810a77c7a046bee5aebaa2675</v>
      </c>
      <c r="I56" s="1">
        <f>IFERROR(__xludf.DUMMYFUNCTION("""COMPUTED_VALUE"""),1.0)</f>
        <v>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 t="s">
        <v>87</v>
      </c>
      <c r="B57" s="2" t="s">
        <v>88</v>
      </c>
      <c r="C57" s="1"/>
      <c r="D57" s="1"/>
      <c r="E57" s="1"/>
      <c r="F57" s="1" t="str">
        <f>IFERROR(__xludf.DUMMYFUNCTION("""COMPUTED_VALUE"""),"2022-04-12 06:17:56 UTC")</f>
        <v>2022-04-12 06:17:56 UTC</v>
      </c>
      <c r="G57" s="1" t="str">
        <f>IFERROR(__xludf.DUMMYFUNCTION("""COMPUTED_VALUE"""),"efc0aac90297fc6b04110b85cfc23c58")</f>
        <v>efc0aac90297fc6b04110b85cfc23c58</v>
      </c>
      <c r="H57" s="1" t="str">
        <f>IFERROR(__xludf.DUMMYFUNCTION("""COMPUTED_VALUE"""),"0eafef8576aed3d7d216cfb238f42188")</f>
        <v>0eafef8576aed3d7d216cfb238f42188</v>
      </c>
      <c r="I57" s="1">
        <f>IFERROR(__xludf.DUMMYFUNCTION("""COMPUTED_VALUE"""),0.0)</f>
        <v>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 t="s">
        <v>89</v>
      </c>
      <c r="B58" s="2" t="s">
        <v>85</v>
      </c>
      <c r="C58" s="1"/>
      <c r="D58" s="1"/>
      <c r="E58" s="1"/>
      <c r="F58" s="1" t="str">
        <f>IFERROR(__xludf.DUMMYFUNCTION("""COMPUTED_VALUE"""),"2022-04-12 06:17:46 UTC")</f>
        <v>2022-04-12 06:17:46 UTC</v>
      </c>
      <c r="G58" s="1" t="str">
        <f>IFERROR(__xludf.DUMMYFUNCTION("""COMPUTED_VALUE"""),"f665ec6a5680ce71a1b1621958d819dc")</f>
        <v>f665ec6a5680ce71a1b1621958d819dc</v>
      </c>
      <c r="H58" s="1" t="str">
        <f>IFERROR(__xludf.DUMMYFUNCTION("""COMPUTED_VALUE"""),"0ec6959be29c8dcf2d53142de79d2c3c")</f>
        <v>0ec6959be29c8dcf2d53142de79d2c3c</v>
      </c>
      <c r="I58" s="1">
        <f>IFERROR(__xludf.DUMMYFUNCTION("""COMPUTED_VALUE"""),1.0)</f>
        <v>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90</v>
      </c>
      <c r="B59" s="2" t="s">
        <v>85</v>
      </c>
      <c r="C59" s="1"/>
      <c r="D59" s="1"/>
      <c r="E59" s="1"/>
      <c r="F59" s="1" t="str">
        <f>IFERROR(__xludf.DUMMYFUNCTION("""COMPUTED_VALUE"""),"2022-04-12 06:17:07 UTC")</f>
        <v>2022-04-12 06:17:07 UTC</v>
      </c>
      <c r="G59" s="1" t="str">
        <f>IFERROR(__xludf.DUMMYFUNCTION("""COMPUTED_VALUE"""),"9672e6958e16659d013d0706b6e4f763")</f>
        <v>9672e6958e16659d013d0706b6e4f763</v>
      </c>
      <c r="H59" s="1" t="str">
        <f>IFERROR(__xludf.DUMMYFUNCTION("""COMPUTED_VALUE"""),"0fc9f7cf4488fcd2b148a0d67ada1905")</f>
        <v>0fc9f7cf4488fcd2b148a0d67ada1905</v>
      </c>
      <c r="I59" s="1">
        <f>IFERROR(__xludf.DUMMYFUNCTION("""COMPUTED_VALUE"""),1.0)</f>
        <v>1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 t="s">
        <v>91</v>
      </c>
      <c r="B60" s="2" t="s">
        <v>88</v>
      </c>
      <c r="C60" s="1"/>
      <c r="D60" s="1"/>
      <c r="E60" s="1"/>
      <c r="F60" s="1" t="str">
        <f>IFERROR(__xludf.DUMMYFUNCTION("""COMPUTED_VALUE"""),"2022-04-12 06:17:02 UTC")</f>
        <v>2022-04-12 06:17:02 UTC</v>
      </c>
      <c r="G60" s="1" t="str">
        <f>IFERROR(__xludf.DUMMYFUNCTION("""COMPUTED_VALUE"""),"1e972bf82016ca11f1d7719672304a78")</f>
        <v>1e972bf82016ca11f1d7719672304a78</v>
      </c>
      <c r="H60" s="1" t="str">
        <f>IFERROR(__xludf.DUMMYFUNCTION("""COMPUTED_VALUE"""),"100529865c64d4a1672244ac521dfc53")</f>
        <v>100529865c64d4a1672244ac521dfc53</v>
      </c>
      <c r="I60" s="1">
        <f>IFERROR(__xludf.DUMMYFUNCTION("""COMPUTED_VALUE"""),0.0)</f>
        <v>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 t="s">
        <v>92</v>
      </c>
      <c r="B61" s="1"/>
      <c r="C61" s="1"/>
      <c r="D61" s="1"/>
      <c r="E61" s="1"/>
      <c r="F61" s="1" t="str">
        <f>IFERROR(__xludf.DUMMYFUNCTION("""COMPUTED_VALUE"""),"2022-04-12 06:16:56 UTC")</f>
        <v>2022-04-12 06:16:56 UTC</v>
      </c>
      <c r="G61" s="1" t="str">
        <f>IFERROR(__xludf.DUMMYFUNCTION("""COMPUTED_VALUE"""),"76ea79ec77d657f2a86be6c86c475919")</f>
        <v>76ea79ec77d657f2a86be6c86c475919</v>
      </c>
      <c r="H61" s="1" t="str">
        <f>IFERROR(__xludf.DUMMYFUNCTION("""COMPUTED_VALUE"""),"10d4cdbf6fa558d618776ad10e94cb3e")</f>
        <v>10d4cdbf6fa558d618776ad10e94cb3e</v>
      </c>
      <c r="I61" s="1">
        <f>IFERROR(__xludf.DUMMYFUNCTION("""COMPUTED_VALUE"""),1.0)</f>
        <v>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 t="s">
        <v>93</v>
      </c>
      <c r="B62" s="2" t="s">
        <v>78</v>
      </c>
      <c r="C62" s="1"/>
      <c r="D62" s="1"/>
      <c r="E62" s="1"/>
      <c r="F62" s="1" t="str">
        <f>IFERROR(__xludf.DUMMYFUNCTION("""COMPUTED_VALUE"""),"2022-04-12 06:16:37 UTC")</f>
        <v>2022-04-12 06:16:37 UTC</v>
      </c>
      <c r="G62" s="1" t="str">
        <f>IFERROR(__xludf.DUMMYFUNCTION("""COMPUTED_VALUE"""),"c430ff9ec0b3dedd6c2722d550b9506b")</f>
        <v>c430ff9ec0b3dedd6c2722d550b9506b</v>
      </c>
      <c r="H62" s="1" t="str">
        <f>IFERROR(__xludf.DUMMYFUNCTION("""COMPUTED_VALUE"""),"1121ff5f9707f479b4c750149aee983a")</f>
        <v>1121ff5f9707f479b4c750149aee983a</v>
      </c>
      <c r="I62" s="1">
        <f>IFERROR(__xludf.DUMMYFUNCTION("""COMPUTED_VALUE"""),0.0)</f>
        <v>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 t="s">
        <v>94</v>
      </c>
      <c r="B63" s="2" t="s">
        <v>85</v>
      </c>
      <c r="C63" s="1"/>
      <c r="D63" s="1"/>
      <c r="E63" s="1"/>
      <c r="F63" s="1" t="str">
        <f>IFERROR(__xludf.DUMMYFUNCTION("""COMPUTED_VALUE"""),"2022-04-12 06:16:33 UTC")</f>
        <v>2022-04-12 06:16:33 UTC</v>
      </c>
      <c r="G63" s="1" t="str">
        <f>IFERROR(__xludf.DUMMYFUNCTION("""COMPUTED_VALUE"""),"77a3b42cb272cc37c57583c17c5bff7a")</f>
        <v>77a3b42cb272cc37c57583c17c5bff7a</v>
      </c>
      <c r="H63" s="1" t="str">
        <f>IFERROR(__xludf.DUMMYFUNCTION("""COMPUTED_VALUE"""),"1152c3084f6c28f1379824cd17410449")</f>
        <v>1152c3084f6c28f1379824cd17410449</v>
      </c>
      <c r="I63" s="1">
        <f>IFERROR(__xludf.DUMMYFUNCTION("""COMPUTED_VALUE"""),0.0)</f>
        <v>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 t="s">
        <v>95</v>
      </c>
      <c r="B64" s="2" t="s">
        <v>78</v>
      </c>
      <c r="C64" s="1"/>
      <c r="D64" s="1"/>
      <c r="E64" s="1"/>
      <c r="F64" s="1" t="str">
        <f>IFERROR(__xludf.DUMMYFUNCTION("""COMPUTED_VALUE"""),"2022-04-12 06:16:27 UTC")</f>
        <v>2022-04-12 06:16:27 UTC</v>
      </c>
      <c r="G64" s="1" t="str">
        <f>IFERROR(__xludf.DUMMYFUNCTION("""COMPUTED_VALUE"""),"ea07517209bf99f68e252d3c74409b5a")</f>
        <v>ea07517209bf99f68e252d3c74409b5a</v>
      </c>
      <c r="H64" s="1" t="str">
        <f>IFERROR(__xludf.DUMMYFUNCTION("""COMPUTED_VALUE"""),"11653b5518262358d36a090693ce1e13")</f>
        <v>11653b5518262358d36a090693ce1e13</v>
      </c>
      <c r="I64" s="1">
        <f>IFERROR(__xludf.DUMMYFUNCTION("""COMPUTED_VALUE"""),1.0)</f>
        <v>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 t="s">
        <v>96</v>
      </c>
      <c r="B65" s="2" t="s">
        <v>78</v>
      </c>
      <c r="C65" s="1"/>
      <c r="D65" s="1"/>
      <c r="E65" s="1"/>
      <c r="F65" s="1" t="str">
        <f>IFERROR(__xludf.DUMMYFUNCTION("""COMPUTED_VALUE"""),"2022-04-12 06:16:23 UTC")</f>
        <v>2022-04-12 06:16:23 UTC</v>
      </c>
      <c r="G65" s="1" t="str">
        <f>IFERROR(__xludf.DUMMYFUNCTION("""COMPUTED_VALUE"""),"ff7cc069b4d19c26b6b8137abdfbbec3")</f>
        <v>ff7cc069b4d19c26b6b8137abdfbbec3</v>
      </c>
      <c r="H65" s="1" t="str">
        <f>IFERROR(__xludf.DUMMYFUNCTION("""COMPUTED_VALUE"""),"11d2cef26e8ee6dd67fa41c0cd0b260d")</f>
        <v>11d2cef26e8ee6dd67fa41c0cd0b260d</v>
      </c>
      <c r="I65" s="1">
        <f>IFERROR(__xludf.DUMMYFUNCTION("""COMPUTED_VALUE"""),0.0)</f>
        <v>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 t="s">
        <v>97</v>
      </c>
      <c r="B66" s="2" t="s">
        <v>78</v>
      </c>
      <c r="C66" s="1"/>
      <c r="D66" s="1"/>
      <c r="E66" s="1"/>
      <c r="F66" s="1" t="str">
        <f>IFERROR(__xludf.DUMMYFUNCTION("""COMPUTED_VALUE"""),"2022-04-12 06:16:19 UTC")</f>
        <v>2022-04-12 06:16:19 UTC</v>
      </c>
      <c r="G66" s="1" t="str">
        <f>IFERROR(__xludf.DUMMYFUNCTION("""COMPUTED_VALUE"""),"5efe58e2941d64a18391188f91de66a8")</f>
        <v>5efe58e2941d64a18391188f91de66a8</v>
      </c>
      <c r="H66" s="1" t="str">
        <f>IFERROR(__xludf.DUMMYFUNCTION("""COMPUTED_VALUE"""),"121b3b7bc60feb8f2dff4d6a82852d99")</f>
        <v>121b3b7bc60feb8f2dff4d6a82852d99</v>
      </c>
      <c r="I66" s="1">
        <f>IFERROR(__xludf.DUMMYFUNCTION("""COMPUTED_VALUE"""),1.0)</f>
        <v>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 t="s">
        <v>98</v>
      </c>
      <c r="B67" s="1"/>
      <c r="C67" s="1"/>
      <c r="D67" s="1"/>
      <c r="E67" s="1"/>
      <c r="F67" s="1" t="str">
        <f>IFERROR(__xludf.DUMMYFUNCTION("""COMPUTED_VALUE"""),"2022-04-12 06:16:10 UTC")</f>
        <v>2022-04-12 06:16:10 UTC</v>
      </c>
      <c r="G67" s="1" t="str">
        <f>IFERROR(__xludf.DUMMYFUNCTION("""COMPUTED_VALUE"""),"94c84423208a64f4dc9b1c41e7f77685")</f>
        <v>94c84423208a64f4dc9b1c41e7f77685</v>
      </c>
      <c r="H67" s="1" t="str">
        <f>IFERROR(__xludf.DUMMYFUNCTION("""COMPUTED_VALUE"""),"12b0afdb4ce6fbfb36422c84216e27bd")</f>
        <v>12b0afdb4ce6fbfb36422c84216e27bd</v>
      </c>
      <c r="I67" s="1">
        <f>IFERROR(__xludf.DUMMYFUNCTION("""COMPUTED_VALUE"""),1.0)</f>
        <v>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 t="s">
        <v>99</v>
      </c>
      <c r="B68" s="2" t="s">
        <v>100</v>
      </c>
      <c r="C68" s="1"/>
      <c r="D68" s="1"/>
      <c r="E68" s="1"/>
      <c r="F68" s="1" t="str">
        <f>IFERROR(__xludf.DUMMYFUNCTION("""COMPUTED_VALUE"""),"2022-04-12 06:16:06 UTC")</f>
        <v>2022-04-12 06:16:06 UTC</v>
      </c>
      <c r="G68" s="1" t="str">
        <f>IFERROR(__xludf.DUMMYFUNCTION("""COMPUTED_VALUE"""),"219824bbc5a31e5650515041254af176")</f>
        <v>219824bbc5a31e5650515041254af176</v>
      </c>
      <c r="H68" s="1" t="str">
        <f>IFERROR(__xludf.DUMMYFUNCTION("""COMPUTED_VALUE"""),"12c4ec237fd61fd9b12c156db9823e9c")</f>
        <v>12c4ec237fd61fd9b12c156db9823e9c</v>
      </c>
      <c r="I68" s="1">
        <f>IFERROR(__xludf.DUMMYFUNCTION("""COMPUTED_VALUE"""),1.0)</f>
        <v>1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 t="s">
        <v>101</v>
      </c>
      <c r="B69" s="2" t="s">
        <v>100</v>
      </c>
      <c r="C69" s="1"/>
      <c r="D69" s="1"/>
      <c r="E69" s="1"/>
      <c r="F69" s="1" t="str">
        <f>IFERROR(__xludf.DUMMYFUNCTION("""COMPUTED_VALUE"""),"2022-04-12 06:16:03 UTC")</f>
        <v>2022-04-12 06:16:03 UTC</v>
      </c>
      <c r="G69" s="1" t="str">
        <f>IFERROR(__xludf.DUMMYFUNCTION("""COMPUTED_VALUE"""),"b1e5bbc2859353c6fb2f8e71790169e5")</f>
        <v>b1e5bbc2859353c6fb2f8e71790169e5</v>
      </c>
      <c r="H69" s="1" t="str">
        <f>IFERROR(__xludf.DUMMYFUNCTION("""COMPUTED_VALUE"""),"12d989a0b24bbc1d9729641d4adb4e98")</f>
        <v>12d989a0b24bbc1d9729641d4adb4e98</v>
      </c>
      <c r="I69" s="1">
        <f>IFERROR(__xludf.DUMMYFUNCTION("""COMPUTED_VALUE"""),6.0)</f>
        <v>6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 t="s">
        <v>102</v>
      </c>
      <c r="B70" s="2" t="s">
        <v>85</v>
      </c>
      <c r="C70" s="1"/>
      <c r="D70" s="1"/>
      <c r="E70" s="1"/>
      <c r="F70" s="1" t="str">
        <f>IFERROR(__xludf.DUMMYFUNCTION("""COMPUTED_VALUE"""),"2022-04-12 06:15:55 UTC")</f>
        <v>2022-04-12 06:15:55 UTC</v>
      </c>
      <c r="G70" s="1" t="str">
        <f>IFERROR(__xludf.DUMMYFUNCTION("""COMPUTED_VALUE"""),"e8e6ca2a24efa9b8510ac6cc63ef0994")</f>
        <v>e8e6ca2a24efa9b8510ac6cc63ef0994</v>
      </c>
      <c r="H70" s="1" t="str">
        <f>IFERROR(__xludf.DUMMYFUNCTION("""COMPUTED_VALUE"""),"13572eb3a2530f2fcd4fb5a7a65a9890")</f>
        <v>13572eb3a2530f2fcd4fb5a7a65a9890</v>
      </c>
      <c r="I70" s="1">
        <f>IFERROR(__xludf.DUMMYFUNCTION("""COMPUTED_VALUE"""),1.0)</f>
        <v>1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 t="s">
        <v>103</v>
      </c>
      <c r="B71" s="2" t="s">
        <v>85</v>
      </c>
      <c r="C71" s="1"/>
      <c r="D71" s="1"/>
      <c r="E71" s="1"/>
      <c r="F71" s="1" t="str">
        <f>IFERROR(__xludf.DUMMYFUNCTION("""COMPUTED_VALUE"""),"2022-04-12 06:15:21 UTC")</f>
        <v>2022-04-12 06:15:21 UTC</v>
      </c>
      <c r="G71" s="1" t="str">
        <f>IFERROR(__xludf.DUMMYFUNCTION("""COMPUTED_VALUE"""),"4cb9fbc9a709540db36f7db53ab27243")</f>
        <v>4cb9fbc9a709540db36f7db53ab27243</v>
      </c>
      <c r="H71" s="1" t="str">
        <f>IFERROR(__xludf.DUMMYFUNCTION("""COMPUTED_VALUE"""),"138ccbdc4e702927a16c5678582d1a01")</f>
        <v>138ccbdc4e702927a16c5678582d1a01</v>
      </c>
      <c r="I71" s="1">
        <f>IFERROR(__xludf.DUMMYFUNCTION("""COMPUTED_VALUE"""),1.0)</f>
        <v>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 t="s">
        <v>104</v>
      </c>
      <c r="B72" s="2" t="s">
        <v>85</v>
      </c>
      <c r="C72" s="1"/>
      <c r="D72" s="1"/>
      <c r="E72" s="1"/>
      <c r="F72" s="1" t="str">
        <f>IFERROR(__xludf.DUMMYFUNCTION("""COMPUTED_VALUE"""),"2022-04-12 06:14:42 UTC")</f>
        <v>2022-04-12 06:14:42 UTC</v>
      </c>
      <c r="G72" s="1" t="str">
        <f>IFERROR(__xludf.DUMMYFUNCTION("""COMPUTED_VALUE"""),"e8e6ca2a24efa9b8510ac6cc63ef0994")</f>
        <v>e8e6ca2a24efa9b8510ac6cc63ef0994</v>
      </c>
      <c r="H72" s="1" t="str">
        <f>IFERROR(__xludf.DUMMYFUNCTION("""COMPUTED_VALUE"""),"13b5d49f0d86490e864ab049c820be49")</f>
        <v>13b5d49f0d86490e864ab049c820be49</v>
      </c>
      <c r="I72" s="1">
        <f>IFERROR(__xludf.DUMMYFUNCTION("""COMPUTED_VALUE"""),1.0)</f>
        <v>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 t="s">
        <v>105</v>
      </c>
      <c r="B73" s="2" t="s">
        <v>106</v>
      </c>
      <c r="C73" s="1"/>
      <c r="D73" s="1"/>
      <c r="E73" s="1"/>
      <c r="F73" s="1" t="str">
        <f>IFERROR(__xludf.DUMMYFUNCTION("""COMPUTED_VALUE"""),"2022-04-12 06:13:37 UTC")</f>
        <v>2022-04-12 06:13:37 UTC</v>
      </c>
      <c r="G73" s="1" t="str">
        <f>IFERROR(__xludf.DUMMYFUNCTION("""COMPUTED_VALUE"""),"e8e6ca2a24efa9b8510ac6cc63ef0994")</f>
        <v>e8e6ca2a24efa9b8510ac6cc63ef0994</v>
      </c>
      <c r="H73" s="1" t="str">
        <f>IFERROR(__xludf.DUMMYFUNCTION("""COMPUTED_VALUE"""),"13d9cdef245cbe3a0743a2d1a1d47ae7")</f>
        <v>13d9cdef245cbe3a0743a2d1a1d47ae7</v>
      </c>
      <c r="I73" s="1">
        <f>IFERROR(__xludf.DUMMYFUNCTION("""COMPUTED_VALUE"""),1.0)</f>
        <v>1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 t="s">
        <v>107</v>
      </c>
      <c r="B74" s="1"/>
      <c r="C74" s="1"/>
      <c r="D74" s="1"/>
      <c r="E74" s="1"/>
      <c r="F74" s="1" t="str">
        <f>IFERROR(__xludf.DUMMYFUNCTION("""COMPUTED_VALUE"""),"2022-04-12 06:12:56 UTC")</f>
        <v>2022-04-12 06:12:56 UTC</v>
      </c>
      <c r="G74" s="1" t="str">
        <f>IFERROR(__xludf.DUMMYFUNCTION("""COMPUTED_VALUE"""),"e8e6ca2a24efa9b8510ac6cc63ef0994")</f>
        <v>e8e6ca2a24efa9b8510ac6cc63ef0994</v>
      </c>
      <c r="H74" s="1" t="str">
        <f>IFERROR(__xludf.DUMMYFUNCTION("""COMPUTED_VALUE"""),"13ec08cf701b3de51cdf970256821fab")</f>
        <v>13ec08cf701b3de51cdf970256821fab</v>
      </c>
      <c r="I74" s="1">
        <f>IFERROR(__xludf.DUMMYFUNCTION("""COMPUTED_VALUE"""),0.0)</f>
        <v>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 t="s">
        <v>108</v>
      </c>
      <c r="B75" s="1"/>
      <c r="C75" s="1"/>
      <c r="D75" s="1"/>
      <c r="E75" s="1"/>
      <c r="F75" s="1" t="str">
        <f>IFERROR(__xludf.DUMMYFUNCTION("""COMPUTED_VALUE"""),"2022-04-12 06:12:13 UTC")</f>
        <v>2022-04-12 06:12:13 UTC</v>
      </c>
      <c r="G75" s="1" t="str">
        <f>IFERROR(__xludf.DUMMYFUNCTION("""COMPUTED_VALUE"""),"e8e6ca2a24efa9b8510ac6cc63ef0994")</f>
        <v>e8e6ca2a24efa9b8510ac6cc63ef0994</v>
      </c>
      <c r="H75" s="1" t="str">
        <f>IFERROR(__xludf.DUMMYFUNCTION("""COMPUTED_VALUE"""),"1419e44c184a655d2aeefc58a3a96077")</f>
        <v>1419e44c184a655d2aeefc58a3a96077</v>
      </c>
      <c r="I75" s="1">
        <f>IFERROR(__xludf.DUMMYFUNCTION("""COMPUTED_VALUE"""),1.0)</f>
        <v>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 t="s">
        <v>109</v>
      </c>
      <c r="B76" s="2" t="s">
        <v>110</v>
      </c>
      <c r="C76" s="1"/>
      <c r="D76" s="1"/>
      <c r="E76" s="1"/>
      <c r="F76" s="1" t="str">
        <f>IFERROR(__xludf.DUMMYFUNCTION("""COMPUTED_VALUE"""),"2022-04-12 06:11:54 UTC")</f>
        <v>2022-04-12 06:11:54 UTC</v>
      </c>
      <c r="G76" s="1" t="str">
        <f>IFERROR(__xludf.DUMMYFUNCTION("""COMPUTED_VALUE"""),"e8e6ca2a24efa9b8510ac6cc63ef0994")</f>
        <v>e8e6ca2a24efa9b8510ac6cc63ef0994</v>
      </c>
      <c r="H76" s="1" t="str">
        <f>IFERROR(__xludf.DUMMYFUNCTION("""COMPUTED_VALUE"""),"14530b970fc4412769796617147ead46")</f>
        <v>14530b970fc4412769796617147ead46</v>
      </c>
      <c r="I76" s="1">
        <f>IFERROR(__xludf.DUMMYFUNCTION("""COMPUTED_VALUE"""),7.0)</f>
        <v>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 t="s">
        <v>111</v>
      </c>
      <c r="B77" s="1"/>
      <c r="C77" s="1"/>
      <c r="D77" s="1"/>
      <c r="E77" s="1"/>
      <c r="F77" s="1" t="str">
        <f>IFERROR(__xludf.DUMMYFUNCTION("""COMPUTED_VALUE"""),"2022-04-12 06:11:44 UTC")</f>
        <v>2022-04-12 06:11:44 UTC</v>
      </c>
      <c r="G77" s="1" t="str">
        <f>IFERROR(__xludf.DUMMYFUNCTION("""COMPUTED_VALUE"""),"e8e6ca2a24efa9b8510ac6cc63ef0994")</f>
        <v>e8e6ca2a24efa9b8510ac6cc63ef0994</v>
      </c>
      <c r="H77" s="1" t="str">
        <f>IFERROR(__xludf.DUMMYFUNCTION("""COMPUTED_VALUE"""),"15ae589fc28271ad9c083b0d8eb70490")</f>
        <v>15ae589fc28271ad9c083b0d8eb70490</v>
      </c>
      <c r="I77" s="1">
        <f>IFERROR(__xludf.DUMMYFUNCTION("""COMPUTED_VALUE"""),1.0)</f>
        <v>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 t="s">
        <v>112</v>
      </c>
      <c r="B78" s="2" t="s">
        <v>113</v>
      </c>
      <c r="C78" s="1"/>
      <c r="D78" s="1"/>
      <c r="E78" s="1"/>
      <c r="F78" s="1" t="str">
        <f>IFERROR(__xludf.DUMMYFUNCTION("""COMPUTED_VALUE"""),"2022-04-12 06:10:56 UTC")</f>
        <v>2022-04-12 06:10:56 UTC</v>
      </c>
      <c r="G78" s="1" t="str">
        <f>IFERROR(__xludf.DUMMYFUNCTION("""COMPUTED_VALUE"""),"57c87f1300fc325618f8a11d5632cff8")</f>
        <v>57c87f1300fc325618f8a11d5632cff8</v>
      </c>
      <c r="H78" s="1" t="str">
        <f>IFERROR(__xludf.DUMMYFUNCTION("""COMPUTED_VALUE"""),"15be7ce21c528667137c59461e9b1f89")</f>
        <v>15be7ce21c528667137c59461e9b1f89</v>
      </c>
      <c r="I78" s="1">
        <f>IFERROR(__xludf.DUMMYFUNCTION("""COMPUTED_VALUE"""),0.0)</f>
        <v>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 t="s">
        <v>114</v>
      </c>
      <c r="B79" s="1"/>
      <c r="C79" s="1"/>
      <c r="D79" s="1"/>
      <c r="E79" s="1"/>
      <c r="F79" s="1" t="str">
        <f>IFERROR(__xludf.DUMMYFUNCTION("""COMPUTED_VALUE"""),"2022-04-12 06:10:06 UTC")</f>
        <v>2022-04-12 06:10:06 UTC</v>
      </c>
      <c r="G79" s="1" t="str">
        <f>IFERROR(__xludf.DUMMYFUNCTION("""COMPUTED_VALUE"""),"57c87f1300fc325618f8a11d5632cff8")</f>
        <v>57c87f1300fc325618f8a11d5632cff8</v>
      </c>
      <c r="H79" s="1" t="str">
        <f>IFERROR(__xludf.DUMMYFUNCTION("""COMPUTED_VALUE"""),"16122a494cb26354b608785a1db785c6")</f>
        <v>16122a494cb26354b608785a1db785c6</v>
      </c>
      <c r="I79" s="1">
        <f>IFERROR(__xludf.DUMMYFUNCTION("""COMPUTED_VALUE"""),1.0)</f>
        <v>1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 t="s">
        <v>115</v>
      </c>
      <c r="B80" s="1"/>
      <c r="C80" s="1"/>
      <c r="D80" s="1"/>
      <c r="E80" s="1"/>
      <c r="F80" s="1" t="str">
        <f>IFERROR(__xludf.DUMMYFUNCTION("""COMPUTED_VALUE"""),"2022-04-12 06:09:53 UTC")</f>
        <v>2022-04-12 06:09:53 UTC</v>
      </c>
      <c r="G80" s="1" t="str">
        <f>IFERROR(__xludf.DUMMYFUNCTION("""COMPUTED_VALUE"""),"57c87f1300fc325618f8a11d5632cff8")</f>
        <v>57c87f1300fc325618f8a11d5632cff8</v>
      </c>
      <c r="H80" s="1" t="str">
        <f>IFERROR(__xludf.DUMMYFUNCTION("""COMPUTED_VALUE"""),"164565ceaf9201e490df7070dda0b3e2")</f>
        <v>164565ceaf9201e490df7070dda0b3e2</v>
      </c>
      <c r="I80" s="1">
        <f>IFERROR(__xludf.DUMMYFUNCTION("""COMPUTED_VALUE"""),4.0)</f>
        <v>4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 t="s">
        <v>116</v>
      </c>
      <c r="B81" s="1"/>
      <c r="C81" s="1"/>
      <c r="D81" s="1"/>
      <c r="E81" s="1"/>
      <c r="F81" s="1" t="str">
        <f>IFERROR(__xludf.DUMMYFUNCTION("""COMPUTED_VALUE"""),"2022-04-12 06:09:47 UTC")</f>
        <v>2022-04-12 06:09:47 UTC</v>
      </c>
      <c r="G81" s="1" t="str">
        <f>IFERROR(__xludf.DUMMYFUNCTION("""COMPUTED_VALUE"""),"57c87f1300fc325618f8a11d5632cff8")</f>
        <v>57c87f1300fc325618f8a11d5632cff8</v>
      </c>
      <c r="H81" s="1" t="str">
        <f>IFERROR(__xludf.DUMMYFUNCTION("""COMPUTED_VALUE"""),"1675e55b6bebc6938e6f0bfa2a796ba1")</f>
        <v>1675e55b6bebc6938e6f0bfa2a796ba1</v>
      </c>
      <c r="I81" s="1">
        <f>IFERROR(__xludf.DUMMYFUNCTION("""COMPUTED_VALUE"""),1.0)</f>
        <v>1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 t="s">
        <v>117</v>
      </c>
      <c r="B82" s="2" t="s">
        <v>78</v>
      </c>
      <c r="C82" s="1"/>
      <c r="D82" s="1"/>
      <c r="E82" s="1"/>
      <c r="F82" s="1" t="str">
        <f>IFERROR(__xludf.DUMMYFUNCTION("""COMPUTED_VALUE"""),"2022-04-12 06:09:40 UTC")</f>
        <v>2022-04-12 06:09:40 UTC</v>
      </c>
      <c r="G82" s="1" t="str">
        <f>IFERROR(__xludf.DUMMYFUNCTION("""COMPUTED_VALUE"""),"57c87f1300fc325618f8a11d5632cff8")</f>
        <v>57c87f1300fc325618f8a11d5632cff8</v>
      </c>
      <c r="H82" s="1" t="str">
        <f>IFERROR(__xludf.DUMMYFUNCTION("""COMPUTED_VALUE"""),"167beaeb7453758b48cdbc98e2268317")</f>
        <v>167beaeb7453758b48cdbc98e2268317</v>
      </c>
      <c r="I82" s="1">
        <f>IFERROR(__xludf.DUMMYFUNCTION("""COMPUTED_VALUE"""),0.0)</f>
        <v>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 t="s">
        <v>118</v>
      </c>
      <c r="B83" s="1"/>
      <c r="C83" s="1"/>
      <c r="D83" s="1"/>
      <c r="E83" s="1"/>
      <c r="F83" s="1" t="str">
        <f>IFERROR(__xludf.DUMMYFUNCTION("""COMPUTED_VALUE"""),"2022-04-12 06:08:23 UTC")</f>
        <v>2022-04-12 06:08:23 UTC</v>
      </c>
      <c r="G83" s="1" t="str">
        <f>IFERROR(__xludf.DUMMYFUNCTION("""COMPUTED_VALUE"""),"57c87f1300fc325618f8a11d5632cff8")</f>
        <v>57c87f1300fc325618f8a11d5632cff8</v>
      </c>
      <c r="H83" s="1" t="str">
        <f>IFERROR(__xludf.DUMMYFUNCTION("""COMPUTED_VALUE"""),"16920ed15fec7d12848cd6373618b099")</f>
        <v>16920ed15fec7d12848cd6373618b099</v>
      </c>
      <c r="I83" s="1">
        <f>IFERROR(__xludf.DUMMYFUNCTION("""COMPUTED_VALUE"""),0.0)</f>
        <v>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 t="s">
        <v>119</v>
      </c>
      <c r="B84" s="2" t="s">
        <v>120</v>
      </c>
      <c r="C84" s="1"/>
      <c r="D84" s="1"/>
      <c r="E84" s="1"/>
      <c r="F84" s="1" t="str">
        <f>IFERROR(__xludf.DUMMYFUNCTION("""COMPUTED_VALUE"""),"2022-04-12 06:06:51 UTC")</f>
        <v>2022-04-12 06:06:51 UTC</v>
      </c>
      <c r="G84" s="1" t="str">
        <f>IFERROR(__xludf.DUMMYFUNCTION("""COMPUTED_VALUE"""),"16122a494cb26354b608785a1db785c6")</f>
        <v>16122a494cb26354b608785a1db785c6</v>
      </c>
      <c r="H84" s="1" t="str">
        <f>IFERROR(__xludf.DUMMYFUNCTION("""COMPUTED_VALUE"""),"1695e8b60964da31864b8d53c1aef1dd")</f>
        <v>1695e8b60964da31864b8d53c1aef1dd</v>
      </c>
      <c r="I84" s="1">
        <f>IFERROR(__xludf.DUMMYFUNCTION("""COMPUTED_VALUE"""),1.0)</f>
        <v>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 t="s">
        <v>121</v>
      </c>
      <c r="B85" s="2" t="s">
        <v>78</v>
      </c>
      <c r="C85" s="1"/>
      <c r="D85" s="1"/>
      <c r="E85" s="1"/>
      <c r="F85" s="1" t="str">
        <f>IFERROR(__xludf.DUMMYFUNCTION("""COMPUTED_VALUE"""),"2022-04-12 06:04:35 UTC")</f>
        <v>2022-04-12 06:04:35 UTC</v>
      </c>
      <c r="G85" s="1" t="str">
        <f>IFERROR(__xludf.DUMMYFUNCTION("""COMPUTED_VALUE"""),"ffc08c32eaa3145a82f7dd22d93fcdf6")</f>
        <v>ffc08c32eaa3145a82f7dd22d93fcdf6</v>
      </c>
      <c r="H85" s="1" t="str">
        <f>IFERROR(__xludf.DUMMYFUNCTION("""COMPUTED_VALUE"""),"16c89cb3f2e5046055122316d7ffd0ad")</f>
        <v>16c89cb3f2e5046055122316d7ffd0ad</v>
      </c>
      <c r="I85" s="1">
        <f>IFERROR(__xludf.DUMMYFUNCTION("""COMPUTED_VALUE"""),0.0)</f>
        <v>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 t="s">
        <v>122</v>
      </c>
      <c r="B86" s="1"/>
      <c r="C86" s="1"/>
      <c r="D86" s="1"/>
      <c r="E86" s="1"/>
      <c r="F86" s="1" t="str">
        <f>IFERROR(__xludf.DUMMYFUNCTION("""COMPUTED_VALUE"""),"2022-04-12 06:04:27 UTC")</f>
        <v>2022-04-12 06:04:27 UTC</v>
      </c>
      <c r="G86" s="1" t="str">
        <f>IFERROR(__xludf.DUMMYFUNCTION("""COMPUTED_VALUE"""),"ae078b8cbe7739f30344d8cc90cab61e")</f>
        <v>ae078b8cbe7739f30344d8cc90cab61e</v>
      </c>
      <c r="H86" s="1" t="str">
        <f>IFERROR(__xludf.DUMMYFUNCTION("""COMPUTED_VALUE"""),"17084141e05608128d32fdaf489e419e")</f>
        <v>17084141e05608128d32fdaf489e419e</v>
      </c>
      <c r="I86" s="1">
        <f>IFERROR(__xludf.DUMMYFUNCTION("""COMPUTED_VALUE"""),1.0)</f>
        <v>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 t="s">
        <v>123</v>
      </c>
      <c r="B87" s="1"/>
      <c r="C87" s="1"/>
      <c r="D87" s="1"/>
      <c r="E87" s="1"/>
      <c r="F87" s="1" t="str">
        <f>IFERROR(__xludf.DUMMYFUNCTION("""COMPUTED_VALUE"""),"2022-04-12 06:04:22 UTC")</f>
        <v>2022-04-12 06:04:22 UTC</v>
      </c>
      <c r="G87" s="1" t="str">
        <f>IFERROR(__xludf.DUMMYFUNCTION("""COMPUTED_VALUE"""),"8f001089daa8acfe41422878d7cfbab8")</f>
        <v>8f001089daa8acfe41422878d7cfbab8</v>
      </c>
      <c r="H87" s="1" t="str">
        <f>IFERROR(__xludf.DUMMYFUNCTION("""COMPUTED_VALUE"""),"172336b380d1c2f25c1eed6f338ad170")</f>
        <v>172336b380d1c2f25c1eed6f338ad170</v>
      </c>
      <c r="I87" s="1">
        <f>IFERROR(__xludf.DUMMYFUNCTION("""COMPUTED_VALUE"""),0.0)</f>
        <v>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 t="s">
        <v>124</v>
      </c>
      <c r="B88" s="1"/>
      <c r="C88" s="1"/>
      <c r="D88" s="1"/>
      <c r="E88" s="1"/>
      <c r="F88" s="1" t="str">
        <f>IFERROR(__xludf.DUMMYFUNCTION("""COMPUTED_VALUE"""),"2022-04-12 06:04:15 UTC")</f>
        <v>2022-04-12 06:04:15 UTC</v>
      </c>
      <c r="G88" s="1" t="str">
        <f>IFERROR(__xludf.DUMMYFUNCTION("""COMPUTED_VALUE"""),"8f001089daa8acfe41422878d7cfbab8")</f>
        <v>8f001089daa8acfe41422878d7cfbab8</v>
      </c>
      <c r="H88" s="1" t="str">
        <f>IFERROR(__xludf.DUMMYFUNCTION("""COMPUTED_VALUE"""),"176eef5f243e5c7f733842c2a97345ba")</f>
        <v>176eef5f243e5c7f733842c2a97345ba</v>
      </c>
      <c r="I88" s="1">
        <f>IFERROR(__xludf.DUMMYFUNCTION("""COMPUTED_VALUE"""),0.0)</f>
        <v>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 t="s">
        <v>125</v>
      </c>
      <c r="B89" s="2" t="s">
        <v>126</v>
      </c>
      <c r="C89" s="1"/>
      <c r="D89" s="1"/>
      <c r="E89" s="1"/>
      <c r="F89" s="1" t="str">
        <f>IFERROR(__xludf.DUMMYFUNCTION("""COMPUTED_VALUE"""),"2022-04-12 06:02:11 UTC")</f>
        <v>2022-04-12 06:02:11 UTC</v>
      </c>
      <c r="G89" s="1" t="str">
        <f>IFERROR(__xludf.DUMMYFUNCTION("""COMPUTED_VALUE"""),"8f001089daa8acfe41422878d7cfbab8")</f>
        <v>8f001089daa8acfe41422878d7cfbab8</v>
      </c>
      <c r="H89" s="1" t="str">
        <f>IFERROR(__xludf.DUMMYFUNCTION("""COMPUTED_VALUE"""),"17c92ce377d146906ddee78ab23c1480")</f>
        <v>17c92ce377d146906ddee78ab23c1480</v>
      </c>
      <c r="I89" s="1">
        <f>IFERROR(__xludf.DUMMYFUNCTION("""COMPUTED_VALUE"""),0.0)</f>
        <v>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 t="s">
        <v>127</v>
      </c>
      <c r="B90" s="1"/>
      <c r="C90" s="1"/>
      <c r="D90" s="1"/>
      <c r="E90" s="1"/>
      <c r="F90" s="1" t="str">
        <f>IFERROR(__xludf.DUMMYFUNCTION("""COMPUTED_VALUE"""),"2022-04-12 06:01:26 UTC")</f>
        <v>2022-04-12 06:01:26 UTC</v>
      </c>
      <c r="G90" s="1" t="str">
        <f>IFERROR(__xludf.DUMMYFUNCTION("""COMPUTED_VALUE"""),"cc6d33fdd4e00f21f99ab32228c8066e")</f>
        <v>cc6d33fdd4e00f21f99ab32228c8066e</v>
      </c>
      <c r="H90" s="1" t="str">
        <f>IFERROR(__xludf.DUMMYFUNCTION("""COMPUTED_VALUE"""),"17e493d77a97a5c0209a101b6a2ece99")</f>
        <v>17e493d77a97a5c0209a101b6a2ece99</v>
      </c>
      <c r="I90" s="1">
        <f>IFERROR(__xludf.DUMMYFUNCTION("""COMPUTED_VALUE"""),1.0)</f>
        <v>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 t="s">
        <v>128</v>
      </c>
      <c r="B91" s="2" t="s">
        <v>129</v>
      </c>
      <c r="C91" s="1"/>
      <c r="D91" s="1"/>
      <c r="E91" s="1"/>
      <c r="F91" s="1" t="str">
        <f>IFERROR(__xludf.DUMMYFUNCTION("""COMPUTED_VALUE"""),"2022-04-12 06:01:23 UTC")</f>
        <v>2022-04-12 06:01:23 UTC</v>
      </c>
      <c r="G91" s="1" t="str">
        <f>IFERROR(__xludf.DUMMYFUNCTION("""COMPUTED_VALUE"""),"e79b71a177655f15a2677f8af305a5b0")</f>
        <v>e79b71a177655f15a2677f8af305a5b0</v>
      </c>
      <c r="H91" s="1" t="str">
        <f>IFERROR(__xludf.DUMMYFUNCTION("""COMPUTED_VALUE"""),"188a4318617bae847690254706106891")</f>
        <v>188a4318617bae847690254706106891</v>
      </c>
      <c r="I91" s="1">
        <f>IFERROR(__xludf.DUMMYFUNCTION("""COMPUTED_VALUE"""),1.0)</f>
        <v>1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" t="s">
        <v>130</v>
      </c>
      <c r="B92" s="1"/>
      <c r="C92" s="1"/>
      <c r="D92" s="1"/>
      <c r="E92" s="1"/>
      <c r="F92" s="1" t="str">
        <f>IFERROR(__xludf.DUMMYFUNCTION("""COMPUTED_VALUE"""),"2022-04-12 06:00:25 UTC")</f>
        <v>2022-04-12 06:00:25 UTC</v>
      </c>
      <c r="G92" s="1" t="str">
        <f>IFERROR(__xludf.DUMMYFUNCTION("""COMPUTED_VALUE"""),"7fcdf06a462118f9ad40ed8dabb89608")</f>
        <v>7fcdf06a462118f9ad40ed8dabb89608</v>
      </c>
      <c r="H92" s="1" t="str">
        <f>IFERROR(__xludf.DUMMYFUNCTION("""COMPUTED_VALUE"""),"18cf16f961d25ec2c2060775963e4e17")</f>
        <v>18cf16f961d25ec2c2060775963e4e17</v>
      </c>
      <c r="I92" s="1">
        <f>IFERROR(__xludf.DUMMYFUNCTION("""COMPUTED_VALUE"""),0.0)</f>
        <v>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" t="s">
        <v>131</v>
      </c>
      <c r="B93" s="2" t="s">
        <v>110</v>
      </c>
      <c r="C93" s="1"/>
      <c r="D93" s="1"/>
      <c r="E93" s="1"/>
      <c r="F93" s="1" t="str">
        <f>IFERROR(__xludf.DUMMYFUNCTION("""COMPUTED_VALUE"""),"2022-04-12 06:00:21 UTC")</f>
        <v>2022-04-12 06:00:21 UTC</v>
      </c>
      <c r="G93" s="1" t="str">
        <f>IFERROR(__xludf.DUMMYFUNCTION("""COMPUTED_VALUE"""),"c25969056a5e31f7e9d86a792f861b11")</f>
        <v>c25969056a5e31f7e9d86a792f861b11</v>
      </c>
      <c r="H93" s="1" t="str">
        <f>IFERROR(__xludf.DUMMYFUNCTION("""COMPUTED_VALUE"""),"19383f0251bb430c3d79b806f89e082f")</f>
        <v>19383f0251bb430c3d79b806f89e082f</v>
      </c>
      <c r="I93" s="1">
        <f>IFERROR(__xludf.DUMMYFUNCTION("""COMPUTED_VALUE"""),4.0)</f>
        <v>4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 t="s">
        <v>132</v>
      </c>
      <c r="B94" s="2" t="s">
        <v>110</v>
      </c>
      <c r="C94" s="1"/>
      <c r="D94" s="1"/>
      <c r="E94" s="1"/>
      <c r="F94" s="1" t="str">
        <f>IFERROR(__xludf.DUMMYFUNCTION("""COMPUTED_VALUE"""),"2022-04-12 06:00:19 UTC")</f>
        <v>2022-04-12 06:00:19 UTC</v>
      </c>
      <c r="G94" s="1" t="str">
        <f>IFERROR(__xludf.DUMMYFUNCTION("""COMPUTED_VALUE"""),"075cb73e19ebde73477f5c10650fe72b")</f>
        <v>075cb73e19ebde73477f5c10650fe72b</v>
      </c>
      <c r="H94" s="1" t="str">
        <f>IFERROR(__xludf.DUMMYFUNCTION("""COMPUTED_VALUE"""),"1971a265c0b55ae411c06c1f29f7ac92")</f>
        <v>1971a265c0b55ae411c06c1f29f7ac92</v>
      </c>
      <c r="I94" s="1">
        <f>IFERROR(__xludf.DUMMYFUNCTION("""COMPUTED_VALUE"""),1.0)</f>
        <v>1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" t="s">
        <v>133</v>
      </c>
      <c r="B95" s="2" t="s">
        <v>134</v>
      </c>
      <c r="C95" s="1"/>
      <c r="D95" s="1"/>
      <c r="E95" s="1"/>
      <c r="F95" s="1" t="str">
        <f>IFERROR(__xludf.DUMMYFUNCTION("""COMPUTED_VALUE"""),"2022-04-12 05:58:49 UTC")</f>
        <v>2022-04-12 05:58:49 UTC</v>
      </c>
      <c r="G95" s="1" t="str">
        <f>IFERROR(__xludf.DUMMYFUNCTION("""COMPUTED_VALUE"""),"ea0949be0264de3b43d43814f754e762")</f>
        <v>ea0949be0264de3b43d43814f754e762</v>
      </c>
      <c r="H95" s="1" t="str">
        <f>IFERROR(__xludf.DUMMYFUNCTION("""COMPUTED_VALUE"""),"19c09e9f2b6e35b5dab22dadd44729d0")</f>
        <v>19c09e9f2b6e35b5dab22dadd44729d0</v>
      </c>
      <c r="I95" s="1">
        <f>IFERROR(__xludf.DUMMYFUNCTION("""COMPUTED_VALUE"""),2.0)</f>
        <v>2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" t="s">
        <v>135</v>
      </c>
      <c r="B96" s="2" t="s">
        <v>134</v>
      </c>
      <c r="C96" s="1"/>
      <c r="D96" s="1"/>
      <c r="E96" s="1"/>
      <c r="F96" s="1" t="str">
        <f>IFERROR(__xludf.DUMMYFUNCTION("""COMPUTED_VALUE"""),"2022-04-12 05:58:37 UTC")</f>
        <v>2022-04-12 05:58:37 UTC</v>
      </c>
      <c r="G96" s="1" t="str">
        <f>IFERROR(__xludf.DUMMYFUNCTION("""COMPUTED_VALUE"""),"7985e7456aac883ef0a33b786b5771fa")</f>
        <v>7985e7456aac883ef0a33b786b5771fa</v>
      </c>
      <c r="H96" s="1" t="str">
        <f>IFERROR(__xludf.DUMMYFUNCTION("""COMPUTED_VALUE"""),"1a2c0a1f553e50e171a509a01ae234d6")</f>
        <v>1a2c0a1f553e50e171a509a01ae234d6</v>
      </c>
      <c r="I96" s="1">
        <f>IFERROR(__xludf.DUMMYFUNCTION("""COMPUTED_VALUE"""),1.0)</f>
        <v>1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2" t="s">
        <v>136</v>
      </c>
      <c r="B97" s="2" t="s">
        <v>137</v>
      </c>
      <c r="C97" s="1"/>
      <c r="D97" s="1"/>
      <c r="E97" s="1"/>
      <c r="F97" s="1" t="str">
        <f>IFERROR(__xludf.DUMMYFUNCTION("""COMPUTED_VALUE"""),"2022-04-12 05:57:45 UTC")</f>
        <v>2022-04-12 05:57:45 UTC</v>
      </c>
      <c r="G97" s="1" t="str">
        <f>IFERROR(__xludf.DUMMYFUNCTION("""COMPUTED_VALUE"""),"ffc08c32eaa3145a82f7dd22d93fcdf6")</f>
        <v>ffc08c32eaa3145a82f7dd22d93fcdf6</v>
      </c>
      <c r="H97" s="1" t="str">
        <f>IFERROR(__xludf.DUMMYFUNCTION("""COMPUTED_VALUE"""),"1a6a8c0206c8a98336d8f0ffc0e17ab8")</f>
        <v>1a6a8c0206c8a98336d8f0ffc0e17ab8</v>
      </c>
      <c r="I97" s="1">
        <f>IFERROR(__xludf.DUMMYFUNCTION("""COMPUTED_VALUE"""),1.0)</f>
        <v>1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2" t="s">
        <v>138</v>
      </c>
      <c r="B98" s="2" t="s">
        <v>139</v>
      </c>
      <c r="C98" s="1"/>
      <c r="D98" s="1"/>
      <c r="E98" s="1"/>
      <c r="F98" s="1" t="str">
        <f>IFERROR(__xludf.DUMMYFUNCTION("""COMPUTED_VALUE"""),"2022-04-12 05:57:18 UTC")</f>
        <v>2022-04-12 05:57:18 UTC</v>
      </c>
      <c r="G98" s="1" t="str">
        <f>IFERROR(__xludf.DUMMYFUNCTION("""COMPUTED_VALUE"""),"2d10e359633907b90821deda63c7e122")</f>
        <v>2d10e359633907b90821deda63c7e122</v>
      </c>
      <c r="H98" s="1" t="str">
        <f>IFERROR(__xludf.DUMMYFUNCTION("""COMPUTED_VALUE"""),"1a9aa32e48fceb17e7e2081c1fb2b59e")</f>
        <v>1a9aa32e48fceb17e7e2081c1fb2b59e</v>
      </c>
      <c r="I98" s="1">
        <f>IFERROR(__xludf.DUMMYFUNCTION("""COMPUTED_VALUE"""),11.0)</f>
        <v>11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2" t="s">
        <v>140</v>
      </c>
      <c r="B99" s="1"/>
      <c r="C99" s="1"/>
      <c r="D99" s="1"/>
      <c r="E99" s="1"/>
      <c r="F99" s="1" t="str">
        <f>IFERROR(__xludf.DUMMYFUNCTION("""COMPUTED_VALUE"""),"2022-04-12 05:57:12 UTC")</f>
        <v>2022-04-12 05:57:12 UTC</v>
      </c>
      <c r="G99" s="1" t="str">
        <f>IFERROR(__xludf.DUMMYFUNCTION("""COMPUTED_VALUE"""),"f8164938fee04a149d5a0e636061ef83")</f>
        <v>f8164938fee04a149d5a0e636061ef83</v>
      </c>
      <c r="H99" s="1" t="str">
        <f>IFERROR(__xludf.DUMMYFUNCTION("""COMPUTED_VALUE"""),"1aa47cbefbcd78f18d3ac7c6c9c8ee84")</f>
        <v>1aa47cbefbcd78f18d3ac7c6c9c8ee84</v>
      </c>
      <c r="I99" s="1">
        <f>IFERROR(__xludf.DUMMYFUNCTION("""COMPUTED_VALUE"""),0.0)</f>
        <v>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2" t="s">
        <v>141</v>
      </c>
      <c r="B100" s="1"/>
      <c r="C100" s="1"/>
      <c r="D100" s="1"/>
      <c r="E100" s="1"/>
      <c r="F100" s="1" t="str">
        <f>IFERROR(__xludf.DUMMYFUNCTION("""COMPUTED_VALUE"""),"2022-04-12 05:57:08 UTC")</f>
        <v>2022-04-12 05:57:08 UTC</v>
      </c>
      <c r="G100" s="1" t="str">
        <f>IFERROR(__xludf.DUMMYFUNCTION("""COMPUTED_VALUE"""),"3ec9b677dd89229fdd6c0d778f49be91")</f>
        <v>3ec9b677dd89229fdd6c0d778f49be91</v>
      </c>
      <c r="H100" s="1" t="str">
        <f>IFERROR(__xludf.DUMMYFUNCTION("""COMPUTED_VALUE"""),"1abc02b0d16ca90e08fd08de743b3ab9")</f>
        <v>1abc02b0d16ca90e08fd08de743b3ab9</v>
      </c>
      <c r="I100" s="1">
        <f>IFERROR(__xludf.DUMMYFUNCTION("""COMPUTED_VALUE"""),0.0)</f>
        <v>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2" t="s">
        <v>142</v>
      </c>
      <c r="B101" s="1"/>
      <c r="C101" s="1"/>
      <c r="D101" s="1"/>
      <c r="E101" s="1"/>
      <c r="F101" s="1" t="str">
        <f>IFERROR(__xludf.DUMMYFUNCTION("""COMPUTED_VALUE"""),"2022-04-12 05:57:05 UTC")</f>
        <v>2022-04-12 05:57:05 UTC</v>
      </c>
      <c r="G101" s="1" t="str">
        <f>IFERROR(__xludf.DUMMYFUNCTION("""COMPUTED_VALUE"""),"5c4f5e7f2a2f56ef5938ddcfb123ce0d")</f>
        <v>5c4f5e7f2a2f56ef5938ddcfb123ce0d</v>
      </c>
      <c r="H101" s="1" t="str">
        <f>IFERROR(__xludf.DUMMYFUNCTION("""COMPUTED_VALUE"""),"1b03d2b965e4166c647d842d644af06b")</f>
        <v>1b03d2b965e4166c647d842d644af06b</v>
      </c>
      <c r="I101" s="1">
        <f>IFERROR(__xludf.DUMMYFUNCTION("""COMPUTED_VALUE"""),0.0)</f>
        <v>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2" t="s">
        <v>143</v>
      </c>
      <c r="B102" s="1"/>
      <c r="C102" s="1"/>
      <c r="D102" s="1"/>
      <c r="E102" s="1"/>
      <c r="F102" s="1" t="str">
        <f>IFERROR(__xludf.DUMMYFUNCTION("""COMPUTED_VALUE"""),"2022-04-12 05:57:01 UTC")</f>
        <v>2022-04-12 05:57:01 UTC</v>
      </c>
      <c r="G102" s="1" t="str">
        <f>IFERROR(__xludf.DUMMYFUNCTION("""COMPUTED_VALUE"""),"6fded2275fd1165266cec3a335aba52b")</f>
        <v>6fded2275fd1165266cec3a335aba52b</v>
      </c>
      <c r="H102" s="1" t="str">
        <f>IFERROR(__xludf.DUMMYFUNCTION("""COMPUTED_VALUE"""),"1b90626f6f21f298cca3f6ed95449177")</f>
        <v>1b90626f6f21f298cca3f6ed95449177</v>
      </c>
      <c r="I102" s="1">
        <f>IFERROR(__xludf.DUMMYFUNCTION("""COMPUTED_VALUE"""),1.0)</f>
        <v>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2" t="s">
        <v>144</v>
      </c>
      <c r="B103" s="1"/>
      <c r="C103" s="1"/>
      <c r="D103" s="1"/>
      <c r="E103" s="1"/>
      <c r="F103" s="1" t="str">
        <f>IFERROR(__xludf.DUMMYFUNCTION("""COMPUTED_VALUE"""),"2022-04-12 05:56:58 UTC")</f>
        <v>2022-04-12 05:56:58 UTC</v>
      </c>
      <c r="G103" s="1" t="str">
        <f>IFERROR(__xludf.DUMMYFUNCTION("""COMPUTED_VALUE"""),"35b739047f59bcc186bd3fc6833b9503")</f>
        <v>35b739047f59bcc186bd3fc6833b9503</v>
      </c>
      <c r="H103" s="1" t="str">
        <f>IFERROR(__xludf.DUMMYFUNCTION("""COMPUTED_VALUE"""),"1be09f16fcbbbfd7e88718e57563d7c1")</f>
        <v>1be09f16fcbbbfd7e88718e57563d7c1</v>
      </c>
      <c r="I103" s="1">
        <f>IFERROR(__xludf.DUMMYFUNCTION("""COMPUTED_VALUE"""),0.0)</f>
        <v>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2" t="s">
        <v>145</v>
      </c>
      <c r="B104" s="2" t="s">
        <v>146</v>
      </c>
      <c r="C104" s="1"/>
      <c r="D104" s="1"/>
      <c r="E104" s="1"/>
      <c r="F104" s="1" t="str">
        <f>IFERROR(__xludf.DUMMYFUNCTION("""COMPUTED_VALUE"""),"2022-04-12 05:56:55 UTC")</f>
        <v>2022-04-12 05:56:55 UTC</v>
      </c>
      <c r="G104" s="1" t="str">
        <f>IFERROR(__xludf.DUMMYFUNCTION("""COMPUTED_VALUE"""),"2384308b31e9b9a7d7d2ecfc3d27d77f")</f>
        <v>2384308b31e9b9a7d7d2ecfc3d27d77f</v>
      </c>
      <c r="H104" s="1" t="str">
        <f>IFERROR(__xludf.DUMMYFUNCTION("""COMPUTED_VALUE"""),"1c21800dfd2e05ec286c7e09cf387f67")</f>
        <v>1c21800dfd2e05ec286c7e09cf387f67</v>
      </c>
      <c r="I104" s="1">
        <f>IFERROR(__xludf.DUMMYFUNCTION("""COMPUTED_VALUE"""),0.0)</f>
        <v>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2" t="s">
        <v>147</v>
      </c>
      <c r="B105" s="2" t="s">
        <v>146</v>
      </c>
      <c r="C105" s="1"/>
      <c r="D105" s="1"/>
      <c r="E105" s="1"/>
      <c r="F105" s="1" t="str">
        <f>IFERROR(__xludf.DUMMYFUNCTION("""COMPUTED_VALUE"""),"2022-04-12 05:56:50 UTC")</f>
        <v>2022-04-12 05:56:50 UTC</v>
      </c>
      <c r="G105" s="1" t="str">
        <f>IFERROR(__xludf.DUMMYFUNCTION("""COMPUTED_VALUE"""),"9eaa4bc674d6ca7394cff3bcaf5e76ba")</f>
        <v>9eaa4bc674d6ca7394cff3bcaf5e76ba</v>
      </c>
      <c r="H105" s="1" t="str">
        <f>IFERROR(__xludf.DUMMYFUNCTION("""COMPUTED_VALUE"""),"1c4795cbe0782fab8d84bd9d524debe1")</f>
        <v>1c4795cbe0782fab8d84bd9d524debe1</v>
      </c>
      <c r="I105" s="1">
        <f>IFERROR(__xludf.DUMMYFUNCTION("""COMPUTED_VALUE"""),1.0)</f>
        <v>1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2" t="s">
        <v>148</v>
      </c>
      <c r="B106" s="2" t="s">
        <v>149</v>
      </c>
      <c r="C106" s="1"/>
      <c r="D106" s="1"/>
      <c r="E106" s="1"/>
      <c r="F106" s="1" t="str">
        <f>IFERROR(__xludf.DUMMYFUNCTION("""COMPUTED_VALUE"""),"2022-04-12 05:56:04 UTC")</f>
        <v>2022-04-12 05:56:04 UTC</v>
      </c>
      <c r="G106" s="1" t="str">
        <f>IFERROR(__xludf.DUMMYFUNCTION("""COMPUTED_VALUE"""),"1a6a8c0206c8a98336d8f0ffc0e17ab8")</f>
        <v>1a6a8c0206c8a98336d8f0ffc0e17ab8</v>
      </c>
      <c r="H106" s="1" t="str">
        <f>IFERROR(__xludf.DUMMYFUNCTION("""COMPUTED_VALUE"""),"1c4f67f840b0aa0f772e7617c0896e79")</f>
        <v>1c4f67f840b0aa0f772e7617c0896e79</v>
      </c>
      <c r="I106" s="1">
        <f>IFERROR(__xludf.DUMMYFUNCTION("""COMPUTED_VALUE"""),0.0)</f>
        <v>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2" t="s">
        <v>150</v>
      </c>
      <c r="B107" s="1"/>
      <c r="C107" s="1"/>
      <c r="D107" s="1"/>
      <c r="E107" s="1"/>
      <c r="F107" s="1" t="str">
        <f>IFERROR(__xludf.DUMMYFUNCTION("""COMPUTED_VALUE"""),"2022-04-12 05:56:03 UTC")</f>
        <v>2022-04-12 05:56:03 UTC</v>
      </c>
      <c r="G107" s="1" t="str">
        <f>IFERROR(__xludf.DUMMYFUNCTION("""COMPUTED_VALUE"""),"35b739047f59bcc186bd3fc6833b9503")</f>
        <v>35b739047f59bcc186bd3fc6833b9503</v>
      </c>
      <c r="H107" s="1" t="str">
        <f>IFERROR(__xludf.DUMMYFUNCTION("""COMPUTED_VALUE"""),"1c6ff46b9f627423f10ef7cb2e1db59b")</f>
        <v>1c6ff46b9f627423f10ef7cb2e1db59b</v>
      </c>
      <c r="I107" s="1">
        <f>IFERROR(__xludf.DUMMYFUNCTION("""COMPUTED_VALUE"""),1.0)</f>
        <v>1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2" t="s">
        <v>151</v>
      </c>
      <c r="B108" s="1"/>
      <c r="C108" s="1"/>
      <c r="D108" s="1"/>
      <c r="E108" s="1"/>
      <c r="F108" s="1" t="str">
        <f>IFERROR(__xludf.DUMMYFUNCTION("""COMPUTED_VALUE"""),"2022-04-12 05:55:57 UTC")</f>
        <v>2022-04-12 05:55:57 UTC</v>
      </c>
      <c r="G108" s="1" t="str">
        <f>IFERROR(__xludf.DUMMYFUNCTION("""COMPUTED_VALUE"""),"35b739047f59bcc186bd3fc6833b9503")</f>
        <v>35b739047f59bcc186bd3fc6833b9503</v>
      </c>
      <c r="H108" s="1" t="str">
        <f>IFERROR(__xludf.DUMMYFUNCTION("""COMPUTED_VALUE"""),"1ca64d7f470789d744ee53bab65764cc")</f>
        <v>1ca64d7f470789d744ee53bab65764cc</v>
      </c>
      <c r="I108" s="1">
        <f>IFERROR(__xludf.DUMMYFUNCTION("""COMPUTED_VALUE"""),0.0)</f>
        <v>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2" t="s">
        <v>152</v>
      </c>
      <c r="B109" s="1"/>
      <c r="C109" s="1"/>
      <c r="D109" s="1"/>
      <c r="E109" s="1"/>
      <c r="F109" s="1" t="str">
        <f>IFERROR(__xludf.DUMMYFUNCTION("""COMPUTED_VALUE"""),"2022-04-12 05:54:55 UTC")</f>
        <v>2022-04-12 05:54:55 UTC</v>
      </c>
      <c r="G109" s="1" t="str">
        <f>IFERROR(__xludf.DUMMYFUNCTION("""COMPUTED_VALUE"""),"35b739047f59bcc186bd3fc6833b9503")</f>
        <v>35b739047f59bcc186bd3fc6833b9503</v>
      </c>
      <c r="H109" s="1" t="str">
        <f>IFERROR(__xludf.DUMMYFUNCTION("""COMPUTED_VALUE"""),"1cc5ffc15fcaf3ce6c4a1c81328f12ea")</f>
        <v>1cc5ffc15fcaf3ce6c4a1c81328f12ea</v>
      </c>
      <c r="I109" s="1">
        <f>IFERROR(__xludf.DUMMYFUNCTION("""COMPUTED_VALUE"""),0.0)</f>
        <v>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2" t="s">
        <v>153</v>
      </c>
      <c r="B110" s="2" t="s">
        <v>154</v>
      </c>
      <c r="C110" s="1"/>
      <c r="D110" s="1"/>
      <c r="E110" s="1"/>
      <c r="F110" s="1" t="str">
        <f>IFERROR(__xludf.DUMMYFUNCTION("""COMPUTED_VALUE"""),"2022-04-12 05:54:38 UTC")</f>
        <v>2022-04-12 05:54:38 UTC</v>
      </c>
      <c r="G110" s="1" t="str">
        <f>IFERROR(__xludf.DUMMYFUNCTION("""COMPUTED_VALUE"""),"35b739047f59bcc186bd3fc6833b9503")</f>
        <v>35b739047f59bcc186bd3fc6833b9503</v>
      </c>
      <c r="H110" s="1" t="str">
        <f>IFERROR(__xludf.DUMMYFUNCTION("""COMPUTED_VALUE"""),"1ce24fa6762736d6ab4ec8cf24f5f479")</f>
        <v>1ce24fa6762736d6ab4ec8cf24f5f479</v>
      </c>
      <c r="I110" s="1">
        <f>IFERROR(__xludf.DUMMYFUNCTION("""COMPUTED_VALUE"""),0.0)</f>
        <v>0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2" t="s">
        <v>155</v>
      </c>
      <c r="B111" s="2" t="s">
        <v>156</v>
      </c>
      <c r="C111" s="1"/>
      <c r="D111" s="1"/>
      <c r="E111" s="1"/>
      <c r="F111" s="1" t="str">
        <f>IFERROR(__xludf.DUMMYFUNCTION("""COMPUTED_VALUE"""),"2022-04-12 05:53:36 UTC")</f>
        <v>2022-04-12 05:53:36 UTC</v>
      </c>
      <c r="G111" s="1" t="str">
        <f>IFERROR(__xludf.DUMMYFUNCTION("""COMPUTED_VALUE"""),"35b739047f59bcc186bd3fc6833b9503")</f>
        <v>35b739047f59bcc186bd3fc6833b9503</v>
      </c>
      <c r="H111" s="1" t="str">
        <f>IFERROR(__xludf.DUMMYFUNCTION("""COMPUTED_VALUE"""),"1ce92f87ff2e3134079cda0941e239f5")</f>
        <v>1ce92f87ff2e3134079cda0941e239f5</v>
      </c>
      <c r="I111" s="1">
        <f>IFERROR(__xludf.DUMMYFUNCTION("""COMPUTED_VALUE"""),1.0)</f>
        <v>1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2" t="s">
        <v>157</v>
      </c>
      <c r="B112" s="1"/>
      <c r="C112" s="1"/>
      <c r="D112" s="1"/>
      <c r="E112" s="1"/>
      <c r="F112" s="1" t="str">
        <f>IFERROR(__xludf.DUMMYFUNCTION("""COMPUTED_VALUE"""),"2022-04-12 05:52:58 UTC")</f>
        <v>2022-04-12 05:52:58 UTC</v>
      </c>
      <c r="G112" s="1" t="str">
        <f>IFERROR(__xludf.DUMMYFUNCTION("""COMPUTED_VALUE"""),"dbea4da031f1640f9ba9a7e64cbf4a74")</f>
        <v>dbea4da031f1640f9ba9a7e64cbf4a74</v>
      </c>
      <c r="H112" s="1" t="str">
        <f>IFERROR(__xludf.DUMMYFUNCTION("""COMPUTED_VALUE"""),"1d7be0f4c2e59857be929bc77a2c974d")</f>
        <v>1d7be0f4c2e59857be929bc77a2c974d</v>
      </c>
      <c r="I112" s="1">
        <f>IFERROR(__xludf.DUMMYFUNCTION("""COMPUTED_VALUE"""),1.0)</f>
        <v>1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2" t="s">
        <v>158</v>
      </c>
      <c r="B113" s="2" t="s">
        <v>159</v>
      </c>
      <c r="C113" s="1"/>
      <c r="D113" s="1"/>
      <c r="E113" s="1"/>
      <c r="F113" s="1" t="str">
        <f>IFERROR(__xludf.DUMMYFUNCTION("""COMPUTED_VALUE"""),"2022-04-12 05:52:01 UTC")</f>
        <v>2022-04-12 05:52:01 UTC</v>
      </c>
      <c r="G113" s="1" t="str">
        <f>IFERROR(__xludf.DUMMYFUNCTION("""COMPUTED_VALUE"""),"e16ce150747384b5e6b2097e341f5c32")</f>
        <v>e16ce150747384b5e6b2097e341f5c32</v>
      </c>
      <c r="H113" s="1" t="str">
        <f>IFERROR(__xludf.DUMMYFUNCTION("""COMPUTED_VALUE"""),"1e2b3fdba2a1bedd28e0ccd1815a1b92")</f>
        <v>1e2b3fdba2a1bedd28e0ccd1815a1b92</v>
      </c>
      <c r="I113" s="1">
        <f>IFERROR(__xludf.DUMMYFUNCTION("""COMPUTED_VALUE"""),0.0)</f>
        <v>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2" t="s">
        <v>160</v>
      </c>
      <c r="B114" s="2" t="s">
        <v>161</v>
      </c>
      <c r="C114" s="1"/>
      <c r="D114" s="1"/>
      <c r="E114" s="1"/>
      <c r="F114" s="1" t="str">
        <f>IFERROR(__xludf.DUMMYFUNCTION("""COMPUTED_VALUE"""),"2022-04-12 05:48:12 UTC")</f>
        <v>2022-04-12 05:48:12 UTC</v>
      </c>
      <c r="G114" s="1" t="str">
        <f>IFERROR(__xludf.DUMMYFUNCTION("""COMPUTED_VALUE"""),"6da1681004912416bb0016ab18a2fb2f")</f>
        <v>6da1681004912416bb0016ab18a2fb2f</v>
      </c>
      <c r="H114" s="1" t="str">
        <f>IFERROR(__xludf.DUMMYFUNCTION("""COMPUTED_VALUE"""),"1e3694371b87c95a9fe3025c3bb8df02")</f>
        <v>1e3694371b87c95a9fe3025c3bb8df02</v>
      </c>
      <c r="I114" s="1">
        <f>IFERROR(__xludf.DUMMYFUNCTION("""COMPUTED_VALUE"""),0.0)</f>
        <v>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2" t="s">
        <v>162</v>
      </c>
      <c r="B115" s="1"/>
      <c r="C115" s="1"/>
      <c r="D115" s="1"/>
      <c r="E115" s="1"/>
      <c r="F115" s="1" t="str">
        <f>IFERROR(__xludf.DUMMYFUNCTION("""COMPUTED_VALUE"""),"2022-04-12 05:47:48 UTC")</f>
        <v>2022-04-12 05:47:48 UTC</v>
      </c>
      <c r="G115" s="1" t="str">
        <f>IFERROR(__xludf.DUMMYFUNCTION("""COMPUTED_VALUE"""),"dbea4da031f1640f9ba9a7e64cbf4a74")</f>
        <v>dbea4da031f1640f9ba9a7e64cbf4a74</v>
      </c>
      <c r="H115" s="1" t="str">
        <f>IFERROR(__xludf.DUMMYFUNCTION("""COMPUTED_VALUE"""),"1e4fa6eacf569461b576e95a7f89a3f5")</f>
        <v>1e4fa6eacf569461b576e95a7f89a3f5</v>
      </c>
      <c r="I115" s="1">
        <f>IFERROR(__xludf.DUMMYFUNCTION("""COMPUTED_VALUE"""),0.0)</f>
        <v>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2" t="s">
        <v>163</v>
      </c>
      <c r="B116" s="1"/>
      <c r="C116" s="1"/>
      <c r="D116" s="1"/>
      <c r="E116" s="1"/>
      <c r="F116" s="1" t="str">
        <f>IFERROR(__xludf.DUMMYFUNCTION("""COMPUTED_VALUE"""),"2022-04-12 05:46:53 UTC")</f>
        <v>2022-04-12 05:46:53 UTC</v>
      </c>
      <c r="G116" s="1" t="str">
        <f>IFERROR(__xludf.DUMMYFUNCTION("""COMPUTED_VALUE"""),"f1469b1d641a32f06bec7fe703318b7d")</f>
        <v>f1469b1d641a32f06bec7fe703318b7d</v>
      </c>
      <c r="H116" s="1" t="str">
        <f>IFERROR(__xludf.DUMMYFUNCTION("""COMPUTED_VALUE"""),"1e7776148bc7e5d724f157a64e28e355")</f>
        <v>1e7776148bc7e5d724f157a64e28e355</v>
      </c>
      <c r="I116" s="1">
        <f>IFERROR(__xludf.DUMMYFUNCTION("""COMPUTED_VALUE"""),4.0)</f>
        <v>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2" t="s">
        <v>164</v>
      </c>
      <c r="B117" s="1"/>
      <c r="C117" s="1"/>
      <c r="D117" s="1"/>
      <c r="E117" s="1"/>
      <c r="F117" s="1" t="str">
        <f>IFERROR(__xludf.DUMMYFUNCTION("""COMPUTED_VALUE"""),"2022-04-12 05:46:39 UTC")</f>
        <v>2022-04-12 05:46:39 UTC</v>
      </c>
      <c r="G117" s="1" t="str">
        <f>IFERROR(__xludf.DUMMYFUNCTION("""COMPUTED_VALUE"""),"5716cfc29c81b189ab93fa059c70a01c")</f>
        <v>5716cfc29c81b189ab93fa059c70a01c</v>
      </c>
      <c r="H117" s="1" t="str">
        <f>IFERROR(__xludf.DUMMYFUNCTION("""COMPUTED_VALUE"""),"1e972bf82016ca11f1d7719672304a78")</f>
        <v>1e972bf82016ca11f1d7719672304a78</v>
      </c>
      <c r="I117" s="1">
        <f>IFERROR(__xludf.DUMMYFUNCTION("""COMPUTED_VALUE"""),2.0)</f>
        <v>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2" t="s">
        <v>165</v>
      </c>
      <c r="B118" s="2" t="s">
        <v>166</v>
      </c>
      <c r="C118" s="1"/>
      <c r="D118" s="1"/>
      <c r="E118" s="1"/>
      <c r="F118" s="1" t="str">
        <f>IFERROR(__xludf.DUMMYFUNCTION("""COMPUTED_VALUE"""),"2022-04-12 05:46:27 UTC")</f>
        <v>2022-04-12 05:46:27 UTC</v>
      </c>
      <c r="G118" s="1" t="str">
        <f>IFERROR(__xludf.DUMMYFUNCTION("""COMPUTED_VALUE"""),"8f001089daa8acfe41422878d7cfbab8")</f>
        <v>8f001089daa8acfe41422878d7cfbab8</v>
      </c>
      <c r="H118" s="1" t="str">
        <f>IFERROR(__xludf.DUMMYFUNCTION("""COMPUTED_VALUE"""),"1eba489e4410825cbcb55f9d9c2fef86")</f>
        <v>1eba489e4410825cbcb55f9d9c2fef86</v>
      </c>
      <c r="I118" s="1">
        <f>IFERROR(__xludf.DUMMYFUNCTION("""COMPUTED_VALUE"""),0.0)</f>
        <v>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2" t="s">
        <v>167</v>
      </c>
      <c r="B119" s="2" t="s">
        <v>168</v>
      </c>
      <c r="C119" s="1"/>
      <c r="D119" s="1"/>
      <c r="E119" s="1"/>
      <c r="F119" s="1" t="str">
        <f>IFERROR(__xludf.DUMMYFUNCTION("""COMPUTED_VALUE"""),"2022-04-12 05:45:49 UTC")</f>
        <v>2022-04-12 05:45:49 UTC</v>
      </c>
      <c r="G119" s="1" t="str">
        <f>IFERROR(__xludf.DUMMYFUNCTION("""COMPUTED_VALUE"""),"6da1681004912416bb0016ab18a2fb2f")</f>
        <v>6da1681004912416bb0016ab18a2fb2f</v>
      </c>
      <c r="H119" s="1" t="str">
        <f>IFERROR(__xludf.DUMMYFUNCTION("""COMPUTED_VALUE"""),"1ed0400c61b0c9544a26c372d4d98af7")</f>
        <v>1ed0400c61b0c9544a26c372d4d98af7</v>
      </c>
      <c r="I119" s="1">
        <f>IFERROR(__xludf.DUMMYFUNCTION("""COMPUTED_VALUE"""),0.0)</f>
        <v>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2" t="s">
        <v>169</v>
      </c>
      <c r="B120" s="2" t="s">
        <v>170</v>
      </c>
      <c r="C120" s="1"/>
      <c r="D120" s="1"/>
      <c r="E120" s="1"/>
      <c r="F120" s="1" t="str">
        <f>IFERROR(__xludf.DUMMYFUNCTION("""COMPUTED_VALUE"""),"2022-04-12 05:43:32 UTC")</f>
        <v>2022-04-12 05:43:32 UTC</v>
      </c>
      <c r="G120" s="1" t="str">
        <f>IFERROR(__xludf.DUMMYFUNCTION("""COMPUTED_VALUE"""),"06bd6ebc6c39eae3d078b9be68ea47fb")</f>
        <v>06bd6ebc6c39eae3d078b9be68ea47fb</v>
      </c>
      <c r="H120" s="1" t="str">
        <f>IFERROR(__xludf.DUMMYFUNCTION("""COMPUTED_VALUE"""),"1f09db7aae2fc28d49c06dcb7fd41582")</f>
        <v>1f09db7aae2fc28d49c06dcb7fd41582</v>
      </c>
      <c r="I120" s="1">
        <f>IFERROR(__xludf.DUMMYFUNCTION("""COMPUTED_VALUE"""),0.0)</f>
        <v>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2" t="s">
        <v>171</v>
      </c>
      <c r="B121" s="1"/>
      <c r="C121" s="1"/>
      <c r="D121" s="1"/>
      <c r="E121" s="1"/>
      <c r="F121" s="1" t="str">
        <f>IFERROR(__xludf.DUMMYFUNCTION("""COMPUTED_VALUE"""),"2022-04-12 05:43:14 UTC")</f>
        <v>2022-04-12 05:43:14 UTC</v>
      </c>
      <c r="G121" s="1" t="str">
        <f>IFERROR(__xludf.DUMMYFUNCTION("""COMPUTED_VALUE"""),"60b28cc9a90045b62a5a09e3bd2eb6ba")</f>
        <v>60b28cc9a90045b62a5a09e3bd2eb6ba</v>
      </c>
      <c r="H121" s="1" t="str">
        <f>IFERROR(__xludf.DUMMYFUNCTION("""COMPUTED_VALUE"""),"1f82756933b6ae4560ad8d1726a73093")</f>
        <v>1f82756933b6ae4560ad8d1726a73093</v>
      </c>
      <c r="I121" s="1">
        <f>IFERROR(__xludf.DUMMYFUNCTION("""COMPUTED_VALUE"""),2.0)</f>
        <v>2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2" t="s">
        <v>172</v>
      </c>
      <c r="B122" s="1"/>
      <c r="C122" s="1"/>
      <c r="D122" s="1"/>
      <c r="E122" s="1"/>
      <c r="F122" s="1" t="str">
        <f>IFERROR(__xludf.DUMMYFUNCTION("""COMPUTED_VALUE"""),"2022-04-12 05:40:40 UTC")</f>
        <v>2022-04-12 05:40:40 UTC</v>
      </c>
      <c r="G122" s="1" t="str">
        <f>IFERROR(__xludf.DUMMYFUNCTION("""COMPUTED_VALUE"""),"56d5764ebc04525ae4dc6a4350d5213f")</f>
        <v>56d5764ebc04525ae4dc6a4350d5213f</v>
      </c>
      <c r="H122" s="1" t="str">
        <f>IFERROR(__xludf.DUMMYFUNCTION("""COMPUTED_VALUE"""),"1f85cab986b7edf878f386478a8d769e")</f>
        <v>1f85cab986b7edf878f386478a8d769e</v>
      </c>
      <c r="I122" s="1">
        <f>IFERROR(__xludf.DUMMYFUNCTION("""COMPUTED_VALUE"""),1.0)</f>
        <v>1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2" t="s">
        <v>173</v>
      </c>
      <c r="B123" s="1"/>
      <c r="C123" s="1"/>
      <c r="D123" s="1"/>
      <c r="E123" s="1"/>
      <c r="F123" s="1" t="str">
        <f>IFERROR(__xludf.DUMMYFUNCTION("""COMPUTED_VALUE"""),"2022-04-12 05:39:58 UTC")</f>
        <v>2022-04-12 05:39:58 UTC</v>
      </c>
      <c r="G123" s="1" t="str">
        <f>IFERROR(__xludf.DUMMYFUNCTION("""COMPUTED_VALUE"""),"d1de92c3b7fb309ec92b4e7d83eebe13")</f>
        <v>d1de92c3b7fb309ec92b4e7d83eebe13</v>
      </c>
      <c r="H123" s="1" t="str">
        <f>IFERROR(__xludf.DUMMYFUNCTION("""COMPUTED_VALUE"""),"1fa63a387d0a3d19e388aa3b711ce1e6")</f>
        <v>1fa63a387d0a3d19e388aa3b711ce1e6</v>
      </c>
      <c r="I123" s="1">
        <f>IFERROR(__xludf.DUMMYFUNCTION("""COMPUTED_VALUE"""),1.0)</f>
        <v>1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2" t="s">
        <v>173</v>
      </c>
      <c r="B124" s="2" t="s">
        <v>174</v>
      </c>
      <c r="C124" s="1"/>
      <c r="D124" s="1"/>
      <c r="E124" s="1"/>
      <c r="F124" s="1" t="str">
        <f>IFERROR(__xludf.DUMMYFUNCTION("""COMPUTED_VALUE"""),"2022-04-12 05:39:58 UTC")</f>
        <v>2022-04-12 05:39:58 UTC</v>
      </c>
      <c r="G124" s="1" t="str">
        <f>IFERROR(__xludf.DUMMYFUNCTION("""COMPUTED_VALUE"""),"4a4dbd78dba85479929a84ffa0c37efb")</f>
        <v>4a4dbd78dba85479929a84ffa0c37efb</v>
      </c>
      <c r="H124" s="1" t="str">
        <f>IFERROR(__xludf.DUMMYFUNCTION("""COMPUTED_VALUE"""),"1ff29eddc3256d9871dba96515017973")</f>
        <v>1ff29eddc3256d9871dba96515017973</v>
      </c>
      <c r="I124" s="1">
        <f>IFERROR(__xludf.DUMMYFUNCTION("""COMPUTED_VALUE"""),3.0)</f>
        <v>3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2" t="s">
        <v>175</v>
      </c>
      <c r="B125" s="2" t="s">
        <v>176</v>
      </c>
      <c r="C125" s="1"/>
      <c r="D125" s="1"/>
      <c r="E125" s="1"/>
      <c r="F125" s="1" t="str">
        <f>IFERROR(__xludf.DUMMYFUNCTION("""COMPUTED_VALUE"""),"2022-04-12 05:39:34 UTC")</f>
        <v>2022-04-12 05:39:34 UTC</v>
      </c>
      <c r="G125" s="1" t="str">
        <f>IFERROR(__xludf.DUMMYFUNCTION("""COMPUTED_VALUE"""),"4a4dbd78dba85479929a84ffa0c37efb")</f>
        <v>4a4dbd78dba85479929a84ffa0c37efb</v>
      </c>
      <c r="H125" s="1" t="str">
        <f>IFERROR(__xludf.DUMMYFUNCTION("""COMPUTED_VALUE"""),"20fa88565f410699a1d2c36a91bd3fc4")</f>
        <v>20fa88565f410699a1d2c36a91bd3fc4</v>
      </c>
      <c r="I125" s="1">
        <f>IFERROR(__xludf.DUMMYFUNCTION("""COMPUTED_VALUE"""),0.0)</f>
        <v>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2" t="s">
        <v>177</v>
      </c>
      <c r="B126" s="2" t="s">
        <v>178</v>
      </c>
      <c r="C126" s="1"/>
      <c r="D126" s="1"/>
      <c r="E126" s="1"/>
      <c r="F126" s="1" t="str">
        <f>IFERROR(__xludf.DUMMYFUNCTION("""COMPUTED_VALUE"""),"2022-04-12 05:39:12 UTC")</f>
        <v>2022-04-12 05:39:12 UTC</v>
      </c>
      <c r="G126" s="1" t="str">
        <f>IFERROR(__xludf.DUMMYFUNCTION("""COMPUTED_VALUE"""),"6da1681004912416bb0016ab18a2fb2f")</f>
        <v>6da1681004912416bb0016ab18a2fb2f</v>
      </c>
      <c r="H126" s="1" t="str">
        <f>IFERROR(__xludf.DUMMYFUNCTION("""COMPUTED_VALUE"""),"21030d057cf3b6b0f09fb2e0b296bdbd")</f>
        <v>21030d057cf3b6b0f09fb2e0b296bdbd</v>
      </c>
      <c r="I126" s="1">
        <f>IFERROR(__xludf.DUMMYFUNCTION("""COMPUTED_VALUE"""),0.0)</f>
        <v>0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2" t="s">
        <v>179</v>
      </c>
      <c r="B127" s="1"/>
      <c r="C127" s="1"/>
      <c r="D127" s="1"/>
      <c r="E127" s="1"/>
      <c r="F127" s="1" t="str">
        <f>IFERROR(__xludf.DUMMYFUNCTION("""COMPUTED_VALUE"""),"2022-04-12 05:37:01 UTC")</f>
        <v>2022-04-12 05:37:01 UTC</v>
      </c>
      <c r="G127" s="1" t="str">
        <f>IFERROR(__xludf.DUMMYFUNCTION("""COMPUTED_VALUE"""),"f25ac214a9fe1cfaf30ce4811279522c")</f>
        <v>f25ac214a9fe1cfaf30ce4811279522c</v>
      </c>
      <c r="H127" s="1" t="str">
        <f>IFERROR(__xludf.DUMMYFUNCTION("""COMPUTED_VALUE"""),"212b1837f138626550a07fbc9264be86")</f>
        <v>212b1837f138626550a07fbc9264be86</v>
      </c>
      <c r="I127" s="1">
        <f>IFERROR(__xludf.DUMMYFUNCTION("""COMPUTED_VALUE"""),0.0)</f>
        <v>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2" t="s">
        <v>180</v>
      </c>
      <c r="B128" s="2" t="s">
        <v>181</v>
      </c>
      <c r="C128" s="1"/>
      <c r="D128" s="1"/>
      <c r="E128" s="1"/>
      <c r="F128" s="1" t="str">
        <f>IFERROR(__xludf.DUMMYFUNCTION("""COMPUTED_VALUE"""),"2022-04-12 05:35:41 UTC")</f>
        <v>2022-04-12 05:35:41 UTC</v>
      </c>
      <c r="G128" s="1" t="str">
        <f>IFERROR(__xludf.DUMMYFUNCTION("""COMPUTED_VALUE"""),"ac43069f64fc2b2136dd059097fe5e2e")</f>
        <v>ac43069f64fc2b2136dd059097fe5e2e</v>
      </c>
      <c r="H128" s="1" t="str">
        <f>IFERROR(__xludf.DUMMYFUNCTION("""COMPUTED_VALUE"""),"2142693913896266ebd72e4189dd4b3f")</f>
        <v>2142693913896266ebd72e4189dd4b3f</v>
      </c>
      <c r="I128" s="1">
        <f>IFERROR(__xludf.DUMMYFUNCTION("""COMPUTED_VALUE"""),0.0)</f>
        <v>0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2" t="s">
        <v>182</v>
      </c>
      <c r="B129" s="1"/>
      <c r="C129" s="1"/>
      <c r="D129" s="1"/>
      <c r="E129" s="1"/>
      <c r="F129" s="1" t="str">
        <f>IFERROR(__xludf.DUMMYFUNCTION("""COMPUTED_VALUE"""),"2022-04-12 05:33:34 UTC")</f>
        <v>2022-04-12 05:33:34 UTC</v>
      </c>
      <c r="G129" s="1" t="str">
        <f>IFERROR(__xludf.DUMMYFUNCTION("""COMPUTED_VALUE"""),"b36eb97aa4435a92dfb2555e73793012")</f>
        <v>b36eb97aa4435a92dfb2555e73793012</v>
      </c>
      <c r="H129" s="1" t="str">
        <f>IFERROR(__xludf.DUMMYFUNCTION("""COMPUTED_VALUE"""),"215625d18101935e74708845377ef394")</f>
        <v>215625d18101935e74708845377ef394</v>
      </c>
      <c r="I129" s="1">
        <f>IFERROR(__xludf.DUMMYFUNCTION("""COMPUTED_VALUE"""),1.0)</f>
        <v>1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 t="s">
        <v>183</v>
      </c>
      <c r="B130" s="2" t="s">
        <v>184</v>
      </c>
      <c r="C130" s="1"/>
      <c r="D130" s="1"/>
      <c r="E130" s="1"/>
      <c r="F130" s="1" t="str">
        <f>IFERROR(__xludf.DUMMYFUNCTION("""COMPUTED_VALUE"""),"2022-04-12 05:33:31 UTC")</f>
        <v>2022-04-12 05:33:31 UTC</v>
      </c>
      <c r="G130" s="1" t="str">
        <f>IFERROR(__xludf.DUMMYFUNCTION("""COMPUTED_VALUE"""),"b36eb97aa4435a92dfb2555e73793012")</f>
        <v>b36eb97aa4435a92dfb2555e73793012</v>
      </c>
      <c r="H130" s="1" t="str">
        <f>IFERROR(__xludf.DUMMYFUNCTION("""COMPUTED_VALUE"""),"215e3ef106aa4c473e615da3aa818c97")</f>
        <v>215e3ef106aa4c473e615da3aa818c97</v>
      </c>
      <c r="I130" s="1">
        <f>IFERROR(__xludf.DUMMYFUNCTION("""COMPUTED_VALUE"""),0.0)</f>
        <v>0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" t="s">
        <v>185</v>
      </c>
      <c r="B131" s="2" t="s">
        <v>186</v>
      </c>
      <c r="C131" s="1"/>
      <c r="D131" s="1"/>
      <c r="E131" s="1"/>
      <c r="F131" s="1" t="str">
        <f>IFERROR(__xludf.DUMMYFUNCTION("""COMPUTED_VALUE"""),"2022-04-12 05:33:27 UTC")</f>
        <v>2022-04-12 05:33:27 UTC</v>
      </c>
      <c r="G131" s="1" t="str">
        <f>IFERROR(__xludf.DUMMYFUNCTION("""COMPUTED_VALUE"""),"b36eb97aa4435a92dfb2555e73793012")</f>
        <v>b36eb97aa4435a92dfb2555e73793012</v>
      </c>
      <c r="H131" s="1" t="str">
        <f>IFERROR(__xludf.DUMMYFUNCTION("""COMPUTED_VALUE"""),"21671509a5c445e1593a5808470bbe3c")</f>
        <v>21671509a5c445e1593a5808470bbe3c</v>
      </c>
      <c r="I131" s="1">
        <f>IFERROR(__xludf.DUMMYFUNCTION("""COMPUTED_VALUE"""),1.0)</f>
        <v>1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2" t="s">
        <v>187</v>
      </c>
      <c r="B132" s="1"/>
      <c r="C132" s="1"/>
      <c r="D132" s="1"/>
      <c r="E132" s="1"/>
      <c r="F132" s="1" t="str">
        <f>IFERROR(__xludf.DUMMYFUNCTION("""COMPUTED_VALUE"""),"2022-04-12 05:33:16 UTC")</f>
        <v>2022-04-12 05:33:16 UTC</v>
      </c>
      <c r="G132" s="1" t="str">
        <f>IFERROR(__xludf.DUMMYFUNCTION("""COMPUTED_VALUE"""),"b36eb97aa4435a92dfb2555e73793012")</f>
        <v>b36eb97aa4435a92dfb2555e73793012</v>
      </c>
      <c r="H132" s="1" t="str">
        <f>IFERROR(__xludf.DUMMYFUNCTION("""COMPUTED_VALUE"""),"2189cd9ae224ceffb931985ddaef3125")</f>
        <v>2189cd9ae224ceffb931985ddaef3125</v>
      </c>
      <c r="I132" s="1">
        <f>IFERROR(__xludf.DUMMYFUNCTION("""COMPUTED_VALUE"""),1.0)</f>
        <v>1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 t="s">
        <v>188</v>
      </c>
      <c r="B133" s="1"/>
      <c r="C133" s="1"/>
      <c r="D133" s="1"/>
      <c r="E133" s="1"/>
      <c r="F133" s="1" t="str">
        <f>IFERROR(__xludf.DUMMYFUNCTION("""COMPUTED_VALUE"""),"2022-04-12 05:33:13 UTC")</f>
        <v>2022-04-12 05:33:13 UTC</v>
      </c>
      <c r="G133" s="1" t="str">
        <f>IFERROR(__xludf.DUMMYFUNCTION("""COMPUTED_VALUE"""),"b36eb97aa4435a92dfb2555e73793012")</f>
        <v>b36eb97aa4435a92dfb2555e73793012</v>
      </c>
      <c r="H133" s="1" t="str">
        <f>IFERROR(__xludf.DUMMYFUNCTION("""COMPUTED_VALUE"""),"219824bbc5a31e5650515041254af176")</f>
        <v>219824bbc5a31e5650515041254af176</v>
      </c>
      <c r="I133" s="1">
        <f>IFERROR(__xludf.DUMMYFUNCTION("""COMPUTED_VALUE"""),1.0)</f>
        <v>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2" t="s">
        <v>189</v>
      </c>
      <c r="B134" s="1"/>
      <c r="C134" s="1"/>
      <c r="D134" s="1"/>
      <c r="E134" s="1"/>
      <c r="F134" s="1" t="str">
        <f>IFERROR(__xludf.DUMMYFUNCTION("""COMPUTED_VALUE"""),"2022-04-12 05:33:01 UTC")</f>
        <v>2022-04-12 05:33:01 UTC</v>
      </c>
      <c r="G134" s="1" t="str">
        <f>IFERROR(__xludf.DUMMYFUNCTION("""COMPUTED_VALUE"""),"b36eb97aa4435a92dfb2555e73793012")</f>
        <v>b36eb97aa4435a92dfb2555e73793012</v>
      </c>
      <c r="H134" s="1" t="str">
        <f>IFERROR(__xludf.DUMMYFUNCTION("""COMPUTED_VALUE"""),"21aa48a1286e874d7f6e7a5db95a7882")</f>
        <v>21aa48a1286e874d7f6e7a5db95a7882</v>
      </c>
      <c r="I134" s="1">
        <f>IFERROR(__xludf.DUMMYFUNCTION("""COMPUTED_VALUE"""),0.0)</f>
        <v>0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2" t="s">
        <v>190</v>
      </c>
      <c r="B135" s="1"/>
      <c r="C135" s="1"/>
      <c r="D135" s="1"/>
      <c r="E135" s="1"/>
      <c r="F135" s="1" t="str">
        <f>IFERROR(__xludf.DUMMYFUNCTION("""COMPUTED_VALUE"""),"2022-04-12 05:32:58 UTC")</f>
        <v>2022-04-12 05:32:58 UTC</v>
      </c>
      <c r="G135" s="1" t="str">
        <f>IFERROR(__xludf.DUMMYFUNCTION("""COMPUTED_VALUE"""),"b36eb97aa4435a92dfb2555e73793012")</f>
        <v>b36eb97aa4435a92dfb2555e73793012</v>
      </c>
      <c r="H135" s="1" t="str">
        <f>IFERROR(__xludf.DUMMYFUNCTION("""COMPUTED_VALUE"""),"21f018c5774e886ed9a3637ae89c15c2")</f>
        <v>21f018c5774e886ed9a3637ae89c15c2</v>
      </c>
      <c r="I135" s="1">
        <f>IFERROR(__xludf.DUMMYFUNCTION("""COMPUTED_VALUE"""),0.0)</f>
        <v>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2" t="s">
        <v>191</v>
      </c>
      <c r="B136" s="2" t="s">
        <v>184</v>
      </c>
      <c r="C136" s="1"/>
      <c r="D136" s="1"/>
      <c r="E136" s="1"/>
      <c r="F136" s="1" t="str">
        <f>IFERROR(__xludf.DUMMYFUNCTION("""COMPUTED_VALUE"""),"2022-04-12 05:32:56 UTC")</f>
        <v>2022-04-12 05:32:56 UTC</v>
      </c>
      <c r="G136" s="1" t="str">
        <f>IFERROR(__xludf.DUMMYFUNCTION("""COMPUTED_VALUE"""),"b36eb97aa4435a92dfb2555e73793012")</f>
        <v>b36eb97aa4435a92dfb2555e73793012</v>
      </c>
      <c r="H136" s="1" t="str">
        <f>IFERROR(__xludf.DUMMYFUNCTION("""COMPUTED_VALUE"""),"223711cb1d153eff1d0f5a4e4f51edd7")</f>
        <v>223711cb1d153eff1d0f5a4e4f51edd7</v>
      </c>
      <c r="I136" s="1">
        <f>IFERROR(__xludf.DUMMYFUNCTION("""COMPUTED_VALUE"""),0.0)</f>
        <v>0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2" t="s">
        <v>192</v>
      </c>
      <c r="B137" s="1"/>
      <c r="C137" s="1"/>
      <c r="D137" s="1"/>
      <c r="E137" s="1"/>
      <c r="F137" s="1" t="str">
        <f>IFERROR(__xludf.DUMMYFUNCTION("""COMPUTED_VALUE"""),"2022-04-12 05:32:36 UTC")</f>
        <v>2022-04-12 05:32:36 UTC</v>
      </c>
      <c r="G137" s="1" t="str">
        <f>IFERROR(__xludf.DUMMYFUNCTION("""COMPUTED_VALUE"""),"b36eb97aa4435a92dfb2555e73793012")</f>
        <v>b36eb97aa4435a92dfb2555e73793012</v>
      </c>
      <c r="H137" s="1" t="str">
        <f>IFERROR(__xludf.DUMMYFUNCTION("""COMPUTED_VALUE"""),"23136150735ca1308dc7e75b11ebaf86")</f>
        <v>23136150735ca1308dc7e75b11ebaf86</v>
      </c>
      <c r="I137" s="1">
        <f>IFERROR(__xludf.DUMMYFUNCTION("""COMPUTED_VALUE"""),0.0)</f>
        <v>0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2" t="s">
        <v>193</v>
      </c>
      <c r="B138" s="2" t="s">
        <v>184</v>
      </c>
      <c r="C138" s="1"/>
      <c r="D138" s="1"/>
      <c r="E138" s="1"/>
      <c r="F138" s="1" t="str">
        <f>IFERROR(__xludf.DUMMYFUNCTION("""COMPUTED_VALUE"""),"2022-04-12 05:32:30 UTC")</f>
        <v>2022-04-12 05:32:30 UTC</v>
      </c>
      <c r="G138" s="1" t="str">
        <f>IFERROR(__xludf.DUMMYFUNCTION("""COMPUTED_VALUE"""),"6da1681004912416bb0016ab18a2fb2f")</f>
        <v>6da1681004912416bb0016ab18a2fb2f</v>
      </c>
      <c r="H138" s="1" t="str">
        <f>IFERROR(__xludf.DUMMYFUNCTION("""COMPUTED_VALUE"""),"232a68e0bbf045a1d52c38e84e6be968")</f>
        <v>232a68e0bbf045a1d52c38e84e6be968</v>
      </c>
      <c r="I138" s="1">
        <f>IFERROR(__xludf.DUMMYFUNCTION("""COMPUTED_VALUE"""),0.0)</f>
        <v>0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2" t="s">
        <v>194</v>
      </c>
      <c r="B139" s="1"/>
      <c r="C139" s="1"/>
      <c r="D139" s="1"/>
      <c r="E139" s="1"/>
      <c r="F139" s="1" t="str">
        <f>IFERROR(__xludf.DUMMYFUNCTION("""COMPUTED_VALUE"""),"2022-04-12 05:32:11 UTC")</f>
        <v>2022-04-12 05:32:11 UTC</v>
      </c>
      <c r="G139" s="1" t="str">
        <f>IFERROR(__xludf.DUMMYFUNCTION("""COMPUTED_VALUE"""),"b36eb97aa4435a92dfb2555e73793012")</f>
        <v>b36eb97aa4435a92dfb2555e73793012</v>
      </c>
      <c r="H139" s="1" t="str">
        <f>IFERROR(__xludf.DUMMYFUNCTION("""COMPUTED_VALUE"""),"2384308b31e9b9a7d7d2ecfc3d27d77f")</f>
        <v>2384308b31e9b9a7d7d2ecfc3d27d77f</v>
      </c>
      <c r="I139" s="1">
        <f>IFERROR(__xludf.DUMMYFUNCTION("""COMPUTED_VALUE"""),11.0)</f>
        <v>11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2" t="s">
        <v>195</v>
      </c>
      <c r="B140" s="2" t="s">
        <v>184</v>
      </c>
      <c r="C140" s="1"/>
      <c r="D140" s="1"/>
      <c r="E140" s="1"/>
      <c r="F140" s="1" t="str">
        <f>IFERROR(__xludf.DUMMYFUNCTION("""COMPUTED_VALUE"""),"2022-04-12 05:30:38 UTC")</f>
        <v>2022-04-12 05:30:38 UTC</v>
      </c>
      <c r="G140" s="1" t="str">
        <f>IFERROR(__xludf.DUMMYFUNCTION("""COMPUTED_VALUE"""),"b36eb97aa4435a92dfb2555e73793012")</f>
        <v>b36eb97aa4435a92dfb2555e73793012</v>
      </c>
      <c r="H140" s="1" t="str">
        <f>IFERROR(__xludf.DUMMYFUNCTION("""COMPUTED_VALUE"""),"23acdc0c15bc76ebaddf92f4d61a6c42")</f>
        <v>23acdc0c15bc76ebaddf92f4d61a6c42</v>
      </c>
      <c r="I140" s="1">
        <f>IFERROR(__xludf.DUMMYFUNCTION("""COMPUTED_VALUE"""),9.0)</f>
        <v>9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2" t="s">
        <v>196</v>
      </c>
      <c r="B141" s="2" t="s">
        <v>184</v>
      </c>
      <c r="C141" s="1"/>
      <c r="D141" s="1"/>
      <c r="E141" s="1"/>
      <c r="F141" s="1" t="str">
        <f>IFERROR(__xludf.DUMMYFUNCTION("""COMPUTED_VALUE"""),"2022-04-12 05:30:37 UTC")</f>
        <v>2022-04-12 05:30:37 UTC</v>
      </c>
      <c r="G141" s="1" t="str">
        <f>IFERROR(__xludf.DUMMYFUNCTION("""COMPUTED_VALUE"""),"fd2a56b78bfb48211929e8cedf39ed75")</f>
        <v>fd2a56b78bfb48211929e8cedf39ed75</v>
      </c>
      <c r="H141" s="1" t="str">
        <f>IFERROR(__xludf.DUMMYFUNCTION("""COMPUTED_VALUE"""),"242c504cf37d636d828e71cd2e96491e")</f>
        <v>242c504cf37d636d828e71cd2e96491e</v>
      </c>
      <c r="I141" s="1">
        <f>IFERROR(__xludf.DUMMYFUNCTION("""COMPUTED_VALUE"""),0.0)</f>
        <v>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2" t="s">
        <v>197</v>
      </c>
      <c r="B142" s="2" t="s">
        <v>184</v>
      </c>
      <c r="C142" s="1"/>
      <c r="D142" s="1"/>
      <c r="E142" s="1"/>
      <c r="F142" s="1" t="str">
        <f>IFERROR(__xludf.DUMMYFUNCTION("""COMPUTED_VALUE"""),"2022-04-12 05:30:33 UTC")</f>
        <v>2022-04-12 05:30:33 UTC</v>
      </c>
      <c r="G142" s="1" t="str">
        <f>IFERROR(__xludf.DUMMYFUNCTION("""COMPUTED_VALUE"""),"6da1681004912416bb0016ab18a2fb2f")</f>
        <v>6da1681004912416bb0016ab18a2fb2f</v>
      </c>
      <c r="H142" s="1" t="str">
        <f>IFERROR(__xludf.DUMMYFUNCTION("""COMPUTED_VALUE"""),"243ad3dd29e27cd43c43ab6886b7a3c2")</f>
        <v>243ad3dd29e27cd43c43ab6886b7a3c2</v>
      </c>
      <c r="I142" s="1">
        <f>IFERROR(__xludf.DUMMYFUNCTION("""COMPUTED_VALUE"""),1.0)</f>
        <v>1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2" t="s">
        <v>198</v>
      </c>
      <c r="B143" s="1"/>
      <c r="C143" s="1"/>
      <c r="D143" s="1"/>
      <c r="E143" s="1"/>
      <c r="F143" s="1" t="str">
        <f>IFERROR(__xludf.DUMMYFUNCTION("""COMPUTED_VALUE"""),"2022-04-12 05:30:04 UTC")</f>
        <v>2022-04-12 05:30:04 UTC</v>
      </c>
      <c r="G143" s="1" t="str">
        <f>IFERROR(__xludf.DUMMYFUNCTION("""COMPUTED_VALUE"""),"fd2a56b78bfb48211929e8cedf39ed75")</f>
        <v>fd2a56b78bfb48211929e8cedf39ed75</v>
      </c>
      <c r="H143" s="1" t="str">
        <f>IFERROR(__xludf.DUMMYFUNCTION("""COMPUTED_VALUE"""),"247a33e0a76fd5f79814f56e7800a306")</f>
        <v>247a33e0a76fd5f79814f56e7800a306</v>
      </c>
      <c r="I143" s="1">
        <f>IFERROR(__xludf.DUMMYFUNCTION("""COMPUTED_VALUE"""),6.0)</f>
        <v>6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2" t="s">
        <v>199</v>
      </c>
      <c r="B144" s="1"/>
      <c r="C144" s="1"/>
      <c r="D144" s="1"/>
      <c r="E144" s="1"/>
      <c r="F144" s="1" t="str">
        <f>IFERROR(__xludf.DUMMYFUNCTION("""COMPUTED_VALUE"""),"2022-04-12 05:30:01 UTC")</f>
        <v>2022-04-12 05:30:01 UTC</v>
      </c>
      <c r="G144" s="1" t="str">
        <f>IFERROR(__xludf.DUMMYFUNCTION("""COMPUTED_VALUE"""),"f8164938fee04a149d5a0e636061ef83")</f>
        <v>f8164938fee04a149d5a0e636061ef83</v>
      </c>
      <c r="H144" s="1" t="str">
        <f>IFERROR(__xludf.DUMMYFUNCTION("""COMPUTED_VALUE"""),"247bc44fb7f460dedf60cd5dce73cd48")</f>
        <v>247bc44fb7f460dedf60cd5dce73cd48</v>
      </c>
      <c r="I144" s="1">
        <f>IFERROR(__xludf.DUMMYFUNCTION("""COMPUTED_VALUE"""),2.0)</f>
        <v>2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2" t="s">
        <v>200</v>
      </c>
      <c r="B145" s="1"/>
      <c r="C145" s="1"/>
      <c r="D145" s="1"/>
      <c r="E145" s="1"/>
      <c r="F145" s="1" t="str">
        <f>IFERROR(__xludf.DUMMYFUNCTION("""COMPUTED_VALUE"""),"2022-04-12 05:29:56 UTC")</f>
        <v>2022-04-12 05:29:56 UTC</v>
      </c>
      <c r="G145" s="1" t="str">
        <f>IFERROR(__xludf.DUMMYFUNCTION("""COMPUTED_VALUE"""),"f8164938fee04a149d5a0e636061ef83")</f>
        <v>f8164938fee04a149d5a0e636061ef83</v>
      </c>
      <c r="H145" s="1" t="str">
        <f>IFERROR(__xludf.DUMMYFUNCTION("""COMPUTED_VALUE"""),"2498b787e7f74d7df3a3cbc60bd4c087")</f>
        <v>2498b787e7f74d7df3a3cbc60bd4c087</v>
      </c>
      <c r="I145" s="1">
        <f>IFERROR(__xludf.DUMMYFUNCTION("""COMPUTED_VALUE"""),1.0)</f>
        <v>1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2" t="s">
        <v>201</v>
      </c>
      <c r="B146" s="2" t="s">
        <v>184</v>
      </c>
      <c r="C146" s="1"/>
      <c r="D146" s="1"/>
      <c r="E146" s="1"/>
      <c r="F146" s="1" t="str">
        <f>IFERROR(__xludf.DUMMYFUNCTION("""COMPUTED_VALUE"""),"2022-04-12 05:29:54 UTC")</f>
        <v>2022-04-12 05:29:54 UTC</v>
      </c>
      <c r="G146" s="1" t="str">
        <f>IFERROR(__xludf.DUMMYFUNCTION("""COMPUTED_VALUE"""),"f8164938fee04a149d5a0e636061ef83")</f>
        <v>f8164938fee04a149d5a0e636061ef83</v>
      </c>
      <c r="H146" s="1" t="str">
        <f>IFERROR(__xludf.DUMMYFUNCTION("""COMPUTED_VALUE"""),"24e2b8b3e84515c735274312dcb3dc3b")</f>
        <v>24e2b8b3e84515c735274312dcb3dc3b</v>
      </c>
      <c r="I146" s="1">
        <f>IFERROR(__xludf.DUMMYFUNCTION("""COMPUTED_VALUE"""),1.0)</f>
        <v>1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2" t="s">
        <v>202</v>
      </c>
      <c r="B147" s="1"/>
      <c r="C147" s="1"/>
      <c r="D147" s="1"/>
      <c r="E147" s="1"/>
      <c r="F147" s="1" t="str">
        <f>IFERROR(__xludf.DUMMYFUNCTION("""COMPUTED_VALUE"""),"2022-04-12 05:28:30 UTC")</f>
        <v>2022-04-12 05:28:30 UTC</v>
      </c>
      <c r="G147" s="1" t="str">
        <f>IFERROR(__xludf.DUMMYFUNCTION("""COMPUTED_VALUE"""),"64ef81e5937dc8b2e42f0e950edc5d88")</f>
        <v>64ef81e5937dc8b2e42f0e950edc5d88</v>
      </c>
      <c r="H147" s="1" t="str">
        <f>IFERROR(__xludf.DUMMYFUNCTION("""COMPUTED_VALUE"""),"24f0e41b13ddd9a1a8b26abf698c8ad4")</f>
        <v>24f0e41b13ddd9a1a8b26abf698c8ad4</v>
      </c>
      <c r="I147" s="1">
        <f>IFERROR(__xludf.DUMMYFUNCTION("""COMPUTED_VALUE"""),1.0)</f>
        <v>1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2" t="s">
        <v>203</v>
      </c>
      <c r="B148" s="2" t="s">
        <v>204</v>
      </c>
      <c r="C148" s="1"/>
      <c r="D148" s="1"/>
      <c r="E148" s="1"/>
      <c r="F148" s="1" t="str">
        <f>IFERROR(__xludf.DUMMYFUNCTION("""COMPUTED_VALUE"""),"2022-04-12 05:28:27 UTC")</f>
        <v>2022-04-12 05:28:27 UTC</v>
      </c>
      <c r="G148" s="1" t="str">
        <f>IFERROR(__xludf.DUMMYFUNCTION("""COMPUTED_VALUE"""),"6da1681004912416bb0016ab18a2fb2f")</f>
        <v>6da1681004912416bb0016ab18a2fb2f</v>
      </c>
      <c r="H148" s="1" t="str">
        <f>IFERROR(__xludf.DUMMYFUNCTION("""COMPUTED_VALUE"""),"252a2979e08cb590e36da8872c751e79")</f>
        <v>252a2979e08cb590e36da8872c751e79</v>
      </c>
      <c r="I148" s="1">
        <f>IFERROR(__xludf.DUMMYFUNCTION("""COMPUTED_VALUE"""),1.0)</f>
        <v>1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2" t="s">
        <v>205</v>
      </c>
      <c r="B149" s="2" t="s">
        <v>204</v>
      </c>
      <c r="C149" s="1"/>
      <c r="D149" s="1"/>
      <c r="E149" s="1"/>
      <c r="F149" s="1" t="str">
        <f>IFERROR(__xludf.DUMMYFUNCTION("""COMPUTED_VALUE"""),"2022-04-12 05:28:24 UTC")</f>
        <v>2022-04-12 05:28:24 UTC</v>
      </c>
      <c r="G149" s="1" t="str">
        <f>IFERROR(__xludf.DUMMYFUNCTION("""COMPUTED_VALUE"""),"3ae556a0dda720509323c9c15c2302fa")</f>
        <v>3ae556a0dda720509323c9c15c2302fa</v>
      </c>
      <c r="H149" s="1" t="str">
        <f>IFERROR(__xludf.DUMMYFUNCTION("""COMPUTED_VALUE"""),"25793a2f1ebdde83d4ede695b895d86d")</f>
        <v>25793a2f1ebdde83d4ede695b895d86d</v>
      </c>
      <c r="I149" s="1">
        <f>IFERROR(__xludf.DUMMYFUNCTION("""COMPUTED_VALUE"""),1.0)</f>
        <v>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2" t="s">
        <v>206</v>
      </c>
      <c r="B150" s="2" t="s">
        <v>204</v>
      </c>
      <c r="C150" s="1"/>
      <c r="D150" s="1"/>
      <c r="E150" s="1"/>
      <c r="F150" s="1" t="str">
        <f>IFERROR(__xludf.DUMMYFUNCTION("""COMPUTED_VALUE"""),"2022-04-12 05:28:19 UTC")</f>
        <v>2022-04-12 05:28:19 UTC</v>
      </c>
      <c r="G150" s="1" t="str">
        <f>IFERROR(__xludf.DUMMYFUNCTION("""COMPUTED_VALUE"""),"6da1681004912416bb0016ab18a2fb2f")</f>
        <v>6da1681004912416bb0016ab18a2fb2f</v>
      </c>
      <c r="H150" s="1" t="str">
        <f>IFERROR(__xludf.DUMMYFUNCTION("""COMPUTED_VALUE"""),"25a84fcfbb85711575c22f2b4a287a38")</f>
        <v>25a84fcfbb85711575c22f2b4a287a38</v>
      </c>
      <c r="I150" s="1">
        <f>IFERROR(__xludf.DUMMYFUNCTION("""COMPUTED_VALUE"""),1.0)</f>
        <v>1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2" t="s">
        <v>207</v>
      </c>
      <c r="B151" s="1"/>
      <c r="C151" s="1"/>
      <c r="D151" s="1"/>
      <c r="E151" s="1"/>
      <c r="F151" s="1" t="str">
        <f>IFERROR(__xludf.DUMMYFUNCTION("""COMPUTED_VALUE"""),"2022-04-12 05:28:17 UTC")</f>
        <v>2022-04-12 05:28:17 UTC</v>
      </c>
      <c r="G151" s="1" t="str">
        <f>IFERROR(__xludf.DUMMYFUNCTION("""COMPUTED_VALUE"""),"6da1681004912416bb0016ab18a2fb2f")</f>
        <v>6da1681004912416bb0016ab18a2fb2f</v>
      </c>
      <c r="H151" s="1" t="str">
        <f>IFERROR(__xludf.DUMMYFUNCTION("""COMPUTED_VALUE"""),"25aa96d0e4bd8964cfa14aa42fd95d5d")</f>
        <v>25aa96d0e4bd8964cfa14aa42fd95d5d</v>
      </c>
      <c r="I151" s="1">
        <f>IFERROR(__xludf.DUMMYFUNCTION("""COMPUTED_VALUE"""),2.0)</f>
        <v>2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2" t="s">
        <v>208</v>
      </c>
      <c r="B152" s="2" t="s">
        <v>204</v>
      </c>
      <c r="C152" s="1"/>
      <c r="D152" s="1"/>
      <c r="E152" s="1"/>
      <c r="F152" s="1" t="str">
        <f>IFERROR(__xludf.DUMMYFUNCTION("""COMPUTED_VALUE"""),"2022-04-12 05:28:03 UTC")</f>
        <v>2022-04-12 05:28:03 UTC</v>
      </c>
      <c r="G152" s="1" t="str">
        <f>IFERROR(__xludf.DUMMYFUNCTION("""COMPUTED_VALUE"""),"6da1681004912416bb0016ab18a2fb2f")</f>
        <v>6da1681004912416bb0016ab18a2fb2f</v>
      </c>
      <c r="H152" s="1" t="str">
        <f>IFERROR(__xludf.DUMMYFUNCTION("""COMPUTED_VALUE"""),"2628fb64088c961f33ee94409603463c")</f>
        <v>2628fb64088c961f33ee94409603463c</v>
      </c>
      <c r="I152" s="1">
        <f>IFERROR(__xludf.DUMMYFUNCTION("""COMPUTED_VALUE"""),0.0)</f>
        <v>0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2" t="s">
        <v>209</v>
      </c>
      <c r="B153" s="1"/>
      <c r="C153" s="1"/>
      <c r="D153" s="1"/>
      <c r="E153" s="1"/>
      <c r="F153" s="1" t="str">
        <f>IFERROR(__xludf.DUMMYFUNCTION("""COMPUTED_VALUE"""),"2022-04-12 05:27:43 UTC")</f>
        <v>2022-04-12 05:27:43 UTC</v>
      </c>
      <c r="G153" s="1" t="str">
        <f>IFERROR(__xludf.DUMMYFUNCTION("""COMPUTED_VALUE"""),"3ae556a0dda720509323c9c15c2302fa")</f>
        <v>3ae556a0dda720509323c9c15c2302fa</v>
      </c>
      <c r="H153" s="1" t="str">
        <f>IFERROR(__xludf.DUMMYFUNCTION("""COMPUTED_VALUE"""),"2661afba5914ec3a70c3721ff6e0efd4")</f>
        <v>2661afba5914ec3a70c3721ff6e0efd4</v>
      </c>
      <c r="I153" s="1">
        <f>IFERROR(__xludf.DUMMYFUNCTION("""COMPUTED_VALUE"""),1.0)</f>
        <v>1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2" t="s">
        <v>210</v>
      </c>
      <c r="B154" s="1"/>
      <c r="C154" s="1"/>
      <c r="D154" s="1"/>
      <c r="E154" s="1"/>
      <c r="F154" s="1" t="str">
        <f>IFERROR(__xludf.DUMMYFUNCTION("""COMPUTED_VALUE"""),"2022-04-12 05:27:22 UTC")</f>
        <v>2022-04-12 05:27:22 UTC</v>
      </c>
      <c r="G154" s="1" t="str">
        <f>IFERROR(__xludf.DUMMYFUNCTION("""COMPUTED_VALUE"""),"6da1681004912416bb0016ab18a2fb2f")</f>
        <v>6da1681004912416bb0016ab18a2fb2f</v>
      </c>
      <c r="H154" s="1" t="str">
        <f>IFERROR(__xludf.DUMMYFUNCTION("""COMPUTED_VALUE"""),"26db91f64c81627c3888eee3b5dd86a6")</f>
        <v>26db91f64c81627c3888eee3b5dd86a6</v>
      </c>
      <c r="I154" s="1">
        <f>IFERROR(__xludf.DUMMYFUNCTION("""COMPUTED_VALUE"""),0.0)</f>
        <v>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2" t="s">
        <v>211</v>
      </c>
      <c r="B155" s="2" t="s">
        <v>204</v>
      </c>
      <c r="C155" s="1"/>
      <c r="D155" s="1"/>
      <c r="E155" s="1"/>
      <c r="F155" s="1" t="str">
        <f>IFERROR(__xludf.DUMMYFUNCTION("""COMPUTED_VALUE"""),"2022-04-12 05:27:19 UTC")</f>
        <v>2022-04-12 05:27:19 UTC</v>
      </c>
      <c r="G155" s="1" t="str">
        <f>IFERROR(__xludf.DUMMYFUNCTION("""COMPUTED_VALUE"""),"3b1a3da1f71aef0a96145b38c7f6318a")</f>
        <v>3b1a3da1f71aef0a96145b38c7f6318a</v>
      </c>
      <c r="H155" s="1" t="str">
        <f>IFERROR(__xludf.DUMMYFUNCTION("""COMPUTED_VALUE"""),"27a8437cdceeee9033348ee6e20dae2c")</f>
        <v>27a8437cdceeee9033348ee6e20dae2c</v>
      </c>
      <c r="I155" s="1">
        <f>IFERROR(__xludf.DUMMYFUNCTION("""COMPUTED_VALUE"""),1.0)</f>
        <v>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2" t="s">
        <v>212</v>
      </c>
      <c r="B156" s="1"/>
      <c r="C156" s="1"/>
      <c r="D156" s="1"/>
      <c r="E156" s="1"/>
      <c r="F156" s="1" t="str">
        <f>IFERROR(__xludf.DUMMYFUNCTION("""COMPUTED_VALUE"""),"2022-04-12 05:27:13 UTC")</f>
        <v>2022-04-12 05:27:13 UTC</v>
      </c>
      <c r="G156" s="1" t="str">
        <f>IFERROR(__xludf.DUMMYFUNCTION("""COMPUTED_VALUE"""),"5576a3638b7b941b32debfff8c034e3c")</f>
        <v>5576a3638b7b941b32debfff8c034e3c</v>
      </c>
      <c r="H156" s="1" t="str">
        <f>IFERROR(__xludf.DUMMYFUNCTION("""COMPUTED_VALUE"""),"2845f29918c4fa3dbe6b4aa642876f4d")</f>
        <v>2845f29918c4fa3dbe6b4aa642876f4d</v>
      </c>
      <c r="I156" s="1">
        <f>IFERROR(__xludf.DUMMYFUNCTION("""COMPUTED_VALUE"""),1.0)</f>
        <v>1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2" t="s">
        <v>213</v>
      </c>
      <c r="B157" s="1"/>
      <c r="C157" s="1"/>
      <c r="D157" s="1"/>
      <c r="E157" s="1"/>
      <c r="F157" s="1" t="str">
        <f>IFERROR(__xludf.DUMMYFUNCTION("""COMPUTED_VALUE"""),"2022-04-12 05:27:10 UTC")</f>
        <v>2022-04-12 05:27:10 UTC</v>
      </c>
      <c r="G157" s="1" t="str">
        <f>IFERROR(__xludf.DUMMYFUNCTION("""COMPUTED_VALUE"""),"f8164938fee04a149d5a0e636061ef83")</f>
        <v>f8164938fee04a149d5a0e636061ef83</v>
      </c>
      <c r="H157" s="1" t="str">
        <f>IFERROR(__xludf.DUMMYFUNCTION("""COMPUTED_VALUE"""),"285b356cea7d74da47be8818a9c5bc3e")</f>
        <v>285b356cea7d74da47be8818a9c5bc3e</v>
      </c>
      <c r="I157" s="1">
        <f>IFERROR(__xludf.DUMMYFUNCTION("""COMPUTED_VALUE"""),0.0)</f>
        <v>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2" t="s">
        <v>214</v>
      </c>
      <c r="B158" s="1"/>
      <c r="C158" s="1"/>
      <c r="D158" s="1"/>
      <c r="E158" s="1"/>
      <c r="F158" s="1" t="str">
        <f>IFERROR(__xludf.DUMMYFUNCTION("""COMPUTED_VALUE"""),"2022-04-12 05:27:04 UTC")</f>
        <v>2022-04-12 05:27:04 UTC</v>
      </c>
      <c r="G158" s="1" t="str">
        <f>IFERROR(__xludf.DUMMYFUNCTION("""COMPUTED_VALUE"""),"f8164938fee04a149d5a0e636061ef83")</f>
        <v>f8164938fee04a149d5a0e636061ef83</v>
      </c>
      <c r="H158" s="1" t="str">
        <f>IFERROR(__xludf.DUMMYFUNCTION("""COMPUTED_VALUE"""),"287b3891c76f490605dec6211844d934")</f>
        <v>287b3891c76f490605dec6211844d934</v>
      </c>
      <c r="I158" s="1">
        <f>IFERROR(__xludf.DUMMYFUNCTION("""COMPUTED_VALUE"""),1.0)</f>
        <v>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2" t="s">
        <v>215</v>
      </c>
      <c r="B159" s="1"/>
      <c r="C159" s="1"/>
      <c r="D159" s="1"/>
      <c r="E159" s="1"/>
      <c r="F159" s="1" t="str">
        <f>IFERROR(__xludf.DUMMYFUNCTION("""COMPUTED_VALUE"""),"2022-04-12 05:27:01 UTC")</f>
        <v>2022-04-12 05:27:01 UTC</v>
      </c>
      <c r="G159" s="1" t="str">
        <f>IFERROR(__xludf.DUMMYFUNCTION("""COMPUTED_VALUE"""),"f8164938fee04a149d5a0e636061ef83")</f>
        <v>f8164938fee04a149d5a0e636061ef83</v>
      </c>
      <c r="H159" s="1" t="str">
        <f>IFERROR(__xludf.DUMMYFUNCTION("""COMPUTED_VALUE"""),"2880b933c0aa1dda68e6354d0ea163c7")</f>
        <v>2880b933c0aa1dda68e6354d0ea163c7</v>
      </c>
      <c r="I159" s="1">
        <f>IFERROR(__xludf.DUMMYFUNCTION("""COMPUTED_VALUE"""),2.0)</f>
        <v>2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2" t="s">
        <v>216</v>
      </c>
      <c r="B160" s="1"/>
      <c r="C160" s="1"/>
      <c r="D160" s="1"/>
      <c r="E160" s="1"/>
      <c r="F160" s="1" t="str">
        <f>IFERROR(__xludf.DUMMYFUNCTION("""COMPUTED_VALUE"""),"2022-04-12 05:26:57 UTC")</f>
        <v>2022-04-12 05:26:57 UTC</v>
      </c>
      <c r="G160" s="1" t="str">
        <f>IFERROR(__xludf.DUMMYFUNCTION("""COMPUTED_VALUE"""),"f8164938fee04a149d5a0e636061ef83")</f>
        <v>f8164938fee04a149d5a0e636061ef83</v>
      </c>
      <c r="H160" s="1" t="str">
        <f>IFERROR(__xludf.DUMMYFUNCTION("""COMPUTED_VALUE"""),"291a5047b23cdc5bca5fcc0138044c41")</f>
        <v>291a5047b23cdc5bca5fcc0138044c41</v>
      </c>
      <c r="I160" s="1">
        <f>IFERROR(__xludf.DUMMYFUNCTION("""COMPUTED_VALUE"""),13.0)</f>
        <v>13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2" t="s">
        <v>217</v>
      </c>
      <c r="B161" s="2" t="s">
        <v>204</v>
      </c>
      <c r="C161" s="1"/>
      <c r="D161" s="1"/>
      <c r="E161" s="1"/>
      <c r="F161" s="1" t="str">
        <f>IFERROR(__xludf.DUMMYFUNCTION("""COMPUTED_VALUE"""),"2022-04-12 05:26:43 UTC")</f>
        <v>2022-04-12 05:26:43 UTC</v>
      </c>
      <c r="G161" s="1" t="str">
        <f>IFERROR(__xludf.DUMMYFUNCTION("""COMPUTED_VALUE"""),"f8164938fee04a149d5a0e636061ef83")</f>
        <v>f8164938fee04a149d5a0e636061ef83</v>
      </c>
      <c r="H161" s="1" t="str">
        <f>IFERROR(__xludf.DUMMYFUNCTION("""COMPUTED_VALUE"""),"295764f655eb619babc3d131ea3eba84")</f>
        <v>295764f655eb619babc3d131ea3eba84</v>
      </c>
      <c r="I161" s="1">
        <f>IFERROR(__xludf.DUMMYFUNCTION("""COMPUTED_VALUE"""),0.0)</f>
        <v>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2" t="s">
        <v>218</v>
      </c>
      <c r="B162" s="2" t="s">
        <v>219</v>
      </c>
      <c r="C162" s="1"/>
      <c r="D162" s="1"/>
      <c r="E162" s="1"/>
      <c r="F162" s="1" t="str">
        <f>IFERROR(__xludf.DUMMYFUNCTION("""COMPUTED_VALUE"""),"2022-04-12 05:26:40 UTC")</f>
        <v>2022-04-12 05:26:40 UTC</v>
      </c>
      <c r="G162" s="1" t="str">
        <f>IFERROR(__xludf.DUMMYFUNCTION("""COMPUTED_VALUE"""),"f8164938fee04a149d5a0e636061ef83")</f>
        <v>f8164938fee04a149d5a0e636061ef83</v>
      </c>
      <c r="H162" s="1" t="str">
        <f>IFERROR(__xludf.DUMMYFUNCTION("""COMPUTED_VALUE"""),"29b82e8d2441bef315ee888badedc5ca")</f>
        <v>29b82e8d2441bef315ee888badedc5ca</v>
      </c>
      <c r="I162" s="1">
        <f>IFERROR(__xludf.DUMMYFUNCTION("""COMPUTED_VALUE"""),4.0)</f>
        <v>4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2" t="s">
        <v>220</v>
      </c>
      <c r="B163" s="2" t="s">
        <v>221</v>
      </c>
      <c r="C163" s="1"/>
      <c r="D163" s="1"/>
      <c r="E163" s="1"/>
      <c r="F163" s="1" t="str">
        <f>IFERROR(__xludf.DUMMYFUNCTION("""COMPUTED_VALUE"""),"2022-04-12 05:26:33 UTC")</f>
        <v>2022-04-12 05:26:33 UTC</v>
      </c>
      <c r="G163" s="1" t="str">
        <f>IFERROR(__xludf.DUMMYFUNCTION("""COMPUTED_VALUE"""),"f8164938fee04a149d5a0e636061ef83")</f>
        <v>f8164938fee04a149d5a0e636061ef83</v>
      </c>
      <c r="H163" s="1" t="str">
        <f>IFERROR(__xludf.DUMMYFUNCTION("""COMPUTED_VALUE"""),"2a0442055d31f3b75b860cd86aecf4ea")</f>
        <v>2a0442055d31f3b75b860cd86aecf4ea</v>
      </c>
      <c r="I163" s="1">
        <f>IFERROR(__xludf.DUMMYFUNCTION("""COMPUTED_VALUE"""),1.0)</f>
        <v>1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2" t="s">
        <v>222</v>
      </c>
      <c r="B164" s="1"/>
      <c r="C164" s="1"/>
      <c r="D164" s="1"/>
      <c r="E164" s="1"/>
      <c r="F164" s="1" t="str">
        <f>IFERROR(__xludf.DUMMYFUNCTION("""COMPUTED_VALUE"""),"2022-04-12 05:23:58 UTC")</f>
        <v>2022-04-12 05:23:58 UTC</v>
      </c>
      <c r="G164" s="1" t="str">
        <f>IFERROR(__xludf.DUMMYFUNCTION("""COMPUTED_VALUE"""),"f8164938fee04a149d5a0e636061ef83")</f>
        <v>f8164938fee04a149d5a0e636061ef83</v>
      </c>
      <c r="H164" s="1" t="str">
        <f>IFERROR(__xludf.DUMMYFUNCTION("""COMPUTED_VALUE"""),"2a881119a909bb7900f4f920e3fb4de3")</f>
        <v>2a881119a909bb7900f4f920e3fb4de3</v>
      </c>
      <c r="I164" s="1">
        <f>IFERROR(__xludf.DUMMYFUNCTION("""COMPUTED_VALUE"""),1.0)</f>
        <v>1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2" t="s">
        <v>223</v>
      </c>
      <c r="B165" s="2" t="s">
        <v>224</v>
      </c>
      <c r="C165" s="1"/>
      <c r="D165" s="1"/>
      <c r="E165" s="1"/>
      <c r="F165" s="1" t="str">
        <f>IFERROR(__xludf.DUMMYFUNCTION("""COMPUTED_VALUE"""),"2022-04-12 05:22:25 UTC")</f>
        <v>2022-04-12 05:22:25 UTC</v>
      </c>
      <c r="G165" s="1" t="str">
        <f>IFERROR(__xludf.DUMMYFUNCTION("""COMPUTED_VALUE"""),"f8164938fee04a149d5a0e636061ef83")</f>
        <v>f8164938fee04a149d5a0e636061ef83</v>
      </c>
      <c r="H165" s="1" t="str">
        <f>IFERROR(__xludf.DUMMYFUNCTION("""COMPUTED_VALUE"""),"2aa8c9df1b3d0122fe5f408f9dd47bfe")</f>
        <v>2aa8c9df1b3d0122fe5f408f9dd47bfe</v>
      </c>
      <c r="I165" s="1">
        <f>IFERROR(__xludf.DUMMYFUNCTION("""COMPUTED_VALUE"""),1.0)</f>
        <v>1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2" t="s">
        <v>225</v>
      </c>
      <c r="B166" s="2" t="s">
        <v>88</v>
      </c>
      <c r="C166" s="1"/>
      <c r="D166" s="1"/>
      <c r="E166" s="1"/>
      <c r="F166" s="1" t="str">
        <f>IFERROR(__xludf.DUMMYFUNCTION("""COMPUTED_VALUE"""),"2022-04-12 05:20:12 UTC")</f>
        <v>2022-04-12 05:20:12 UTC</v>
      </c>
      <c r="G166" s="1" t="str">
        <f>IFERROR(__xludf.DUMMYFUNCTION("""COMPUTED_VALUE"""),"f8164938fee04a149d5a0e636061ef83")</f>
        <v>f8164938fee04a149d5a0e636061ef83</v>
      </c>
      <c r="H166" s="1" t="str">
        <f>IFERROR(__xludf.DUMMYFUNCTION("""COMPUTED_VALUE"""),"2aaf15aaf43199388554c0b016be459c")</f>
        <v>2aaf15aaf43199388554c0b016be459c</v>
      </c>
      <c r="I166" s="1">
        <f>IFERROR(__xludf.DUMMYFUNCTION("""COMPUTED_VALUE"""),1.0)</f>
        <v>1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2" t="s">
        <v>226</v>
      </c>
      <c r="B167" s="1"/>
      <c r="C167" s="1"/>
      <c r="D167" s="1"/>
      <c r="E167" s="1"/>
      <c r="F167" s="1" t="str">
        <f>IFERROR(__xludf.DUMMYFUNCTION("""COMPUTED_VALUE"""),"2022-04-12 05:19:33 UTC")</f>
        <v>2022-04-12 05:19:33 UTC</v>
      </c>
      <c r="G167" s="1" t="str">
        <f>IFERROR(__xludf.DUMMYFUNCTION("""COMPUTED_VALUE"""),"f8164938fee04a149d5a0e636061ef83")</f>
        <v>f8164938fee04a149d5a0e636061ef83</v>
      </c>
      <c r="H167" s="1" t="str">
        <f>IFERROR(__xludf.DUMMYFUNCTION("""COMPUTED_VALUE"""),"2ad5be2973f18bd2f76bd9ef3b6554ab")</f>
        <v>2ad5be2973f18bd2f76bd9ef3b6554ab</v>
      </c>
      <c r="I167" s="1">
        <f>IFERROR(__xludf.DUMMYFUNCTION("""COMPUTED_VALUE"""),1.0)</f>
        <v>1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2" t="s">
        <v>227</v>
      </c>
      <c r="B168" s="2" t="s">
        <v>88</v>
      </c>
      <c r="C168" s="1"/>
      <c r="D168" s="1"/>
      <c r="E168" s="1"/>
      <c r="F168" s="1" t="str">
        <f>IFERROR(__xludf.DUMMYFUNCTION("""COMPUTED_VALUE"""),"2022-04-12 05:19:27 UTC")</f>
        <v>2022-04-12 05:19:27 UTC</v>
      </c>
      <c r="G168" s="1" t="str">
        <f>IFERROR(__xludf.DUMMYFUNCTION("""COMPUTED_VALUE"""),"f8164938fee04a149d5a0e636061ef83")</f>
        <v>f8164938fee04a149d5a0e636061ef83</v>
      </c>
      <c r="H168" s="1" t="str">
        <f>IFERROR(__xludf.DUMMYFUNCTION("""COMPUTED_VALUE"""),"2b00dca67cd16478086bb8570b0b65b5")</f>
        <v>2b00dca67cd16478086bb8570b0b65b5</v>
      </c>
      <c r="I168" s="1">
        <f>IFERROR(__xludf.DUMMYFUNCTION("""COMPUTED_VALUE"""),1.0)</f>
        <v>1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2" t="s">
        <v>228</v>
      </c>
      <c r="B169" s="2" t="s">
        <v>88</v>
      </c>
      <c r="C169" s="1"/>
      <c r="D169" s="1"/>
      <c r="E169" s="1"/>
      <c r="F169" s="1" t="str">
        <f>IFERROR(__xludf.DUMMYFUNCTION("""COMPUTED_VALUE"""),"2022-04-12 05:19:24 UTC")</f>
        <v>2022-04-12 05:19:24 UTC</v>
      </c>
      <c r="G169" s="1" t="str">
        <f>IFERROR(__xludf.DUMMYFUNCTION("""COMPUTED_VALUE"""),"f8164938fee04a149d5a0e636061ef83")</f>
        <v>f8164938fee04a149d5a0e636061ef83</v>
      </c>
      <c r="H169" s="1" t="str">
        <f>IFERROR(__xludf.DUMMYFUNCTION("""COMPUTED_VALUE"""),"2b07b067439be9480b97f0bc79226daf")</f>
        <v>2b07b067439be9480b97f0bc79226daf</v>
      </c>
      <c r="I169" s="1">
        <f>IFERROR(__xludf.DUMMYFUNCTION("""COMPUTED_VALUE"""),0.0)</f>
        <v>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2" t="s">
        <v>229</v>
      </c>
      <c r="B170" s="2" t="s">
        <v>230</v>
      </c>
      <c r="C170" s="1"/>
      <c r="D170" s="1"/>
      <c r="E170" s="1"/>
      <c r="F170" s="1" t="str">
        <f>IFERROR(__xludf.DUMMYFUNCTION("""COMPUTED_VALUE"""),"2022-04-12 05:18:58 UTC")</f>
        <v>2022-04-12 05:18:58 UTC</v>
      </c>
      <c r="G170" s="1" t="str">
        <f>IFERROR(__xludf.DUMMYFUNCTION("""COMPUTED_VALUE"""),"f8164938fee04a149d5a0e636061ef83")</f>
        <v>f8164938fee04a149d5a0e636061ef83</v>
      </c>
      <c r="H170" s="1" t="str">
        <f>IFERROR(__xludf.DUMMYFUNCTION("""COMPUTED_VALUE"""),"2b6ba75d662cf6dee05f77746feef4b1")</f>
        <v>2b6ba75d662cf6dee05f77746feef4b1</v>
      </c>
      <c r="I170" s="1">
        <f>IFERROR(__xludf.DUMMYFUNCTION("""COMPUTED_VALUE"""),2.0)</f>
        <v>2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2" t="s">
        <v>231</v>
      </c>
      <c r="B171" s="2" t="s">
        <v>232</v>
      </c>
      <c r="C171" s="1"/>
      <c r="D171" s="1"/>
      <c r="E171" s="1"/>
      <c r="F171" s="1" t="str">
        <f>IFERROR(__xludf.DUMMYFUNCTION("""COMPUTED_VALUE"""),"2022-04-12 05:17:33 UTC")</f>
        <v>2022-04-12 05:17:33 UTC</v>
      </c>
      <c r="G171" s="1" t="str">
        <f>IFERROR(__xludf.DUMMYFUNCTION("""COMPUTED_VALUE"""),"f8164938fee04a149d5a0e636061ef83")</f>
        <v>f8164938fee04a149d5a0e636061ef83</v>
      </c>
      <c r="H171" s="1" t="str">
        <f>IFERROR(__xludf.DUMMYFUNCTION("""COMPUTED_VALUE"""),"2b8290349518e38774378ffe38b59154")</f>
        <v>2b8290349518e38774378ffe38b59154</v>
      </c>
      <c r="I171" s="1">
        <f>IFERROR(__xludf.DUMMYFUNCTION("""COMPUTED_VALUE"""),1.0)</f>
        <v>1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2" t="s">
        <v>233</v>
      </c>
      <c r="B172" s="2" t="s">
        <v>234</v>
      </c>
      <c r="C172" s="1"/>
      <c r="D172" s="1"/>
      <c r="E172" s="1"/>
      <c r="F172" s="1" t="str">
        <f>IFERROR(__xludf.DUMMYFUNCTION("""COMPUTED_VALUE"""),"2022-04-12 05:17:20 UTC")</f>
        <v>2022-04-12 05:17:20 UTC</v>
      </c>
      <c r="G172" s="1" t="str">
        <f>IFERROR(__xludf.DUMMYFUNCTION("""COMPUTED_VALUE"""),"f8164938fee04a149d5a0e636061ef83")</f>
        <v>f8164938fee04a149d5a0e636061ef83</v>
      </c>
      <c r="H172" s="1" t="str">
        <f>IFERROR(__xludf.DUMMYFUNCTION("""COMPUTED_VALUE"""),"2bd946513c059f4de21c961027d4e04d")</f>
        <v>2bd946513c059f4de21c961027d4e04d</v>
      </c>
      <c r="I172" s="1">
        <f>IFERROR(__xludf.DUMMYFUNCTION("""COMPUTED_VALUE"""),0.0)</f>
        <v>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2" t="s">
        <v>235</v>
      </c>
      <c r="B173" s="1"/>
      <c r="C173" s="1"/>
      <c r="D173" s="1"/>
      <c r="E173" s="1"/>
      <c r="F173" s="1" t="str">
        <f>IFERROR(__xludf.DUMMYFUNCTION("""COMPUTED_VALUE"""),"2022-04-12 05:17:16 UTC")</f>
        <v>2022-04-12 05:17:16 UTC</v>
      </c>
      <c r="G173" s="1" t="str">
        <f>IFERROR(__xludf.DUMMYFUNCTION("""COMPUTED_VALUE"""),"f8164938fee04a149d5a0e636061ef83")</f>
        <v>f8164938fee04a149d5a0e636061ef83</v>
      </c>
      <c r="H173" s="1" t="str">
        <f>IFERROR(__xludf.DUMMYFUNCTION("""COMPUTED_VALUE"""),"2be6288b47723b7fafc9fe27a6cd92ba")</f>
        <v>2be6288b47723b7fafc9fe27a6cd92ba</v>
      </c>
      <c r="I173" s="1">
        <f>IFERROR(__xludf.DUMMYFUNCTION("""COMPUTED_VALUE"""),0.0)</f>
        <v>0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2" t="s">
        <v>236</v>
      </c>
      <c r="B174" s="2" t="s">
        <v>237</v>
      </c>
      <c r="C174" s="1"/>
      <c r="D174" s="1"/>
      <c r="E174" s="1"/>
      <c r="F174" s="1" t="str">
        <f>IFERROR(__xludf.DUMMYFUNCTION("""COMPUTED_VALUE"""),"2022-04-12 05:12:08 UTC")</f>
        <v>2022-04-12 05:12:08 UTC</v>
      </c>
      <c r="G174" s="1" t="str">
        <f>IFERROR(__xludf.DUMMYFUNCTION("""COMPUTED_VALUE"""),"f8164938fee04a149d5a0e636061ef83")</f>
        <v>f8164938fee04a149d5a0e636061ef83</v>
      </c>
      <c r="H174" s="1" t="str">
        <f>IFERROR(__xludf.DUMMYFUNCTION("""COMPUTED_VALUE"""),"2c0410ce1b94fdf7237355095c0cc621")</f>
        <v>2c0410ce1b94fdf7237355095c0cc621</v>
      </c>
      <c r="I174" s="1">
        <f>IFERROR(__xludf.DUMMYFUNCTION("""COMPUTED_VALUE"""),1.0)</f>
        <v>1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2" t="s">
        <v>238</v>
      </c>
      <c r="B175" s="2" t="s">
        <v>137</v>
      </c>
      <c r="C175" s="1"/>
      <c r="D175" s="1"/>
      <c r="E175" s="1"/>
      <c r="F175" s="1" t="str">
        <f>IFERROR(__xludf.DUMMYFUNCTION("""COMPUTED_VALUE"""),"2022-04-12 05:09:25 UTC")</f>
        <v>2022-04-12 05:09:25 UTC</v>
      </c>
      <c r="G175" s="1" t="str">
        <f>IFERROR(__xludf.DUMMYFUNCTION("""COMPUTED_VALUE"""),"f8164938fee04a149d5a0e636061ef83")</f>
        <v>f8164938fee04a149d5a0e636061ef83</v>
      </c>
      <c r="H175" s="1" t="str">
        <f>IFERROR(__xludf.DUMMYFUNCTION("""COMPUTED_VALUE"""),"2c41c507f871040e5b952525a44295b9")</f>
        <v>2c41c507f871040e5b952525a44295b9</v>
      </c>
      <c r="I175" s="1">
        <f>IFERROR(__xludf.DUMMYFUNCTION("""COMPUTED_VALUE"""),0.0)</f>
        <v>0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2" t="s">
        <v>239</v>
      </c>
      <c r="B176" s="2" t="s">
        <v>240</v>
      </c>
      <c r="C176" s="1"/>
      <c r="D176" s="1"/>
      <c r="E176" s="1"/>
      <c r="F176" s="1" t="str">
        <f>IFERROR(__xludf.DUMMYFUNCTION("""COMPUTED_VALUE"""),"2022-04-12 05:08:41 UTC")</f>
        <v>2022-04-12 05:08:41 UTC</v>
      </c>
      <c r="G176" s="1" t="str">
        <f>IFERROR(__xludf.DUMMYFUNCTION("""COMPUTED_VALUE"""),"f8164938fee04a149d5a0e636061ef83")</f>
        <v>f8164938fee04a149d5a0e636061ef83</v>
      </c>
      <c r="H176" s="1" t="str">
        <f>IFERROR(__xludf.DUMMYFUNCTION("""COMPUTED_VALUE"""),"2c74775a0ebd833284aed99c1f90b40d")</f>
        <v>2c74775a0ebd833284aed99c1f90b40d</v>
      </c>
      <c r="I176" s="1">
        <f>IFERROR(__xludf.DUMMYFUNCTION("""COMPUTED_VALUE"""),1.0)</f>
        <v>1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2" t="s">
        <v>241</v>
      </c>
      <c r="B177" s="2" t="s">
        <v>242</v>
      </c>
      <c r="C177" s="1"/>
      <c r="D177" s="1"/>
      <c r="E177" s="1"/>
      <c r="F177" s="1" t="str">
        <f>IFERROR(__xludf.DUMMYFUNCTION("""COMPUTED_VALUE"""),"2022-04-12 05:06:16 UTC")</f>
        <v>2022-04-12 05:06:16 UTC</v>
      </c>
      <c r="G177" s="1" t="str">
        <f>IFERROR(__xludf.DUMMYFUNCTION("""COMPUTED_VALUE"""),"f8164938fee04a149d5a0e636061ef83")</f>
        <v>f8164938fee04a149d5a0e636061ef83</v>
      </c>
      <c r="H177" s="1" t="str">
        <f>IFERROR(__xludf.DUMMYFUNCTION("""COMPUTED_VALUE"""),"2cb8daa4a94659a5e9a81725fe88399d")</f>
        <v>2cb8daa4a94659a5e9a81725fe88399d</v>
      </c>
      <c r="I177" s="1">
        <f>IFERROR(__xludf.DUMMYFUNCTION("""COMPUTED_VALUE"""),15.0)</f>
        <v>15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2" t="s">
        <v>243</v>
      </c>
      <c r="B178" s="2" t="s">
        <v>221</v>
      </c>
      <c r="C178" s="1"/>
      <c r="D178" s="1"/>
      <c r="E178" s="1"/>
      <c r="F178" s="1" t="str">
        <f>IFERROR(__xludf.DUMMYFUNCTION("""COMPUTED_VALUE"""),"2022-04-12 05:02:31 UTC")</f>
        <v>2022-04-12 05:02:31 UTC</v>
      </c>
      <c r="G178" s="1" t="str">
        <f>IFERROR(__xludf.DUMMYFUNCTION("""COMPUTED_VALUE"""),"f8164938fee04a149d5a0e636061ef83")</f>
        <v>f8164938fee04a149d5a0e636061ef83</v>
      </c>
      <c r="H178" s="1" t="str">
        <f>IFERROR(__xludf.DUMMYFUNCTION("""COMPUTED_VALUE"""),"2cfc5c1f37f647b2f37d8b2a7a6c7709")</f>
        <v>2cfc5c1f37f647b2f37d8b2a7a6c7709</v>
      </c>
      <c r="I178" s="1">
        <f>IFERROR(__xludf.DUMMYFUNCTION("""COMPUTED_VALUE"""),3.0)</f>
        <v>3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2" t="s">
        <v>244</v>
      </c>
      <c r="B179" s="2" t="s">
        <v>245</v>
      </c>
      <c r="C179" s="1"/>
      <c r="D179" s="1"/>
      <c r="E179" s="1"/>
      <c r="F179" s="1" t="str">
        <f>IFERROR(__xludf.DUMMYFUNCTION("""COMPUTED_VALUE"""),"2022-04-12 05:02:23 UTC")</f>
        <v>2022-04-12 05:02:23 UTC</v>
      </c>
      <c r="G179" s="1" t="str">
        <f>IFERROR(__xludf.DUMMYFUNCTION("""COMPUTED_VALUE"""),"f8164938fee04a149d5a0e636061ef83")</f>
        <v>f8164938fee04a149d5a0e636061ef83</v>
      </c>
      <c r="H179" s="1" t="str">
        <f>IFERROR(__xludf.DUMMYFUNCTION("""COMPUTED_VALUE"""),"2d10e359633907b90821deda63c7e122")</f>
        <v>2d10e359633907b90821deda63c7e122</v>
      </c>
      <c r="I179" s="1">
        <f>IFERROR(__xludf.DUMMYFUNCTION("""COMPUTED_VALUE"""),1.0)</f>
        <v>1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2" t="s">
        <v>246</v>
      </c>
      <c r="B180" s="1"/>
      <c r="C180" s="1"/>
      <c r="D180" s="1"/>
      <c r="E180" s="1"/>
      <c r="F180" s="1" t="str">
        <f>IFERROR(__xludf.DUMMYFUNCTION("""COMPUTED_VALUE"""),"2022-04-12 05:02:17 UTC")</f>
        <v>2022-04-12 05:02:17 UTC</v>
      </c>
      <c r="G180" s="1" t="str">
        <f>IFERROR(__xludf.DUMMYFUNCTION("""COMPUTED_VALUE"""),"f8164938fee04a149d5a0e636061ef83")</f>
        <v>f8164938fee04a149d5a0e636061ef83</v>
      </c>
      <c r="H180" s="1" t="str">
        <f>IFERROR(__xludf.DUMMYFUNCTION("""COMPUTED_VALUE"""),"2d475bc5422b7ea30e7b3e5e5f786b43")</f>
        <v>2d475bc5422b7ea30e7b3e5e5f786b43</v>
      </c>
      <c r="I180" s="1">
        <f>IFERROR(__xludf.DUMMYFUNCTION("""COMPUTED_VALUE"""),18.0)</f>
        <v>18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2" t="s">
        <v>247</v>
      </c>
      <c r="B181" s="2" t="s">
        <v>248</v>
      </c>
      <c r="C181" s="1"/>
      <c r="D181" s="1"/>
      <c r="E181" s="1"/>
      <c r="F181" s="1" t="str">
        <f>IFERROR(__xludf.DUMMYFUNCTION("""COMPUTED_VALUE"""),"2022-04-12 05:00:19 UTC")</f>
        <v>2022-04-12 05:00:19 UTC</v>
      </c>
      <c r="G181" s="1" t="str">
        <f>IFERROR(__xludf.DUMMYFUNCTION("""COMPUTED_VALUE"""),"f8164938fee04a149d5a0e636061ef83")</f>
        <v>f8164938fee04a149d5a0e636061ef83</v>
      </c>
      <c r="H181" s="1" t="str">
        <f>IFERROR(__xludf.DUMMYFUNCTION("""COMPUTED_VALUE"""),"2e544b212964b210f391da0c28305cab")</f>
        <v>2e544b212964b210f391da0c28305cab</v>
      </c>
      <c r="I181" s="1">
        <f>IFERROR(__xludf.DUMMYFUNCTION("""COMPUTED_VALUE"""),5.0)</f>
        <v>5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2" t="s">
        <v>249</v>
      </c>
      <c r="B182" s="1"/>
      <c r="C182" s="1"/>
      <c r="D182" s="1"/>
      <c r="E182" s="1"/>
      <c r="F182" s="1" t="str">
        <f>IFERROR(__xludf.DUMMYFUNCTION("""COMPUTED_VALUE"""),"2022-04-12 05:00:12 UTC")</f>
        <v>2022-04-12 05:00:12 UTC</v>
      </c>
      <c r="G182" s="1" t="str">
        <f>IFERROR(__xludf.DUMMYFUNCTION("""COMPUTED_VALUE"""),"f8164938fee04a149d5a0e636061ef83")</f>
        <v>f8164938fee04a149d5a0e636061ef83</v>
      </c>
      <c r="H182" s="1" t="str">
        <f>IFERROR(__xludf.DUMMYFUNCTION("""COMPUTED_VALUE"""),"2e7e7a6814fe39f6917b1897a89703d7")</f>
        <v>2e7e7a6814fe39f6917b1897a89703d7</v>
      </c>
      <c r="I182" s="1">
        <f>IFERROR(__xludf.DUMMYFUNCTION("""COMPUTED_VALUE"""),22.0)</f>
        <v>22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2" t="s">
        <v>250</v>
      </c>
      <c r="B183" s="2" t="s">
        <v>251</v>
      </c>
      <c r="C183" s="1"/>
      <c r="D183" s="1"/>
      <c r="E183" s="1"/>
      <c r="F183" s="1" t="str">
        <f>IFERROR(__xludf.DUMMYFUNCTION("""COMPUTED_VALUE"""),"2022-04-12 04:59:55 UTC")</f>
        <v>2022-04-12 04:59:55 UTC</v>
      </c>
      <c r="G183" s="1" t="str">
        <f>IFERROR(__xludf.DUMMYFUNCTION("""COMPUTED_VALUE"""),"f8164938fee04a149d5a0e636061ef83")</f>
        <v>f8164938fee04a149d5a0e636061ef83</v>
      </c>
      <c r="H183" s="1" t="str">
        <f>IFERROR(__xludf.DUMMYFUNCTION("""COMPUTED_VALUE"""),"2ee04cecad2ec4426737917831b190de")</f>
        <v>2ee04cecad2ec4426737917831b190de</v>
      </c>
      <c r="I183" s="1">
        <f>IFERROR(__xludf.DUMMYFUNCTION("""COMPUTED_VALUE"""),0.0)</f>
        <v>0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2" t="s">
        <v>252</v>
      </c>
      <c r="B184" s="1"/>
      <c r="C184" s="1"/>
      <c r="D184" s="1"/>
      <c r="E184" s="1"/>
      <c r="F184" s="1" t="str">
        <f>IFERROR(__xludf.DUMMYFUNCTION("""COMPUTED_VALUE"""),"2022-04-12 04:59:02 UTC")</f>
        <v>2022-04-12 04:59:02 UTC</v>
      </c>
      <c r="G184" s="1" t="str">
        <f>IFERROR(__xludf.DUMMYFUNCTION("""COMPUTED_VALUE"""),"f8164938fee04a149d5a0e636061ef83")</f>
        <v>f8164938fee04a149d5a0e636061ef83</v>
      </c>
      <c r="H184" s="1" t="str">
        <f>IFERROR(__xludf.DUMMYFUNCTION("""COMPUTED_VALUE"""),"2f0068762e7ad78ca3b5839e70a5d1a7")</f>
        <v>2f0068762e7ad78ca3b5839e70a5d1a7</v>
      </c>
      <c r="I184" s="1">
        <f>IFERROR(__xludf.DUMMYFUNCTION("""COMPUTED_VALUE"""),0.0)</f>
        <v>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2" t="s">
        <v>252</v>
      </c>
      <c r="B185" s="1"/>
      <c r="C185" s="1"/>
      <c r="D185" s="1"/>
      <c r="E185" s="1"/>
      <c r="F185" s="1" t="str">
        <f>IFERROR(__xludf.DUMMYFUNCTION("""COMPUTED_VALUE"""),"2022-04-12 04:59:02 UTC")</f>
        <v>2022-04-12 04:59:02 UTC</v>
      </c>
      <c r="G185" s="1" t="str">
        <f>IFERROR(__xludf.DUMMYFUNCTION("""COMPUTED_VALUE"""),"f8164938fee04a149d5a0e636061ef83")</f>
        <v>f8164938fee04a149d5a0e636061ef83</v>
      </c>
      <c r="H185" s="1" t="str">
        <f>IFERROR(__xludf.DUMMYFUNCTION("""COMPUTED_VALUE"""),"2f4550eae69e30aa08b3880e813955bd")</f>
        <v>2f4550eae69e30aa08b3880e813955bd</v>
      </c>
      <c r="I185" s="1">
        <f>IFERROR(__xludf.DUMMYFUNCTION("""COMPUTED_VALUE"""),0.0)</f>
        <v>0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2" t="s">
        <v>253</v>
      </c>
      <c r="B186" s="2" t="s">
        <v>254</v>
      </c>
      <c r="C186" s="1"/>
      <c r="D186" s="1"/>
      <c r="E186" s="1"/>
      <c r="F186" s="1" t="str">
        <f>IFERROR(__xludf.DUMMYFUNCTION("""COMPUTED_VALUE"""),"2022-04-12 04:55:37 UTC")</f>
        <v>2022-04-12 04:55:37 UTC</v>
      </c>
      <c r="G186" s="1" t="str">
        <f>IFERROR(__xludf.DUMMYFUNCTION("""COMPUTED_VALUE"""),"f8164938fee04a149d5a0e636061ef83")</f>
        <v>f8164938fee04a149d5a0e636061ef83</v>
      </c>
      <c r="H186" s="1" t="str">
        <f>IFERROR(__xludf.DUMMYFUNCTION("""COMPUTED_VALUE"""),"2fa923284af7337b1bea691a11716730")</f>
        <v>2fa923284af7337b1bea691a11716730</v>
      </c>
      <c r="I186" s="1">
        <f>IFERROR(__xludf.DUMMYFUNCTION("""COMPUTED_VALUE"""),1.0)</f>
        <v>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2" t="s">
        <v>255</v>
      </c>
      <c r="B187" s="2" t="s">
        <v>256</v>
      </c>
      <c r="C187" s="1"/>
      <c r="D187" s="1"/>
      <c r="E187" s="1"/>
      <c r="F187" s="1" t="str">
        <f>IFERROR(__xludf.DUMMYFUNCTION("""COMPUTED_VALUE"""),"2022-04-12 04:48:57 UTC")</f>
        <v>2022-04-12 04:48:57 UTC</v>
      </c>
      <c r="G187" s="1" t="str">
        <f>IFERROR(__xludf.DUMMYFUNCTION("""COMPUTED_VALUE"""),"f8164938fee04a149d5a0e636061ef83")</f>
        <v>f8164938fee04a149d5a0e636061ef83</v>
      </c>
      <c r="H187" s="1" t="str">
        <f>IFERROR(__xludf.DUMMYFUNCTION("""COMPUTED_VALUE"""),"2ff86d0267d59482bc5605da91efe4be")</f>
        <v>2ff86d0267d59482bc5605da91efe4be</v>
      </c>
      <c r="I187" s="1">
        <f>IFERROR(__xludf.DUMMYFUNCTION("""COMPUTED_VALUE"""),0.0)</f>
        <v>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2" t="s">
        <v>257</v>
      </c>
      <c r="B188" s="2" t="s">
        <v>258</v>
      </c>
      <c r="C188" s="1"/>
      <c r="D188" s="1"/>
      <c r="E188" s="1"/>
      <c r="F188" s="1" t="str">
        <f>IFERROR(__xludf.DUMMYFUNCTION("""COMPUTED_VALUE"""),"2022-04-12 04:48:22 UTC")</f>
        <v>2022-04-12 04:48:22 UTC</v>
      </c>
      <c r="G188" s="1" t="str">
        <f>IFERROR(__xludf.DUMMYFUNCTION("""COMPUTED_VALUE"""),"f8164938fee04a149d5a0e636061ef83")</f>
        <v>f8164938fee04a149d5a0e636061ef83</v>
      </c>
      <c r="H188" s="1" t="str">
        <f>IFERROR(__xludf.DUMMYFUNCTION("""COMPUTED_VALUE"""),"2ffe988f63c59b249d44da4d21d5877c")</f>
        <v>2ffe988f63c59b249d44da4d21d5877c</v>
      </c>
      <c r="I188" s="1">
        <f>IFERROR(__xludf.DUMMYFUNCTION("""COMPUTED_VALUE"""),0.0)</f>
        <v>0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2" t="s">
        <v>259</v>
      </c>
      <c r="B189" s="1"/>
      <c r="C189" s="1"/>
      <c r="D189" s="1"/>
      <c r="E189" s="1"/>
      <c r="F189" s="1" t="str">
        <f>IFERROR(__xludf.DUMMYFUNCTION("""COMPUTED_VALUE"""),"2022-04-12 04:47:36 UTC")</f>
        <v>2022-04-12 04:47:36 UTC</v>
      </c>
      <c r="G189" s="1" t="str">
        <f>IFERROR(__xludf.DUMMYFUNCTION("""COMPUTED_VALUE"""),"f8164938fee04a149d5a0e636061ef83")</f>
        <v>f8164938fee04a149d5a0e636061ef83</v>
      </c>
      <c r="H189" s="1" t="str">
        <f>IFERROR(__xludf.DUMMYFUNCTION("""COMPUTED_VALUE"""),"30139f6bcbbfc44781adb21e0f5b1fee")</f>
        <v>30139f6bcbbfc44781adb21e0f5b1fee</v>
      </c>
      <c r="I189" s="1">
        <f>IFERROR(__xludf.DUMMYFUNCTION("""COMPUTED_VALUE"""),0.0)</f>
        <v>0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2" t="s">
        <v>260</v>
      </c>
      <c r="B190" s="1"/>
      <c r="C190" s="1"/>
      <c r="D190" s="1"/>
      <c r="E190" s="1"/>
      <c r="F190" s="1" t="str">
        <f>IFERROR(__xludf.DUMMYFUNCTION("""COMPUTED_VALUE"""),"2022-04-12 04:47:35 UTC")</f>
        <v>2022-04-12 04:47:35 UTC</v>
      </c>
      <c r="G190" s="1" t="str">
        <f>IFERROR(__xludf.DUMMYFUNCTION("""COMPUTED_VALUE"""),"f8164938fee04a149d5a0e636061ef83")</f>
        <v>f8164938fee04a149d5a0e636061ef83</v>
      </c>
      <c r="H190" s="1" t="str">
        <f>IFERROR(__xludf.DUMMYFUNCTION("""COMPUTED_VALUE"""),"3074aeff0070f4cbe0cd62c4bd4fbe96")</f>
        <v>3074aeff0070f4cbe0cd62c4bd4fbe96</v>
      </c>
      <c r="I190" s="1">
        <f>IFERROR(__xludf.DUMMYFUNCTION("""COMPUTED_VALUE"""),1.0)</f>
        <v>1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2" t="s">
        <v>261</v>
      </c>
      <c r="B191" s="2" t="s">
        <v>262</v>
      </c>
      <c r="C191" s="1"/>
      <c r="D191" s="1"/>
      <c r="E191" s="1"/>
      <c r="F191" s="1" t="str">
        <f>IFERROR(__xludf.DUMMYFUNCTION("""COMPUTED_VALUE"""),"2022-04-12 04:47:31 UTC")</f>
        <v>2022-04-12 04:47:31 UTC</v>
      </c>
      <c r="G191" s="1" t="str">
        <f>IFERROR(__xludf.DUMMYFUNCTION("""COMPUTED_VALUE"""),"f8164938fee04a149d5a0e636061ef83")</f>
        <v>f8164938fee04a149d5a0e636061ef83</v>
      </c>
      <c r="H191" s="1" t="str">
        <f>IFERROR(__xludf.DUMMYFUNCTION("""COMPUTED_VALUE"""),"308f3b5c44b7083ce2e032c5df1ebc02")</f>
        <v>308f3b5c44b7083ce2e032c5df1ebc02</v>
      </c>
      <c r="I191" s="1">
        <f>IFERROR(__xludf.DUMMYFUNCTION("""COMPUTED_VALUE"""),2.0)</f>
        <v>2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2" t="s">
        <v>263</v>
      </c>
      <c r="B192" s="2" t="s">
        <v>264</v>
      </c>
      <c r="C192" s="1"/>
      <c r="D192" s="1"/>
      <c r="E192" s="1"/>
      <c r="F192" s="1" t="str">
        <f>IFERROR(__xludf.DUMMYFUNCTION("""COMPUTED_VALUE"""),"2022-04-12 04:47:28 UTC")</f>
        <v>2022-04-12 04:47:28 UTC</v>
      </c>
      <c r="G192" s="1" t="str">
        <f>IFERROR(__xludf.DUMMYFUNCTION("""COMPUTED_VALUE"""),"f8164938fee04a149d5a0e636061ef83")</f>
        <v>f8164938fee04a149d5a0e636061ef83</v>
      </c>
      <c r="H192" s="1" t="str">
        <f>IFERROR(__xludf.DUMMYFUNCTION("""COMPUTED_VALUE"""),"30998bd444b498a27ba625065394b9cb")</f>
        <v>30998bd444b498a27ba625065394b9cb</v>
      </c>
      <c r="I192" s="1">
        <f>IFERROR(__xludf.DUMMYFUNCTION("""COMPUTED_VALUE"""),1.0)</f>
        <v>1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2" t="s">
        <v>265</v>
      </c>
      <c r="B193" s="1"/>
      <c r="C193" s="1"/>
      <c r="D193" s="1"/>
      <c r="E193" s="1"/>
      <c r="F193" s="1" t="str">
        <f>IFERROR(__xludf.DUMMYFUNCTION("""COMPUTED_VALUE"""),"2022-04-12 04:47:25 UTC")</f>
        <v>2022-04-12 04:47:25 UTC</v>
      </c>
      <c r="G193" s="1" t="str">
        <f>IFERROR(__xludf.DUMMYFUNCTION("""COMPUTED_VALUE"""),"f8164938fee04a149d5a0e636061ef83")</f>
        <v>f8164938fee04a149d5a0e636061ef83</v>
      </c>
      <c r="H193" s="1" t="str">
        <f>IFERROR(__xludf.DUMMYFUNCTION("""COMPUTED_VALUE"""),"31414327b2947606641949e79813e986")</f>
        <v>31414327b2947606641949e79813e986</v>
      </c>
      <c r="I193" s="1">
        <f>IFERROR(__xludf.DUMMYFUNCTION("""COMPUTED_VALUE"""),0.0)</f>
        <v>0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2" t="s">
        <v>266</v>
      </c>
      <c r="B194" s="1"/>
      <c r="C194" s="1"/>
      <c r="D194" s="1"/>
      <c r="E194" s="1"/>
      <c r="F194" s="1" t="str">
        <f>IFERROR(__xludf.DUMMYFUNCTION("""COMPUTED_VALUE"""),"2022-04-12 04:47:22 UTC")</f>
        <v>2022-04-12 04:47:22 UTC</v>
      </c>
      <c r="G194" s="1" t="str">
        <f>IFERROR(__xludf.DUMMYFUNCTION("""COMPUTED_VALUE"""),"f8164938fee04a149d5a0e636061ef83")</f>
        <v>f8164938fee04a149d5a0e636061ef83</v>
      </c>
      <c r="H194" s="1" t="str">
        <f>IFERROR(__xludf.DUMMYFUNCTION("""COMPUTED_VALUE"""),"320664ddca74234dba5fb6e8f0c531b8")</f>
        <v>320664ddca74234dba5fb6e8f0c531b8</v>
      </c>
      <c r="I194" s="1">
        <f>IFERROR(__xludf.DUMMYFUNCTION("""COMPUTED_VALUE"""),1.0)</f>
        <v>1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2" t="s">
        <v>267</v>
      </c>
      <c r="B195" s="1"/>
      <c r="C195" s="1"/>
      <c r="D195" s="1"/>
      <c r="E195" s="1"/>
      <c r="F195" s="1" t="str">
        <f>IFERROR(__xludf.DUMMYFUNCTION("""COMPUTED_VALUE"""),"2022-04-12 04:46:56 UTC")</f>
        <v>2022-04-12 04:46:56 UTC</v>
      </c>
      <c r="G195" s="1" t="str">
        <f>IFERROR(__xludf.DUMMYFUNCTION("""COMPUTED_VALUE"""),"f8164938fee04a149d5a0e636061ef83")</f>
        <v>f8164938fee04a149d5a0e636061ef83</v>
      </c>
      <c r="H195" s="1" t="str">
        <f>IFERROR(__xludf.DUMMYFUNCTION("""COMPUTED_VALUE"""),"33ca36c7a5a607c962de726dd7d81e8b")</f>
        <v>33ca36c7a5a607c962de726dd7d81e8b</v>
      </c>
      <c r="I195" s="1">
        <f>IFERROR(__xludf.DUMMYFUNCTION("""COMPUTED_VALUE"""),0.0)</f>
        <v>0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2" t="s">
        <v>268</v>
      </c>
      <c r="B196" s="1"/>
      <c r="C196" s="1"/>
      <c r="D196" s="1"/>
      <c r="E196" s="1"/>
      <c r="F196" s="1" t="str">
        <f>IFERROR(__xludf.DUMMYFUNCTION("""COMPUTED_VALUE"""),"2022-04-12 04:46:18 UTC")</f>
        <v>2022-04-12 04:46:18 UTC</v>
      </c>
      <c r="G196" s="1" t="str">
        <f>IFERROR(__xludf.DUMMYFUNCTION("""COMPUTED_VALUE"""),"f8164938fee04a149d5a0e636061ef83")</f>
        <v>f8164938fee04a149d5a0e636061ef83</v>
      </c>
      <c r="H196" s="1" t="str">
        <f>IFERROR(__xludf.DUMMYFUNCTION("""COMPUTED_VALUE"""),"33df9a6ab60084972412d9fc44bb40b4")</f>
        <v>33df9a6ab60084972412d9fc44bb40b4</v>
      </c>
      <c r="I196" s="1">
        <f>IFERROR(__xludf.DUMMYFUNCTION("""COMPUTED_VALUE"""),2.0)</f>
        <v>2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2" t="s">
        <v>269</v>
      </c>
      <c r="B197" s="1"/>
      <c r="C197" s="1"/>
      <c r="D197" s="1"/>
      <c r="E197" s="1"/>
      <c r="F197" s="1" t="str">
        <f>IFERROR(__xludf.DUMMYFUNCTION("""COMPUTED_VALUE"""),"2022-04-12 04:43:21 UTC")</f>
        <v>2022-04-12 04:43:21 UTC</v>
      </c>
      <c r="G197" s="1" t="str">
        <f>IFERROR(__xludf.DUMMYFUNCTION("""COMPUTED_VALUE"""),"f8164938fee04a149d5a0e636061ef83")</f>
        <v>f8164938fee04a149d5a0e636061ef83</v>
      </c>
      <c r="H197" s="1" t="str">
        <f>IFERROR(__xludf.DUMMYFUNCTION("""COMPUTED_VALUE"""),"3431ca4a3f86e9f8b9a37f0e845019de")</f>
        <v>3431ca4a3f86e9f8b9a37f0e845019de</v>
      </c>
      <c r="I197" s="1">
        <f>IFERROR(__xludf.DUMMYFUNCTION("""COMPUTED_VALUE"""),1.0)</f>
        <v>1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2" t="s">
        <v>270</v>
      </c>
      <c r="B198" s="2" t="s">
        <v>271</v>
      </c>
      <c r="C198" s="1"/>
      <c r="D198" s="1"/>
      <c r="E198" s="1"/>
      <c r="F198" s="1" t="str">
        <f>IFERROR(__xludf.DUMMYFUNCTION("""COMPUTED_VALUE"""),"2022-04-12 04:43:14 UTC")</f>
        <v>2022-04-12 04:43:14 UTC</v>
      </c>
      <c r="G198" s="1" t="str">
        <f>IFERROR(__xludf.DUMMYFUNCTION("""COMPUTED_VALUE"""),"f8164938fee04a149d5a0e636061ef83")</f>
        <v>f8164938fee04a149d5a0e636061ef83</v>
      </c>
      <c r="H198" s="1" t="str">
        <f>IFERROR(__xludf.DUMMYFUNCTION("""COMPUTED_VALUE"""),"3436429e83ea3e89e0c5ad924253061e")</f>
        <v>3436429e83ea3e89e0c5ad924253061e</v>
      </c>
      <c r="I198" s="1">
        <f>IFERROR(__xludf.DUMMYFUNCTION("""COMPUTED_VALUE"""),0.0)</f>
        <v>0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2" t="s">
        <v>272</v>
      </c>
      <c r="B199" s="2" t="s">
        <v>258</v>
      </c>
      <c r="C199" s="1"/>
      <c r="D199" s="1"/>
      <c r="E199" s="1"/>
      <c r="F199" s="1" t="str">
        <f>IFERROR(__xludf.DUMMYFUNCTION("""COMPUTED_VALUE"""),"2022-04-12 04:43:05 UTC")</f>
        <v>2022-04-12 04:43:05 UTC</v>
      </c>
      <c r="G199" s="1" t="str">
        <f>IFERROR(__xludf.DUMMYFUNCTION("""COMPUTED_VALUE"""),"f8164938fee04a149d5a0e636061ef83")</f>
        <v>f8164938fee04a149d5a0e636061ef83</v>
      </c>
      <c r="H199" s="1" t="str">
        <f>IFERROR(__xludf.DUMMYFUNCTION("""COMPUTED_VALUE"""),"34672700f7d8104fe2d1af1a842c04bf")</f>
        <v>34672700f7d8104fe2d1af1a842c04bf</v>
      </c>
      <c r="I199" s="1">
        <f>IFERROR(__xludf.DUMMYFUNCTION("""COMPUTED_VALUE"""),0.0)</f>
        <v>0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2" t="s">
        <v>273</v>
      </c>
      <c r="B200" s="2" t="s">
        <v>258</v>
      </c>
      <c r="C200" s="1"/>
      <c r="D200" s="1"/>
      <c r="E200" s="1"/>
      <c r="F200" s="1" t="str">
        <f>IFERROR(__xludf.DUMMYFUNCTION("""COMPUTED_VALUE"""),"2022-04-12 04:40:28 UTC")</f>
        <v>2022-04-12 04:40:28 UTC</v>
      </c>
      <c r="G200" s="1" t="str">
        <f>IFERROR(__xludf.DUMMYFUNCTION("""COMPUTED_VALUE"""),"f8164938fee04a149d5a0e636061ef83")</f>
        <v>f8164938fee04a149d5a0e636061ef83</v>
      </c>
      <c r="H200" s="1" t="str">
        <f>IFERROR(__xludf.DUMMYFUNCTION("""COMPUTED_VALUE"""),"351bb9b7f21aebcfd70a7420bad4ebfb")</f>
        <v>351bb9b7f21aebcfd70a7420bad4ebfb</v>
      </c>
      <c r="I200" s="1">
        <f>IFERROR(__xludf.DUMMYFUNCTION("""COMPUTED_VALUE"""),7.0)</f>
        <v>7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2" t="s">
        <v>274</v>
      </c>
      <c r="B201" s="2" t="s">
        <v>258</v>
      </c>
      <c r="C201" s="1"/>
      <c r="D201" s="1"/>
      <c r="E201" s="1"/>
      <c r="F201" s="1" t="str">
        <f>IFERROR(__xludf.DUMMYFUNCTION("""COMPUTED_VALUE"""),"2022-04-12 04:38:52 UTC")</f>
        <v>2022-04-12 04:38:52 UTC</v>
      </c>
      <c r="G201" s="1" t="str">
        <f>IFERROR(__xludf.DUMMYFUNCTION("""COMPUTED_VALUE"""),"f8164938fee04a149d5a0e636061ef83")</f>
        <v>f8164938fee04a149d5a0e636061ef83</v>
      </c>
      <c r="H201" s="1" t="str">
        <f>IFERROR(__xludf.DUMMYFUNCTION("""COMPUTED_VALUE"""),"3555299306a4abdb689f6fbe196fc2d6")</f>
        <v>3555299306a4abdb689f6fbe196fc2d6</v>
      </c>
      <c r="I201" s="1">
        <f>IFERROR(__xludf.DUMMYFUNCTION("""COMPUTED_VALUE"""),0.0)</f>
        <v>0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2" t="s">
        <v>275</v>
      </c>
      <c r="B202" s="2" t="s">
        <v>258</v>
      </c>
      <c r="C202" s="1"/>
      <c r="D202" s="1"/>
      <c r="E202" s="1"/>
      <c r="F202" s="1" t="str">
        <f>IFERROR(__xludf.DUMMYFUNCTION("""COMPUTED_VALUE"""),"2022-04-12 04:38:03 UTC")</f>
        <v>2022-04-12 04:38:03 UTC</v>
      </c>
      <c r="G202" s="1" t="str">
        <f>IFERROR(__xludf.DUMMYFUNCTION("""COMPUTED_VALUE"""),"f8164938fee04a149d5a0e636061ef83")</f>
        <v>f8164938fee04a149d5a0e636061ef83</v>
      </c>
      <c r="H202" s="1" t="str">
        <f>IFERROR(__xludf.DUMMYFUNCTION("""COMPUTED_VALUE"""),"35b739047f59bcc186bd3fc6833b9503")</f>
        <v>35b739047f59bcc186bd3fc6833b9503</v>
      </c>
      <c r="I202" s="1">
        <f>IFERROR(__xludf.DUMMYFUNCTION("""COMPUTED_VALUE"""),8.0)</f>
        <v>8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2" t="s">
        <v>276</v>
      </c>
      <c r="B203" s="1"/>
      <c r="C203" s="1"/>
      <c r="D203" s="1"/>
      <c r="E203" s="1"/>
      <c r="F203" s="1" t="str">
        <f>IFERROR(__xludf.DUMMYFUNCTION("""COMPUTED_VALUE"""),"2022-04-12 04:34:47 UTC")</f>
        <v>2022-04-12 04:34:47 UTC</v>
      </c>
      <c r="G203" s="1" t="str">
        <f>IFERROR(__xludf.DUMMYFUNCTION("""COMPUTED_VALUE"""),"f8164938fee04a149d5a0e636061ef83")</f>
        <v>f8164938fee04a149d5a0e636061ef83</v>
      </c>
      <c r="H203" s="1" t="str">
        <f>IFERROR(__xludf.DUMMYFUNCTION("""COMPUTED_VALUE"""),"35d7c95397ff8ff938e3e44641bb55ce")</f>
        <v>35d7c95397ff8ff938e3e44641bb55ce</v>
      </c>
      <c r="I203" s="1">
        <f>IFERROR(__xludf.DUMMYFUNCTION("""COMPUTED_VALUE"""),2.0)</f>
        <v>2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2" t="s">
        <v>277</v>
      </c>
      <c r="B204" s="2" t="s">
        <v>258</v>
      </c>
      <c r="C204" s="1"/>
      <c r="D204" s="1"/>
      <c r="E204" s="1"/>
      <c r="F204" s="1" t="str">
        <f>IFERROR(__xludf.DUMMYFUNCTION("""COMPUTED_VALUE"""),"2022-04-12 04:33:21 UTC")</f>
        <v>2022-04-12 04:33:21 UTC</v>
      </c>
      <c r="G204" s="1" t="str">
        <f>IFERROR(__xludf.DUMMYFUNCTION("""COMPUTED_VALUE"""),"f8164938fee04a149d5a0e636061ef83")</f>
        <v>f8164938fee04a149d5a0e636061ef83</v>
      </c>
      <c r="H204" s="1" t="str">
        <f>IFERROR(__xludf.DUMMYFUNCTION("""COMPUTED_VALUE"""),"35f3afe9986b765356cfcf79c6e3ce82")</f>
        <v>35f3afe9986b765356cfcf79c6e3ce82</v>
      </c>
      <c r="I204" s="1">
        <f>IFERROR(__xludf.DUMMYFUNCTION("""COMPUTED_VALUE"""),1.0)</f>
        <v>1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2" t="s">
        <v>278</v>
      </c>
      <c r="B205" s="1"/>
      <c r="C205" s="1"/>
      <c r="D205" s="1"/>
      <c r="E205" s="1"/>
      <c r="F205" s="1" t="str">
        <f>IFERROR(__xludf.DUMMYFUNCTION("""COMPUTED_VALUE"""),"2022-04-12 04:33:09 UTC")</f>
        <v>2022-04-12 04:33:09 UTC</v>
      </c>
      <c r="G205" s="1" t="str">
        <f>IFERROR(__xludf.DUMMYFUNCTION("""COMPUTED_VALUE"""),"f8164938fee04a149d5a0e636061ef83")</f>
        <v>f8164938fee04a149d5a0e636061ef83</v>
      </c>
      <c r="H205" s="1" t="str">
        <f>IFERROR(__xludf.DUMMYFUNCTION("""COMPUTED_VALUE"""),"36c30c7e8f5cb48dd56fe80307c410a3")</f>
        <v>36c30c7e8f5cb48dd56fe80307c410a3</v>
      </c>
      <c r="I205" s="1">
        <f>IFERROR(__xludf.DUMMYFUNCTION("""COMPUTED_VALUE"""),1.0)</f>
        <v>1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2" t="s">
        <v>279</v>
      </c>
      <c r="B206" s="1"/>
      <c r="C206" s="1"/>
      <c r="D206" s="1"/>
      <c r="E206" s="1"/>
      <c r="F206" s="1" t="str">
        <f>IFERROR(__xludf.DUMMYFUNCTION("""COMPUTED_VALUE"""),"2022-04-12 04:32:37 UTC")</f>
        <v>2022-04-12 04:32:37 UTC</v>
      </c>
      <c r="G206" s="1" t="str">
        <f>IFERROR(__xludf.DUMMYFUNCTION("""COMPUTED_VALUE"""),"f8164938fee04a149d5a0e636061ef83")</f>
        <v>f8164938fee04a149d5a0e636061ef83</v>
      </c>
      <c r="H206" s="1" t="str">
        <f>IFERROR(__xludf.DUMMYFUNCTION("""COMPUTED_VALUE"""),"372c4432100fe985d6e7f1bb48a8093f")</f>
        <v>372c4432100fe985d6e7f1bb48a8093f</v>
      </c>
      <c r="I206" s="1">
        <f>IFERROR(__xludf.DUMMYFUNCTION("""COMPUTED_VALUE"""),3.0)</f>
        <v>3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2" t="s">
        <v>280</v>
      </c>
      <c r="B207" s="1"/>
      <c r="C207" s="1"/>
      <c r="D207" s="1"/>
      <c r="E207" s="1"/>
      <c r="F207" s="1" t="str">
        <f>IFERROR(__xludf.DUMMYFUNCTION("""COMPUTED_VALUE"""),"2022-04-12 04:32:32 UTC")</f>
        <v>2022-04-12 04:32:32 UTC</v>
      </c>
      <c r="G207" s="1" t="str">
        <f>IFERROR(__xludf.DUMMYFUNCTION("""COMPUTED_VALUE"""),"f8164938fee04a149d5a0e636061ef83")</f>
        <v>f8164938fee04a149d5a0e636061ef83</v>
      </c>
      <c r="H207" s="1" t="str">
        <f>IFERROR(__xludf.DUMMYFUNCTION("""COMPUTED_VALUE"""),"37a63948dd31866085f0d22d3854b476")</f>
        <v>37a63948dd31866085f0d22d3854b476</v>
      </c>
      <c r="I207" s="1">
        <f>IFERROR(__xludf.DUMMYFUNCTION("""COMPUTED_VALUE"""),2.0)</f>
        <v>2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2" t="s">
        <v>281</v>
      </c>
      <c r="B208" s="2" t="s">
        <v>282</v>
      </c>
      <c r="C208" s="1"/>
      <c r="D208" s="1"/>
      <c r="E208" s="1"/>
      <c r="F208" s="1" t="str">
        <f>IFERROR(__xludf.DUMMYFUNCTION("""COMPUTED_VALUE"""),"2022-04-12 04:30:34 UTC")</f>
        <v>2022-04-12 04:30:34 UTC</v>
      </c>
      <c r="G208" s="1" t="str">
        <f>IFERROR(__xludf.DUMMYFUNCTION("""COMPUTED_VALUE"""),"f8164938fee04a149d5a0e636061ef83")</f>
        <v>f8164938fee04a149d5a0e636061ef83</v>
      </c>
      <c r="H208" s="1" t="str">
        <f>IFERROR(__xludf.DUMMYFUNCTION("""COMPUTED_VALUE"""),"37e4069455712d0b108c42aa76e3bd38")</f>
        <v>37e4069455712d0b108c42aa76e3bd38</v>
      </c>
      <c r="I208" s="1">
        <f>IFERROR(__xludf.DUMMYFUNCTION("""COMPUTED_VALUE"""),0.0)</f>
        <v>0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2" t="s">
        <v>283</v>
      </c>
      <c r="B209" s="2" t="s">
        <v>284</v>
      </c>
      <c r="C209" s="1"/>
      <c r="D209" s="1"/>
      <c r="E209" s="1"/>
      <c r="F209" s="1" t="str">
        <f>IFERROR(__xludf.DUMMYFUNCTION("""COMPUTED_VALUE"""),"2022-04-12 04:30:08 UTC")</f>
        <v>2022-04-12 04:30:08 UTC</v>
      </c>
      <c r="G209" s="1" t="str">
        <f>IFERROR(__xludf.DUMMYFUNCTION("""COMPUTED_VALUE"""),"f8164938fee04a149d5a0e636061ef83")</f>
        <v>f8164938fee04a149d5a0e636061ef83</v>
      </c>
      <c r="H209" s="1" t="str">
        <f>IFERROR(__xludf.DUMMYFUNCTION("""COMPUTED_VALUE"""),"37f7dbab0cdc2df4251fe526387208dd")</f>
        <v>37f7dbab0cdc2df4251fe526387208dd</v>
      </c>
      <c r="I209" s="1">
        <f>IFERROR(__xludf.DUMMYFUNCTION("""COMPUTED_VALUE"""),1.0)</f>
        <v>1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2" t="s">
        <v>285</v>
      </c>
      <c r="B210" s="1"/>
      <c r="C210" s="1"/>
      <c r="D210" s="1"/>
      <c r="E210" s="1"/>
      <c r="F210" s="1" t="str">
        <f>IFERROR(__xludf.DUMMYFUNCTION("""COMPUTED_VALUE"""),"2022-04-12 04:29:12 UTC")</f>
        <v>2022-04-12 04:29:12 UTC</v>
      </c>
      <c r="G210" s="1" t="str">
        <f>IFERROR(__xludf.DUMMYFUNCTION("""COMPUTED_VALUE"""),"f8164938fee04a149d5a0e636061ef83")</f>
        <v>f8164938fee04a149d5a0e636061ef83</v>
      </c>
      <c r="H210" s="1" t="str">
        <f>IFERROR(__xludf.DUMMYFUNCTION("""COMPUTED_VALUE"""),"388446de0e7375b834ae5dd181ffebfa")</f>
        <v>388446de0e7375b834ae5dd181ffebfa</v>
      </c>
      <c r="I210" s="1">
        <f>IFERROR(__xludf.DUMMYFUNCTION("""COMPUTED_VALUE"""),0.0)</f>
        <v>0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2" t="s">
        <v>286</v>
      </c>
      <c r="B211" s="2" t="s">
        <v>287</v>
      </c>
      <c r="C211" s="1"/>
      <c r="D211" s="1"/>
      <c r="E211" s="1"/>
      <c r="F211" s="1" t="str">
        <f>IFERROR(__xludf.DUMMYFUNCTION("""COMPUTED_VALUE"""),"2022-04-12 04:25:44 UTC")</f>
        <v>2022-04-12 04:25:44 UTC</v>
      </c>
      <c r="G211" s="1" t="str">
        <f>IFERROR(__xludf.DUMMYFUNCTION("""COMPUTED_VALUE"""),"f8164938fee04a149d5a0e636061ef83")</f>
        <v>f8164938fee04a149d5a0e636061ef83</v>
      </c>
      <c r="H211" s="1" t="str">
        <f>IFERROR(__xludf.DUMMYFUNCTION("""COMPUTED_VALUE"""),"38ac2e624d35d475c32d755927d2988f")</f>
        <v>38ac2e624d35d475c32d755927d2988f</v>
      </c>
      <c r="I211" s="1">
        <f>IFERROR(__xludf.DUMMYFUNCTION("""COMPUTED_VALUE"""),1.0)</f>
        <v>1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2" t="s">
        <v>288</v>
      </c>
      <c r="B212" s="2" t="s">
        <v>282</v>
      </c>
      <c r="C212" s="1"/>
      <c r="D212" s="1"/>
      <c r="E212" s="1"/>
      <c r="F212" s="1" t="str">
        <f>IFERROR(__xludf.DUMMYFUNCTION("""COMPUTED_VALUE"""),"2022-04-12 04:24:40 UTC")</f>
        <v>2022-04-12 04:24:40 UTC</v>
      </c>
      <c r="G212" s="1" t="str">
        <f>IFERROR(__xludf.DUMMYFUNCTION("""COMPUTED_VALUE"""),"f8164938fee04a149d5a0e636061ef83")</f>
        <v>f8164938fee04a149d5a0e636061ef83</v>
      </c>
      <c r="H212" s="1" t="str">
        <f>IFERROR(__xludf.DUMMYFUNCTION("""COMPUTED_VALUE"""),"38fa0021fb93627f48a16f82b47225bd")</f>
        <v>38fa0021fb93627f48a16f82b47225bd</v>
      </c>
      <c r="I212" s="1">
        <f>IFERROR(__xludf.DUMMYFUNCTION("""COMPUTED_VALUE"""),1.0)</f>
        <v>1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2" t="s">
        <v>289</v>
      </c>
      <c r="B213" s="2" t="s">
        <v>290</v>
      </c>
      <c r="C213" s="1"/>
      <c r="D213" s="1"/>
      <c r="E213" s="1"/>
      <c r="F213" s="1" t="str">
        <f>IFERROR(__xludf.DUMMYFUNCTION("""COMPUTED_VALUE"""),"2022-04-12 04:20:52 UTC")</f>
        <v>2022-04-12 04:20:52 UTC</v>
      </c>
      <c r="G213" s="1" t="str">
        <f>IFERROR(__xludf.DUMMYFUNCTION("""COMPUTED_VALUE"""),"f8164938fee04a149d5a0e636061ef83")</f>
        <v>f8164938fee04a149d5a0e636061ef83</v>
      </c>
      <c r="H213" s="1" t="str">
        <f>IFERROR(__xludf.DUMMYFUNCTION("""COMPUTED_VALUE"""),"39627782d11ffd7b14d5144414eb5b33")</f>
        <v>39627782d11ffd7b14d5144414eb5b33</v>
      </c>
      <c r="I213" s="1">
        <f>IFERROR(__xludf.DUMMYFUNCTION("""COMPUTED_VALUE"""),1.0)</f>
        <v>1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2" t="s">
        <v>291</v>
      </c>
      <c r="B214" s="1"/>
      <c r="C214" s="1"/>
      <c r="D214" s="1"/>
      <c r="E214" s="1"/>
      <c r="F214" s="1" t="str">
        <f>IFERROR(__xludf.DUMMYFUNCTION("""COMPUTED_VALUE"""),"2022-04-12 04:17:35 UTC")</f>
        <v>2022-04-12 04:17:35 UTC</v>
      </c>
      <c r="G214" s="1" t="str">
        <f>IFERROR(__xludf.DUMMYFUNCTION("""COMPUTED_VALUE"""),"f8164938fee04a149d5a0e636061ef83")</f>
        <v>f8164938fee04a149d5a0e636061ef83</v>
      </c>
      <c r="H214" s="1" t="str">
        <f>IFERROR(__xludf.DUMMYFUNCTION("""COMPUTED_VALUE"""),"39ad9ae26a1e98d142bf12789c59406b")</f>
        <v>39ad9ae26a1e98d142bf12789c59406b</v>
      </c>
      <c r="I214" s="1">
        <f>IFERROR(__xludf.DUMMYFUNCTION("""COMPUTED_VALUE"""),9.0)</f>
        <v>9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2" t="s">
        <v>292</v>
      </c>
      <c r="B215" s="2" t="s">
        <v>293</v>
      </c>
      <c r="C215" s="1"/>
      <c r="D215" s="1"/>
      <c r="E215" s="1"/>
      <c r="F215" s="1" t="str">
        <f>IFERROR(__xludf.DUMMYFUNCTION("""COMPUTED_VALUE"""),"2022-04-12 04:13:58 UTC")</f>
        <v>2022-04-12 04:13:58 UTC</v>
      </c>
      <c r="G215" s="1" t="str">
        <f>IFERROR(__xludf.DUMMYFUNCTION("""COMPUTED_VALUE"""),"f8164938fee04a149d5a0e636061ef83")</f>
        <v>f8164938fee04a149d5a0e636061ef83</v>
      </c>
      <c r="H215" s="1" t="str">
        <f>IFERROR(__xludf.DUMMYFUNCTION("""COMPUTED_VALUE"""),"39bfa78b86556261aaa190e35cdc3230")</f>
        <v>39bfa78b86556261aaa190e35cdc3230</v>
      </c>
      <c r="I215" s="1">
        <f>IFERROR(__xludf.DUMMYFUNCTION("""COMPUTED_VALUE"""),0.0)</f>
        <v>0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2" t="s">
        <v>294</v>
      </c>
      <c r="B216" s="1"/>
      <c r="C216" s="1"/>
      <c r="D216" s="1"/>
      <c r="E216" s="1"/>
      <c r="F216" s="1" t="str">
        <f>IFERROR(__xludf.DUMMYFUNCTION("""COMPUTED_VALUE"""),"2022-04-12 04:13:50 UTC")</f>
        <v>2022-04-12 04:13:50 UTC</v>
      </c>
      <c r="G216" s="1" t="str">
        <f>IFERROR(__xludf.DUMMYFUNCTION("""COMPUTED_VALUE"""),"f8164938fee04a149d5a0e636061ef83")</f>
        <v>f8164938fee04a149d5a0e636061ef83</v>
      </c>
      <c r="H216" s="1" t="str">
        <f>IFERROR(__xludf.DUMMYFUNCTION("""COMPUTED_VALUE"""),"3a2f42a5b7f023f7e4de81357db2f3cc")</f>
        <v>3a2f42a5b7f023f7e4de81357db2f3cc</v>
      </c>
      <c r="I216" s="1">
        <f>IFERROR(__xludf.DUMMYFUNCTION("""COMPUTED_VALUE"""),1.0)</f>
        <v>1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2" t="s">
        <v>295</v>
      </c>
      <c r="B217" s="1"/>
      <c r="C217" s="1"/>
      <c r="D217" s="1"/>
      <c r="E217" s="1"/>
      <c r="F217" s="1" t="str">
        <f>IFERROR(__xludf.DUMMYFUNCTION("""COMPUTED_VALUE"""),"2022-04-12 04:13:45 UTC")</f>
        <v>2022-04-12 04:13:45 UTC</v>
      </c>
      <c r="G217" s="1" t="str">
        <f>IFERROR(__xludf.DUMMYFUNCTION("""COMPUTED_VALUE"""),"f8164938fee04a149d5a0e636061ef83")</f>
        <v>f8164938fee04a149d5a0e636061ef83</v>
      </c>
      <c r="H217" s="1" t="str">
        <f>IFERROR(__xludf.DUMMYFUNCTION("""COMPUTED_VALUE"""),"3a4985138a4a30a43f23641cd4e877d0")</f>
        <v>3a4985138a4a30a43f23641cd4e877d0</v>
      </c>
      <c r="I217" s="1">
        <f>IFERROR(__xludf.DUMMYFUNCTION("""COMPUTED_VALUE"""),1.0)</f>
        <v>1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2" t="s">
        <v>296</v>
      </c>
      <c r="B218" s="1"/>
      <c r="C218" s="1"/>
      <c r="D218" s="1"/>
      <c r="E218" s="1"/>
      <c r="F218" s="1" t="str">
        <f>IFERROR(__xludf.DUMMYFUNCTION("""COMPUTED_VALUE"""),"2022-04-12 04:12:46 UTC")</f>
        <v>2022-04-12 04:12:46 UTC</v>
      </c>
      <c r="G218" s="1" t="str">
        <f>IFERROR(__xludf.DUMMYFUNCTION("""COMPUTED_VALUE"""),"f8164938fee04a149d5a0e636061ef83")</f>
        <v>f8164938fee04a149d5a0e636061ef83</v>
      </c>
      <c r="H218" s="1" t="str">
        <f>IFERROR(__xludf.DUMMYFUNCTION("""COMPUTED_VALUE"""),"3a524416d729f9e0d7ce7516b5da4877")</f>
        <v>3a524416d729f9e0d7ce7516b5da4877</v>
      </c>
      <c r="I218" s="1">
        <f>IFERROR(__xludf.DUMMYFUNCTION("""COMPUTED_VALUE"""),3.0)</f>
        <v>3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2" t="s">
        <v>297</v>
      </c>
      <c r="B219" s="1"/>
      <c r="C219" s="1"/>
      <c r="D219" s="1"/>
      <c r="E219" s="1"/>
      <c r="F219" s="1" t="str">
        <f>IFERROR(__xludf.DUMMYFUNCTION("""COMPUTED_VALUE"""),"2022-04-12 04:12:28 UTC")</f>
        <v>2022-04-12 04:12:28 UTC</v>
      </c>
      <c r="G219" s="1" t="str">
        <f>IFERROR(__xludf.DUMMYFUNCTION("""COMPUTED_VALUE"""),"f8164938fee04a149d5a0e636061ef83")</f>
        <v>f8164938fee04a149d5a0e636061ef83</v>
      </c>
      <c r="H219" s="1" t="str">
        <f>IFERROR(__xludf.DUMMYFUNCTION("""COMPUTED_VALUE"""),"3a5c788558ee9dad7409e91d6b5d93a1")</f>
        <v>3a5c788558ee9dad7409e91d6b5d93a1</v>
      </c>
      <c r="I219" s="1">
        <f>IFERROR(__xludf.DUMMYFUNCTION("""COMPUTED_VALUE"""),62.0)</f>
        <v>62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2" t="s">
        <v>298</v>
      </c>
      <c r="B220" s="1"/>
      <c r="C220" s="1"/>
      <c r="D220" s="1"/>
      <c r="E220" s="1"/>
      <c r="F220" s="1" t="str">
        <f>IFERROR(__xludf.DUMMYFUNCTION("""COMPUTED_VALUE"""),"2022-04-12 04:12:26 UTC")</f>
        <v>2022-04-12 04:12:26 UTC</v>
      </c>
      <c r="G220" s="1" t="str">
        <f>IFERROR(__xludf.DUMMYFUNCTION("""COMPUTED_VALUE"""),"f8164938fee04a149d5a0e636061ef83")</f>
        <v>f8164938fee04a149d5a0e636061ef83</v>
      </c>
      <c r="H220" s="1" t="str">
        <f>IFERROR(__xludf.DUMMYFUNCTION("""COMPUTED_VALUE"""),"3ae556a0dda720509323c9c15c2302fa")</f>
        <v>3ae556a0dda720509323c9c15c2302fa</v>
      </c>
      <c r="I220" s="1">
        <f>IFERROR(__xludf.DUMMYFUNCTION("""COMPUTED_VALUE"""),2.0)</f>
        <v>2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2" t="s">
        <v>299</v>
      </c>
      <c r="B221" s="2" t="s">
        <v>88</v>
      </c>
      <c r="C221" s="1"/>
      <c r="D221" s="1"/>
      <c r="E221" s="1"/>
      <c r="F221" s="1" t="str">
        <f>IFERROR(__xludf.DUMMYFUNCTION("""COMPUTED_VALUE"""),"2022-04-12 04:12:23 UTC")</f>
        <v>2022-04-12 04:12:23 UTC</v>
      </c>
      <c r="G221" s="1" t="str">
        <f>IFERROR(__xludf.DUMMYFUNCTION("""COMPUTED_VALUE"""),"f8164938fee04a149d5a0e636061ef83")</f>
        <v>f8164938fee04a149d5a0e636061ef83</v>
      </c>
      <c r="H221" s="1" t="str">
        <f>IFERROR(__xludf.DUMMYFUNCTION("""COMPUTED_VALUE"""),"3b1a3da1f71aef0a96145b38c7f6318a")</f>
        <v>3b1a3da1f71aef0a96145b38c7f6318a</v>
      </c>
      <c r="I221" s="1">
        <f>IFERROR(__xludf.DUMMYFUNCTION("""COMPUTED_VALUE"""),1.0)</f>
        <v>1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2" t="s">
        <v>300</v>
      </c>
      <c r="B222" s="1"/>
      <c r="C222" s="1"/>
      <c r="D222" s="1"/>
      <c r="E222" s="1"/>
      <c r="F222" s="1" t="str">
        <f>IFERROR(__xludf.DUMMYFUNCTION("""COMPUTED_VALUE"""),"2022-04-12 04:12:19 UTC")</f>
        <v>2022-04-12 04:12:19 UTC</v>
      </c>
      <c r="G222" s="1" t="str">
        <f>IFERROR(__xludf.DUMMYFUNCTION("""COMPUTED_VALUE"""),"f8164938fee04a149d5a0e636061ef83")</f>
        <v>f8164938fee04a149d5a0e636061ef83</v>
      </c>
      <c r="H222" s="1" t="str">
        <f>IFERROR(__xludf.DUMMYFUNCTION("""COMPUTED_VALUE"""),"3b417525ea267e12021d3616c0065c8e")</f>
        <v>3b417525ea267e12021d3616c0065c8e</v>
      </c>
      <c r="I222" s="1">
        <f>IFERROR(__xludf.DUMMYFUNCTION("""COMPUTED_VALUE"""),0.0)</f>
        <v>0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2" t="s">
        <v>301</v>
      </c>
      <c r="B223" s="1"/>
      <c r="C223" s="1"/>
      <c r="D223" s="1"/>
      <c r="E223" s="1"/>
      <c r="F223" s="1" t="str">
        <f>IFERROR(__xludf.DUMMYFUNCTION("""COMPUTED_VALUE"""),"2022-04-12 04:10:58 UTC")</f>
        <v>2022-04-12 04:10:58 UTC</v>
      </c>
      <c r="G223" s="1" t="str">
        <f>IFERROR(__xludf.DUMMYFUNCTION("""COMPUTED_VALUE"""),"f8164938fee04a149d5a0e636061ef83")</f>
        <v>f8164938fee04a149d5a0e636061ef83</v>
      </c>
      <c r="H223" s="1" t="str">
        <f>IFERROR(__xludf.DUMMYFUNCTION("""COMPUTED_VALUE"""),"3b5ef8271d6ccd065d60d13421a4bc5b")</f>
        <v>3b5ef8271d6ccd065d60d13421a4bc5b</v>
      </c>
      <c r="I223" s="1">
        <f>IFERROR(__xludf.DUMMYFUNCTION("""COMPUTED_VALUE"""),0.0)</f>
        <v>0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2" t="s">
        <v>302</v>
      </c>
      <c r="B224" s="1"/>
      <c r="C224" s="1"/>
      <c r="D224" s="1"/>
      <c r="E224" s="1"/>
      <c r="F224" s="1" t="str">
        <f>IFERROR(__xludf.DUMMYFUNCTION("""COMPUTED_VALUE"""),"2022-04-12 04:09:27 UTC")</f>
        <v>2022-04-12 04:09:27 UTC</v>
      </c>
      <c r="G224" s="1" t="str">
        <f>IFERROR(__xludf.DUMMYFUNCTION("""COMPUTED_VALUE"""),"f8164938fee04a149d5a0e636061ef83")</f>
        <v>f8164938fee04a149d5a0e636061ef83</v>
      </c>
      <c r="H224" s="1" t="str">
        <f>IFERROR(__xludf.DUMMYFUNCTION("""COMPUTED_VALUE"""),"3bb4f5e7956622a59ba3424198bde990")</f>
        <v>3bb4f5e7956622a59ba3424198bde990</v>
      </c>
      <c r="I224" s="1">
        <f>IFERROR(__xludf.DUMMYFUNCTION("""COMPUTED_VALUE"""),0.0)</f>
        <v>0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2" t="s">
        <v>303</v>
      </c>
      <c r="B225" s="1"/>
      <c r="C225" s="1"/>
      <c r="D225" s="1"/>
      <c r="E225" s="1"/>
      <c r="F225" s="1" t="str">
        <f>IFERROR(__xludf.DUMMYFUNCTION("""COMPUTED_VALUE"""),"2022-04-12 04:09:17 UTC")</f>
        <v>2022-04-12 04:09:17 UTC</v>
      </c>
      <c r="G225" s="1" t="str">
        <f>IFERROR(__xludf.DUMMYFUNCTION("""COMPUTED_VALUE"""),"f8164938fee04a149d5a0e636061ef83")</f>
        <v>f8164938fee04a149d5a0e636061ef83</v>
      </c>
      <c r="H225" s="1" t="str">
        <f>IFERROR(__xludf.DUMMYFUNCTION("""COMPUTED_VALUE"""),"3c0f012a5201e7cbfee3827fd2dbfe28")</f>
        <v>3c0f012a5201e7cbfee3827fd2dbfe28</v>
      </c>
      <c r="I225" s="1">
        <f>IFERROR(__xludf.DUMMYFUNCTION("""COMPUTED_VALUE"""),0.0)</f>
        <v>0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2" t="s">
        <v>304</v>
      </c>
      <c r="B226" s="1"/>
      <c r="C226" s="1"/>
      <c r="D226" s="1"/>
      <c r="E226" s="1"/>
      <c r="F226" s="1" t="str">
        <f>IFERROR(__xludf.DUMMYFUNCTION("""COMPUTED_VALUE"""),"2022-04-12 04:08:26 UTC")</f>
        <v>2022-04-12 04:08:26 UTC</v>
      </c>
      <c r="G226" s="1" t="str">
        <f>IFERROR(__xludf.DUMMYFUNCTION("""COMPUTED_VALUE"""),"f8164938fee04a149d5a0e636061ef83")</f>
        <v>f8164938fee04a149d5a0e636061ef83</v>
      </c>
      <c r="H226" s="1" t="str">
        <f>IFERROR(__xludf.DUMMYFUNCTION("""COMPUTED_VALUE"""),"3c3146ae3e68a9b926409768c305f3b3")</f>
        <v>3c3146ae3e68a9b926409768c305f3b3</v>
      </c>
      <c r="I226" s="1">
        <f>IFERROR(__xludf.DUMMYFUNCTION("""COMPUTED_VALUE"""),1.0)</f>
        <v>1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2" t="s">
        <v>305</v>
      </c>
      <c r="B227" s="1"/>
      <c r="C227" s="1"/>
      <c r="D227" s="1"/>
      <c r="E227" s="1"/>
      <c r="F227" s="1" t="str">
        <f>IFERROR(__xludf.DUMMYFUNCTION("""COMPUTED_VALUE"""),"2022-04-12 04:08:24 UTC")</f>
        <v>2022-04-12 04:08:24 UTC</v>
      </c>
      <c r="G227" s="1" t="str">
        <f>IFERROR(__xludf.DUMMYFUNCTION("""COMPUTED_VALUE"""),"f8164938fee04a149d5a0e636061ef83")</f>
        <v>f8164938fee04a149d5a0e636061ef83</v>
      </c>
      <c r="H227" s="1" t="str">
        <f>IFERROR(__xludf.DUMMYFUNCTION("""COMPUTED_VALUE"""),"3ca43b2f2f82e5076cfc5109e1107716")</f>
        <v>3ca43b2f2f82e5076cfc5109e1107716</v>
      </c>
      <c r="I227" s="1">
        <f>IFERROR(__xludf.DUMMYFUNCTION("""COMPUTED_VALUE"""),0.0)</f>
        <v>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2" t="s">
        <v>306</v>
      </c>
      <c r="B228" s="1"/>
      <c r="C228" s="1"/>
      <c r="D228" s="1"/>
      <c r="E228" s="1"/>
      <c r="F228" s="1" t="str">
        <f>IFERROR(__xludf.DUMMYFUNCTION("""COMPUTED_VALUE"""),"2022-04-12 04:08:22 UTC")</f>
        <v>2022-04-12 04:08:22 UTC</v>
      </c>
      <c r="G228" s="1" t="str">
        <f>IFERROR(__xludf.DUMMYFUNCTION("""COMPUTED_VALUE"""),"f8164938fee04a149d5a0e636061ef83")</f>
        <v>f8164938fee04a149d5a0e636061ef83</v>
      </c>
      <c r="H228" s="1" t="str">
        <f>IFERROR(__xludf.DUMMYFUNCTION("""COMPUTED_VALUE"""),"3cdd820ef03ec8c383286436502cbf18")</f>
        <v>3cdd820ef03ec8c383286436502cbf18</v>
      </c>
      <c r="I228" s="1">
        <f>IFERROR(__xludf.DUMMYFUNCTION("""COMPUTED_VALUE"""),1.0)</f>
        <v>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2" t="s">
        <v>307</v>
      </c>
      <c r="B229" s="1"/>
      <c r="C229" s="1"/>
      <c r="D229" s="1"/>
      <c r="E229" s="1"/>
      <c r="F229" s="1" t="str">
        <f>IFERROR(__xludf.DUMMYFUNCTION("""COMPUTED_VALUE"""),"2022-04-12 04:07:32 UTC")</f>
        <v>2022-04-12 04:07:32 UTC</v>
      </c>
      <c r="G229" s="1" t="str">
        <f>IFERROR(__xludf.DUMMYFUNCTION("""COMPUTED_VALUE"""),"f8164938fee04a149d5a0e636061ef83")</f>
        <v>f8164938fee04a149d5a0e636061ef83</v>
      </c>
      <c r="H229" s="1" t="str">
        <f>IFERROR(__xludf.DUMMYFUNCTION("""COMPUTED_VALUE"""),"3d2786381dfc84640ff907d51dbfcd33")</f>
        <v>3d2786381dfc84640ff907d51dbfcd33</v>
      </c>
      <c r="I229" s="1">
        <f>IFERROR(__xludf.DUMMYFUNCTION("""COMPUTED_VALUE"""),0.0)</f>
        <v>0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2" t="s">
        <v>308</v>
      </c>
      <c r="B230" s="1"/>
      <c r="C230" s="1"/>
      <c r="D230" s="1"/>
      <c r="E230" s="1"/>
      <c r="F230" s="1" t="str">
        <f>IFERROR(__xludf.DUMMYFUNCTION("""COMPUTED_VALUE"""),"2022-04-12 04:06:28 UTC")</f>
        <v>2022-04-12 04:06:28 UTC</v>
      </c>
      <c r="G230" s="1" t="str">
        <f>IFERROR(__xludf.DUMMYFUNCTION("""COMPUTED_VALUE"""),"f8164938fee04a149d5a0e636061ef83")</f>
        <v>f8164938fee04a149d5a0e636061ef83</v>
      </c>
      <c r="H230" s="1" t="str">
        <f>IFERROR(__xludf.DUMMYFUNCTION("""COMPUTED_VALUE"""),"3e35997ae54b9c3d5cadc5169a419fba")</f>
        <v>3e35997ae54b9c3d5cadc5169a419fba</v>
      </c>
      <c r="I230" s="1">
        <f>IFERROR(__xludf.DUMMYFUNCTION("""COMPUTED_VALUE"""),0.0)</f>
        <v>0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2" t="s">
        <v>309</v>
      </c>
      <c r="B231" s="1"/>
      <c r="C231" s="1"/>
      <c r="D231" s="1"/>
      <c r="E231" s="1"/>
      <c r="F231" s="1" t="str">
        <f>IFERROR(__xludf.DUMMYFUNCTION("""COMPUTED_VALUE"""),"2022-04-12 04:06:12 UTC")</f>
        <v>2022-04-12 04:06:12 UTC</v>
      </c>
      <c r="G231" s="1" t="str">
        <f>IFERROR(__xludf.DUMMYFUNCTION("""COMPUTED_VALUE"""),"f8164938fee04a149d5a0e636061ef83")</f>
        <v>f8164938fee04a149d5a0e636061ef83</v>
      </c>
      <c r="H231" s="1" t="str">
        <f>IFERROR(__xludf.DUMMYFUNCTION("""COMPUTED_VALUE"""),"3e4d7ed8ff06336ed0046bcf863faae8")</f>
        <v>3e4d7ed8ff06336ed0046bcf863faae8</v>
      </c>
      <c r="I231" s="1">
        <f>IFERROR(__xludf.DUMMYFUNCTION("""COMPUTED_VALUE"""),1.0)</f>
        <v>1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2" t="s">
        <v>310</v>
      </c>
      <c r="B232" s="1"/>
      <c r="C232" s="1"/>
      <c r="D232" s="1"/>
      <c r="E232" s="1"/>
      <c r="F232" s="1" t="str">
        <f>IFERROR(__xludf.DUMMYFUNCTION("""COMPUTED_VALUE"""),"2022-04-12 04:06:06 UTC")</f>
        <v>2022-04-12 04:06:06 UTC</v>
      </c>
      <c r="G232" s="1" t="str">
        <f>IFERROR(__xludf.DUMMYFUNCTION("""COMPUTED_VALUE"""),"f8164938fee04a149d5a0e636061ef83")</f>
        <v>f8164938fee04a149d5a0e636061ef83</v>
      </c>
      <c r="H232" s="1" t="str">
        <f>IFERROR(__xludf.DUMMYFUNCTION("""COMPUTED_VALUE"""),"3eb4abcdde9b6323999c96b54698d3a4")</f>
        <v>3eb4abcdde9b6323999c96b54698d3a4</v>
      </c>
      <c r="I232" s="1">
        <f>IFERROR(__xludf.DUMMYFUNCTION("""COMPUTED_VALUE"""),0.0)</f>
        <v>0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2" t="s">
        <v>311</v>
      </c>
      <c r="B233" s="1"/>
      <c r="C233" s="1"/>
      <c r="D233" s="1"/>
      <c r="E233" s="1"/>
      <c r="F233" s="1" t="str">
        <f>IFERROR(__xludf.DUMMYFUNCTION("""COMPUTED_VALUE"""),"2022-04-12 04:03:10 UTC")</f>
        <v>2022-04-12 04:03:10 UTC</v>
      </c>
      <c r="G233" s="1" t="str">
        <f>IFERROR(__xludf.DUMMYFUNCTION("""COMPUTED_VALUE"""),"f8164938fee04a149d5a0e636061ef83")</f>
        <v>f8164938fee04a149d5a0e636061ef83</v>
      </c>
      <c r="H233" s="1" t="str">
        <f>IFERROR(__xludf.DUMMYFUNCTION("""COMPUTED_VALUE"""),"3ec9b677dd89229fdd6c0d778f49be91")</f>
        <v>3ec9b677dd89229fdd6c0d778f49be91</v>
      </c>
      <c r="I233" s="1">
        <f>IFERROR(__xludf.DUMMYFUNCTION("""COMPUTED_VALUE"""),1.0)</f>
        <v>1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2" t="s">
        <v>312</v>
      </c>
      <c r="B234" s="1"/>
      <c r="C234" s="1"/>
      <c r="D234" s="1"/>
      <c r="E234" s="1"/>
      <c r="F234" s="1" t="str">
        <f>IFERROR(__xludf.DUMMYFUNCTION("""COMPUTED_VALUE"""),"2022-04-12 03:59:45 UTC")</f>
        <v>2022-04-12 03:59:45 UTC</v>
      </c>
      <c r="G234" s="1" t="str">
        <f>IFERROR(__xludf.DUMMYFUNCTION("""COMPUTED_VALUE"""),"f8164938fee04a149d5a0e636061ef83")</f>
        <v>f8164938fee04a149d5a0e636061ef83</v>
      </c>
      <c r="H234" s="1" t="str">
        <f>IFERROR(__xludf.DUMMYFUNCTION("""COMPUTED_VALUE"""),"3efb7be69ad9fc70a702e9caae23eec0")</f>
        <v>3efb7be69ad9fc70a702e9caae23eec0</v>
      </c>
      <c r="I234" s="1">
        <f>IFERROR(__xludf.DUMMYFUNCTION("""COMPUTED_VALUE"""),0.0)</f>
        <v>0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2" t="s">
        <v>313</v>
      </c>
      <c r="B235" s="2" t="s">
        <v>287</v>
      </c>
      <c r="C235" s="1"/>
      <c r="D235" s="1"/>
      <c r="E235" s="1"/>
      <c r="F235" s="1" t="str">
        <f>IFERROR(__xludf.DUMMYFUNCTION("""COMPUTED_VALUE"""),"2022-04-12 03:59:42 UTC")</f>
        <v>2022-04-12 03:59:42 UTC</v>
      </c>
      <c r="G235" s="1" t="str">
        <f>IFERROR(__xludf.DUMMYFUNCTION("""COMPUTED_VALUE"""),"f8164938fee04a149d5a0e636061ef83")</f>
        <v>f8164938fee04a149d5a0e636061ef83</v>
      </c>
      <c r="H235" s="1" t="str">
        <f>IFERROR(__xludf.DUMMYFUNCTION("""COMPUTED_VALUE"""),"3f5d8376b40b0deabc7ab97b171441ce")</f>
        <v>3f5d8376b40b0deabc7ab97b171441ce</v>
      </c>
      <c r="I235" s="1">
        <f>IFERROR(__xludf.DUMMYFUNCTION("""COMPUTED_VALUE"""),1.0)</f>
        <v>1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2" t="s">
        <v>314</v>
      </c>
      <c r="B236" s="2" t="s">
        <v>315</v>
      </c>
      <c r="C236" s="1"/>
      <c r="D236" s="1"/>
      <c r="E236" s="1"/>
      <c r="F236" s="1" t="str">
        <f>IFERROR(__xludf.DUMMYFUNCTION("""COMPUTED_VALUE"""),"2022-04-12 03:58:39 UTC")</f>
        <v>2022-04-12 03:58:39 UTC</v>
      </c>
      <c r="G236" s="1" t="str">
        <f>IFERROR(__xludf.DUMMYFUNCTION("""COMPUTED_VALUE"""),"f8164938fee04a149d5a0e636061ef83")</f>
        <v>f8164938fee04a149d5a0e636061ef83</v>
      </c>
      <c r="H236" s="1" t="str">
        <f>IFERROR(__xludf.DUMMYFUNCTION("""COMPUTED_VALUE"""),"4003aaaaae89978177857ad0940b572d")</f>
        <v>4003aaaaae89978177857ad0940b572d</v>
      </c>
      <c r="I236" s="1">
        <f>IFERROR(__xludf.DUMMYFUNCTION("""COMPUTED_VALUE"""),2.0)</f>
        <v>2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2" t="s">
        <v>316</v>
      </c>
      <c r="B237" s="2" t="s">
        <v>317</v>
      </c>
      <c r="C237" s="1"/>
      <c r="D237" s="1"/>
      <c r="E237" s="1"/>
      <c r="F237" s="1" t="str">
        <f>IFERROR(__xludf.DUMMYFUNCTION("""COMPUTED_VALUE"""),"2022-04-12 03:57:42 UTC")</f>
        <v>2022-04-12 03:57:42 UTC</v>
      </c>
      <c r="G237" s="1" t="str">
        <f>IFERROR(__xludf.DUMMYFUNCTION("""COMPUTED_VALUE"""),"f41c65e8925a8c3396b72b6086754130")</f>
        <v>f41c65e8925a8c3396b72b6086754130</v>
      </c>
      <c r="H237" s="1" t="str">
        <f>IFERROR(__xludf.DUMMYFUNCTION("""COMPUTED_VALUE"""),"4094007a7850797977cc89b6f5a94061")</f>
        <v>4094007a7850797977cc89b6f5a94061</v>
      </c>
      <c r="I237" s="1">
        <f>IFERROR(__xludf.DUMMYFUNCTION("""COMPUTED_VALUE"""),0.0)</f>
        <v>0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2" t="s">
        <v>318</v>
      </c>
      <c r="B238" s="1"/>
      <c r="C238" s="1"/>
      <c r="D238" s="1"/>
      <c r="E238" s="1"/>
      <c r="F238" s="1" t="str">
        <f>IFERROR(__xludf.DUMMYFUNCTION("""COMPUTED_VALUE"""),"2022-04-12 03:55:45 UTC")</f>
        <v>2022-04-12 03:55:45 UTC</v>
      </c>
      <c r="G238" s="1" t="str">
        <f>IFERROR(__xludf.DUMMYFUNCTION("""COMPUTED_VALUE"""),"f8164938fee04a149d5a0e636061ef83")</f>
        <v>f8164938fee04a149d5a0e636061ef83</v>
      </c>
      <c r="H238" s="1" t="str">
        <f>IFERROR(__xludf.DUMMYFUNCTION("""COMPUTED_VALUE"""),"40ac62aae0b52682d1fef3ff7d1e3f88")</f>
        <v>40ac62aae0b52682d1fef3ff7d1e3f88</v>
      </c>
      <c r="I238" s="1">
        <f>IFERROR(__xludf.DUMMYFUNCTION("""COMPUTED_VALUE"""),0.0)</f>
        <v>0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2" t="s">
        <v>319</v>
      </c>
      <c r="B239" s="2" t="s">
        <v>320</v>
      </c>
      <c r="C239" s="1"/>
      <c r="D239" s="1"/>
      <c r="E239" s="1"/>
      <c r="F239" s="1" t="str">
        <f>IFERROR(__xludf.DUMMYFUNCTION("""COMPUTED_VALUE"""),"2022-04-12 03:55:42 UTC")</f>
        <v>2022-04-12 03:55:42 UTC</v>
      </c>
      <c r="G239" s="1" t="str">
        <f>IFERROR(__xludf.DUMMYFUNCTION("""COMPUTED_VALUE"""),"f8164938fee04a149d5a0e636061ef83")</f>
        <v>f8164938fee04a149d5a0e636061ef83</v>
      </c>
      <c r="H239" s="1" t="str">
        <f>IFERROR(__xludf.DUMMYFUNCTION("""COMPUTED_VALUE"""),"40de4b217daa489cd0ebcaeccb7e0593")</f>
        <v>40de4b217daa489cd0ebcaeccb7e0593</v>
      </c>
      <c r="I239" s="1">
        <f>IFERROR(__xludf.DUMMYFUNCTION("""COMPUTED_VALUE"""),1.0)</f>
        <v>1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2" t="s">
        <v>321</v>
      </c>
      <c r="B240" s="2" t="s">
        <v>322</v>
      </c>
      <c r="C240" s="1"/>
      <c r="D240" s="1"/>
      <c r="E240" s="1"/>
      <c r="F240" s="1" t="str">
        <f>IFERROR(__xludf.DUMMYFUNCTION("""COMPUTED_VALUE"""),"2022-04-12 03:55:11 UTC")</f>
        <v>2022-04-12 03:55:11 UTC</v>
      </c>
      <c r="G240" s="1" t="str">
        <f>IFERROR(__xludf.DUMMYFUNCTION("""COMPUTED_VALUE"""),"f8164938fee04a149d5a0e636061ef83")</f>
        <v>f8164938fee04a149d5a0e636061ef83</v>
      </c>
      <c r="H240" s="1" t="str">
        <f>IFERROR(__xludf.DUMMYFUNCTION("""COMPUTED_VALUE"""),"41194650d61192e0a3303a52cd393b00")</f>
        <v>41194650d61192e0a3303a52cd393b00</v>
      </c>
      <c r="I240" s="1">
        <f>IFERROR(__xludf.DUMMYFUNCTION("""COMPUTED_VALUE"""),0.0)</f>
        <v>0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2" t="s">
        <v>323</v>
      </c>
      <c r="B241" s="2" t="s">
        <v>324</v>
      </c>
      <c r="C241" s="1"/>
      <c r="D241" s="1"/>
      <c r="E241" s="1"/>
      <c r="F241" s="1" t="str">
        <f>IFERROR(__xludf.DUMMYFUNCTION("""COMPUTED_VALUE"""),"2022-04-12 03:54:30 UTC")</f>
        <v>2022-04-12 03:54:30 UTC</v>
      </c>
      <c r="G241" s="1" t="str">
        <f>IFERROR(__xludf.DUMMYFUNCTION("""COMPUTED_VALUE"""),"f8164938fee04a149d5a0e636061ef83")</f>
        <v>f8164938fee04a149d5a0e636061ef83</v>
      </c>
      <c r="H241" s="1" t="str">
        <f>IFERROR(__xludf.DUMMYFUNCTION("""COMPUTED_VALUE"""),"41224e4aafed7205d280a4fae214aeeb")</f>
        <v>41224e4aafed7205d280a4fae214aeeb</v>
      </c>
      <c r="I241" s="1">
        <f>IFERROR(__xludf.DUMMYFUNCTION("""COMPUTED_VALUE"""),4.0)</f>
        <v>4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2" t="s">
        <v>325</v>
      </c>
      <c r="B242" s="1"/>
      <c r="C242" s="1"/>
      <c r="D242" s="1"/>
      <c r="E242" s="1"/>
      <c r="F242" s="1" t="str">
        <f>IFERROR(__xludf.DUMMYFUNCTION("""COMPUTED_VALUE"""),"2022-04-12 03:54:27 UTC")</f>
        <v>2022-04-12 03:54:27 UTC</v>
      </c>
      <c r="G242" s="1" t="str">
        <f>IFERROR(__xludf.DUMMYFUNCTION("""COMPUTED_VALUE"""),"f8164938fee04a149d5a0e636061ef83")</f>
        <v>f8164938fee04a149d5a0e636061ef83</v>
      </c>
      <c r="H242" s="1" t="str">
        <f>IFERROR(__xludf.DUMMYFUNCTION("""COMPUTED_VALUE"""),"4124ca80e38c02d7e32e80c8a783cc57")</f>
        <v>4124ca80e38c02d7e32e80c8a783cc57</v>
      </c>
      <c r="I242" s="1">
        <f>IFERROR(__xludf.DUMMYFUNCTION("""COMPUTED_VALUE"""),0.0)</f>
        <v>0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2" t="s">
        <v>326</v>
      </c>
      <c r="B243" s="2" t="s">
        <v>324</v>
      </c>
      <c r="C243" s="1"/>
      <c r="D243" s="1"/>
      <c r="E243" s="1"/>
      <c r="F243" s="1" t="str">
        <f>IFERROR(__xludf.DUMMYFUNCTION("""COMPUTED_VALUE"""),"2022-04-12 03:54:06 UTC")</f>
        <v>2022-04-12 03:54:06 UTC</v>
      </c>
      <c r="G243" s="1" t="str">
        <f>IFERROR(__xludf.DUMMYFUNCTION("""COMPUTED_VALUE"""),"f8164938fee04a149d5a0e636061ef83")</f>
        <v>f8164938fee04a149d5a0e636061ef83</v>
      </c>
      <c r="H243" s="1" t="str">
        <f>IFERROR(__xludf.DUMMYFUNCTION("""COMPUTED_VALUE"""),"41669c7642d645938868bb2f820c09dc")</f>
        <v>41669c7642d645938868bb2f820c09dc</v>
      </c>
      <c r="I243" s="1">
        <f>IFERROR(__xludf.DUMMYFUNCTION("""COMPUTED_VALUE"""),0.0)</f>
        <v>0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2" t="s">
        <v>327</v>
      </c>
      <c r="B244" s="1"/>
      <c r="C244" s="1"/>
      <c r="D244" s="1"/>
      <c r="E244" s="1"/>
      <c r="F244" s="1" t="str">
        <f>IFERROR(__xludf.DUMMYFUNCTION("""COMPUTED_VALUE"""),"2022-04-12 03:53:58 UTC")</f>
        <v>2022-04-12 03:53:58 UTC</v>
      </c>
      <c r="G244" s="1" t="str">
        <f>IFERROR(__xludf.DUMMYFUNCTION("""COMPUTED_VALUE"""),"f8164938fee04a149d5a0e636061ef83")</f>
        <v>f8164938fee04a149d5a0e636061ef83</v>
      </c>
      <c r="H244" s="1" t="str">
        <f>IFERROR(__xludf.DUMMYFUNCTION("""COMPUTED_VALUE"""),"416809cb01107a24d7af259cf1ac4231")</f>
        <v>416809cb01107a24d7af259cf1ac4231</v>
      </c>
      <c r="I244" s="1">
        <f>IFERROR(__xludf.DUMMYFUNCTION("""COMPUTED_VALUE"""),0.0)</f>
        <v>0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2" t="s">
        <v>328</v>
      </c>
      <c r="B245" s="1"/>
      <c r="C245" s="1"/>
      <c r="D245" s="1"/>
      <c r="E245" s="1"/>
      <c r="F245" s="1" t="str">
        <f>IFERROR(__xludf.DUMMYFUNCTION("""COMPUTED_VALUE"""),"2022-04-12 03:53:55 UTC")</f>
        <v>2022-04-12 03:53:55 UTC</v>
      </c>
      <c r="G245" s="1" t="str">
        <f>IFERROR(__xludf.DUMMYFUNCTION("""COMPUTED_VALUE"""),"f8164938fee04a149d5a0e636061ef83")</f>
        <v>f8164938fee04a149d5a0e636061ef83</v>
      </c>
      <c r="H245" s="1" t="str">
        <f>IFERROR(__xludf.DUMMYFUNCTION("""COMPUTED_VALUE"""),"416cd5e3a7c87183bfa28e6c42cb0fef")</f>
        <v>416cd5e3a7c87183bfa28e6c42cb0fef</v>
      </c>
      <c r="I245" s="1">
        <f>IFERROR(__xludf.DUMMYFUNCTION("""COMPUTED_VALUE"""),1.0)</f>
        <v>1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2" t="s">
        <v>329</v>
      </c>
      <c r="B246" s="1"/>
      <c r="C246" s="1"/>
      <c r="D246" s="1"/>
      <c r="E246" s="1"/>
      <c r="F246" s="1" t="str">
        <f>IFERROR(__xludf.DUMMYFUNCTION("""COMPUTED_VALUE"""),"2022-04-12 03:52:29 UTC")</f>
        <v>2022-04-12 03:52:29 UTC</v>
      </c>
      <c r="G246" s="1" t="str">
        <f>IFERROR(__xludf.DUMMYFUNCTION("""COMPUTED_VALUE"""),"f8164938fee04a149d5a0e636061ef83")</f>
        <v>f8164938fee04a149d5a0e636061ef83</v>
      </c>
      <c r="H246" s="1" t="str">
        <f>IFERROR(__xludf.DUMMYFUNCTION("""COMPUTED_VALUE"""),"41cef3b347327afa887a85ddd30105a3")</f>
        <v>41cef3b347327afa887a85ddd30105a3</v>
      </c>
      <c r="I246" s="1">
        <f>IFERROR(__xludf.DUMMYFUNCTION("""COMPUTED_VALUE"""),1.0)</f>
        <v>1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2" t="s">
        <v>330</v>
      </c>
      <c r="B247" s="1"/>
      <c r="C247" s="1"/>
      <c r="D247" s="1"/>
      <c r="E247" s="1"/>
      <c r="F247" s="1" t="str">
        <f>IFERROR(__xludf.DUMMYFUNCTION("""COMPUTED_VALUE"""),"2022-04-12 03:52:19 UTC")</f>
        <v>2022-04-12 03:52:19 UTC</v>
      </c>
      <c r="G247" s="1" t="str">
        <f>IFERROR(__xludf.DUMMYFUNCTION("""COMPUTED_VALUE"""),"f8164938fee04a149d5a0e636061ef83")</f>
        <v>f8164938fee04a149d5a0e636061ef83</v>
      </c>
      <c r="H247" s="1" t="str">
        <f>IFERROR(__xludf.DUMMYFUNCTION("""COMPUTED_VALUE"""),"4203aaf143232224590ce5d89d54ded5")</f>
        <v>4203aaf143232224590ce5d89d54ded5</v>
      </c>
      <c r="I247" s="1">
        <f>IFERROR(__xludf.DUMMYFUNCTION("""COMPUTED_VALUE"""),0.0)</f>
        <v>0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2" t="s">
        <v>331</v>
      </c>
      <c r="B248" s="1"/>
      <c r="C248" s="1"/>
      <c r="D248" s="1"/>
      <c r="E248" s="1"/>
      <c r="F248" s="1" t="str">
        <f>IFERROR(__xludf.DUMMYFUNCTION("""COMPUTED_VALUE"""),"2022-04-12 03:51:30 UTC")</f>
        <v>2022-04-12 03:51:30 UTC</v>
      </c>
      <c r="G248" s="1" t="str">
        <f>IFERROR(__xludf.DUMMYFUNCTION("""COMPUTED_VALUE"""),"f8164938fee04a149d5a0e636061ef83")</f>
        <v>f8164938fee04a149d5a0e636061ef83</v>
      </c>
      <c r="H248" s="1" t="str">
        <f>IFERROR(__xludf.DUMMYFUNCTION("""COMPUTED_VALUE"""),"424c5f63da664017b24cbef5b1555dae")</f>
        <v>424c5f63da664017b24cbef5b1555dae</v>
      </c>
      <c r="I248" s="1">
        <f>IFERROR(__xludf.DUMMYFUNCTION("""COMPUTED_VALUE"""),3.0)</f>
        <v>3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2" t="s">
        <v>332</v>
      </c>
      <c r="B249" s="2" t="s">
        <v>287</v>
      </c>
      <c r="C249" s="1"/>
      <c r="D249" s="1"/>
      <c r="E249" s="1"/>
      <c r="F249" s="1" t="str">
        <f>IFERROR(__xludf.DUMMYFUNCTION("""COMPUTED_VALUE"""),"2022-04-12 03:50:34 UTC")</f>
        <v>2022-04-12 03:50:34 UTC</v>
      </c>
      <c r="G249" s="1" t="str">
        <f>IFERROR(__xludf.DUMMYFUNCTION("""COMPUTED_VALUE"""),"f8164938fee04a149d5a0e636061ef83")</f>
        <v>f8164938fee04a149d5a0e636061ef83</v>
      </c>
      <c r="H249" s="1" t="str">
        <f>IFERROR(__xludf.DUMMYFUNCTION("""COMPUTED_VALUE"""),"4256c684db92b205fffd85e795bf8deb")</f>
        <v>4256c684db92b205fffd85e795bf8deb</v>
      </c>
      <c r="I249" s="1">
        <f>IFERROR(__xludf.DUMMYFUNCTION("""COMPUTED_VALUE"""),4.0)</f>
        <v>4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2" t="s">
        <v>333</v>
      </c>
      <c r="B250" s="1"/>
      <c r="C250" s="1"/>
      <c r="D250" s="1"/>
      <c r="E250" s="1"/>
      <c r="F250" s="1" t="str">
        <f>IFERROR(__xludf.DUMMYFUNCTION("""COMPUTED_VALUE"""),"2022-04-12 03:50:05 UTC")</f>
        <v>2022-04-12 03:50:05 UTC</v>
      </c>
      <c r="G250" s="1" t="str">
        <f>IFERROR(__xludf.DUMMYFUNCTION("""COMPUTED_VALUE"""),"f8164938fee04a149d5a0e636061ef83")</f>
        <v>f8164938fee04a149d5a0e636061ef83</v>
      </c>
      <c r="H250" s="1" t="str">
        <f>IFERROR(__xludf.DUMMYFUNCTION("""COMPUTED_VALUE"""),"4288ff16c80c6fcff954b0b6666b0871")</f>
        <v>4288ff16c80c6fcff954b0b6666b0871</v>
      </c>
      <c r="I250" s="1">
        <f>IFERROR(__xludf.DUMMYFUNCTION("""COMPUTED_VALUE"""),0.0)</f>
        <v>0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2" t="s">
        <v>334</v>
      </c>
      <c r="B251" s="1"/>
      <c r="C251" s="1"/>
      <c r="D251" s="1"/>
      <c r="E251" s="1"/>
      <c r="F251" s="1" t="str">
        <f>IFERROR(__xludf.DUMMYFUNCTION("""COMPUTED_VALUE"""),"2022-04-12 03:49:54 UTC")</f>
        <v>2022-04-12 03:49:54 UTC</v>
      </c>
      <c r="G251" s="1" t="str">
        <f>IFERROR(__xludf.DUMMYFUNCTION("""COMPUTED_VALUE"""),"f8164938fee04a149d5a0e636061ef83")</f>
        <v>f8164938fee04a149d5a0e636061ef83</v>
      </c>
      <c r="H251" s="1" t="str">
        <f>IFERROR(__xludf.DUMMYFUNCTION("""COMPUTED_VALUE"""),"42d5302f888f363baadbf5ca6cad584b")</f>
        <v>42d5302f888f363baadbf5ca6cad584b</v>
      </c>
      <c r="I251" s="1">
        <f>IFERROR(__xludf.DUMMYFUNCTION("""COMPUTED_VALUE"""),0.0)</f>
        <v>0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2" t="s">
        <v>335</v>
      </c>
      <c r="B252" s="1"/>
      <c r="C252" s="1"/>
      <c r="D252" s="1"/>
      <c r="E252" s="1"/>
      <c r="F252" s="1" t="str">
        <f>IFERROR(__xludf.DUMMYFUNCTION("""COMPUTED_VALUE"""),"2022-04-12 03:49:25 UTC")</f>
        <v>2022-04-12 03:49:25 UTC</v>
      </c>
      <c r="G252" s="1" t="str">
        <f>IFERROR(__xludf.DUMMYFUNCTION("""COMPUTED_VALUE"""),"f8164938fee04a149d5a0e636061ef83")</f>
        <v>f8164938fee04a149d5a0e636061ef83</v>
      </c>
      <c r="H252" s="1" t="str">
        <f>IFERROR(__xludf.DUMMYFUNCTION("""COMPUTED_VALUE"""),"42d560af1c394204b807b533c4ad33a0")</f>
        <v>42d560af1c394204b807b533c4ad33a0</v>
      </c>
      <c r="I252" s="1">
        <f>IFERROR(__xludf.DUMMYFUNCTION("""COMPUTED_VALUE"""),0.0)</f>
        <v>0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2" t="s">
        <v>336</v>
      </c>
      <c r="B253" s="2" t="s">
        <v>337</v>
      </c>
      <c r="C253" s="1"/>
      <c r="D253" s="1"/>
      <c r="E253" s="1"/>
      <c r="F253" s="1" t="str">
        <f>IFERROR(__xludf.DUMMYFUNCTION("""COMPUTED_VALUE"""),"2022-04-12 03:49:17 UTC")</f>
        <v>2022-04-12 03:49:17 UTC</v>
      </c>
      <c r="G253" s="1" t="str">
        <f>IFERROR(__xludf.DUMMYFUNCTION("""COMPUTED_VALUE"""),"f8164938fee04a149d5a0e636061ef83")</f>
        <v>f8164938fee04a149d5a0e636061ef83</v>
      </c>
      <c r="H253" s="1" t="str">
        <f>IFERROR(__xludf.DUMMYFUNCTION("""COMPUTED_VALUE"""),"42f7688a263123903f0ce8b447e74ed9")</f>
        <v>42f7688a263123903f0ce8b447e74ed9</v>
      </c>
      <c r="I253" s="1">
        <f>IFERROR(__xludf.DUMMYFUNCTION("""COMPUTED_VALUE"""),1.0)</f>
        <v>1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2" t="s">
        <v>338</v>
      </c>
      <c r="B254" s="2" t="s">
        <v>339</v>
      </c>
      <c r="C254" s="1"/>
      <c r="D254" s="1"/>
      <c r="E254" s="1"/>
      <c r="F254" s="1" t="str">
        <f>IFERROR(__xludf.DUMMYFUNCTION("""COMPUTED_VALUE"""),"2022-04-12 03:48:55 UTC")</f>
        <v>2022-04-12 03:48:55 UTC</v>
      </c>
      <c r="G254" s="1" t="str">
        <f>IFERROR(__xludf.DUMMYFUNCTION("""COMPUTED_VALUE"""),"f8164938fee04a149d5a0e636061ef83")</f>
        <v>f8164938fee04a149d5a0e636061ef83</v>
      </c>
      <c r="H254" s="1" t="str">
        <f>IFERROR(__xludf.DUMMYFUNCTION("""COMPUTED_VALUE"""),"4337ebc5d2541b504fb269e232139e65")</f>
        <v>4337ebc5d2541b504fb269e232139e65</v>
      </c>
      <c r="I254" s="1">
        <f>IFERROR(__xludf.DUMMYFUNCTION("""COMPUTED_VALUE"""),0.0)</f>
        <v>0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2" t="s">
        <v>340</v>
      </c>
      <c r="B255" s="1"/>
      <c r="C255" s="1"/>
      <c r="D255" s="1"/>
      <c r="E255" s="1"/>
      <c r="F255" s="1" t="str">
        <f>IFERROR(__xludf.DUMMYFUNCTION("""COMPUTED_VALUE"""),"2022-04-12 03:48:28 UTC")</f>
        <v>2022-04-12 03:48:28 UTC</v>
      </c>
      <c r="G255" s="1" t="str">
        <f>IFERROR(__xludf.DUMMYFUNCTION("""COMPUTED_VALUE"""),"f8164938fee04a149d5a0e636061ef83")</f>
        <v>f8164938fee04a149d5a0e636061ef83</v>
      </c>
      <c r="H255" s="1" t="str">
        <f>IFERROR(__xludf.DUMMYFUNCTION("""COMPUTED_VALUE"""),"439d8a7ce9b7647705d81600a4e33219")</f>
        <v>439d8a7ce9b7647705d81600a4e33219</v>
      </c>
      <c r="I255" s="1">
        <f>IFERROR(__xludf.DUMMYFUNCTION("""COMPUTED_VALUE"""),27.0)</f>
        <v>27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2" t="s">
        <v>341</v>
      </c>
      <c r="B256" s="2" t="s">
        <v>342</v>
      </c>
      <c r="C256" s="1"/>
      <c r="D256" s="1"/>
      <c r="E256" s="1"/>
      <c r="F256" s="1" t="str">
        <f>IFERROR(__xludf.DUMMYFUNCTION("""COMPUTED_VALUE"""),"2022-04-12 03:48:19 UTC")</f>
        <v>2022-04-12 03:48:19 UTC</v>
      </c>
      <c r="G256" s="1" t="str">
        <f>IFERROR(__xludf.DUMMYFUNCTION("""COMPUTED_VALUE"""),"f8164938fee04a149d5a0e636061ef83")</f>
        <v>f8164938fee04a149d5a0e636061ef83</v>
      </c>
      <c r="H256" s="1" t="str">
        <f>IFERROR(__xludf.DUMMYFUNCTION("""COMPUTED_VALUE"""),"43e0fe3ae18fb5ebb737b9012af49211")</f>
        <v>43e0fe3ae18fb5ebb737b9012af49211</v>
      </c>
      <c r="I256" s="1">
        <f>IFERROR(__xludf.DUMMYFUNCTION("""COMPUTED_VALUE"""),5.0)</f>
        <v>5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2" t="s">
        <v>343</v>
      </c>
      <c r="B257" s="2" t="s">
        <v>342</v>
      </c>
      <c r="C257" s="1"/>
      <c r="D257" s="1"/>
      <c r="E257" s="1"/>
      <c r="F257" s="1" t="str">
        <f>IFERROR(__xludf.DUMMYFUNCTION("""COMPUTED_VALUE"""),"2022-04-12 03:48:17 UTC")</f>
        <v>2022-04-12 03:48:17 UTC</v>
      </c>
      <c r="G257" s="1" t="str">
        <f>IFERROR(__xludf.DUMMYFUNCTION("""COMPUTED_VALUE"""),"f8164938fee04a149d5a0e636061ef83")</f>
        <v>f8164938fee04a149d5a0e636061ef83</v>
      </c>
      <c r="H257" s="1" t="str">
        <f>IFERROR(__xludf.DUMMYFUNCTION("""COMPUTED_VALUE"""),"43eb80caf0561a1b961d50d628ae4999")</f>
        <v>43eb80caf0561a1b961d50d628ae4999</v>
      </c>
      <c r="I257" s="1">
        <f>IFERROR(__xludf.DUMMYFUNCTION("""COMPUTED_VALUE"""),1.0)</f>
        <v>1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2" t="s">
        <v>344</v>
      </c>
      <c r="B258" s="1"/>
      <c r="C258" s="1"/>
      <c r="D258" s="1"/>
      <c r="E258" s="1"/>
      <c r="F258" s="1" t="str">
        <f>IFERROR(__xludf.DUMMYFUNCTION("""COMPUTED_VALUE"""),"2022-04-12 03:48:15 UTC")</f>
        <v>2022-04-12 03:48:15 UTC</v>
      </c>
      <c r="G258" s="1" t="str">
        <f>IFERROR(__xludf.DUMMYFUNCTION("""COMPUTED_VALUE"""),"f8164938fee04a149d5a0e636061ef83")</f>
        <v>f8164938fee04a149d5a0e636061ef83</v>
      </c>
      <c r="H258" s="1" t="str">
        <f>IFERROR(__xludf.DUMMYFUNCTION("""COMPUTED_VALUE"""),"443923b1a2d7d310cd574ea6badf4a27")</f>
        <v>443923b1a2d7d310cd574ea6badf4a27</v>
      </c>
      <c r="I258" s="1">
        <f>IFERROR(__xludf.DUMMYFUNCTION("""COMPUTED_VALUE"""),3.0)</f>
        <v>3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2" t="s">
        <v>345</v>
      </c>
      <c r="B259" s="2" t="s">
        <v>342</v>
      </c>
      <c r="C259" s="1"/>
      <c r="D259" s="1"/>
      <c r="E259" s="1"/>
      <c r="F259" s="1" t="str">
        <f>IFERROR(__xludf.DUMMYFUNCTION("""COMPUTED_VALUE"""),"2022-04-12 03:48:11 UTC")</f>
        <v>2022-04-12 03:48:11 UTC</v>
      </c>
      <c r="G259" s="1" t="str">
        <f>IFERROR(__xludf.DUMMYFUNCTION("""COMPUTED_VALUE"""),"f8164938fee04a149d5a0e636061ef83")</f>
        <v>f8164938fee04a149d5a0e636061ef83</v>
      </c>
      <c r="H259" s="1" t="str">
        <f>IFERROR(__xludf.DUMMYFUNCTION("""COMPUTED_VALUE"""),"44a802b9b2519de2be2c50315af9345a")</f>
        <v>44a802b9b2519de2be2c50315af9345a</v>
      </c>
      <c r="I259" s="1">
        <f>IFERROR(__xludf.DUMMYFUNCTION("""COMPUTED_VALUE"""),3.0)</f>
        <v>3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2" t="s">
        <v>346</v>
      </c>
      <c r="B260" s="2" t="s">
        <v>342</v>
      </c>
      <c r="C260" s="1"/>
      <c r="D260" s="1"/>
      <c r="E260" s="1"/>
      <c r="F260" s="1" t="str">
        <f>IFERROR(__xludf.DUMMYFUNCTION("""COMPUTED_VALUE"""),"2022-04-12 03:48:10 UTC")</f>
        <v>2022-04-12 03:48:10 UTC</v>
      </c>
      <c r="G260" s="1" t="str">
        <f>IFERROR(__xludf.DUMMYFUNCTION("""COMPUTED_VALUE"""),"f8164938fee04a149d5a0e636061ef83")</f>
        <v>f8164938fee04a149d5a0e636061ef83</v>
      </c>
      <c r="H260" s="1" t="str">
        <f>IFERROR(__xludf.DUMMYFUNCTION("""COMPUTED_VALUE"""),"44ef5c64c1887f4174ed7f95ad6bcec4")</f>
        <v>44ef5c64c1887f4174ed7f95ad6bcec4</v>
      </c>
      <c r="I260" s="1">
        <f>IFERROR(__xludf.DUMMYFUNCTION("""COMPUTED_VALUE"""),0.0)</f>
        <v>0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2" t="s">
        <v>347</v>
      </c>
      <c r="B261" s="1"/>
      <c r="C261" s="1"/>
      <c r="D261" s="1"/>
      <c r="E261" s="1"/>
      <c r="F261" s="1" t="str">
        <f>IFERROR(__xludf.DUMMYFUNCTION("""COMPUTED_VALUE"""),"2022-04-12 03:48:09 UTC")</f>
        <v>2022-04-12 03:48:09 UTC</v>
      </c>
      <c r="G261" s="1" t="str">
        <f>IFERROR(__xludf.DUMMYFUNCTION("""COMPUTED_VALUE"""),"f8164938fee04a149d5a0e636061ef83")</f>
        <v>f8164938fee04a149d5a0e636061ef83</v>
      </c>
      <c r="H261" s="1" t="str">
        <f>IFERROR(__xludf.DUMMYFUNCTION("""COMPUTED_VALUE"""),"45194919de55628331278d92289f03fa")</f>
        <v>45194919de55628331278d92289f03fa</v>
      </c>
      <c r="I261" s="1">
        <f>IFERROR(__xludf.DUMMYFUNCTION("""COMPUTED_VALUE"""),1.0)</f>
        <v>1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2" t="s">
        <v>348</v>
      </c>
      <c r="B262" s="1"/>
      <c r="C262" s="1"/>
      <c r="D262" s="1"/>
      <c r="E262" s="1"/>
      <c r="F262" s="1" t="str">
        <f>IFERROR(__xludf.DUMMYFUNCTION("""COMPUTED_VALUE"""),"2022-04-12 03:48:05 UTC")</f>
        <v>2022-04-12 03:48:05 UTC</v>
      </c>
      <c r="G262" s="1" t="str">
        <f>IFERROR(__xludf.DUMMYFUNCTION("""COMPUTED_VALUE"""),"f8164938fee04a149d5a0e636061ef83")</f>
        <v>f8164938fee04a149d5a0e636061ef83</v>
      </c>
      <c r="H262" s="1" t="str">
        <f>IFERROR(__xludf.DUMMYFUNCTION("""COMPUTED_VALUE"""),"4531c2ac8609eed850faf28a325545af")</f>
        <v>4531c2ac8609eed850faf28a325545af</v>
      </c>
      <c r="I262" s="1">
        <f>IFERROR(__xludf.DUMMYFUNCTION("""COMPUTED_VALUE"""),0.0)</f>
        <v>0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2" t="s">
        <v>349</v>
      </c>
      <c r="B263" s="1"/>
      <c r="C263" s="1"/>
      <c r="D263" s="1"/>
      <c r="E263" s="1"/>
      <c r="F263" s="1" t="str">
        <f>IFERROR(__xludf.DUMMYFUNCTION("""COMPUTED_VALUE"""),"2022-04-12 03:47:47 UTC")</f>
        <v>2022-04-12 03:47:47 UTC</v>
      </c>
      <c r="G263" s="1" t="str">
        <f>IFERROR(__xludf.DUMMYFUNCTION("""COMPUTED_VALUE"""),"f8164938fee04a149d5a0e636061ef83")</f>
        <v>f8164938fee04a149d5a0e636061ef83</v>
      </c>
      <c r="H263" s="1" t="str">
        <f>IFERROR(__xludf.DUMMYFUNCTION("""COMPUTED_VALUE"""),"456913b012efbbbc8eda380c7392acec")</f>
        <v>456913b012efbbbc8eda380c7392acec</v>
      </c>
      <c r="I263" s="1">
        <f>IFERROR(__xludf.DUMMYFUNCTION("""COMPUTED_VALUE"""),2.0)</f>
        <v>2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2" t="s">
        <v>350</v>
      </c>
      <c r="B264" s="2" t="s">
        <v>342</v>
      </c>
      <c r="C264" s="1"/>
      <c r="D264" s="1"/>
      <c r="E264" s="1"/>
      <c r="F264" s="1" t="str">
        <f>IFERROR(__xludf.DUMMYFUNCTION("""COMPUTED_VALUE"""),"2022-04-12 03:47:45 UTC")</f>
        <v>2022-04-12 03:47:45 UTC</v>
      </c>
      <c r="G264" s="1" t="str">
        <f>IFERROR(__xludf.DUMMYFUNCTION("""COMPUTED_VALUE"""),"f8164938fee04a149d5a0e636061ef83")</f>
        <v>f8164938fee04a149d5a0e636061ef83</v>
      </c>
      <c r="H264" s="1" t="str">
        <f>IFERROR(__xludf.DUMMYFUNCTION("""COMPUTED_VALUE"""),"459a60a0f7f960174a192930626f144c")</f>
        <v>459a60a0f7f960174a192930626f144c</v>
      </c>
      <c r="I264" s="1">
        <f>IFERROR(__xludf.DUMMYFUNCTION("""COMPUTED_VALUE"""),0.0)</f>
        <v>0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2" t="s">
        <v>351</v>
      </c>
      <c r="B265" s="2" t="s">
        <v>342</v>
      </c>
      <c r="C265" s="1"/>
      <c r="D265" s="1"/>
      <c r="E265" s="1"/>
      <c r="F265" s="1" t="str">
        <f>IFERROR(__xludf.DUMMYFUNCTION("""COMPUTED_VALUE"""),"2022-04-12 03:47:28 UTC")</f>
        <v>2022-04-12 03:47:28 UTC</v>
      </c>
      <c r="G265" s="1" t="str">
        <f>IFERROR(__xludf.DUMMYFUNCTION("""COMPUTED_VALUE"""),"f8164938fee04a149d5a0e636061ef83")</f>
        <v>f8164938fee04a149d5a0e636061ef83</v>
      </c>
      <c r="H265" s="1" t="str">
        <f>IFERROR(__xludf.DUMMYFUNCTION("""COMPUTED_VALUE"""),"45c91319c6d5100942d105f4feaf0e81")</f>
        <v>45c91319c6d5100942d105f4feaf0e81</v>
      </c>
      <c r="I265" s="1">
        <f>IFERROR(__xludf.DUMMYFUNCTION("""COMPUTED_VALUE"""),3.0)</f>
        <v>3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2" t="s">
        <v>352</v>
      </c>
      <c r="B266" s="2" t="s">
        <v>342</v>
      </c>
      <c r="C266" s="1"/>
      <c r="D266" s="1"/>
      <c r="E266" s="1"/>
      <c r="F266" s="1" t="str">
        <f>IFERROR(__xludf.DUMMYFUNCTION("""COMPUTED_VALUE"""),"2022-04-12 03:47:26 UTC")</f>
        <v>2022-04-12 03:47:26 UTC</v>
      </c>
      <c r="G266" s="1" t="str">
        <f>IFERROR(__xludf.DUMMYFUNCTION("""COMPUTED_VALUE"""),"f8164938fee04a149d5a0e636061ef83")</f>
        <v>f8164938fee04a149d5a0e636061ef83</v>
      </c>
      <c r="H266" s="1" t="str">
        <f>IFERROR(__xludf.DUMMYFUNCTION("""COMPUTED_VALUE"""),"45e818cfab75190f79533130060e3f32")</f>
        <v>45e818cfab75190f79533130060e3f32</v>
      </c>
      <c r="I266" s="1">
        <f>IFERROR(__xludf.DUMMYFUNCTION("""COMPUTED_VALUE"""),0.0)</f>
        <v>0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2" t="s">
        <v>353</v>
      </c>
      <c r="B267" s="1"/>
      <c r="C267" s="1"/>
      <c r="D267" s="1"/>
      <c r="E267" s="1"/>
      <c r="F267" s="1" t="str">
        <f>IFERROR(__xludf.DUMMYFUNCTION("""COMPUTED_VALUE"""),"2022-04-12 03:47:24 UTC")</f>
        <v>2022-04-12 03:47:24 UTC</v>
      </c>
      <c r="G267" s="1" t="str">
        <f>IFERROR(__xludf.DUMMYFUNCTION("""COMPUTED_VALUE"""),"f8164938fee04a149d5a0e636061ef83")</f>
        <v>f8164938fee04a149d5a0e636061ef83</v>
      </c>
      <c r="H267" s="1" t="str">
        <f>IFERROR(__xludf.DUMMYFUNCTION("""COMPUTED_VALUE"""),"46cb19b26ad78b2c945868e2a79035c6")</f>
        <v>46cb19b26ad78b2c945868e2a79035c6</v>
      </c>
      <c r="I267" s="1">
        <f>IFERROR(__xludf.DUMMYFUNCTION("""COMPUTED_VALUE"""),1.0)</f>
        <v>1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2" t="s">
        <v>354</v>
      </c>
      <c r="B268" s="2" t="s">
        <v>342</v>
      </c>
      <c r="C268" s="1"/>
      <c r="D268" s="1"/>
      <c r="E268" s="1"/>
      <c r="F268" s="1" t="str">
        <f>IFERROR(__xludf.DUMMYFUNCTION("""COMPUTED_VALUE"""),"2022-04-12 03:47:23 UTC")</f>
        <v>2022-04-12 03:47:23 UTC</v>
      </c>
      <c r="G268" s="1" t="str">
        <f>IFERROR(__xludf.DUMMYFUNCTION("""COMPUTED_VALUE"""),"f8164938fee04a149d5a0e636061ef83")</f>
        <v>f8164938fee04a149d5a0e636061ef83</v>
      </c>
      <c r="H268" s="1" t="str">
        <f>IFERROR(__xludf.DUMMYFUNCTION("""COMPUTED_VALUE"""),"46ef89cf0faca910c84c33305885545d")</f>
        <v>46ef89cf0faca910c84c33305885545d</v>
      </c>
      <c r="I268" s="1">
        <f>IFERROR(__xludf.DUMMYFUNCTION("""COMPUTED_VALUE"""),17.0)</f>
        <v>17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2" t="s">
        <v>355</v>
      </c>
      <c r="B269" s="2" t="s">
        <v>342</v>
      </c>
      <c r="C269" s="1"/>
      <c r="D269" s="1"/>
      <c r="E269" s="1"/>
      <c r="F269" s="1" t="str">
        <f>IFERROR(__xludf.DUMMYFUNCTION("""COMPUTED_VALUE"""),"2022-04-12 03:47:21 UTC")</f>
        <v>2022-04-12 03:47:21 UTC</v>
      </c>
      <c r="G269" s="1" t="str">
        <f>IFERROR(__xludf.DUMMYFUNCTION("""COMPUTED_VALUE"""),"f8164938fee04a149d5a0e636061ef83")</f>
        <v>f8164938fee04a149d5a0e636061ef83</v>
      </c>
      <c r="H269" s="1" t="str">
        <f>IFERROR(__xludf.DUMMYFUNCTION("""COMPUTED_VALUE"""),"471f1eb05fc1343e2bc47a3f30f76dbf")</f>
        <v>471f1eb05fc1343e2bc47a3f30f76dbf</v>
      </c>
      <c r="I269" s="1">
        <f>IFERROR(__xludf.DUMMYFUNCTION("""COMPUTED_VALUE"""),0.0)</f>
        <v>0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2" t="s">
        <v>356</v>
      </c>
      <c r="B270" s="2" t="s">
        <v>287</v>
      </c>
      <c r="C270" s="1"/>
      <c r="D270" s="1"/>
      <c r="E270" s="1"/>
      <c r="F270" s="1" t="str">
        <f>IFERROR(__xludf.DUMMYFUNCTION("""COMPUTED_VALUE"""),"2022-04-12 03:47:14 UTC")</f>
        <v>2022-04-12 03:47:14 UTC</v>
      </c>
      <c r="G270" s="1" t="str">
        <f>IFERROR(__xludf.DUMMYFUNCTION("""COMPUTED_VALUE"""),"f8164938fee04a149d5a0e636061ef83")</f>
        <v>f8164938fee04a149d5a0e636061ef83</v>
      </c>
      <c r="H270" s="1" t="str">
        <f>IFERROR(__xludf.DUMMYFUNCTION("""COMPUTED_VALUE"""),"4771812e98a730cee6e15fe7aa28dc78")</f>
        <v>4771812e98a730cee6e15fe7aa28dc78</v>
      </c>
      <c r="I270" s="1">
        <f>IFERROR(__xludf.DUMMYFUNCTION("""COMPUTED_VALUE"""),0.0)</f>
        <v>0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2" t="s">
        <v>356</v>
      </c>
      <c r="B271" s="1"/>
      <c r="C271" s="1"/>
      <c r="D271" s="1"/>
      <c r="E271" s="1"/>
      <c r="F271" s="1" t="str">
        <f>IFERROR(__xludf.DUMMYFUNCTION("""COMPUTED_VALUE"""),"2022-04-12 03:47:14 UTC")</f>
        <v>2022-04-12 03:47:14 UTC</v>
      </c>
      <c r="G271" s="1" t="str">
        <f>IFERROR(__xludf.DUMMYFUNCTION("""COMPUTED_VALUE"""),"f8164938fee04a149d5a0e636061ef83")</f>
        <v>f8164938fee04a149d5a0e636061ef83</v>
      </c>
      <c r="H271" s="1" t="str">
        <f>IFERROR(__xludf.DUMMYFUNCTION("""COMPUTED_VALUE"""),"4790ffb023ce10926464b10cd876d261")</f>
        <v>4790ffb023ce10926464b10cd876d261</v>
      </c>
      <c r="I271" s="1">
        <f>IFERROR(__xludf.DUMMYFUNCTION("""COMPUTED_VALUE"""),3.0)</f>
        <v>3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2" t="s">
        <v>357</v>
      </c>
      <c r="B272" s="1"/>
      <c r="C272" s="1"/>
      <c r="D272" s="1"/>
      <c r="E272" s="1"/>
      <c r="F272" s="1" t="str">
        <f>IFERROR(__xludf.DUMMYFUNCTION("""COMPUTED_VALUE"""),"2022-04-12 03:47:12 UTC")</f>
        <v>2022-04-12 03:47:12 UTC</v>
      </c>
      <c r="G272" s="1" t="str">
        <f>IFERROR(__xludf.DUMMYFUNCTION("""COMPUTED_VALUE"""),"f8164938fee04a149d5a0e636061ef83")</f>
        <v>f8164938fee04a149d5a0e636061ef83</v>
      </c>
      <c r="H272" s="1" t="str">
        <f>IFERROR(__xludf.DUMMYFUNCTION("""COMPUTED_VALUE"""),"47cd2fedd54192a0ed91c11186bdc1d1")</f>
        <v>47cd2fedd54192a0ed91c11186bdc1d1</v>
      </c>
      <c r="I272" s="1">
        <f>IFERROR(__xludf.DUMMYFUNCTION("""COMPUTED_VALUE"""),0.0)</f>
        <v>0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2" t="s">
        <v>358</v>
      </c>
      <c r="B273" s="1"/>
      <c r="C273" s="1"/>
      <c r="D273" s="1"/>
      <c r="E273" s="1"/>
      <c r="F273" s="1" t="str">
        <f>IFERROR(__xludf.DUMMYFUNCTION("""COMPUTED_VALUE"""),"2022-04-12 03:47:10 UTC")</f>
        <v>2022-04-12 03:47:10 UTC</v>
      </c>
      <c r="G273" s="1" t="str">
        <f>IFERROR(__xludf.DUMMYFUNCTION("""COMPUTED_VALUE"""),"f8164938fee04a149d5a0e636061ef83")</f>
        <v>f8164938fee04a149d5a0e636061ef83</v>
      </c>
      <c r="H273" s="1" t="str">
        <f>IFERROR(__xludf.DUMMYFUNCTION("""COMPUTED_VALUE"""),"482a7010c5dd6bca5b00254e5c04301d")</f>
        <v>482a7010c5dd6bca5b00254e5c04301d</v>
      </c>
      <c r="I273" s="1">
        <f>IFERROR(__xludf.DUMMYFUNCTION("""COMPUTED_VALUE"""),1.0)</f>
        <v>1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2" t="s">
        <v>359</v>
      </c>
      <c r="B274" s="1"/>
      <c r="C274" s="1"/>
      <c r="D274" s="1"/>
      <c r="E274" s="1"/>
      <c r="F274" s="1" t="str">
        <f>IFERROR(__xludf.DUMMYFUNCTION("""COMPUTED_VALUE"""),"2022-04-12 03:47:09 UTC")</f>
        <v>2022-04-12 03:47:09 UTC</v>
      </c>
      <c r="G274" s="1" t="str">
        <f>IFERROR(__xludf.DUMMYFUNCTION("""COMPUTED_VALUE"""),"f8164938fee04a149d5a0e636061ef83")</f>
        <v>f8164938fee04a149d5a0e636061ef83</v>
      </c>
      <c r="H274" s="1" t="str">
        <f>IFERROR(__xludf.DUMMYFUNCTION("""COMPUTED_VALUE"""),"483608e73e63b75d83ee220f0b12422e")</f>
        <v>483608e73e63b75d83ee220f0b12422e</v>
      </c>
      <c r="I274" s="1">
        <f>IFERROR(__xludf.DUMMYFUNCTION("""COMPUTED_VALUE"""),1.0)</f>
        <v>1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2" t="s">
        <v>360</v>
      </c>
      <c r="B275" s="1"/>
      <c r="C275" s="1"/>
      <c r="D275" s="1"/>
      <c r="E275" s="1"/>
      <c r="F275" s="1" t="str">
        <f>IFERROR(__xludf.DUMMYFUNCTION("""COMPUTED_VALUE"""),"2022-04-12 03:47:06 UTC")</f>
        <v>2022-04-12 03:47:06 UTC</v>
      </c>
      <c r="G275" s="1" t="str">
        <f>IFERROR(__xludf.DUMMYFUNCTION("""COMPUTED_VALUE"""),"f8164938fee04a149d5a0e636061ef83")</f>
        <v>f8164938fee04a149d5a0e636061ef83</v>
      </c>
      <c r="H275" s="1" t="str">
        <f>IFERROR(__xludf.DUMMYFUNCTION("""COMPUTED_VALUE"""),"488aeb3d9bbfc67ee20f99779c8784a3")</f>
        <v>488aeb3d9bbfc67ee20f99779c8784a3</v>
      </c>
      <c r="I275" s="1">
        <f>IFERROR(__xludf.DUMMYFUNCTION("""COMPUTED_VALUE"""),1.0)</f>
        <v>1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2" t="s">
        <v>361</v>
      </c>
      <c r="B276" s="1"/>
      <c r="C276" s="1"/>
      <c r="D276" s="1"/>
      <c r="E276" s="1"/>
      <c r="F276" s="1" t="str">
        <f>IFERROR(__xludf.DUMMYFUNCTION("""COMPUTED_VALUE"""),"2022-04-12 03:47:04 UTC")</f>
        <v>2022-04-12 03:47:04 UTC</v>
      </c>
      <c r="G276" s="1" t="str">
        <f>IFERROR(__xludf.DUMMYFUNCTION("""COMPUTED_VALUE"""),"f8164938fee04a149d5a0e636061ef83")</f>
        <v>f8164938fee04a149d5a0e636061ef83</v>
      </c>
      <c r="H276" s="1" t="str">
        <f>IFERROR(__xludf.DUMMYFUNCTION("""COMPUTED_VALUE"""),"48f50f0f8b2250288daa7ecd7d96a8f8")</f>
        <v>48f50f0f8b2250288daa7ecd7d96a8f8</v>
      </c>
      <c r="I276" s="1">
        <f>IFERROR(__xludf.DUMMYFUNCTION("""COMPUTED_VALUE"""),2.0)</f>
        <v>2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2" t="s">
        <v>362</v>
      </c>
      <c r="B277" s="1"/>
      <c r="C277" s="1"/>
      <c r="D277" s="1"/>
      <c r="E277" s="1"/>
      <c r="F277" s="1" t="str">
        <f>IFERROR(__xludf.DUMMYFUNCTION("""COMPUTED_VALUE"""),"2022-04-12 03:47:03 UTC")</f>
        <v>2022-04-12 03:47:03 UTC</v>
      </c>
      <c r="G277" s="1" t="str">
        <f>IFERROR(__xludf.DUMMYFUNCTION("""COMPUTED_VALUE"""),"f8164938fee04a149d5a0e636061ef83")</f>
        <v>f8164938fee04a149d5a0e636061ef83</v>
      </c>
      <c r="H277" s="1" t="str">
        <f>IFERROR(__xludf.DUMMYFUNCTION("""COMPUTED_VALUE"""),"490e8e204934372a1679a99ee00136b4")</f>
        <v>490e8e204934372a1679a99ee00136b4</v>
      </c>
      <c r="I277" s="1">
        <f>IFERROR(__xludf.DUMMYFUNCTION("""COMPUTED_VALUE"""),0.0)</f>
        <v>0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2" t="s">
        <v>363</v>
      </c>
      <c r="B278" s="2" t="s">
        <v>342</v>
      </c>
      <c r="C278" s="1"/>
      <c r="D278" s="1"/>
      <c r="E278" s="1"/>
      <c r="F278" s="1" t="str">
        <f>IFERROR(__xludf.DUMMYFUNCTION("""COMPUTED_VALUE"""),"2022-04-12 03:47:00 UTC")</f>
        <v>2022-04-12 03:47:00 UTC</v>
      </c>
      <c r="G278" s="1" t="str">
        <f>IFERROR(__xludf.DUMMYFUNCTION("""COMPUTED_VALUE"""),"f8164938fee04a149d5a0e636061ef83")</f>
        <v>f8164938fee04a149d5a0e636061ef83</v>
      </c>
      <c r="H278" s="1" t="str">
        <f>IFERROR(__xludf.DUMMYFUNCTION("""COMPUTED_VALUE"""),"493d1d81be0820670270687181f436b4")</f>
        <v>493d1d81be0820670270687181f436b4</v>
      </c>
      <c r="I278" s="1">
        <f>IFERROR(__xludf.DUMMYFUNCTION("""COMPUTED_VALUE"""),1.0)</f>
        <v>1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2" t="s">
        <v>364</v>
      </c>
      <c r="B279" s="2" t="s">
        <v>342</v>
      </c>
      <c r="C279" s="1"/>
      <c r="D279" s="1"/>
      <c r="E279" s="1"/>
      <c r="F279" s="1" t="str">
        <f>IFERROR(__xludf.DUMMYFUNCTION("""COMPUTED_VALUE"""),"2022-04-12 03:46:55 UTC")</f>
        <v>2022-04-12 03:46:55 UTC</v>
      </c>
      <c r="G279" s="1" t="str">
        <f>IFERROR(__xludf.DUMMYFUNCTION("""COMPUTED_VALUE"""),"f8164938fee04a149d5a0e636061ef83")</f>
        <v>f8164938fee04a149d5a0e636061ef83</v>
      </c>
      <c r="H279" s="1" t="str">
        <f>IFERROR(__xludf.DUMMYFUNCTION("""COMPUTED_VALUE"""),"495655bd94544af66ff9fa6500b1bd3f")</f>
        <v>495655bd94544af66ff9fa6500b1bd3f</v>
      </c>
      <c r="I279" s="1">
        <f>IFERROR(__xludf.DUMMYFUNCTION("""COMPUTED_VALUE"""),1.0)</f>
        <v>1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2" t="s">
        <v>365</v>
      </c>
      <c r="B280" s="2" t="s">
        <v>366</v>
      </c>
      <c r="C280" s="1"/>
      <c r="D280" s="1"/>
      <c r="E280" s="1"/>
      <c r="F280" s="1" t="str">
        <f>IFERROR(__xludf.DUMMYFUNCTION("""COMPUTED_VALUE"""),"2022-04-12 03:42:35 UTC")</f>
        <v>2022-04-12 03:42:35 UTC</v>
      </c>
      <c r="G280" s="1" t="str">
        <f>IFERROR(__xludf.DUMMYFUNCTION("""COMPUTED_VALUE"""),"f8164938fee04a149d5a0e636061ef83")</f>
        <v>f8164938fee04a149d5a0e636061ef83</v>
      </c>
      <c r="H280" s="1" t="str">
        <f>IFERROR(__xludf.DUMMYFUNCTION("""COMPUTED_VALUE"""),"49c0169d30ef91fcb665f840de37b14b")</f>
        <v>49c0169d30ef91fcb665f840de37b14b</v>
      </c>
      <c r="I280" s="1">
        <f>IFERROR(__xludf.DUMMYFUNCTION("""COMPUTED_VALUE"""),0.0)</f>
        <v>0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2" t="s">
        <v>367</v>
      </c>
      <c r="B281" s="2" t="s">
        <v>287</v>
      </c>
      <c r="C281" s="1"/>
      <c r="D281" s="1"/>
      <c r="E281" s="1"/>
      <c r="F281" s="1" t="str">
        <f>IFERROR(__xludf.DUMMYFUNCTION("""COMPUTED_VALUE"""),"2022-04-12 03:42:29 UTC")</f>
        <v>2022-04-12 03:42:29 UTC</v>
      </c>
      <c r="G281" s="1" t="str">
        <f>IFERROR(__xludf.DUMMYFUNCTION("""COMPUTED_VALUE"""),"f8164938fee04a149d5a0e636061ef83")</f>
        <v>f8164938fee04a149d5a0e636061ef83</v>
      </c>
      <c r="H281" s="1" t="str">
        <f>IFERROR(__xludf.DUMMYFUNCTION("""COMPUTED_VALUE"""),"49c9de05cde68e4fbd51afeb7d08bdc0")</f>
        <v>49c9de05cde68e4fbd51afeb7d08bdc0</v>
      </c>
      <c r="I281" s="1">
        <f>IFERROR(__xludf.DUMMYFUNCTION("""COMPUTED_VALUE"""),0.0)</f>
        <v>0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2" t="s">
        <v>368</v>
      </c>
      <c r="B282" s="2" t="s">
        <v>366</v>
      </c>
      <c r="C282" s="1"/>
      <c r="D282" s="1"/>
      <c r="E282" s="1"/>
      <c r="F282" s="1" t="str">
        <f>IFERROR(__xludf.DUMMYFUNCTION("""COMPUTED_VALUE"""),"2022-04-12 03:42:28 UTC")</f>
        <v>2022-04-12 03:42:28 UTC</v>
      </c>
      <c r="G282" s="1" t="str">
        <f>IFERROR(__xludf.DUMMYFUNCTION("""COMPUTED_VALUE"""),"f8164938fee04a149d5a0e636061ef83")</f>
        <v>f8164938fee04a149d5a0e636061ef83</v>
      </c>
      <c r="H282" s="1" t="str">
        <f>IFERROR(__xludf.DUMMYFUNCTION("""COMPUTED_VALUE"""),"4a14c35dfa6b33f43aa03fbfcb96d7ea")</f>
        <v>4a14c35dfa6b33f43aa03fbfcb96d7ea</v>
      </c>
      <c r="I282" s="1">
        <f>IFERROR(__xludf.DUMMYFUNCTION("""COMPUTED_VALUE"""),6.0)</f>
        <v>6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2" t="s">
        <v>369</v>
      </c>
      <c r="B283" s="1"/>
      <c r="C283" s="1"/>
      <c r="D283" s="1"/>
      <c r="E283" s="1"/>
      <c r="F283" s="1" t="str">
        <f>IFERROR(__xludf.DUMMYFUNCTION("""COMPUTED_VALUE"""),"2022-04-12 03:42:16 UTC")</f>
        <v>2022-04-12 03:42:16 UTC</v>
      </c>
      <c r="G283" s="1" t="str">
        <f>IFERROR(__xludf.DUMMYFUNCTION("""COMPUTED_VALUE"""),"f8164938fee04a149d5a0e636061ef83")</f>
        <v>f8164938fee04a149d5a0e636061ef83</v>
      </c>
      <c r="H283" s="1" t="str">
        <f>IFERROR(__xludf.DUMMYFUNCTION("""COMPUTED_VALUE"""),"4a4dbd78dba85479929a84ffa0c37efb")</f>
        <v>4a4dbd78dba85479929a84ffa0c37efb</v>
      </c>
      <c r="I283" s="1">
        <f>IFERROR(__xludf.DUMMYFUNCTION("""COMPUTED_VALUE"""),2.0)</f>
        <v>2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2" t="s">
        <v>370</v>
      </c>
      <c r="B284" s="2" t="s">
        <v>248</v>
      </c>
      <c r="C284" s="1"/>
      <c r="D284" s="1"/>
      <c r="E284" s="1"/>
      <c r="F284" s="1" t="str">
        <f>IFERROR(__xludf.DUMMYFUNCTION("""COMPUTED_VALUE"""),"2022-04-12 03:42:01 UTC")</f>
        <v>2022-04-12 03:42:01 UTC</v>
      </c>
      <c r="G284" s="1" t="str">
        <f>IFERROR(__xludf.DUMMYFUNCTION("""COMPUTED_VALUE"""),"f8164938fee04a149d5a0e636061ef83")</f>
        <v>f8164938fee04a149d5a0e636061ef83</v>
      </c>
      <c r="H284" s="1" t="str">
        <f>IFERROR(__xludf.DUMMYFUNCTION("""COMPUTED_VALUE"""),"4a6c626729bf11a830190d6defe3ef86")</f>
        <v>4a6c626729bf11a830190d6defe3ef86</v>
      </c>
      <c r="I284" s="1">
        <f>IFERROR(__xludf.DUMMYFUNCTION("""COMPUTED_VALUE"""),0.0)</f>
        <v>0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2" t="s">
        <v>371</v>
      </c>
      <c r="B285" s="2" t="s">
        <v>248</v>
      </c>
      <c r="C285" s="1"/>
      <c r="D285" s="1"/>
      <c r="E285" s="1"/>
      <c r="F285" s="1" t="str">
        <f>IFERROR(__xludf.DUMMYFUNCTION("""COMPUTED_VALUE"""),"2022-04-12 03:41:57 UTC")</f>
        <v>2022-04-12 03:41:57 UTC</v>
      </c>
      <c r="G285" s="1" t="str">
        <f>IFERROR(__xludf.DUMMYFUNCTION("""COMPUTED_VALUE"""),"f8164938fee04a149d5a0e636061ef83")</f>
        <v>f8164938fee04a149d5a0e636061ef83</v>
      </c>
      <c r="H285" s="1" t="str">
        <f>IFERROR(__xludf.DUMMYFUNCTION("""COMPUTED_VALUE"""),"4a88db073101f6272efb800f4f1f6ec3")</f>
        <v>4a88db073101f6272efb800f4f1f6ec3</v>
      </c>
      <c r="I285" s="1">
        <f>IFERROR(__xludf.DUMMYFUNCTION("""COMPUTED_VALUE"""),10.0)</f>
        <v>10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2" t="s">
        <v>372</v>
      </c>
      <c r="B286" s="2" t="s">
        <v>248</v>
      </c>
      <c r="C286" s="1"/>
      <c r="D286" s="1"/>
      <c r="E286" s="1"/>
      <c r="F286" s="1" t="str">
        <f>IFERROR(__xludf.DUMMYFUNCTION("""COMPUTED_VALUE"""),"2022-04-12 03:41:54 UTC")</f>
        <v>2022-04-12 03:41:54 UTC</v>
      </c>
      <c r="G286" s="1" t="str">
        <f>IFERROR(__xludf.DUMMYFUNCTION("""COMPUTED_VALUE"""),"f8164938fee04a149d5a0e636061ef83")</f>
        <v>f8164938fee04a149d5a0e636061ef83</v>
      </c>
      <c r="H286" s="1" t="str">
        <f>IFERROR(__xludf.DUMMYFUNCTION("""COMPUTED_VALUE"""),"4a8c76ccf2c17dc8b3900ba9a77c4f82")</f>
        <v>4a8c76ccf2c17dc8b3900ba9a77c4f82</v>
      </c>
      <c r="I286" s="1">
        <f>IFERROR(__xludf.DUMMYFUNCTION("""COMPUTED_VALUE"""),1.0)</f>
        <v>1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2" t="s">
        <v>373</v>
      </c>
      <c r="B287" s="1"/>
      <c r="C287" s="1"/>
      <c r="D287" s="1"/>
      <c r="E287" s="1"/>
      <c r="F287" s="1" t="str">
        <f>IFERROR(__xludf.DUMMYFUNCTION("""COMPUTED_VALUE"""),"2022-04-12 03:41:50 UTC")</f>
        <v>2022-04-12 03:41:50 UTC</v>
      </c>
      <c r="G287" s="1" t="str">
        <f>IFERROR(__xludf.DUMMYFUNCTION("""COMPUTED_VALUE"""),"f8164938fee04a149d5a0e636061ef83")</f>
        <v>f8164938fee04a149d5a0e636061ef83</v>
      </c>
      <c r="H287" s="1" t="str">
        <f>IFERROR(__xludf.DUMMYFUNCTION("""COMPUTED_VALUE"""),"4ab14cb96bdb39bbe4a64211f1025edd")</f>
        <v>4ab14cb96bdb39bbe4a64211f1025edd</v>
      </c>
      <c r="I287" s="1">
        <f>IFERROR(__xludf.DUMMYFUNCTION("""COMPUTED_VALUE"""),1.0)</f>
        <v>1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2" t="s">
        <v>374</v>
      </c>
      <c r="B288" s="2" t="s">
        <v>375</v>
      </c>
      <c r="C288" s="1"/>
      <c r="D288" s="1"/>
      <c r="E288" s="1"/>
      <c r="F288" s="1" t="str">
        <f>IFERROR(__xludf.DUMMYFUNCTION("""COMPUTED_VALUE"""),"2022-04-12 03:41:33 UTC")</f>
        <v>2022-04-12 03:41:33 UTC</v>
      </c>
      <c r="G288" s="1" t="str">
        <f>IFERROR(__xludf.DUMMYFUNCTION("""COMPUTED_VALUE"""),"f8164938fee04a149d5a0e636061ef83")</f>
        <v>f8164938fee04a149d5a0e636061ef83</v>
      </c>
      <c r="H288" s="1" t="str">
        <f>IFERROR(__xludf.DUMMYFUNCTION("""COMPUTED_VALUE"""),"4ad0642f938138e5b9d84b92e4dc2f46")</f>
        <v>4ad0642f938138e5b9d84b92e4dc2f46</v>
      </c>
      <c r="I288" s="1">
        <f>IFERROR(__xludf.DUMMYFUNCTION("""COMPUTED_VALUE"""),0.0)</f>
        <v>0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2" t="s">
        <v>376</v>
      </c>
      <c r="B289" s="1"/>
      <c r="C289" s="1"/>
      <c r="D289" s="1"/>
      <c r="E289" s="1"/>
      <c r="F289" s="1" t="str">
        <f>IFERROR(__xludf.DUMMYFUNCTION("""COMPUTED_VALUE"""),"2022-04-12 03:40:45 UTC")</f>
        <v>2022-04-12 03:40:45 UTC</v>
      </c>
      <c r="G289" s="1" t="str">
        <f>IFERROR(__xludf.DUMMYFUNCTION("""COMPUTED_VALUE"""),"f8164938fee04a149d5a0e636061ef83")</f>
        <v>f8164938fee04a149d5a0e636061ef83</v>
      </c>
      <c r="H289" s="1" t="str">
        <f>IFERROR(__xludf.DUMMYFUNCTION("""COMPUTED_VALUE"""),"4b3a1747c5f6beac7adde20e317832ee")</f>
        <v>4b3a1747c5f6beac7adde20e317832ee</v>
      </c>
      <c r="I289" s="1">
        <f>IFERROR(__xludf.DUMMYFUNCTION("""COMPUTED_VALUE"""),1.0)</f>
        <v>1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2" t="s">
        <v>377</v>
      </c>
      <c r="B290" s="2" t="s">
        <v>287</v>
      </c>
      <c r="C290" s="1"/>
      <c r="D290" s="1"/>
      <c r="E290" s="1"/>
      <c r="F290" s="1" t="str">
        <f>IFERROR(__xludf.DUMMYFUNCTION("""COMPUTED_VALUE"""),"2022-04-12 03:39:39 UTC")</f>
        <v>2022-04-12 03:39:39 UTC</v>
      </c>
      <c r="G290" s="1" t="str">
        <f>IFERROR(__xludf.DUMMYFUNCTION("""COMPUTED_VALUE"""),"f8164938fee04a149d5a0e636061ef83")</f>
        <v>f8164938fee04a149d5a0e636061ef83</v>
      </c>
      <c r="H290" s="1" t="str">
        <f>IFERROR(__xludf.DUMMYFUNCTION("""COMPUTED_VALUE"""),"4b492dbbd07dcd39643ceb76f7a65b95")</f>
        <v>4b492dbbd07dcd39643ceb76f7a65b95</v>
      </c>
      <c r="I290" s="1">
        <f>IFERROR(__xludf.DUMMYFUNCTION("""COMPUTED_VALUE"""),3.0)</f>
        <v>3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2" t="s">
        <v>377</v>
      </c>
      <c r="B291" s="2" t="s">
        <v>378</v>
      </c>
      <c r="C291" s="1"/>
      <c r="D291" s="1"/>
      <c r="E291" s="1"/>
      <c r="F291" s="1" t="str">
        <f>IFERROR(__xludf.DUMMYFUNCTION("""COMPUTED_VALUE"""),"2022-04-12 03:39:39 UTC")</f>
        <v>2022-04-12 03:39:39 UTC</v>
      </c>
      <c r="G291" s="1" t="str">
        <f>IFERROR(__xludf.DUMMYFUNCTION("""COMPUTED_VALUE"""),"f8164938fee04a149d5a0e636061ef83")</f>
        <v>f8164938fee04a149d5a0e636061ef83</v>
      </c>
      <c r="H291" s="1" t="str">
        <f>IFERROR(__xludf.DUMMYFUNCTION("""COMPUTED_VALUE"""),"4bc13487c1c6b181dc04f4d32a5263c6")</f>
        <v>4bc13487c1c6b181dc04f4d32a5263c6</v>
      </c>
      <c r="I291" s="1">
        <f>IFERROR(__xludf.DUMMYFUNCTION("""COMPUTED_VALUE"""),0.0)</f>
        <v>0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2" t="s">
        <v>379</v>
      </c>
      <c r="B292" s="2" t="s">
        <v>287</v>
      </c>
      <c r="C292" s="1"/>
      <c r="D292" s="1"/>
      <c r="E292" s="1"/>
      <c r="F292" s="1" t="str">
        <f>IFERROR(__xludf.DUMMYFUNCTION("""COMPUTED_VALUE"""),"2022-04-12 03:39:03 UTC")</f>
        <v>2022-04-12 03:39:03 UTC</v>
      </c>
      <c r="G292" s="1" t="str">
        <f>IFERROR(__xludf.DUMMYFUNCTION("""COMPUTED_VALUE"""),"f8164938fee04a149d5a0e636061ef83")</f>
        <v>f8164938fee04a149d5a0e636061ef83</v>
      </c>
      <c r="H292" s="1" t="str">
        <f>IFERROR(__xludf.DUMMYFUNCTION("""COMPUTED_VALUE"""),"4c221e8d1e0f2487d6ef1cb09de4f5de")</f>
        <v>4c221e8d1e0f2487d6ef1cb09de4f5de</v>
      </c>
      <c r="I292" s="1">
        <f>IFERROR(__xludf.DUMMYFUNCTION("""COMPUTED_VALUE"""),0.0)</f>
        <v>0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2" t="s">
        <v>380</v>
      </c>
      <c r="B293" s="2" t="s">
        <v>287</v>
      </c>
      <c r="C293" s="1"/>
      <c r="D293" s="1"/>
      <c r="E293" s="1"/>
      <c r="F293" s="1" t="str">
        <f>IFERROR(__xludf.DUMMYFUNCTION("""COMPUTED_VALUE"""),"2022-04-12 03:39:00 UTC")</f>
        <v>2022-04-12 03:39:00 UTC</v>
      </c>
      <c r="G293" s="1" t="str">
        <f>IFERROR(__xludf.DUMMYFUNCTION("""COMPUTED_VALUE"""),"f8164938fee04a149d5a0e636061ef83")</f>
        <v>f8164938fee04a149d5a0e636061ef83</v>
      </c>
      <c r="H293" s="1" t="str">
        <f>IFERROR(__xludf.DUMMYFUNCTION("""COMPUTED_VALUE"""),"4cb4d5fe0a56ff62d4a1c267825f5099")</f>
        <v>4cb4d5fe0a56ff62d4a1c267825f5099</v>
      </c>
      <c r="I293" s="1">
        <f>IFERROR(__xludf.DUMMYFUNCTION("""COMPUTED_VALUE"""),2.0)</f>
        <v>2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2" t="s">
        <v>381</v>
      </c>
      <c r="B294" s="2" t="s">
        <v>287</v>
      </c>
      <c r="C294" s="1"/>
      <c r="D294" s="1"/>
      <c r="E294" s="1"/>
      <c r="F294" s="1" t="str">
        <f>IFERROR(__xludf.DUMMYFUNCTION("""COMPUTED_VALUE"""),"2022-04-12 03:38:54 UTC")</f>
        <v>2022-04-12 03:38:54 UTC</v>
      </c>
      <c r="G294" s="1" t="str">
        <f>IFERROR(__xludf.DUMMYFUNCTION("""COMPUTED_VALUE"""),"f8164938fee04a149d5a0e636061ef83")</f>
        <v>f8164938fee04a149d5a0e636061ef83</v>
      </c>
      <c r="H294" s="1" t="str">
        <f>IFERROR(__xludf.DUMMYFUNCTION("""COMPUTED_VALUE"""),"4cb9fbc9a709540db36f7db53ab27243")</f>
        <v>4cb9fbc9a709540db36f7db53ab27243</v>
      </c>
      <c r="I294" s="1">
        <f>IFERROR(__xludf.DUMMYFUNCTION("""COMPUTED_VALUE"""),1.0)</f>
        <v>1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2" t="s">
        <v>382</v>
      </c>
      <c r="B295" s="2" t="s">
        <v>378</v>
      </c>
      <c r="C295" s="1"/>
      <c r="D295" s="1"/>
      <c r="E295" s="1"/>
      <c r="F295" s="1" t="str">
        <f>IFERROR(__xludf.DUMMYFUNCTION("""COMPUTED_VALUE"""),"2022-04-12 03:38:53 UTC")</f>
        <v>2022-04-12 03:38:53 UTC</v>
      </c>
      <c r="G295" s="1" t="str">
        <f>IFERROR(__xludf.DUMMYFUNCTION("""COMPUTED_VALUE"""),"f8164938fee04a149d5a0e636061ef83")</f>
        <v>f8164938fee04a149d5a0e636061ef83</v>
      </c>
      <c r="H295" s="1" t="str">
        <f>IFERROR(__xludf.DUMMYFUNCTION("""COMPUTED_VALUE"""),"4cd2b01914c1cc2dd3bac5acd56b89de")</f>
        <v>4cd2b01914c1cc2dd3bac5acd56b89de</v>
      </c>
      <c r="I295" s="1">
        <f>IFERROR(__xludf.DUMMYFUNCTION("""COMPUTED_VALUE"""),1.0)</f>
        <v>1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2" t="s">
        <v>383</v>
      </c>
      <c r="B296" s="2" t="s">
        <v>287</v>
      </c>
      <c r="C296" s="1"/>
      <c r="D296" s="1"/>
      <c r="E296" s="1"/>
      <c r="F296" s="1" t="str">
        <f>IFERROR(__xludf.DUMMYFUNCTION("""COMPUTED_VALUE"""),"2022-04-12 03:38:48 UTC")</f>
        <v>2022-04-12 03:38:48 UTC</v>
      </c>
      <c r="G296" s="1" t="str">
        <f>IFERROR(__xludf.DUMMYFUNCTION("""COMPUTED_VALUE"""),"f8164938fee04a149d5a0e636061ef83")</f>
        <v>f8164938fee04a149d5a0e636061ef83</v>
      </c>
      <c r="H296" s="1" t="str">
        <f>IFERROR(__xludf.DUMMYFUNCTION("""COMPUTED_VALUE"""),"4cf45f5edf3fac63abe5306e85d9a3cb")</f>
        <v>4cf45f5edf3fac63abe5306e85d9a3cb</v>
      </c>
      <c r="I296" s="1">
        <f>IFERROR(__xludf.DUMMYFUNCTION("""COMPUTED_VALUE"""),1.0)</f>
        <v>1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2" t="s">
        <v>384</v>
      </c>
      <c r="B297" s="1"/>
      <c r="C297" s="1"/>
      <c r="D297" s="1"/>
      <c r="E297" s="1"/>
      <c r="F297" s="1" t="str">
        <f>IFERROR(__xludf.DUMMYFUNCTION("""COMPUTED_VALUE"""),"2022-04-12 03:38:17 UTC")</f>
        <v>2022-04-12 03:38:17 UTC</v>
      </c>
      <c r="G297" s="1" t="str">
        <f>IFERROR(__xludf.DUMMYFUNCTION("""COMPUTED_VALUE"""),"f8164938fee04a149d5a0e636061ef83")</f>
        <v>f8164938fee04a149d5a0e636061ef83</v>
      </c>
      <c r="H297" s="1" t="str">
        <f>IFERROR(__xludf.DUMMYFUNCTION("""COMPUTED_VALUE"""),"4d4c3d7e4cf26f5e8d007b95d2cadb74")</f>
        <v>4d4c3d7e4cf26f5e8d007b95d2cadb74</v>
      </c>
      <c r="I297" s="1">
        <f>IFERROR(__xludf.DUMMYFUNCTION("""COMPUTED_VALUE"""),2.0)</f>
        <v>2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2" t="s">
        <v>385</v>
      </c>
      <c r="B298" s="2" t="s">
        <v>386</v>
      </c>
      <c r="C298" s="1"/>
      <c r="D298" s="1"/>
      <c r="E298" s="1"/>
      <c r="F298" s="1" t="str">
        <f>IFERROR(__xludf.DUMMYFUNCTION("""COMPUTED_VALUE"""),"2022-04-12 03:37:54 UTC")</f>
        <v>2022-04-12 03:37:54 UTC</v>
      </c>
      <c r="G298" s="1" t="str">
        <f>IFERROR(__xludf.DUMMYFUNCTION("""COMPUTED_VALUE"""),"f8164938fee04a149d5a0e636061ef83")</f>
        <v>f8164938fee04a149d5a0e636061ef83</v>
      </c>
      <c r="H298" s="1" t="str">
        <f>IFERROR(__xludf.DUMMYFUNCTION("""COMPUTED_VALUE"""),"4d9bc274ed5aa1e2c25a3672b92de32f")</f>
        <v>4d9bc274ed5aa1e2c25a3672b92de32f</v>
      </c>
      <c r="I298" s="1">
        <f>IFERROR(__xludf.DUMMYFUNCTION("""COMPUTED_VALUE"""),0.0)</f>
        <v>0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2" t="s">
        <v>387</v>
      </c>
      <c r="B299" s="2" t="s">
        <v>388</v>
      </c>
      <c r="C299" s="1"/>
      <c r="D299" s="1"/>
      <c r="E299" s="1"/>
      <c r="F299" s="1" t="str">
        <f>IFERROR(__xludf.DUMMYFUNCTION("""COMPUTED_VALUE"""),"2022-04-12 03:37:17 UTC")</f>
        <v>2022-04-12 03:37:17 UTC</v>
      </c>
      <c r="G299" s="1" t="str">
        <f>IFERROR(__xludf.DUMMYFUNCTION("""COMPUTED_VALUE"""),"f8164938fee04a149d5a0e636061ef83")</f>
        <v>f8164938fee04a149d5a0e636061ef83</v>
      </c>
      <c r="H299" s="1" t="str">
        <f>IFERROR(__xludf.DUMMYFUNCTION("""COMPUTED_VALUE"""),"4da1de5ca6296e90412520bb554a495d")</f>
        <v>4da1de5ca6296e90412520bb554a495d</v>
      </c>
      <c r="I299" s="1">
        <f>IFERROR(__xludf.DUMMYFUNCTION("""COMPUTED_VALUE"""),0.0)</f>
        <v>0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2" t="s">
        <v>389</v>
      </c>
      <c r="B300" s="1"/>
      <c r="C300" s="1"/>
      <c r="D300" s="1"/>
      <c r="E300" s="1"/>
      <c r="F300" s="1" t="str">
        <f>IFERROR(__xludf.DUMMYFUNCTION("""COMPUTED_VALUE"""),"2022-04-12 03:37:01 UTC")</f>
        <v>2022-04-12 03:37:01 UTC</v>
      </c>
      <c r="G300" s="1" t="str">
        <f>IFERROR(__xludf.DUMMYFUNCTION("""COMPUTED_VALUE"""),"f8164938fee04a149d5a0e636061ef83")</f>
        <v>f8164938fee04a149d5a0e636061ef83</v>
      </c>
      <c r="H300" s="1" t="str">
        <f>IFERROR(__xludf.DUMMYFUNCTION("""COMPUTED_VALUE"""),"4da39fbb39011106ec27e5e6ac4b82ff")</f>
        <v>4da39fbb39011106ec27e5e6ac4b82ff</v>
      </c>
      <c r="I300" s="1">
        <f>IFERROR(__xludf.DUMMYFUNCTION("""COMPUTED_VALUE"""),7.0)</f>
        <v>7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2" t="s">
        <v>390</v>
      </c>
      <c r="B301" s="2" t="s">
        <v>248</v>
      </c>
      <c r="C301" s="1"/>
      <c r="D301" s="1"/>
      <c r="E301" s="1"/>
      <c r="F301" s="1" t="str">
        <f>IFERROR(__xludf.DUMMYFUNCTION("""COMPUTED_VALUE"""),"2022-04-12 03:35:45 UTC")</f>
        <v>2022-04-12 03:35:45 UTC</v>
      </c>
      <c r="G301" s="1" t="str">
        <f>IFERROR(__xludf.DUMMYFUNCTION("""COMPUTED_VALUE"""),"f8164938fee04a149d5a0e636061ef83")</f>
        <v>f8164938fee04a149d5a0e636061ef83</v>
      </c>
      <c r="H301" s="1" t="str">
        <f>IFERROR(__xludf.DUMMYFUNCTION("""COMPUTED_VALUE"""),"4dc0067eb04e6dd6dccbb5ce385547f2")</f>
        <v>4dc0067eb04e6dd6dccbb5ce385547f2</v>
      </c>
      <c r="I301" s="1">
        <f>IFERROR(__xludf.DUMMYFUNCTION("""COMPUTED_VALUE"""),2.0)</f>
        <v>2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2" t="s">
        <v>391</v>
      </c>
      <c r="B302" s="2" t="s">
        <v>248</v>
      </c>
      <c r="C302" s="1"/>
      <c r="D302" s="1"/>
      <c r="E302" s="1"/>
      <c r="F302" s="1" t="str">
        <f>IFERROR(__xludf.DUMMYFUNCTION("""COMPUTED_VALUE"""),"2022-04-12 03:35:42 UTC")</f>
        <v>2022-04-12 03:35:42 UTC</v>
      </c>
      <c r="G302" s="1" t="str">
        <f>IFERROR(__xludf.DUMMYFUNCTION("""COMPUTED_VALUE"""),"f8164938fee04a149d5a0e636061ef83")</f>
        <v>f8164938fee04a149d5a0e636061ef83</v>
      </c>
      <c r="H302" s="1" t="str">
        <f>IFERROR(__xludf.DUMMYFUNCTION("""COMPUTED_VALUE"""),"4dfbbebbe0051d0f57669e6ffdf528fd")</f>
        <v>4dfbbebbe0051d0f57669e6ffdf528fd</v>
      </c>
      <c r="I302" s="1">
        <f>IFERROR(__xludf.DUMMYFUNCTION("""COMPUTED_VALUE"""),4.0)</f>
        <v>4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2" t="s">
        <v>392</v>
      </c>
      <c r="B303" s="2" t="s">
        <v>248</v>
      </c>
      <c r="C303" s="1"/>
      <c r="D303" s="1"/>
      <c r="E303" s="1"/>
      <c r="F303" s="1" t="str">
        <f>IFERROR(__xludf.DUMMYFUNCTION("""COMPUTED_VALUE"""),"2022-04-12 03:35:30 UTC")</f>
        <v>2022-04-12 03:35:30 UTC</v>
      </c>
      <c r="G303" s="1" t="str">
        <f>IFERROR(__xludf.DUMMYFUNCTION("""COMPUTED_VALUE"""),"f8164938fee04a149d5a0e636061ef83")</f>
        <v>f8164938fee04a149d5a0e636061ef83</v>
      </c>
      <c r="H303" s="1" t="str">
        <f>IFERROR(__xludf.DUMMYFUNCTION("""COMPUTED_VALUE"""),"4ec646eb4f04f100bfa82f566e4b005f")</f>
        <v>4ec646eb4f04f100bfa82f566e4b005f</v>
      </c>
      <c r="I303" s="1">
        <f>IFERROR(__xludf.DUMMYFUNCTION("""COMPUTED_VALUE"""),1.0)</f>
        <v>1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2" t="s">
        <v>393</v>
      </c>
      <c r="B304" s="2" t="s">
        <v>248</v>
      </c>
      <c r="C304" s="1"/>
      <c r="D304" s="1"/>
      <c r="E304" s="1"/>
      <c r="F304" s="1" t="str">
        <f>IFERROR(__xludf.DUMMYFUNCTION("""COMPUTED_VALUE"""),"2022-04-12 03:35:19 UTC")</f>
        <v>2022-04-12 03:35:19 UTC</v>
      </c>
      <c r="G304" s="1" t="str">
        <f>IFERROR(__xludf.DUMMYFUNCTION("""COMPUTED_VALUE"""),"f8164938fee04a149d5a0e636061ef83")</f>
        <v>f8164938fee04a149d5a0e636061ef83</v>
      </c>
      <c r="H304" s="1" t="str">
        <f>IFERROR(__xludf.DUMMYFUNCTION("""COMPUTED_VALUE"""),"4f02fc5da9c98d16d90972b4559c2d3a")</f>
        <v>4f02fc5da9c98d16d90972b4559c2d3a</v>
      </c>
      <c r="I304" s="1">
        <f>IFERROR(__xludf.DUMMYFUNCTION("""COMPUTED_VALUE"""),0.0)</f>
        <v>0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2" t="s">
        <v>394</v>
      </c>
      <c r="B305" s="2" t="s">
        <v>248</v>
      </c>
      <c r="C305" s="1"/>
      <c r="D305" s="1"/>
      <c r="E305" s="1"/>
      <c r="F305" s="1" t="str">
        <f>IFERROR(__xludf.DUMMYFUNCTION("""COMPUTED_VALUE"""),"2022-04-12 03:35:18 UTC")</f>
        <v>2022-04-12 03:35:18 UTC</v>
      </c>
      <c r="G305" s="1" t="str">
        <f>IFERROR(__xludf.DUMMYFUNCTION("""COMPUTED_VALUE"""),"f8164938fee04a149d5a0e636061ef83")</f>
        <v>f8164938fee04a149d5a0e636061ef83</v>
      </c>
      <c r="H305" s="1" t="str">
        <f>IFERROR(__xludf.DUMMYFUNCTION("""COMPUTED_VALUE"""),"507757750d6fb6e6845e77be5aa371cc")</f>
        <v>507757750d6fb6e6845e77be5aa371cc</v>
      </c>
      <c r="I305" s="1">
        <f>IFERROR(__xludf.DUMMYFUNCTION("""COMPUTED_VALUE"""),0.0)</f>
        <v>0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2" t="s">
        <v>395</v>
      </c>
      <c r="B306" s="2" t="s">
        <v>248</v>
      </c>
      <c r="C306" s="1"/>
      <c r="D306" s="1"/>
      <c r="E306" s="1"/>
      <c r="F306" s="1" t="str">
        <f>IFERROR(__xludf.DUMMYFUNCTION("""COMPUTED_VALUE"""),"2022-04-12 03:35:17 UTC")</f>
        <v>2022-04-12 03:35:17 UTC</v>
      </c>
      <c r="G306" s="1" t="str">
        <f>IFERROR(__xludf.DUMMYFUNCTION("""COMPUTED_VALUE"""),"f8164938fee04a149d5a0e636061ef83")</f>
        <v>f8164938fee04a149d5a0e636061ef83</v>
      </c>
      <c r="H306" s="1" t="str">
        <f>IFERROR(__xludf.DUMMYFUNCTION("""COMPUTED_VALUE"""),"50c21ae4df452a58e2be051d163df558")</f>
        <v>50c21ae4df452a58e2be051d163df558</v>
      </c>
      <c r="I306" s="1">
        <f>IFERROR(__xludf.DUMMYFUNCTION("""COMPUTED_VALUE"""),1.0)</f>
        <v>1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2" t="s">
        <v>396</v>
      </c>
      <c r="B307" s="2" t="s">
        <v>248</v>
      </c>
      <c r="C307" s="1"/>
      <c r="D307" s="1"/>
      <c r="E307" s="1"/>
      <c r="F307" s="1" t="str">
        <f>IFERROR(__xludf.DUMMYFUNCTION("""COMPUTED_VALUE"""),"2022-04-12 03:35:16 UTC")</f>
        <v>2022-04-12 03:35:16 UTC</v>
      </c>
      <c r="G307" s="1" t="str">
        <f>IFERROR(__xludf.DUMMYFUNCTION("""COMPUTED_VALUE"""),"f8164938fee04a149d5a0e636061ef83")</f>
        <v>f8164938fee04a149d5a0e636061ef83</v>
      </c>
      <c r="H307" s="1" t="str">
        <f>IFERROR(__xludf.DUMMYFUNCTION("""COMPUTED_VALUE"""),"5166b6d6dc85ee34d4f11c787dcf608f")</f>
        <v>5166b6d6dc85ee34d4f11c787dcf608f</v>
      </c>
      <c r="I307" s="1">
        <f>IFERROR(__xludf.DUMMYFUNCTION("""COMPUTED_VALUE"""),1.0)</f>
        <v>1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2" t="s">
        <v>397</v>
      </c>
      <c r="B308" s="2" t="s">
        <v>248</v>
      </c>
      <c r="C308" s="1"/>
      <c r="D308" s="1"/>
      <c r="E308" s="1"/>
      <c r="F308" s="1" t="str">
        <f>IFERROR(__xludf.DUMMYFUNCTION("""COMPUTED_VALUE"""),"2022-04-12 03:35:15 UTC")</f>
        <v>2022-04-12 03:35:15 UTC</v>
      </c>
      <c r="G308" s="1" t="str">
        <f>IFERROR(__xludf.DUMMYFUNCTION("""COMPUTED_VALUE"""),"f8164938fee04a149d5a0e636061ef83")</f>
        <v>f8164938fee04a149d5a0e636061ef83</v>
      </c>
      <c r="H308" s="1" t="str">
        <f>IFERROR(__xludf.DUMMYFUNCTION("""COMPUTED_VALUE"""),"5167fca27e2ccc9293ddb34dd981c726")</f>
        <v>5167fca27e2ccc9293ddb34dd981c726</v>
      </c>
      <c r="I308" s="1">
        <f>IFERROR(__xludf.DUMMYFUNCTION("""COMPUTED_VALUE"""),0.0)</f>
        <v>0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2" t="s">
        <v>398</v>
      </c>
      <c r="B309" s="2" t="s">
        <v>248</v>
      </c>
      <c r="C309" s="1"/>
      <c r="D309" s="1"/>
      <c r="E309" s="1"/>
      <c r="F309" s="1" t="str">
        <f>IFERROR(__xludf.DUMMYFUNCTION("""COMPUTED_VALUE"""),"2022-04-12 03:35:14 UTC")</f>
        <v>2022-04-12 03:35:14 UTC</v>
      </c>
      <c r="G309" s="1" t="str">
        <f>IFERROR(__xludf.DUMMYFUNCTION("""COMPUTED_VALUE"""),"f8164938fee04a149d5a0e636061ef83")</f>
        <v>f8164938fee04a149d5a0e636061ef83</v>
      </c>
      <c r="H309" s="1" t="str">
        <f>IFERROR(__xludf.DUMMYFUNCTION("""COMPUTED_VALUE"""),"51ecb0a009bd1ee7acca93212861dfbe")</f>
        <v>51ecb0a009bd1ee7acca93212861dfbe</v>
      </c>
      <c r="I309" s="1">
        <f>IFERROR(__xludf.DUMMYFUNCTION("""COMPUTED_VALUE"""),0.0)</f>
        <v>0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2" t="s">
        <v>399</v>
      </c>
      <c r="B310" s="2" t="s">
        <v>248</v>
      </c>
      <c r="C310" s="1"/>
      <c r="D310" s="1"/>
      <c r="E310" s="1"/>
      <c r="F310" s="1" t="str">
        <f>IFERROR(__xludf.DUMMYFUNCTION("""COMPUTED_VALUE"""),"2022-04-12 03:35:13 UTC")</f>
        <v>2022-04-12 03:35:13 UTC</v>
      </c>
      <c r="G310" s="1" t="str">
        <f>IFERROR(__xludf.DUMMYFUNCTION("""COMPUTED_VALUE"""),"f8164938fee04a149d5a0e636061ef83")</f>
        <v>f8164938fee04a149d5a0e636061ef83</v>
      </c>
      <c r="H310" s="1" t="str">
        <f>IFERROR(__xludf.DUMMYFUNCTION("""COMPUTED_VALUE"""),"5219e84e8f19cb90b574546f97a28bfa")</f>
        <v>5219e84e8f19cb90b574546f97a28bfa</v>
      </c>
      <c r="I310" s="1">
        <f>IFERROR(__xludf.DUMMYFUNCTION("""COMPUTED_VALUE"""),0.0)</f>
        <v>0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2" t="s">
        <v>399</v>
      </c>
      <c r="B311" s="2" t="s">
        <v>248</v>
      </c>
      <c r="C311" s="1"/>
      <c r="D311" s="1"/>
      <c r="E311" s="1"/>
      <c r="F311" s="1" t="str">
        <f>IFERROR(__xludf.DUMMYFUNCTION("""COMPUTED_VALUE"""),"2022-04-12 03:35:13 UTC")</f>
        <v>2022-04-12 03:35:13 UTC</v>
      </c>
      <c r="G311" s="1" t="str">
        <f>IFERROR(__xludf.DUMMYFUNCTION("""COMPUTED_VALUE"""),"f8164938fee04a149d5a0e636061ef83")</f>
        <v>f8164938fee04a149d5a0e636061ef83</v>
      </c>
      <c r="H311" s="1" t="str">
        <f>IFERROR(__xludf.DUMMYFUNCTION("""COMPUTED_VALUE"""),"523bd2abf18d0a727ec3e65fcb061420")</f>
        <v>523bd2abf18d0a727ec3e65fcb061420</v>
      </c>
      <c r="I311" s="1">
        <f>IFERROR(__xludf.DUMMYFUNCTION("""COMPUTED_VALUE"""),3.0)</f>
        <v>3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2" t="s">
        <v>400</v>
      </c>
      <c r="B312" s="2" t="s">
        <v>248</v>
      </c>
      <c r="C312" s="1"/>
      <c r="D312" s="1"/>
      <c r="E312" s="1"/>
      <c r="F312" s="1" t="str">
        <f>IFERROR(__xludf.DUMMYFUNCTION("""COMPUTED_VALUE"""),"2022-04-12 03:35:12 UTC")</f>
        <v>2022-04-12 03:35:12 UTC</v>
      </c>
      <c r="G312" s="1" t="str">
        <f>IFERROR(__xludf.DUMMYFUNCTION("""COMPUTED_VALUE"""),"f8164938fee04a149d5a0e636061ef83")</f>
        <v>f8164938fee04a149d5a0e636061ef83</v>
      </c>
      <c r="H312" s="1" t="str">
        <f>IFERROR(__xludf.DUMMYFUNCTION("""COMPUTED_VALUE"""),"526a4c68a0ef06790c073266727e831e")</f>
        <v>526a4c68a0ef06790c073266727e831e</v>
      </c>
      <c r="I312" s="1">
        <f>IFERROR(__xludf.DUMMYFUNCTION("""COMPUTED_VALUE"""),0.0)</f>
        <v>0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2" t="s">
        <v>401</v>
      </c>
      <c r="B313" s="2" t="s">
        <v>248</v>
      </c>
      <c r="C313" s="1"/>
      <c r="D313" s="1"/>
      <c r="E313" s="1"/>
      <c r="F313" s="1" t="str">
        <f>IFERROR(__xludf.DUMMYFUNCTION("""COMPUTED_VALUE"""),"2022-04-12 03:35:11 UTC")</f>
        <v>2022-04-12 03:35:11 UTC</v>
      </c>
      <c r="G313" s="1" t="str">
        <f>IFERROR(__xludf.DUMMYFUNCTION("""COMPUTED_VALUE"""),"f8164938fee04a149d5a0e636061ef83")</f>
        <v>f8164938fee04a149d5a0e636061ef83</v>
      </c>
      <c r="H313" s="1" t="str">
        <f>IFERROR(__xludf.DUMMYFUNCTION("""COMPUTED_VALUE"""),"52835383fd751514bec168f306a2d132")</f>
        <v>52835383fd751514bec168f306a2d132</v>
      </c>
      <c r="I313" s="1">
        <f>IFERROR(__xludf.DUMMYFUNCTION("""COMPUTED_VALUE"""),2.0)</f>
        <v>2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2" t="s">
        <v>402</v>
      </c>
      <c r="B314" s="2" t="s">
        <v>248</v>
      </c>
      <c r="C314" s="1"/>
      <c r="D314" s="1"/>
      <c r="E314" s="1"/>
      <c r="F314" s="1" t="str">
        <f>IFERROR(__xludf.DUMMYFUNCTION("""COMPUTED_VALUE"""),"2022-04-12 03:35:10 UTC")</f>
        <v>2022-04-12 03:35:10 UTC</v>
      </c>
      <c r="G314" s="1" t="str">
        <f>IFERROR(__xludf.DUMMYFUNCTION("""COMPUTED_VALUE"""),"f8164938fee04a149d5a0e636061ef83")</f>
        <v>f8164938fee04a149d5a0e636061ef83</v>
      </c>
      <c r="H314" s="1" t="str">
        <f>IFERROR(__xludf.DUMMYFUNCTION("""COMPUTED_VALUE"""),"52d30de91d65e55b6fa6b4523a1e84cb")</f>
        <v>52d30de91d65e55b6fa6b4523a1e84cb</v>
      </c>
      <c r="I314" s="1">
        <f>IFERROR(__xludf.DUMMYFUNCTION("""COMPUTED_VALUE"""),0.0)</f>
        <v>0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2" t="s">
        <v>403</v>
      </c>
      <c r="B315" s="2" t="s">
        <v>248</v>
      </c>
      <c r="C315" s="1"/>
      <c r="D315" s="1"/>
      <c r="E315" s="1"/>
      <c r="F315" s="1" t="str">
        <f>IFERROR(__xludf.DUMMYFUNCTION("""COMPUTED_VALUE"""),"2022-04-12 03:35:09 UTC")</f>
        <v>2022-04-12 03:35:09 UTC</v>
      </c>
      <c r="G315" s="1" t="str">
        <f>IFERROR(__xludf.DUMMYFUNCTION("""COMPUTED_VALUE"""),"f8164938fee04a149d5a0e636061ef83")</f>
        <v>f8164938fee04a149d5a0e636061ef83</v>
      </c>
      <c r="H315" s="1" t="str">
        <f>IFERROR(__xludf.DUMMYFUNCTION("""COMPUTED_VALUE"""),"52de8fe3bf3d733688e6b2195a288839")</f>
        <v>52de8fe3bf3d733688e6b2195a288839</v>
      </c>
      <c r="I315" s="1">
        <f>IFERROR(__xludf.DUMMYFUNCTION("""COMPUTED_VALUE"""),1.0)</f>
        <v>1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2" t="s">
        <v>404</v>
      </c>
      <c r="B316" s="2" t="s">
        <v>248</v>
      </c>
      <c r="C316" s="1"/>
      <c r="D316" s="1"/>
      <c r="E316" s="1"/>
      <c r="F316" s="1" t="str">
        <f>IFERROR(__xludf.DUMMYFUNCTION("""COMPUTED_VALUE"""),"2022-04-12 03:35:08 UTC")</f>
        <v>2022-04-12 03:35:08 UTC</v>
      </c>
      <c r="G316" s="1" t="str">
        <f>IFERROR(__xludf.DUMMYFUNCTION("""COMPUTED_VALUE"""),"f8164938fee04a149d5a0e636061ef83")</f>
        <v>f8164938fee04a149d5a0e636061ef83</v>
      </c>
      <c r="H316" s="1" t="str">
        <f>IFERROR(__xludf.DUMMYFUNCTION("""COMPUTED_VALUE"""),"5348a29e66ad7ad1751f298fe67aad2c")</f>
        <v>5348a29e66ad7ad1751f298fe67aad2c</v>
      </c>
      <c r="I316" s="1">
        <f>IFERROR(__xludf.DUMMYFUNCTION("""COMPUTED_VALUE"""),0.0)</f>
        <v>0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2" t="s">
        <v>405</v>
      </c>
      <c r="B317" s="2" t="s">
        <v>248</v>
      </c>
      <c r="C317" s="1"/>
      <c r="D317" s="1"/>
      <c r="E317" s="1"/>
      <c r="F317" s="1" t="str">
        <f>IFERROR(__xludf.DUMMYFUNCTION("""COMPUTED_VALUE"""),"2022-04-12 03:35:07 UTC")</f>
        <v>2022-04-12 03:35:07 UTC</v>
      </c>
      <c r="G317" s="1" t="str">
        <f>IFERROR(__xludf.DUMMYFUNCTION("""COMPUTED_VALUE"""),"f8164938fee04a149d5a0e636061ef83")</f>
        <v>f8164938fee04a149d5a0e636061ef83</v>
      </c>
      <c r="H317" s="1" t="str">
        <f>IFERROR(__xludf.DUMMYFUNCTION("""COMPUTED_VALUE"""),"5381708a7737310fc3ee1146594d90b7")</f>
        <v>5381708a7737310fc3ee1146594d90b7</v>
      </c>
      <c r="I317" s="1">
        <f>IFERROR(__xludf.DUMMYFUNCTION("""COMPUTED_VALUE"""),0.0)</f>
        <v>0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2" t="s">
        <v>406</v>
      </c>
      <c r="B318" s="2" t="s">
        <v>248</v>
      </c>
      <c r="C318" s="1"/>
      <c r="D318" s="1"/>
      <c r="E318" s="1"/>
      <c r="F318" s="1" t="str">
        <f>IFERROR(__xludf.DUMMYFUNCTION("""COMPUTED_VALUE"""),"2022-04-12 03:35:06 UTC")</f>
        <v>2022-04-12 03:35:06 UTC</v>
      </c>
      <c r="G318" s="1" t="str">
        <f>IFERROR(__xludf.DUMMYFUNCTION("""COMPUTED_VALUE"""),"f8164938fee04a149d5a0e636061ef83")</f>
        <v>f8164938fee04a149d5a0e636061ef83</v>
      </c>
      <c r="H318" s="1" t="str">
        <f>IFERROR(__xludf.DUMMYFUNCTION("""COMPUTED_VALUE"""),"53f113f131c5b49c98714600b95fddb3")</f>
        <v>53f113f131c5b49c98714600b95fddb3</v>
      </c>
      <c r="I318" s="1">
        <f>IFERROR(__xludf.DUMMYFUNCTION("""COMPUTED_VALUE"""),1.0)</f>
        <v>1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2" t="s">
        <v>407</v>
      </c>
      <c r="B319" s="2" t="s">
        <v>248</v>
      </c>
      <c r="C319" s="1"/>
      <c r="D319" s="1"/>
      <c r="E319" s="1"/>
      <c r="F319" s="1" t="str">
        <f>IFERROR(__xludf.DUMMYFUNCTION("""COMPUTED_VALUE"""),"2022-04-12 03:35:05 UTC")</f>
        <v>2022-04-12 03:35:05 UTC</v>
      </c>
      <c r="G319" s="1" t="str">
        <f>IFERROR(__xludf.DUMMYFUNCTION("""COMPUTED_VALUE"""),"f8164938fee04a149d5a0e636061ef83")</f>
        <v>f8164938fee04a149d5a0e636061ef83</v>
      </c>
      <c r="H319" s="1" t="str">
        <f>IFERROR(__xludf.DUMMYFUNCTION("""COMPUTED_VALUE"""),"54e7d6a149c67a69676c0805371ed986")</f>
        <v>54e7d6a149c67a69676c0805371ed986</v>
      </c>
      <c r="I319" s="1">
        <f>IFERROR(__xludf.DUMMYFUNCTION("""COMPUTED_VALUE"""),1.0)</f>
        <v>1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2" t="s">
        <v>408</v>
      </c>
      <c r="B320" s="2" t="s">
        <v>248</v>
      </c>
      <c r="C320" s="1"/>
      <c r="D320" s="1"/>
      <c r="E320" s="1"/>
      <c r="F320" s="1" t="str">
        <f>IFERROR(__xludf.DUMMYFUNCTION("""COMPUTED_VALUE"""),"2022-04-12 03:35:04 UTC")</f>
        <v>2022-04-12 03:35:04 UTC</v>
      </c>
      <c r="G320" s="1" t="str">
        <f>IFERROR(__xludf.DUMMYFUNCTION("""COMPUTED_VALUE"""),"f8164938fee04a149d5a0e636061ef83")</f>
        <v>f8164938fee04a149d5a0e636061ef83</v>
      </c>
      <c r="H320" s="1" t="str">
        <f>IFERROR(__xludf.DUMMYFUNCTION("""COMPUTED_VALUE"""),"555a56bdd555b356d19655625462b0d6")</f>
        <v>555a56bdd555b356d19655625462b0d6</v>
      </c>
      <c r="I320" s="1">
        <f>IFERROR(__xludf.DUMMYFUNCTION("""COMPUTED_VALUE"""),2.0)</f>
        <v>2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2" t="s">
        <v>408</v>
      </c>
      <c r="B321" s="2" t="s">
        <v>248</v>
      </c>
      <c r="C321" s="1"/>
      <c r="D321" s="1"/>
      <c r="E321" s="1"/>
      <c r="F321" s="1" t="str">
        <f>IFERROR(__xludf.DUMMYFUNCTION("""COMPUTED_VALUE"""),"2022-04-12 03:35:04 UTC")</f>
        <v>2022-04-12 03:35:04 UTC</v>
      </c>
      <c r="G321" s="1" t="str">
        <f>IFERROR(__xludf.DUMMYFUNCTION("""COMPUTED_VALUE"""),"f8164938fee04a149d5a0e636061ef83")</f>
        <v>f8164938fee04a149d5a0e636061ef83</v>
      </c>
      <c r="H321" s="1" t="str">
        <f>IFERROR(__xludf.DUMMYFUNCTION("""COMPUTED_VALUE"""),"5576a3638b7b941b32debfff8c034e3c")</f>
        <v>5576a3638b7b941b32debfff8c034e3c</v>
      </c>
      <c r="I321" s="1">
        <f>IFERROR(__xludf.DUMMYFUNCTION("""COMPUTED_VALUE"""),3.0)</f>
        <v>3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2" t="s">
        <v>409</v>
      </c>
      <c r="B322" s="2" t="s">
        <v>248</v>
      </c>
      <c r="C322" s="1"/>
      <c r="D322" s="1"/>
      <c r="E322" s="1"/>
      <c r="F322" s="1" t="str">
        <f>IFERROR(__xludf.DUMMYFUNCTION("""COMPUTED_VALUE"""),"2022-04-12 03:35:03 UTC")</f>
        <v>2022-04-12 03:35:03 UTC</v>
      </c>
      <c r="G322" s="1" t="str">
        <f>IFERROR(__xludf.DUMMYFUNCTION("""COMPUTED_VALUE"""),"f8164938fee04a149d5a0e636061ef83")</f>
        <v>f8164938fee04a149d5a0e636061ef83</v>
      </c>
      <c r="H322" s="1" t="str">
        <f>IFERROR(__xludf.DUMMYFUNCTION("""COMPUTED_VALUE"""),"56025ac3f2b3b5856956aba3d42c74dc")</f>
        <v>56025ac3f2b3b5856956aba3d42c74dc</v>
      </c>
      <c r="I322" s="1">
        <f>IFERROR(__xludf.DUMMYFUNCTION("""COMPUTED_VALUE"""),0.0)</f>
        <v>0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2" t="s">
        <v>410</v>
      </c>
      <c r="B323" s="2" t="s">
        <v>248</v>
      </c>
      <c r="C323" s="1"/>
      <c r="D323" s="1"/>
      <c r="E323" s="1"/>
      <c r="F323" s="1" t="str">
        <f>IFERROR(__xludf.DUMMYFUNCTION("""COMPUTED_VALUE"""),"2022-04-12 03:35:02 UTC")</f>
        <v>2022-04-12 03:35:02 UTC</v>
      </c>
      <c r="G323" s="1" t="str">
        <f>IFERROR(__xludf.DUMMYFUNCTION("""COMPUTED_VALUE"""),"78df32fa3ec68129f96b7917a5f6bd93")</f>
        <v>78df32fa3ec68129f96b7917a5f6bd93</v>
      </c>
      <c r="H323" s="1" t="str">
        <f>IFERROR(__xludf.DUMMYFUNCTION("""COMPUTED_VALUE"""),"562d151e7821b05f993d5ff9e17fa8d8")</f>
        <v>562d151e7821b05f993d5ff9e17fa8d8</v>
      </c>
      <c r="I323" s="1">
        <f>IFERROR(__xludf.DUMMYFUNCTION("""COMPUTED_VALUE"""),1.0)</f>
        <v>1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2" t="s">
        <v>411</v>
      </c>
      <c r="B324" s="2" t="s">
        <v>248</v>
      </c>
      <c r="C324" s="1"/>
      <c r="D324" s="1"/>
      <c r="E324" s="1"/>
      <c r="F324" s="1" t="str">
        <f>IFERROR(__xludf.DUMMYFUNCTION("""COMPUTED_VALUE"""),"2022-04-12 03:35:01 UTC")</f>
        <v>2022-04-12 03:35:01 UTC</v>
      </c>
      <c r="G324" s="1" t="str">
        <f>IFERROR(__xludf.DUMMYFUNCTION("""COMPUTED_VALUE"""),"f8164938fee04a149d5a0e636061ef83")</f>
        <v>f8164938fee04a149d5a0e636061ef83</v>
      </c>
      <c r="H324" s="1" t="str">
        <f>IFERROR(__xludf.DUMMYFUNCTION("""COMPUTED_VALUE"""),"56546829ab7b920119ad062f4244a5b6")</f>
        <v>56546829ab7b920119ad062f4244a5b6</v>
      </c>
      <c r="I324" s="1">
        <f>IFERROR(__xludf.DUMMYFUNCTION("""COMPUTED_VALUE"""),0.0)</f>
        <v>0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2" t="s">
        <v>412</v>
      </c>
      <c r="B325" s="2" t="s">
        <v>248</v>
      </c>
      <c r="C325" s="1"/>
      <c r="D325" s="1"/>
      <c r="E325" s="1"/>
      <c r="F325" s="1" t="str">
        <f>IFERROR(__xludf.DUMMYFUNCTION("""COMPUTED_VALUE"""),"2022-04-12 03:35:00 UTC")</f>
        <v>2022-04-12 03:35:00 UTC</v>
      </c>
      <c r="G325" s="1" t="str">
        <f>IFERROR(__xludf.DUMMYFUNCTION("""COMPUTED_VALUE"""),"f8164938fee04a149d5a0e636061ef83")</f>
        <v>f8164938fee04a149d5a0e636061ef83</v>
      </c>
      <c r="H325" s="1" t="str">
        <f>IFERROR(__xludf.DUMMYFUNCTION("""COMPUTED_VALUE"""),"56663c718d0f8315fd1ce968491818e5")</f>
        <v>56663c718d0f8315fd1ce968491818e5</v>
      </c>
      <c r="I325" s="1">
        <f>IFERROR(__xludf.DUMMYFUNCTION("""COMPUTED_VALUE"""),0.0)</f>
        <v>0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2" t="s">
        <v>413</v>
      </c>
      <c r="B326" s="2" t="s">
        <v>248</v>
      </c>
      <c r="C326" s="1"/>
      <c r="D326" s="1"/>
      <c r="E326" s="1"/>
      <c r="F326" s="1" t="str">
        <f>IFERROR(__xludf.DUMMYFUNCTION("""COMPUTED_VALUE"""),"2022-04-12 03:34:59 UTC")</f>
        <v>2022-04-12 03:34:59 UTC</v>
      </c>
      <c r="G326" s="1" t="str">
        <f>IFERROR(__xludf.DUMMYFUNCTION("""COMPUTED_VALUE"""),"f8164938fee04a149d5a0e636061ef83")</f>
        <v>f8164938fee04a149d5a0e636061ef83</v>
      </c>
      <c r="H326" s="1" t="str">
        <f>IFERROR(__xludf.DUMMYFUNCTION("""COMPUTED_VALUE"""),"56a938ed66824f62f5b1f73b6de954c5")</f>
        <v>56a938ed66824f62f5b1f73b6de954c5</v>
      </c>
      <c r="I326" s="1">
        <f>IFERROR(__xludf.DUMMYFUNCTION("""COMPUTED_VALUE"""),3.0)</f>
        <v>3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2" t="s">
        <v>414</v>
      </c>
      <c r="B327" s="2" t="s">
        <v>248</v>
      </c>
      <c r="C327" s="1"/>
      <c r="D327" s="1"/>
      <c r="E327" s="1"/>
      <c r="F327" s="1" t="str">
        <f>IFERROR(__xludf.DUMMYFUNCTION("""COMPUTED_VALUE"""),"2022-04-12 03:34:58 UTC")</f>
        <v>2022-04-12 03:34:58 UTC</v>
      </c>
      <c r="G327" s="1" t="str">
        <f>IFERROR(__xludf.DUMMYFUNCTION("""COMPUTED_VALUE"""),"78df32fa3ec68129f96b7917a5f6bd93")</f>
        <v>78df32fa3ec68129f96b7917a5f6bd93</v>
      </c>
      <c r="H327" s="1" t="str">
        <f>IFERROR(__xludf.DUMMYFUNCTION("""COMPUTED_VALUE"""),"56bd302822eb05618b0af69017374433")</f>
        <v>56bd302822eb05618b0af69017374433</v>
      </c>
      <c r="I327" s="1">
        <f>IFERROR(__xludf.DUMMYFUNCTION("""COMPUTED_VALUE"""),0.0)</f>
        <v>0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2" t="s">
        <v>414</v>
      </c>
      <c r="B328" s="2" t="s">
        <v>248</v>
      </c>
      <c r="C328" s="1"/>
      <c r="D328" s="1"/>
      <c r="E328" s="1"/>
      <c r="F328" s="1" t="str">
        <f>IFERROR(__xludf.DUMMYFUNCTION("""COMPUTED_VALUE"""),"2022-04-12 03:34:58 UTC")</f>
        <v>2022-04-12 03:34:58 UTC</v>
      </c>
      <c r="G328" s="1" t="str">
        <f>IFERROR(__xludf.DUMMYFUNCTION("""COMPUTED_VALUE"""),"f8164938fee04a149d5a0e636061ef83")</f>
        <v>f8164938fee04a149d5a0e636061ef83</v>
      </c>
      <c r="H328" s="1" t="str">
        <f>IFERROR(__xludf.DUMMYFUNCTION("""COMPUTED_VALUE"""),"56d5764ebc04525ae4dc6a4350d5213f")</f>
        <v>56d5764ebc04525ae4dc6a4350d5213f</v>
      </c>
      <c r="I328" s="1">
        <f>IFERROR(__xludf.DUMMYFUNCTION("""COMPUTED_VALUE"""),1.0)</f>
        <v>1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2" t="s">
        <v>415</v>
      </c>
      <c r="B329" s="2" t="s">
        <v>248</v>
      </c>
      <c r="C329" s="1"/>
      <c r="D329" s="1"/>
      <c r="E329" s="1"/>
      <c r="F329" s="1" t="str">
        <f>IFERROR(__xludf.DUMMYFUNCTION("""COMPUTED_VALUE"""),"2022-04-12 03:34:57 UTC")</f>
        <v>2022-04-12 03:34:57 UTC</v>
      </c>
      <c r="G329" s="1" t="str">
        <f>IFERROR(__xludf.DUMMYFUNCTION("""COMPUTED_VALUE"""),"f8164938fee04a149d5a0e636061ef83")</f>
        <v>f8164938fee04a149d5a0e636061ef83</v>
      </c>
      <c r="H329" s="1" t="str">
        <f>IFERROR(__xludf.DUMMYFUNCTION("""COMPUTED_VALUE"""),"570c50af0622f188e1750ac2fd06bd53")</f>
        <v>570c50af0622f188e1750ac2fd06bd53</v>
      </c>
      <c r="I329" s="1">
        <f>IFERROR(__xludf.DUMMYFUNCTION("""COMPUTED_VALUE"""),1.0)</f>
        <v>1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2" t="s">
        <v>416</v>
      </c>
      <c r="B330" s="2" t="s">
        <v>248</v>
      </c>
      <c r="C330" s="1"/>
      <c r="D330" s="1"/>
      <c r="E330" s="1"/>
      <c r="F330" s="1" t="str">
        <f>IFERROR(__xludf.DUMMYFUNCTION("""COMPUTED_VALUE"""),"2022-04-12 03:34:56 UTC")</f>
        <v>2022-04-12 03:34:56 UTC</v>
      </c>
      <c r="G330" s="1" t="str">
        <f>IFERROR(__xludf.DUMMYFUNCTION("""COMPUTED_VALUE"""),"f8164938fee04a149d5a0e636061ef83")</f>
        <v>f8164938fee04a149d5a0e636061ef83</v>
      </c>
      <c r="H330" s="1" t="str">
        <f>IFERROR(__xludf.DUMMYFUNCTION("""COMPUTED_VALUE"""),"5716cfc29c81b189ab93fa059c70a01c")</f>
        <v>5716cfc29c81b189ab93fa059c70a01c</v>
      </c>
      <c r="I330" s="1">
        <f>IFERROR(__xludf.DUMMYFUNCTION("""COMPUTED_VALUE"""),1.0)</f>
        <v>1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2" t="s">
        <v>417</v>
      </c>
      <c r="B331" s="2" t="s">
        <v>248</v>
      </c>
      <c r="C331" s="1"/>
      <c r="D331" s="1"/>
      <c r="E331" s="1"/>
      <c r="F331" s="1" t="str">
        <f>IFERROR(__xludf.DUMMYFUNCTION("""COMPUTED_VALUE"""),"2022-04-12 03:34:55 UTC")</f>
        <v>2022-04-12 03:34:55 UTC</v>
      </c>
      <c r="G331" s="1" t="str">
        <f>IFERROR(__xludf.DUMMYFUNCTION("""COMPUTED_VALUE"""),"f8164938fee04a149d5a0e636061ef83")</f>
        <v>f8164938fee04a149d5a0e636061ef83</v>
      </c>
      <c r="H331" s="1" t="str">
        <f>IFERROR(__xludf.DUMMYFUNCTION("""COMPUTED_VALUE"""),"575454d1bc0e37d3b6db8a851605cdfd")</f>
        <v>575454d1bc0e37d3b6db8a851605cdfd</v>
      </c>
      <c r="I331" s="1">
        <f>IFERROR(__xludf.DUMMYFUNCTION("""COMPUTED_VALUE"""),1.0)</f>
        <v>1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2" t="s">
        <v>418</v>
      </c>
      <c r="B332" s="2" t="s">
        <v>248</v>
      </c>
      <c r="C332" s="1"/>
      <c r="D332" s="1"/>
      <c r="E332" s="1"/>
      <c r="F332" s="1" t="str">
        <f>IFERROR(__xludf.DUMMYFUNCTION("""COMPUTED_VALUE"""),"2022-04-12 03:34:54 UTC")</f>
        <v>2022-04-12 03:34:54 UTC</v>
      </c>
      <c r="G332" s="1" t="str">
        <f>IFERROR(__xludf.DUMMYFUNCTION("""COMPUTED_VALUE"""),"f8164938fee04a149d5a0e636061ef83")</f>
        <v>f8164938fee04a149d5a0e636061ef83</v>
      </c>
      <c r="H332" s="1" t="str">
        <f>IFERROR(__xludf.DUMMYFUNCTION("""COMPUTED_VALUE"""),"577634c5cb317c511a9ad1903bd8e01f")</f>
        <v>577634c5cb317c511a9ad1903bd8e01f</v>
      </c>
      <c r="I332" s="1">
        <f>IFERROR(__xludf.DUMMYFUNCTION("""COMPUTED_VALUE"""),0.0)</f>
        <v>0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2" t="s">
        <v>419</v>
      </c>
      <c r="B333" s="2" t="s">
        <v>248</v>
      </c>
      <c r="C333" s="1"/>
      <c r="D333" s="1"/>
      <c r="E333" s="1"/>
      <c r="F333" s="1" t="str">
        <f>IFERROR(__xludf.DUMMYFUNCTION("""COMPUTED_VALUE"""),"2022-04-12 03:34:53 UTC")</f>
        <v>2022-04-12 03:34:53 UTC</v>
      </c>
      <c r="G333" s="1" t="str">
        <f>IFERROR(__xludf.DUMMYFUNCTION("""COMPUTED_VALUE"""),"f8164938fee04a149d5a0e636061ef83")</f>
        <v>f8164938fee04a149d5a0e636061ef83</v>
      </c>
      <c r="H333" s="1" t="str">
        <f>IFERROR(__xludf.DUMMYFUNCTION("""COMPUTED_VALUE"""),"579d575dc14ad2f699ef0ad75f137bb9")</f>
        <v>579d575dc14ad2f699ef0ad75f137bb9</v>
      </c>
      <c r="I333" s="1">
        <f>IFERROR(__xludf.DUMMYFUNCTION("""COMPUTED_VALUE"""),0.0)</f>
        <v>0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2" t="s">
        <v>420</v>
      </c>
      <c r="B334" s="1"/>
      <c r="C334" s="1"/>
      <c r="D334" s="1"/>
      <c r="E334" s="1"/>
      <c r="F334" s="1" t="str">
        <f>IFERROR(__xludf.DUMMYFUNCTION("""COMPUTED_VALUE"""),"2022-04-12 03:34:52 UTC")</f>
        <v>2022-04-12 03:34:52 UTC</v>
      </c>
      <c r="G334" s="1" t="str">
        <f>IFERROR(__xludf.DUMMYFUNCTION("""COMPUTED_VALUE"""),"f8164938fee04a149d5a0e636061ef83")</f>
        <v>f8164938fee04a149d5a0e636061ef83</v>
      </c>
      <c r="H334" s="1" t="str">
        <f>IFERROR(__xludf.DUMMYFUNCTION("""COMPUTED_VALUE"""),"57c87f1300fc325618f8a11d5632cff8")</f>
        <v>57c87f1300fc325618f8a11d5632cff8</v>
      </c>
      <c r="I334" s="1">
        <f>IFERROR(__xludf.DUMMYFUNCTION("""COMPUTED_VALUE"""),6.0)</f>
        <v>6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2" t="s">
        <v>420</v>
      </c>
      <c r="B335" s="2" t="s">
        <v>248</v>
      </c>
      <c r="C335" s="1"/>
      <c r="D335" s="1"/>
      <c r="E335" s="1"/>
      <c r="F335" s="1" t="str">
        <f>IFERROR(__xludf.DUMMYFUNCTION("""COMPUTED_VALUE"""),"2022-04-12 03:34:52 UTC")</f>
        <v>2022-04-12 03:34:52 UTC</v>
      </c>
      <c r="G335" s="1" t="str">
        <f>IFERROR(__xludf.DUMMYFUNCTION("""COMPUTED_VALUE"""),"f8164938fee04a149d5a0e636061ef83")</f>
        <v>f8164938fee04a149d5a0e636061ef83</v>
      </c>
      <c r="H335" s="1" t="str">
        <f>IFERROR(__xludf.DUMMYFUNCTION("""COMPUTED_VALUE"""),"5831c9191d660a920bcf9a0445443296")</f>
        <v>5831c9191d660a920bcf9a0445443296</v>
      </c>
      <c r="I335" s="1">
        <f>IFERROR(__xludf.DUMMYFUNCTION("""COMPUTED_VALUE"""),0.0)</f>
        <v>0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2" t="s">
        <v>421</v>
      </c>
      <c r="B336" s="2" t="s">
        <v>248</v>
      </c>
      <c r="C336" s="1"/>
      <c r="D336" s="1"/>
      <c r="E336" s="1"/>
      <c r="F336" s="1" t="str">
        <f>IFERROR(__xludf.DUMMYFUNCTION("""COMPUTED_VALUE"""),"2022-04-12 03:34:51 UTC")</f>
        <v>2022-04-12 03:34:51 UTC</v>
      </c>
      <c r="G336" s="1" t="str">
        <f>IFERROR(__xludf.DUMMYFUNCTION("""COMPUTED_VALUE"""),"f8164938fee04a149d5a0e636061ef83")</f>
        <v>f8164938fee04a149d5a0e636061ef83</v>
      </c>
      <c r="H336" s="1" t="str">
        <f>IFERROR(__xludf.DUMMYFUNCTION("""COMPUTED_VALUE"""),"587de58e3958031329c6608238e366c1")</f>
        <v>587de58e3958031329c6608238e366c1</v>
      </c>
      <c r="I336" s="1">
        <f>IFERROR(__xludf.DUMMYFUNCTION("""COMPUTED_VALUE"""),1.0)</f>
        <v>1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2" t="s">
        <v>422</v>
      </c>
      <c r="B337" s="2" t="s">
        <v>248</v>
      </c>
      <c r="C337" s="1"/>
      <c r="D337" s="1"/>
      <c r="E337" s="1"/>
      <c r="F337" s="1" t="str">
        <f>IFERROR(__xludf.DUMMYFUNCTION("""COMPUTED_VALUE"""),"2022-04-12 03:34:50 UTC")</f>
        <v>2022-04-12 03:34:50 UTC</v>
      </c>
      <c r="G337" s="1" t="str">
        <f>IFERROR(__xludf.DUMMYFUNCTION("""COMPUTED_VALUE"""),"f8164938fee04a149d5a0e636061ef83")</f>
        <v>f8164938fee04a149d5a0e636061ef83</v>
      </c>
      <c r="H337" s="1" t="str">
        <f>IFERROR(__xludf.DUMMYFUNCTION("""COMPUTED_VALUE"""),"58f0f9f7001553a384bdffd9d017bc55")</f>
        <v>58f0f9f7001553a384bdffd9d017bc55</v>
      </c>
      <c r="I337" s="1">
        <f>IFERROR(__xludf.DUMMYFUNCTION("""COMPUTED_VALUE"""),0.0)</f>
        <v>0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2" t="s">
        <v>423</v>
      </c>
      <c r="B338" s="2" t="s">
        <v>248</v>
      </c>
      <c r="C338" s="1"/>
      <c r="D338" s="1"/>
      <c r="E338" s="1"/>
      <c r="F338" s="1" t="str">
        <f>IFERROR(__xludf.DUMMYFUNCTION("""COMPUTED_VALUE"""),"2022-04-12 03:34:49 UTC")</f>
        <v>2022-04-12 03:34:49 UTC</v>
      </c>
      <c r="G338" s="1" t="str">
        <f>IFERROR(__xludf.DUMMYFUNCTION("""COMPUTED_VALUE"""),"f8164938fee04a149d5a0e636061ef83")</f>
        <v>f8164938fee04a149d5a0e636061ef83</v>
      </c>
      <c r="H338" s="1" t="str">
        <f>IFERROR(__xludf.DUMMYFUNCTION("""COMPUTED_VALUE"""),"590dec331d3c848be560dc176f192029")</f>
        <v>590dec331d3c848be560dc176f192029</v>
      </c>
      <c r="I338" s="1">
        <f>IFERROR(__xludf.DUMMYFUNCTION("""COMPUTED_VALUE"""),0.0)</f>
        <v>0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2" t="s">
        <v>423</v>
      </c>
      <c r="B339" s="2" t="s">
        <v>248</v>
      </c>
      <c r="C339" s="1"/>
      <c r="D339" s="1"/>
      <c r="E339" s="1"/>
      <c r="F339" s="1" t="str">
        <f>IFERROR(__xludf.DUMMYFUNCTION("""COMPUTED_VALUE"""),"2022-04-12 03:34:49 UTC")</f>
        <v>2022-04-12 03:34:49 UTC</v>
      </c>
      <c r="G339" s="1" t="str">
        <f>IFERROR(__xludf.DUMMYFUNCTION("""COMPUTED_VALUE"""),"f8164938fee04a149d5a0e636061ef83")</f>
        <v>f8164938fee04a149d5a0e636061ef83</v>
      </c>
      <c r="H339" s="1" t="str">
        <f>IFERROR(__xludf.DUMMYFUNCTION("""COMPUTED_VALUE"""),"59574b50bc7377d012318c0cc760d3a4")</f>
        <v>59574b50bc7377d012318c0cc760d3a4</v>
      </c>
      <c r="I339" s="1">
        <f>IFERROR(__xludf.DUMMYFUNCTION("""COMPUTED_VALUE"""),3.0)</f>
        <v>3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2" t="s">
        <v>424</v>
      </c>
      <c r="B340" s="2" t="s">
        <v>248</v>
      </c>
      <c r="C340" s="1"/>
      <c r="D340" s="1"/>
      <c r="E340" s="1"/>
      <c r="F340" s="1" t="str">
        <f>IFERROR(__xludf.DUMMYFUNCTION("""COMPUTED_VALUE"""),"2022-04-12 03:34:48 UTC")</f>
        <v>2022-04-12 03:34:48 UTC</v>
      </c>
      <c r="G340" s="1" t="str">
        <f>IFERROR(__xludf.DUMMYFUNCTION("""COMPUTED_VALUE"""),"f8164938fee04a149d5a0e636061ef83")</f>
        <v>f8164938fee04a149d5a0e636061ef83</v>
      </c>
      <c r="H340" s="1" t="str">
        <f>IFERROR(__xludf.DUMMYFUNCTION("""COMPUTED_VALUE"""),"59715ce9f5729e4ca8e5abf8a7ec82f8")</f>
        <v>59715ce9f5729e4ca8e5abf8a7ec82f8</v>
      </c>
      <c r="I340" s="1">
        <f>IFERROR(__xludf.DUMMYFUNCTION("""COMPUTED_VALUE"""),1.0)</f>
        <v>1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2" t="s">
        <v>425</v>
      </c>
      <c r="B341" s="2" t="s">
        <v>248</v>
      </c>
      <c r="C341" s="1"/>
      <c r="D341" s="1"/>
      <c r="E341" s="1"/>
      <c r="F341" s="1" t="str">
        <f>IFERROR(__xludf.DUMMYFUNCTION("""COMPUTED_VALUE"""),"2022-04-12 03:34:47 UTC")</f>
        <v>2022-04-12 03:34:47 UTC</v>
      </c>
      <c r="G341" s="1" t="str">
        <f>IFERROR(__xludf.DUMMYFUNCTION("""COMPUTED_VALUE"""),"f8164938fee04a149d5a0e636061ef83")</f>
        <v>f8164938fee04a149d5a0e636061ef83</v>
      </c>
      <c r="H341" s="1" t="str">
        <f>IFERROR(__xludf.DUMMYFUNCTION("""COMPUTED_VALUE"""),"599e8f8d09d8b53f3d344750c8c4df75")</f>
        <v>599e8f8d09d8b53f3d344750c8c4df75</v>
      </c>
      <c r="I341" s="1">
        <f>IFERROR(__xludf.DUMMYFUNCTION("""COMPUTED_VALUE"""),19.0)</f>
        <v>19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2" t="s">
        <v>426</v>
      </c>
      <c r="B342" s="2" t="s">
        <v>248</v>
      </c>
      <c r="C342" s="1"/>
      <c r="D342" s="1"/>
      <c r="E342" s="1"/>
      <c r="F342" s="1" t="str">
        <f>IFERROR(__xludf.DUMMYFUNCTION("""COMPUTED_VALUE"""),"2022-04-12 03:34:46 UTC")</f>
        <v>2022-04-12 03:34:46 UTC</v>
      </c>
      <c r="G342" s="1" t="str">
        <f>IFERROR(__xludf.DUMMYFUNCTION("""COMPUTED_VALUE"""),"f8164938fee04a149d5a0e636061ef83")</f>
        <v>f8164938fee04a149d5a0e636061ef83</v>
      </c>
      <c r="H342" s="1" t="str">
        <f>IFERROR(__xludf.DUMMYFUNCTION("""COMPUTED_VALUE"""),"59abf2e1616319f6acc5388d02fa6337")</f>
        <v>59abf2e1616319f6acc5388d02fa6337</v>
      </c>
      <c r="I342" s="1">
        <f>IFERROR(__xludf.DUMMYFUNCTION("""COMPUTED_VALUE"""),2.0)</f>
        <v>2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2" t="s">
        <v>427</v>
      </c>
      <c r="B343" s="2" t="s">
        <v>248</v>
      </c>
      <c r="C343" s="1"/>
      <c r="D343" s="1"/>
      <c r="E343" s="1"/>
      <c r="F343" s="1" t="str">
        <f>IFERROR(__xludf.DUMMYFUNCTION("""COMPUTED_VALUE"""),"2022-04-12 03:34:45 UTC")</f>
        <v>2022-04-12 03:34:45 UTC</v>
      </c>
      <c r="G343" s="1" t="str">
        <f>IFERROR(__xludf.DUMMYFUNCTION("""COMPUTED_VALUE"""),"f8164938fee04a149d5a0e636061ef83")</f>
        <v>f8164938fee04a149d5a0e636061ef83</v>
      </c>
      <c r="H343" s="1" t="str">
        <f>IFERROR(__xludf.DUMMYFUNCTION("""COMPUTED_VALUE"""),"59ae0791a4678f31abddd93eee0a9559")</f>
        <v>59ae0791a4678f31abddd93eee0a9559</v>
      </c>
      <c r="I343" s="1">
        <f>IFERROR(__xludf.DUMMYFUNCTION("""COMPUTED_VALUE"""),0.0)</f>
        <v>0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2" t="s">
        <v>428</v>
      </c>
      <c r="B344" s="2" t="s">
        <v>248</v>
      </c>
      <c r="C344" s="1"/>
      <c r="D344" s="1"/>
      <c r="E344" s="1"/>
      <c r="F344" s="1" t="str">
        <f>IFERROR(__xludf.DUMMYFUNCTION("""COMPUTED_VALUE"""),"2022-04-12 03:34:44 UTC")</f>
        <v>2022-04-12 03:34:44 UTC</v>
      </c>
      <c r="G344" s="1" t="str">
        <f>IFERROR(__xludf.DUMMYFUNCTION("""COMPUTED_VALUE"""),"f8164938fee04a149d5a0e636061ef83")</f>
        <v>f8164938fee04a149d5a0e636061ef83</v>
      </c>
      <c r="H344" s="1" t="str">
        <f>IFERROR(__xludf.DUMMYFUNCTION("""COMPUTED_VALUE"""),"5ac91eed3cd38e58add0abb08c8f2d21")</f>
        <v>5ac91eed3cd38e58add0abb08c8f2d21</v>
      </c>
      <c r="I344" s="1">
        <f>IFERROR(__xludf.DUMMYFUNCTION("""COMPUTED_VALUE"""),1.0)</f>
        <v>1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2" t="s">
        <v>429</v>
      </c>
      <c r="B345" s="2" t="s">
        <v>248</v>
      </c>
      <c r="C345" s="1"/>
      <c r="D345" s="1"/>
      <c r="E345" s="1"/>
      <c r="F345" s="1" t="str">
        <f>IFERROR(__xludf.DUMMYFUNCTION("""COMPUTED_VALUE"""),"2022-04-12 03:34:43 UTC")</f>
        <v>2022-04-12 03:34:43 UTC</v>
      </c>
      <c r="G345" s="1" t="str">
        <f>IFERROR(__xludf.DUMMYFUNCTION("""COMPUTED_VALUE"""),"f8164938fee04a149d5a0e636061ef83")</f>
        <v>f8164938fee04a149d5a0e636061ef83</v>
      </c>
      <c r="H345" s="1" t="str">
        <f>IFERROR(__xludf.DUMMYFUNCTION("""COMPUTED_VALUE"""),"5c2b95f792951d402e24d930b9312535")</f>
        <v>5c2b95f792951d402e24d930b9312535</v>
      </c>
      <c r="I345" s="1">
        <f>IFERROR(__xludf.DUMMYFUNCTION("""COMPUTED_VALUE"""),0.0)</f>
        <v>0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2" t="s">
        <v>430</v>
      </c>
      <c r="B346" s="2" t="s">
        <v>248</v>
      </c>
      <c r="C346" s="1"/>
      <c r="D346" s="1"/>
      <c r="E346" s="1"/>
      <c r="F346" s="1" t="str">
        <f>IFERROR(__xludf.DUMMYFUNCTION("""COMPUTED_VALUE"""),"2022-04-12 03:34:42 UTC")</f>
        <v>2022-04-12 03:34:42 UTC</v>
      </c>
      <c r="G346" s="1" t="str">
        <f>IFERROR(__xludf.DUMMYFUNCTION("""COMPUTED_VALUE"""),"f8164938fee04a149d5a0e636061ef83")</f>
        <v>f8164938fee04a149d5a0e636061ef83</v>
      </c>
      <c r="H346" s="1" t="str">
        <f>IFERROR(__xludf.DUMMYFUNCTION("""COMPUTED_VALUE"""),"5c4451e469959206f1b8f02a6c2282d7")</f>
        <v>5c4451e469959206f1b8f02a6c2282d7</v>
      </c>
      <c r="I346" s="1">
        <f>IFERROR(__xludf.DUMMYFUNCTION("""COMPUTED_VALUE"""),0.0)</f>
        <v>0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2" t="s">
        <v>431</v>
      </c>
      <c r="B347" s="2" t="s">
        <v>248</v>
      </c>
      <c r="C347" s="1"/>
      <c r="D347" s="1"/>
      <c r="E347" s="1"/>
      <c r="F347" s="1" t="str">
        <f>IFERROR(__xludf.DUMMYFUNCTION("""COMPUTED_VALUE"""),"2022-04-12 03:34:41 UTC")</f>
        <v>2022-04-12 03:34:41 UTC</v>
      </c>
      <c r="G347" s="1" t="str">
        <f>IFERROR(__xludf.DUMMYFUNCTION("""COMPUTED_VALUE"""),"f8164938fee04a149d5a0e636061ef83")</f>
        <v>f8164938fee04a149d5a0e636061ef83</v>
      </c>
      <c r="H347" s="1" t="str">
        <f>IFERROR(__xludf.DUMMYFUNCTION("""COMPUTED_VALUE"""),"5c4f5e7f2a2f56ef5938ddcfb123ce0d")</f>
        <v>5c4f5e7f2a2f56ef5938ddcfb123ce0d</v>
      </c>
      <c r="I347" s="1">
        <f>IFERROR(__xludf.DUMMYFUNCTION("""COMPUTED_VALUE"""),1.0)</f>
        <v>1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2" t="s">
        <v>432</v>
      </c>
      <c r="B348" s="2" t="s">
        <v>248</v>
      </c>
      <c r="C348" s="1"/>
      <c r="D348" s="1"/>
      <c r="E348" s="1"/>
      <c r="F348" s="1" t="str">
        <f>IFERROR(__xludf.DUMMYFUNCTION("""COMPUTED_VALUE"""),"2022-04-12 03:34:40 UTC")</f>
        <v>2022-04-12 03:34:40 UTC</v>
      </c>
      <c r="G348" s="1" t="str">
        <f>IFERROR(__xludf.DUMMYFUNCTION("""COMPUTED_VALUE"""),"f8164938fee04a149d5a0e636061ef83")</f>
        <v>f8164938fee04a149d5a0e636061ef83</v>
      </c>
      <c r="H348" s="1" t="str">
        <f>IFERROR(__xludf.DUMMYFUNCTION("""COMPUTED_VALUE"""),"5c6346228d8010a0929e73ea93585d27")</f>
        <v>5c6346228d8010a0929e73ea93585d27</v>
      </c>
      <c r="I348" s="1">
        <f>IFERROR(__xludf.DUMMYFUNCTION("""COMPUTED_VALUE"""),8.0)</f>
        <v>8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2" t="s">
        <v>432</v>
      </c>
      <c r="B349" s="2" t="s">
        <v>248</v>
      </c>
      <c r="C349" s="1"/>
      <c r="D349" s="1"/>
      <c r="E349" s="1"/>
      <c r="F349" s="1" t="str">
        <f>IFERROR(__xludf.DUMMYFUNCTION("""COMPUTED_VALUE"""),"2022-04-12 03:34:40 UTC")</f>
        <v>2022-04-12 03:34:40 UTC</v>
      </c>
      <c r="G349" s="1" t="str">
        <f>IFERROR(__xludf.DUMMYFUNCTION("""COMPUTED_VALUE"""),"f8164938fee04a149d5a0e636061ef83")</f>
        <v>f8164938fee04a149d5a0e636061ef83</v>
      </c>
      <c r="H349" s="1" t="str">
        <f>IFERROR(__xludf.DUMMYFUNCTION("""COMPUTED_VALUE"""),"5c79921eec5fd6b07d8798037c595993")</f>
        <v>5c79921eec5fd6b07d8798037c595993</v>
      </c>
      <c r="I349" s="1">
        <f>IFERROR(__xludf.DUMMYFUNCTION("""COMPUTED_VALUE"""),1.0)</f>
        <v>1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2" t="s">
        <v>433</v>
      </c>
      <c r="B350" s="2" t="s">
        <v>248</v>
      </c>
      <c r="C350" s="1"/>
      <c r="D350" s="1"/>
      <c r="E350" s="1"/>
      <c r="F350" s="1" t="str">
        <f>IFERROR(__xludf.DUMMYFUNCTION("""COMPUTED_VALUE"""),"2022-04-12 03:34:39 UTC")</f>
        <v>2022-04-12 03:34:39 UTC</v>
      </c>
      <c r="G350" s="1" t="str">
        <f>IFERROR(__xludf.DUMMYFUNCTION("""COMPUTED_VALUE"""),"f8164938fee04a149d5a0e636061ef83")</f>
        <v>f8164938fee04a149d5a0e636061ef83</v>
      </c>
      <c r="H350" s="1" t="str">
        <f>IFERROR(__xludf.DUMMYFUNCTION("""COMPUTED_VALUE"""),"5c96d8f4870aaf9df0f058b648856c6d")</f>
        <v>5c96d8f4870aaf9df0f058b648856c6d</v>
      </c>
      <c r="I350" s="1">
        <f>IFERROR(__xludf.DUMMYFUNCTION("""COMPUTED_VALUE"""),0.0)</f>
        <v>0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2" t="s">
        <v>434</v>
      </c>
      <c r="B351" s="2" t="s">
        <v>248</v>
      </c>
      <c r="C351" s="1"/>
      <c r="D351" s="1"/>
      <c r="E351" s="1"/>
      <c r="F351" s="1" t="str">
        <f>IFERROR(__xludf.DUMMYFUNCTION("""COMPUTED_VALUE"""),"2022-04-12 03:34:38 UTC")</f>
        <v>2022-04-12 03:34:38 UTC</v>
      </c>
      <c r="G351" s="1" t="str">
        <f>IFERROR(__xludf.DUMMYFUNCTION("""COMPUTED_VALUE"""),"f8164938fee04a149d5a0e636061ef83")</f>
        <v>f8164938fee04a149d5a0e636061ef83</v>
      </c>
      <c r="H351" s="1" t="str">
        <f>IFERROR(__xludf.DUMMYFUNCTION("""COMPUTED_VALUE"""),"5cb210617c5ff6ce43c64d163e29aa22")</f>
        <v>5cb210617c5ff6ce43c64d163e29aa22</v>
      </c>
      <c r="I351" s="1">
        <f>IFERROR(__xludf.DUMMYFUNCTION("""COMPUTED_VALUE"""),0.0)</f>
        <v>0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2" t="s">
        <v>435</v>
      </c>
      <c r="B352" s="2" t="s">
        <v>248</v>
      </c>
      <c r="C352" s="1"/>
      <c r="D352" s="1"/>
      <c r="E352" s="1"/>
      <c r="F352" s="1" t="str">
        <f>IFERROR(__xludf.DUMMYFUNCTION("""COMPUTED_VALUE"""),"2022-04-12 03:34:37 UTC")</f>
        <v>2022-04-12 03:34:37 UTC</v>
      </c>
      <c r="G352" s="1" t="str">
        <f>IFERROR(__xludf.DUMMYFUNCTION("""COMPUTED_VALUE"""),"f8164938fee04a149d5a0e636061ef83")</f>
        <v>f8164938fee04a149d5a0e636061ef83</v>
      </c>
      <c r="H352" s="1" t="str">
        <f>IFERROR(__xludf.DUMMYFUNCTION("""COMPUTED_VALUE"""),"5ea3a07888561c8dfd8e1afe15af0729")</f>
        <v>5ea3a07888561c8dfd8e1afe15af0729</v>
      </c>
      <c r="I352" s="1">
        <f>IFERROR(__xludf.DUMMYFUNCTION("""COMPUTED_VALUE"""),1.0)</f>
        <v>1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2" t="s">
        <v>436</v>
      </c>
      <c r="B353" s="2" t="s">
        <v>248</v>
      </c>
      <c r="C353" s="1"/>
      <c r="D353" s="1"/>
      <c r="E353" s="1"/>
      <c r="F353" s="1" t="str">
        <f>IFERROR(__xludf.DUMMYFUNCTION("""COMPUTED_VALUE"""),"2022-04-12 03:34:36 UTC")</f>
        <v>2022-04-12 03:34:36 UTC</v>
      </c>
      <c r="G353" s="1" t="str">
        <f>IFERROR(__xludf.DUMMYFUNCTION("""COMPUTED_VALUE"""),"f8164938fee04a149d5a0e636061ef83")</f>
        <v>f8164938fee04a149d5a0e636061ef83</v>
      </c>
      <c r="H353" s="1" t="str">
        <f>IFERROR(__xludf.DUMMYFUNCTION("""COMPUTED_VALUE"""),"5efe58e2941d64a18391188f91de66a8")</f>
        <v>5efe58e2941d64a18391188f91de66a8</v>
      </c>
      <c r="I353" s="1">
        <f>IFERROR(__xludf.DUMMYFUNCTION("""COMPUTED_VALUE"""),1.0)</f>
        <v>1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2" t="s">
        <v>437</v>
      </c>
      <c r="B354" s="2" t="s">
        <v>248</v>
      </c>
      <c r="C354" s="1"/>
      <c r="D354" s="1"/>
      <c r="E354" s="1"/>
      <c r="F354" s="1" t="str">
        <f>IFERROR(__xludf.DUMMYFUNCTION("""COMPUTED_VALUE"""),"2022-04-12 03:34:35 UTC")</f>
        <v>2022-04-12 03:34:35 UTC</v>
      </c>
      <c r="G354" s="1" t="str">
        <f>IFERROR(__xludf.DUMMYFUNCTION("""COMPUTED_VALUE"""),"f8164938fee04a149d5a0e636061ef83")</f>
        <v>f8164938fee04a149d5a0e636061ef83</v>
      </c>
      <c r="H354" s="1" t="str">
        <f>IFERROR(__xludf.DUMMYFUNCTION("""COMPUTED_VALUE"""),"5f29969bbffab212f20b8ac66c8d3029")</f>
        <v>5f29969bbffab212f20b8ac66c8d3029</v>
      </c>
      <c r="I354" s="1">
        <f>IFERROR(__xludf.DUMMYFUNCTION("""COMPUTED_VALUE"""),1.0)</f>
        <v>1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2" t="s">
        <v>437</v>
      </c>
      <c r="B355" s="2" t="s">
        <v>248</v>
      </c>
      <c r="C355" s="1"/>
      <c r="D355" s="1"/>
      <c r="E355" s="1"/>
      <c r="F355" s="1" t="str">
        <f>IFERROR(__xludf.DUMMYFUNCTION("""COMPUTED_VALUE"""),"2022-04-12 03:34:35 UTC")</f>
        <v>2022-04-12 03:34:35 UTC</v>
      </c>
      <c r="G355" s="1" t="str">
        <f>IFERROR(__xludf.DUMMYFUNCTION("""COMPUTED_VALUE"""),"f8164938fee04a149d5a0e636061ef83")</f>
        <v>f8164938fee04a149d5a0e636061ef83</v>
      </c>
      <c r="H355" s="1" t="str">
        <f>IFERROR(__xludf.DUMMYFUNCTION("""COMPUTED_VALUE"""),"5f67c56d0eeb9e205f37ed062d53d786")</f>
        <v>5f67c56d0eeb9e205f37ed062d53d786</v>
      </c>
      <c r="I355" s="1">
        <f>IFERROR(__xludf.DUMMYFUNCTION("""COMPUTED_VALUE"""),0.0)</f>
        <v>0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2" t="s">
        <v>438</v>
      </c>
      <c r="B356" s="2" t="s">
        <v>248</v>
      </c>
      <c r="C356" s="1"/>
      <c r="D356" s="1"/>
      <c r="E356" s="1"/>
      <c r="F356" s="1" t="str">
        <f>IFERROR(__xludf.DUMMYFUNCTION("""COMPUTED_VALUE"""),"2022-04-12 03:34:34 UTC")</f>
        <v>2022-04-12 03:34:34 UTC</v>
      </c>
      <c r="G356" s="1" t="str">
        <f>IFERROR(__xludf.DUMMYFUNCTION("""COMPUTED_VALUE"""),"f8164938fee04a149d5a0e636061ef83")</f>
        <v>f8164938fee04a149d5a0e636061ef83</v>
      </c>
      <c r="H356" s="1" t="str">
        <f>IFERROR(__xludf.DUMMYFUNCTION("""COMPUTED_VALUE"""),"5fc0cf9f5dedc9eeaf153941f5012a46")</f>
        <v>5fc0cf9f5dedc9eeaf153941f5012a46</v>
      </c>
      <c r="I356" s="1">
        <f>IFERROR(__xludf.DUMMYFUNCTION("""COMPUTED_VALUE"""),7.0)</f>
        <v>7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2" t="s">
        <v>439</v>
      </c>
      <c r="B357" s="2" t="s">
        <v>248</v>
      </c>
      <c r="C357" s="1"/>
      <c r="D357" s="1"/>
      <c r="E357" s="1"/>
      <c r="F357" s="1" t="str">
        <f>IFERROR(__xludf.DUMMYFUNCTION("""COMPUTED_VALUE"""),"2022-04-12 03:34:33 UTC")</f>
        <v>2022-04-12 03:34:33 UTC</v>
      </c>
      <c r="G357" s="1" t="str">
        <f>IFERROR(__xludf.DUMMYFUNCTION("""COMPUTED_VALUE"""),"f8164938fee04a149d5a0e636061ef83")</f>
        <v>f8164938fee04a149d5a0e636061ef83</v>
      </c>
      <c r="H357" s="1" t="str">
        <f>IFERROR(__xludf.DUMMYFUNCTION("""COMPUTED_VALUE"""),"6092bca40c424ed0ef0bcef816d8d02a")</f>
        <v>6092bca40c424ed0ef0bcef816d8d02a</v>
      </c>
      <c r="I357" s="1">
        <f>IFERROR(__xludf.DUMMYFUNCTION("""COMPUTED_VALUE"""),1.0)</f>
        <v>1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2" t="s">
        <v>440</v>
      </c>
      <c r="B358" s="2" t="s">
        <v>248</v>
      </c>
      <c r="C358" s="1"/>
      <c r="D358" s="1"/>
      <c r="E358" s="1"/>
      <c r="F358" s="1" t="str">
        <f>IFERROR(__xludf.DUMMYFUNCTION("""COMPUTED_VALUE"""),"2022-04-12 03:34:32 UTC")</f>
        <v>2022-04-12 03:34:32 UTC</v>
      </c>
      <c r="G358" s="1" t="str">
        <f>IFERROR(__xludf.DUMMYFUNCTION("""COMPUTED_VALUE"""),"f8164938fee04a149d5a0e636061ef83")</f>
        <v>f8164938fee04a149d5a0e636061ef83</v>
      </c>
      <c r="H358" s="1" t="str">
        <f>IFERROR(__xludf.DUMMYFUNCTION("""COMPUTED_VALUE"""),"60b28cc9a90045b62a5a09e3bd2eb6ba")</f>
        <v>60b28cc9a90045b62a5a09e3bd2eb6ba</v>
      </c>
      <c r="I358" s="1">
        <f>IFERROR(__xludf.DUMMYFUNCTION("""COMPUTED_VALUE"""),3.0)</f>
        <v>3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2" t="s">
        <v>441</v>
      </c>
      <c r="B359" s="2" t="s">
        <v>248</v>
      </c>
      <c r="C359" s="1"/>
      <c r="D359" s="1"/>
      <c r="E359" s="1"/>
      <c r="F359" s="1" t="str">
        <f>IFERROR(__xludf.DUMMYFUNCTION("""COMPUTED_VALUE"""),"2022-04-12 03:34:31 UTC")</f>
        <v>2022-04-12 03:34:31 UTC</v>
      </c>
      <c r="G359" s="1" t="str">
        <f>IFERROR(__xludf.DUMMYFUNCTION("""COMPUTED_VALUE"""),"f8164938fee04a149d5a0e636061ef83")</f>
        <v>f8164938fee04a149d5a0e636061ef83</v>
      </c>
      <c r="H359" s="1" t="str">
        <f>IFERROR(__xludf.DUMMYFUNCTION("""COMPUTED_VALUE"""),"60c45d5d66116f2def35dbe0afefa08d")</f>
        <v>60c45d5d66116f2def35dbe0afefa08d</v>
      </c>
      <c r="I359" s="1">
        <f>IFERROR(__xludf.DUMMYFUNCTION("""COMPUTED_VALUE"""),0.0)</f>
        <v>0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2" t="s">
        <v>442</v>
      </c>
      <c r="B360" s="2" t="s">
        <v>248</v>
      </c>
      <c r="C360" s="1"/>
      <c r="D360" s="1"/>
      <c r="E360" s="1"/>
      <c r="F360" s="1" t="str">
        <f>IFERROR(__xludf.DUMMYFUNCTION("""COMPUTED_VALUE"""),"2022-04-12 03:34:30 UTC")</f>
        <v>2022-04-12 03:34:30 UTC</v>
      </c>
      <c r="G360" s="1" t="str">
        <f>IFERROR(__xludf.DUMMYFUNCTION("""COMPUTED_VALUE"""),"f8164938fee04a149d5a0e636061ef83")</f>
        <v>f8164938fee04a149d5a0e636061ef83</v>
      </c>
      <c r="H360" s="1" t="str">
        <f>IFERROR(__xludf.DUMMYFUNCTION("""COMPUTED_VALUE"""),"60e38c4f99b0ad661d4e847ff5ba698f")</f>
        <v>60e38c4f99b0ad661d4e847ff5ba698f</v>
      </c>
      <c r="I360" s="1">
        <f>IFERROR(__xludf.DUMMYFUNCTION("""COMPUTED_VALUE"""),2.0)</f>
        <v>2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2" t="s">
        <v>443</v>
      </c>
      <c r="B361" s="2" t="s">
        <v>248</v>
      </c>
      <c r="C361" s="1"/>
      <c r="D361" s="1"/>
      <c r="E361" s="1"/>
      <c r="F361" s="1" t="str">
        <f>IFERROR(__xludf.DUMMYFUNCTION("""COMPUTED_VALUE"""),"2022-04-12 03:34:29 UTC")</f>
        <v>2022-04-12 03:34:29 UTC</v>
      </c>
      <c r="G361" s="1" t="str">
        <f>IFERROR(__xludf.DUMMYFUNCTION("""COMPUTED_VALUE"""),"f8164938fee04a149d5a0e636061ef83")</f>
        <v>f8164938fee04a149d5a0e636061ef83</v>
      </c>
      <c r="H361" s="1" t="str">
        <f>IFERROR(__xludf.DUMMYFUNCTION("""COMPUTED_VALUE"""),"60e48d31f29e43e15d8a884b73bd4e4b")</f>
        <v>60e48d31f29e43e15d8a884b73bd4e4b</v>
      </c>
      <c r="I361" s="1">
        <f>IFERROR(__xludf.DUMMYFUNCTION("""COMPUTED_VALUE"""),0.0)</f>
        <v>0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2" t="s">
        <v>444</v>
      </c>
      <c r="B362" s="2" t="s">
        <v>248</v>
      </c>
      <c r="C362" s="1"/>
      <c r="D362" s="1"/>
      <c r="E362" s="1"/>
      <c r="F362" s="1" t="str">
        <f>IFERROR(__xludf.DUMMYFUNCTION("""COMPUTED_VALUE"""),"2022-04-12 03:34:28 UTC")</f>
        <v>2022-04-12 03:34:28 UTC</v>
      </c>
      <c r="G362" s="1" t="str">
        <f>IFERROR(__xludf.DUMMYFUNCTION("""COMPUTED_VALUE"""),"f8164938fee04a149d5a0e636061ef83")</f>
        <v>f8164938fee04a149d5a0e636061ef83</v>
      </c>
      <c r="H362" s="1" t="str">
        <f>IFERROR(__xludf.DUMMYFUNCTION("""COMPUTED_VALUE"""),"6109d6e45acda52508d0f2c2712b5285")</f>
        <v>6109d6e45acda52508d0f2c2712b5285</v>
      </c>
      <c r="I362" s="1">
        <f>IFERROR(__xludf.DUMMYFUNCTION("""COMPUTED_VALUE"""),2.0)</f>
        <v>2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2" t="s">
        <v>444</v>
      </c>
      <c r="B363" s="2" t="s">
        <v>248</v>
      </c>
      <c r="C363" s="1"/>
      <c r="D363" s="1"/>
      <c r="E363" s="1"/>
      <c r="F363" s="1" t="str">
        <f>IFERROR(__xludf.DUMMYFUNCTION("""COMPUTED_VALUE"""),"2022-04-12 03:34:28 UTC")</f>
        <v>2022-04-12 03:34:28 UTC</v>
      </c>
      <c r="G363" s="1" t="str">
        <f>IFERROR(__xludf.DUMMYFUNCTION("""COMPUTED_VALUE"""),"f8164938fee04a149d5a0e636061ef83")</f>
        <v>f8164938fee04a149d5a0e636061ef83</v>
      </c>
      <c r="H363" s="1" t="str">
        <f>IFERROR(__xludf.DUMMYFUNCTION("""COMPUTED_VALUE"""),"61705b2438752c4b417a7eea0fc15508")</f>
        <v>61705b2438752c4b417a7eea0fc15508</v>
      </c>
      <c r="I363" s="1">
        <f>IFERROR(__xludf.DUMMYFUNCTION("""COMPUTED_VALUE"""),0.0)</f>
        <v>0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2" t="s">
        <v>445</v>
      </c>
      <c r="B364" s="2" t="s">
        <v>248</v>
      </c>
      <c r="C364" s="1"/>
      <c r="D364" s="1"/>
      <c r="E364" s="1"/>
      <c r="F364" s="1" t="str">
        <f>IFERROR(__xludf.DUMMYFUNCTION("""COMPUTED_VALUE"""),"2022-04-12 03:34:27 UTC")</f>
        <v>2022-04-12 03:34:27 UTC</v>
      </c>
      <c r="G364" s="1" t="str">
        <f>IFERROR(__xludf.DUMMYFUNCTION("""COMPUTED_VALUE"""),"f8164938fee04a149d5a0e636061ef83")</f>
        <v>f8164938fee04a149d5a0e636061ef83</v>
      </c>
      <c r="H364" s="1" t="str">
        <f>IFERROR(__xludf.DUMMYFUNCTION("""COMPUTED_VALUE"""),"6195ab344898e75fa818d7ae7f11d154")</f>
        <v>6195ab344898e75fa818d7ae7f11d154</v>
      </c>
      <c r="I364" s="1">
        <f>IFERROR(__xludf.DUMMYFUNCTION("""COMPUTED_VALUE"""),1.0)</f>
        <v>1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2" t="s">
        <v>446</v>
      </c>
      <c r="B365" s="2" t="s">
        <v>248</v>
      </c>
      <c r="C365" s="1"/>
      <c r="D365" s="1"/>
      <c r="E365" s="1"/>
      <c r="F365" s="1" t="str">
        <f>IFERROR(__xludf.DUMMYFUNCTION("""COMPUTED_VALUE"""),"2022-04-12 03:34:26 UTC")</f>
        <v>2022-04-12 03:34:26 UTC</v>
      </c>
      <c r="G365" s="1" t="str">
        <f>IFERROR(__xludf.DUMMYFUNCTION("""COMPUTED_VALUE"""),"f8164938fee04a149d5a0e636061ef83")</f>
        <v>f8164938fee04a149d5a0e636061ef83</v>
      </c>
      <c r="H365" s="1" t="str">
        <f>IFERROR(__xludf.DUMMYFUNCTION("""COMPUTED_VALUE"""),"61d4bfe489646dd8eedd8ff4c32ded1d")</f>
        <v>61d4bfe489646dd8eedd8ff4c32ded1d</v>
      </c>
      <c r="I365" s="1">
        <f>IFERROR(__xludf.DUMMYFUNCTION("""COMPUTED_VALUE"""),0.0)</f>
        <v>0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2" t="s">
        <v>447</v>
      </c>
      <c r="B366" s="2" t="s">
        <v>248</v>
      </c>
      <c r="C366" s="1"/>
      <c r="D366" s="1"/>
      <c r="E366" s="1"/>
      <c r="F366" s="1" t="str">
        <f>IFERROR(__xludf.DUMMYFUNCTION("""COMPUTED_VALUE"""),"2022-04-12 03:34:25 UTC")</f>
        <v>2022-04-12 03:34:25 UTC</v>
      </c>
      <c r="G366" s="1" t="str">
        <f>IFERROR(__xludf.DUMMYFUNCTION("""COMPUTED_VALUE"""),"f8164938fee04a149d5a0e636061ef83")</f>
        <v>f8164938fee04a149d5a0e636061ef83</v>
      </c>
      <c r="H366" s="1" t="str">
        <f>IFERROR(__xludf.DUMMYFUNCTION("""COMPUTED_VALUE"""),"61ea290aa9e31814ee4d2ced8dfcf3c4")</f>
        <v>61ea290aa9e31814ee4d2ced8dfcf3c4</v>
      </c>
      <c r="I366" s="1">
        <f>IFERROR(__xludf.DUMMYFUNCTION("""COMPUTED_VALUE"""),0.0)</f>
        <v>0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2" t="s">
        <v>448</v>
      </c>
      <c r="B367" s="2" t="s">
        <v>248</v>
      </c>
      <c r="C367" s="1"/>
      <c r="D367" s="1"/>
      <c r="E367" s="1"/>
      <c r="F367" s="1" t="str">
        <f>IFERROR(__xludf.DUMMYFUNCTION("""COMPUTED_VALUE"""),"2022-04-12 03:34:24 UTC")</f>
        <v>2022-04-12 03:34:24 UTC</v>
      </c>
      <c r="G367" s="1" t="str">
        <f>IFERROR(__xludf.DUMMYFUNCTION("""COMPUTED_VALUE"""),"f8164938fee04a149d5a0e636061ef83")</f>
        <v>f8164938fee04a149d5a0e636061ef83</v>
      </c>
      <c r="H367" s="1" t="str">
        <f>IFERROR(__xludf.DUMMYFUNCTION("""COMPUTED_VALUE"""),"622702c2ff489b06631aeeedffadcf80")</f>
        <v>622702c2ff489b06631aeeedffadcf80</v>
      </c>
      <c r="I367" s="1">
        <f>IFERROR(__xludf.DUMMYFUNCTION("""COMPUTED_VALUE"""),28.0)</f>
        <v>28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2" t="s">
        <v>449</v>
      </c>
      <c r="B368" s="2" t="s">
        <v>248</v>
      </c>
      <c r="C368" s="1"/>
      <c r="D368" s="1"/>
      <c r="E368" s="1"/>
      <c r="F368" s="1" t="str">
        <f>IFERROR(__xludf.DUMMYFUNCTION("""COMPUTED_VALUE"""),"2022-04-12 03:34:23 UTC")</f>
        <v>2022-04-12 03:34:23 UTC</v>
      </c>
      <c r="G368" s="1" t="str">
        <f>IFERROR(__xludf.DUMMYFUNCTION("""COMPUTED_VALUE"""),"f8164938fee04a149d5a0e636061ef83")</f>
        <v>f8164938fee04a149d5a0e636061ef83</v>
      </c>
      <c r="H368" s="1" t="str">
        <f>IFERROR(__xludf.DUMMYFUNCTION("""COMPUTED_VALUE"""),"6236bb0455a02c42d10d31c2bd6fed36")</f>
        <v>6236bb0455a02c42d10d31c2bd6fed36</v>
      </c>
      <c r="I368" s="1">
        <f>IFERROR(__xludf.DUMMYFUNCTION("""COMPUTED_VALUE"""),1.0)</f>
        <v>1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2" t="s">
        <v>450</v>
      </c>
      <c r="B369" s="2" t="s">
        <v>248</v>
      </c>
      <c r="C369" s="1"/>
      <c r="D369" s="1"/>
      <c r="E369" s="1"/>
      <c r="F369" s="1" t="str">
        <f>IFERROR(__xludf.DUMMYFUNCTION("""COMPUTED_VALUE"""),"2022-04-12 03:34:22 UTC")</f>
        <v>2022-04-12 03:34:22 UTC</v>
      </c>
      <c r="G369" s="1" t="str">
        <f>IFERROR(__xludf.DUMMYFUNCTION("""COMPUTED_VALUE"""),"f8164938fee04a149d5a0e636061ef83")</f>
        <v>f8164938fee04a149d5a0e636061ef83</v>
      </c>
      <c r="H369" s="1" t="str">
        <f>IFERROR(__xludf.DUMMYFUNCTION("""COMPUTED_VALUE"""),"6238c3c89df9f61be5e96afe8d4becde")</f>
        <v>6238c3c89df9f61be5e96afe8d4becde</v>
      </c>
      <c r="I369" s="1">
        <f>IFERROR(__xludf.DUMMYFUNCTION("""COMPUTED_VALUE"""),1.0)</f>
        <v>1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2" t="s">
        <v>450</v>
      </c>
      <c r="B370" s="2" t="s">
        <v>248</v>
      </c>
      <c r="C370" s="1"/>
      <c r="D370" s="1"/>
      <c r="E370" s="1"/>
      <c r="F370" s="1" t="str">
        <f>IFERROR(__xludf.DUMMYFUNCTION("""COMPUTED_VALUE"""),"2022-04-12 03:34:22 UTC")</f>
        <v>2022-04-12 03:34:22 UTC</v>
      </c>
      <c r="G370" s="1" t="str">
        <f>IFERROR(__xludf.DUMMYFUNCTION("""COMPUTED_VALUE"""),"f8164938fee04a149d5a0e636061ef83")</f>
        <v>f8164938fee04a149d5a0e636061ef83</v>
      </c>
      <c r="H370" s="1" t="str">
        <f>IFERROR(__xludf.DUMMYFUNCTION("""COMPUTED_VALUE"""),"623962241c10cab9dc8c81d768d17b62")</f>
        <v>623962241c10cab9dc8c81d768d17b62</v>
      </c>
      <c r="I370" s="1">
        <f>IFERROR(__xludf.DUMMYFUNCTION("""COMPUTED_VALUE"""),0.0)</f>
        <v>0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2" t="s">
        <v>451</v>
      </c>
      <c r="B371" s="2" t="s">
        <v>248</v>
      </c>
      <c r="C371" s="1"/>
      <c r="D371" s="1"/>
      <c r="E371" s="1"/>
      <c r="F371" s="1" t="str">
        <f>IFERROR(__xludf.DUMMYFUNCTION("""COMPUTED_VALUE"""),"2022-04-12 03:34:21 UTC")</f>
        <v>2022-04-12 03:34:21 UTC</v>
      </c>
      <c r="G371" s="1" t="str">
        <f>IFERROR(__xludf.DUMMYFUNCTION("""COMPUTED_VALUE"""),"f8164938fee04a149d5a0e636061ef83")</f>
        <v>f8164938fee04a149d5a0e636061ef83</v>
      </c>
      <c r="H371" s="1" t="str">
        <f>IFERROR(__xludf.DUMMYFUNCTION("""COMPUTED_VALUE"""),"625d31150747d4ae8d20c8a489a5d48d")</f>
        <v>625d31150747d4ae8d20c8a489a5d48d</v>
      </c>
      <c r="I371" s="1">
        <f>IFERROR(__xludf.DUMMYFUNCTION("""COMPUTED_VALUE"""),1.0)</f>
        <v>1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2" t="s">
        <v>452</v>
      </c>
      <c r="B372" s="2" t="s">
        <v>248</v>
      </c>
      <c r="C372" s="1"/>
      <c r="D372" s="1"/>
      <c r="E372" s="1"/>
      <c r="F372" s="1" t="str">
        <f>IFERROR(__xludf.DUMMYFUNCTION("""COMPUTED_VALUE"""),"2022-04-12 03:34:20 UTC")</f>
        <v>2022-04-12 03:34:20 UTC</v>
      </c>
      <c r="G372" s="1" t="str">
        <f>IFERROR(__xludf.DUMMYFUNCTION("""COMPUTED_VALUE"""),"f8164938fee04a149d5a0e636061ef83")</f>
        <v>f8164938fee04a149d5a0e636061ef83</v>
      </c>
      <c r="H372" s="1" t="str">
        <f>IFERROR(__xludf.DUMMYFUNCTION("""COMPUTED_VALUE"""),"6294840eb08f71a99cf92570a0c346d8")</f>
        <v>6294840eb08f71a99cf92570a0c346d8</v>
      </c>
      <c r="I372" s="1">
        <f>IFERROR(__xludf.DUMMYFUNCTION("""COMPUTED_VALUE"""),3.0)</f>
        <v>3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2" t="s">
        <v>453</v>
      </c>
      <c r="B373" s="2" t="s">
        <v>248</v>
      </c>
      <c r="C373" s="1"/>
      <c r="D373" s="1"/>
      <c r="E373" s="1"/>
      <c r="F373" s="1" t="str">
        <f>IFERROR(__xludf.DUMMYFUNCTION("""COMPUTED_VALUE"""),"2022-04-12 03:34:19 UTC")</f>
        <v>2022-04-12 03:34:19 UTC</v>
      </c>
      <c r="G373" s="1" t="str">
        <f>IFERROR(__xludf.DUMMYFUNCTION("""COMPUTED_VALUE"""),"f8164938fee04a149d5a0e636061ef83")</f>
        <v>f8164938fee04a149d5a0e636061ef83</v>
      </c>
      <c r="H373" s="1" t="str">
        <f>IFERROR(__xludf.DUMMYFUNCTION("""COMPUTED_VALUE"""),"62e2c50c424982c79c1f1ecace3259b2")</f>
        <v>62e2c50c424982c79c1f1ecace3259b2</v>
      </c>
      <c r="I373" s="1">
        <f>IFERROR(__xludf.DUMMYFUNCTION("""COMPUTED_VALUE"""),1.0)</f>
        <v>1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2" t="s">
        <v>454</v>
      </c>
      <c r="B374" s="2" t="s">
        <v>248</v>
      </c>
      <c r="C374" s="1"/>
      <c r="D374" s="1"/>
      <c r="E374" s="1"/>
      <c r="F374" s="1" t="str">
        <f>IFERROR(__xludf.DUMMYFUNCTION("""COMPUTED_VALUE"""),"2022-04-12 03:34:18 UTC")</f>
        <v>2022-04-12 03:34:18 UTC</v>
      </c>
      <c r="G374" s="1" t="str">
        <f>IFERROR(__xludf.DUMMYFUNCTION("""COMPUTED_VALUE"""),"f8164938fee04a149d5a0e636061ef83")</f>
        <v>f8164938fee04a149d5a0e636061ef83</v>
      </c>
      <c r="H374" s="1" t="str">
        <f>IFERROR(__xludf.DUMMYFUNCTION("""COMPUTED_VALUE"""),"62ff45297bf4fe3d04d764d79892f2a2")</f>
        <v>62ff45297bf4fe3d04d764d79892f2a2</v>
      </c>
      <c r="I374" s="1">
        <f>IFERROR(__xludf.DUMMYFUNCTION("""COMPUTED_VALUE"""),0.0)</f>
        <v>0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2" t="s">
        <v>455</v>
      </c>
      <c r="B375" s="2" t="s">
        <v>248</v>
      </c>
      <c r="C375" s="1"/>
      <c r="D375" s="1"/>
      <c r="E375" s="1"/>
      <c r="F375" s="1" t="str">
        <f>IFERROR(__xludf.DUMMYFUNCTION("""COMPUTED_VALUE"""),"2022-04-12 03:34:17 UTC")</f>
        <v>2022-04-12 03:34:17 UTC</v>
      </c>
      <c r="G375" s="1" t="str">
        <f>IFERROR(__xludf.DUMMYFUNCTION("""COMPUTED_VALUE"""),"f8164938fee04a149d5a0e636061ef83")</f>
        <v>f8164938fee04a149d5a0e636061ef83</v>
      </c>
      <c r="H375" s="1" t="str">
        <f>IFERROR(__xludf.DUMMYFUNCTION("""COMPUTED_VALUE"""),"630f105100bf6a827277d94e01899211")</f>
        <v>630f105100bf6a827277d94e01899211</v>
      </c>
      <c r="I375" s="1">
        <f>IFERROR(__xludf.DUMMYFUNCTION("""COMPUTED_VALUE"""),2.0)</f>
        <v>2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2" t="s">
        <v>456</v>
      </c>
      <c r="B376" s="2" t="s">
        <v>248</v>
      </c>
      <c r="C376" s="1"/>
      <c r="D376" s="1"/>
      <c r="E376" s="1"/>
      <c r="F376" s="1" t="str">
        <f>IFERROR(__xludf.DUMMYFUNCTION("""COMPUTED_VALUE"""),"2022-04-12 03:34:16 UTC")</f>
        <v>2022-04-12 03:34:16 UTC</v>
      </c>
      <c r="G376" s="1" t="str">
        <f>IFERROR(__xludf.DUMMYFUNCTION("""COMPUTED_VALUE"""),"f8164938fee04a149d5a0e636061ef83")</f>
        <v>f8164938fee04a149d5a0e636061ef83</v>
      </c>
      <c r="H376" s="1" t="str">
        <f>IFERROR(__xludf.DUMMYFUNCTION("""COMPUTED_VALUE"""),"634a9f82ab76623b57c615778cfcc34d")</f>
        <v>634a9f82ab76623b57c615778cfcc34d</v>
      </c>
      <c r="I376" s="1">
        <f>IFERROR(__xludf.DUMMYFUNCTION("""COMPUTED_VALUE"""),5.0)</f>
        <v>5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2" t="s">
        <v>457</v>
      </c>
      <c r="B377" s="2" t="s">
        <v>248</v>
      </c>
      <c r="C377" s="1"/>
      <c r="D377" s="1"/>
      <c r="E377" s="1"/>
      <c r="F377" s="1" t="str">
        <f>IFERROR(__xludf.DUMMYFUNCTION("""COMPUTED_VALUE"""),"2022-04-12 03:34:15 UTC")</f>
        <v>2022-04-12 03:34:15 UTC</v>
      </c>
      <c r="G377" s="1" t="str">
        <f>IFERROR(__xludf.DUMMYFUNCTION("""COMPUTED_VALUE"""),"f8164938fee04a149d5a0e636061ef83")</f>
        <v>f8164938fee04a149d5a0e636061ef83</v>
      </c>
      <c r="H377" s="1" t="str">
        <f>IFERROR(__xludf.DUMMYFUNCTION("""COMPUTED_VALUE"""),"637d4e24a873b5298942f8bc80373e35")</f>
        <v>637d4e24a873b5298942f8bc80373e35</v>
      </c>
      <c r="I377" s="1">
        <f>IFERROR(__xludf.DUMMYFUNCTION("""COMPUTED_VALUE"""),1.0)</f>
        <v>1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2" t="s">
        <v>457</v>
      </c>
      <c r="B378" s="2" t="s">
        <v>248</v>
      </c>
      <c r="C378" s="1"/>
      <c r="D378" s="1"/>
      <c r="E378" s="1"/>
      <c r="F378" s="1" t="str">
        <f>IFERROR(__xludf.DUMMYFUNCTION("""COMPUTED_VALUE"""),"2022-04-12 03:34:15 UTC")</f>
        <v>2022-04-12 03:34:15 UTC</v>
      </c>
      <c r="G378" s="1" t="str">
        <f>IFERROR(__xludf.DUMMYFUNCTION("""COMPUTED_VALUE"""),"f8164938fee04a149d5a0e636061ef83")</f>
        <v>f8164938fee04a149d5a0e636061ef83</v>
      </c>
      <c r="H378" s="1" t="str">
        <f>IFERROR(__xludf.DUMMYFUNCTION("""COMPUTED_VALUE"""),"63b0c0c0e39797db661d7ecfe1aedf92")</f>
        <v>63b0c0c0e39797db661d7ecfe1aedf92</v>
      </c>
      <c r="I378" s="1">
        <f>IFERROR(__xludf.DUMMYFUNCTION("""COMPUTED_VALUE"""),0.0)</f>
        <v>0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2" t="s">
        <v>458</v>
      </c>
      <c r="B379" s="2" t="s">
        <v>248</v>
      </c>
      <c r="C379" s="1"/>
      <c r="D379" s="1"/>
      <c r="E379" s="1"/>
      <c r="F379" s="1" t="str">
        <f>IFERROR(__xludf.DUMMYFUNCTION("""COMPUTED_VALUE"""),"2022-04-12 03:34:14 UTC")</f>
        <v>2022-04-12 03:34:14 UTC</v>
      </c>
      <c r="G379" s="1" t="str">
        <f>IFERROR(__xludf.DUMMYFUNCTION("""COMPUTED_VALUE"""),"f8164938fee04a149d5a0e636061ef83")</f>
        <v>f8164938fee04a149d5a0e636061ef83</v>
      </c>
      <c r="H379" s="1" t="str">
        <f>IFERROR(__xludf.DUMMYFUNCTION("""COMPUTED_VALUE"""),"63c691db645157cdedf0fc60a48e6a0d")</f>
        <v>63c691db645157cdedf0fc60a48e6a0d</v>
      </c>
      <c r="I379" s="1">
        <f>IFERROR(__xludf.DUMMYFUNCTION("""COMPUTED_VALUE"""),10.0)</f>
        <v>10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2" t="s">
        <v>459</v>
      </c>
      <c r="B380" s="2" t="s">
        <v>248</v>
      </c>
      <c r="C380" s="1"/>
      <c r="D380" s="1"/>
      <c r="E380" s="1"/>
      <c r="F380" s="1" t="str">
        <f>IFERROR(__xludf.DUMMYFUNCTION("""COMPUTED_VALUE"""),"2022-04-12 03:34:13 UTC")</f>
        <v>2022-04-12 03:34:13 UTC</v>
      </c>
      <c r="G380" s="1" t="str">
        <f>IFERROR(__xludf.DUMMYFUNCTION("""COMPUTED_VALUE"""),"f8164938fee04a149d5a0e636061ef83")</f>
        <v>f8164938fee04a149d5a0e636061ef83</v>
      </c>
      <c r="H380" s="1" t="str">
        <f>IFERROR(__xludf.DUMMYFUNCTION("""COMPUTED_VALUE"""),"63cda5122665393a420e480d83ccac59")</f>
        <v>63cda5122665393a420e480d83ccac59</v>
      </c>
      <c r="I380" s="1">
        <f>IFERROR(__xludf.DUMMYFUNCTION("""COMPUTED_VALUE"""),0.0)</f>
        <v>0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2" t="s">
        <v>460</v>
      </c>
      <c r="B381" s="2" t="s">
        <v>248</v>
      </c>
      <c r="C381" s="1"/>
      <c r="D381" s="1"/>
      <c r="E381" s="1"/>
      <c r="F381" s="1" t="str">
        <f>IFERROR(__xludf.DUMMYFUNCTION("""COMPUTED_VALUE"""),"2022-04-12 03:34:12 UTC")</f>
        <v>2022-04-12 03:34:12 UTC</v>
      </c>
      <c r="G381" s="1" t="str">
        <f>IFERROR(__xludf.DUMMYFUNCTION("""COMPUTED_VALUE"""),"f8164938fee04a149d5a0e636061ef83")</f>
        <v>f8164938fee04a149d5a0e636061ef83</v>
      </c>
      <c r="H381" s="1" t="str">
        <f>IFERROR(__xludf.DUMMYFUNCTION("""COMPUTED_VALUE"""),"63d4e1f58830b4bd2bdf3abf72f7b9e5")</f>
        <v>63d4e1f58830b4bd2bdf3abf72f7b9e5</v>
      </c>
      <c r="I381" s="1">
        <f>IFERROR(__xludf.DUMMYFUNCTION("""COMPUTED_VALUE"""),1.0)</f>
        <v>1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2" t="s">
        <v>460</v>
      </c>
      <c r="B382" s="2" t="s">
        <v>461</v>
      </c>
      <c r="C382" s="1"/>
      <c r="D382" s="1"/>
      <c r="E382" s="1"/>
      <c r="F382" s="1" t="str">
        <f>IFERROR(__xludf.DUMMYFUNCTION("""COMPUTED_VALUE"""),"2022-04-12 03:34:12 UTC")</f>
        <v>2022-04-12 03:34:12 UTC</v>
      </c>
      <c r="G382" s="1" t="str">
        <f>IFERROR(__xludf.DUMMYFUNCTION("""COMPUTED_VALUE"""),"f8164938fee04a149d5a0e636061ef83")</f>
        <v>f8164938fee04a149d5a0e636061ef83</v>
      </c>
      <c r="H382" s="1" t="str">
        <f>IFERROR(__xludf.DUMMYFUNCTION("""COMPUTED_VALUE"""),"640e36877fcceba676f36f58a301b644")</f>
        <v>640e36877fcceba676f36f58a301b644</v>
      </c>
      <c r="I382" s="1">
        <f>IFERROR(__xludf.DUMMYFUNCTION("""COMPUTED_VALUE"""),0.0)</f>
        <v>0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2" t="s">
        <v>462</v>
      </c>
      <c r="B383" s="2" t="s">
        <v>248</v>
      </c>
      <c r="C383" s="1"/>
      <c r="D383" s="1"/>
      <c r="E383" s="1"/>
      <c r="F383" s="1" t="str">
        <f>IFERROR(__xludf.DUMMYFUNCTION("""COMPUTED_VALUE"""),"2022-04-12 03:34:11 UTC")</f>
        <v>2022-04-12 03:34:11 UTC</v>
      </c>
      <c r="G383" s="1" t="str">
        <f>IFERROR(__xludf.DUMMYFUNCTION("""COMPUTED_VALUE"""),"f8164938fee04a149d5a0e636061ef83")</f>
        <v>f8164938fee04a149d5a0e636061ef83</v>
      </c>
      <c r="H383" s="1" t="str">
        <f>IFERROR(__xludf.DUMMYFUNCTION("""COMPUTED_VALUE"""),"6482af3e7027053ff0831e9ecd8a353f")</f>
        <v>6482af3e7027053ff0831e9ecd8a353f</v>
      </c>
      <c r="I383" s="1">
        <f>IFERROR(__xludf.DUMMYFUNCTION("""COMPUTED_VALUE"""),0.0)</f>
        <v>0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2" t="s">
        <v>462</v>
      </c>
      <c r="B384" s="2" t="s">
        <v>248</v>
      </c>
      <c r="C384" s="1"/>
      <c r="D384" s="1"/>
      <c r="E384" s="1"/>
      <c r="F384" s="1" t="str">
        <f>IFERROR(__xludf.DUMMYFUNCTION("""COMPUTED_VALUE"""),"2022-04-12 03:34:11 UTC")</f>
        <v>2022-04-12 03:34:11 UTC</v>
      </c>
      <c r="G384" s="1" t="str">
        <f>IFERROR(__xludf.DUMMYFUNCTION("""COMPUTED_VALUE"""),"f8164938fee04a149d5a0e636061ef83")</f>
        <v>f8164938fee04a149d5a0e636061ef83</v>
      </c>
      <c r="H384" s="1" t="str">
        <f>IFERROR(__xludf.DUMMYFUNCTION("""COMPUTED_VALUE"""),"64ef81e5937dc8b2e42f0e950edc5d88")</f>
        <v>64ef81e5937dc8b2e42f0e950edc5d88</v>
      </c>
      <c r="I384" s="1">
        <f>IFERROR(__xludf.DUMMYFUNCTION("""COMPUTED_VALUE"""),1.0)</f>
        <v>1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2" t="s">
        <v>463</v>
      </c>
      <c r="B385" s="2" t="s">
        <v>248</v>
      </c>
      <c r="C385" s="1"/>
      <c r="D385" s="1"/>
      <c r="E385" s="1"/>
      <c r="F385" s="1" t="str">
        <f>IFERROR(__xludf.DUMMYFUNCTION("""COMPUTED_VALUE"""),"2022-04-12 03:34:10 UTC")</f>
        <v>2022-04-12 03:34:10 UTC</v>
      </c>
      <c r="G385" s="1" t="str">
        <f>IFERROR(__xludf.DUMMYFUNCTION("""COMPUTED_VALUE"""),"f8164938fee04a149d5a0e636061ef83")</f>
        <v>f8164938fee04a149d5a0e636061ef83</v>
      </c>
      <c r="H385" s="1" t="str">
        <f>IFERROR(__xludf.DUMMYFUNCTION("""COMPUTED_VALUE"""),"64f1e287d56fcb76f6a7f79cea15d12b")</f>
        <v>64f1e287d56fcb76f6a7f79cea15d12b</v>
      </c>
      <c r="I385" s="1">
        <f>IFERROR(__xludf.DUMMYFUNCTION("""COMPUTED_VALUE"""),0.0)</f>
        <v>0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2" t="s">
        <v>464</v>
      </c>
      <c r="B386" s="2" t="s">
        <v>248</v>
      </c>
      <c r="C386" s="1"/>
      <c r="D386" s="1"/>
      <c r="E386" s="1"/>
      <c r="F386" s="1" t="str">
        <f>IFERROR(__xludf.DUMMYFUNCTION("""COMPUTED_VALUE"""),"2022-04-12 03:34:09 UTC")</f>
        <v>2022-04-12 03:34:09 UTC</v>
      </c>
      <c r="G386" s="1" t="str">
        <f>IFERROR(__xludf.DUMMYFUNCTION("""COMPUTED_VALUE"""),"f8164938fee04a149d5a0e636061ef83")</f>
        <v>f8164938fee04a149d5a0e636061ef83</v>
      </c>
      <c r="H386" s="1" t="str">
        <f>IFERROR(__xludf.DUMMYFUNCTION("""COMPUTED_VALUE"""),"64ff9bd314ae8cb1fed1ba1bc1552883")</f>
        <v>64ff9bd314ae8cb1fed1ba1bc1552883</v>
      </c>
      <c r="I386" s="1">
        <f>IFERROR(__xludf.DUMMYFUNCTION("""COMPUTED_VALUE"""),1.0)</f>
        <v>1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2" t="s">
        <v>465</v>
      </c>
      <c r="B387" s="2" t="s">
        <v>248</v>
      </c>
      <c r="C387" s="1"/>
      <c r="D387" s="1"/>
      <c r="E387" s="1"/>
      <c r="F387" s="1" t="str">
        <f>IFERROR(__xludf.DUMMYFUNCTION("""COMPUTED_VALUE"""),"2022-04-12 03:34:08 UTC")</f>
        <v>2022-04-12 03:34:08 UTC</v>
      </c>
      <c r="G387" s="1" t="str">
        <f>IFERROR(__xludf.DUMMYFUNCTION("""COMPUTED_VALUE"""),"f8164938fee04a149d5a0e636061ef83")</f>
        <v>f8164938fee04a149d5a0e636061ef83</v>
      </c>
      <c r="H387" s="1" t="str">
        <f>IFERROR(__xludf.DUMMYFUNCTION("""COMPUTED_VALUE"""),"6503e6184c243f6189538e9203917cbe")</f>
        <v>6503e6184c243f6189538e9203917cbe</v>
      </c>
      <c r="I387" s="1">
        <f>IFERROR(__xludf.DUMMYFUNCTION("""COMPUTED_VALUE"""),0.0)</f>
        <v>0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2" t="s">
        <v>466</v>
      </c>
      <c r="B388" s="2" t="s">
        <v>248</v>
      </c>
      <c r="C388" s="1"/>
      <c r="D388" s="1"/>
      <c r="E388" s="1"/>
      <c r="F388" s="1" t="str">
        <f>IFERROR(__xludf.DUMMYFUNCTION("""COMPUTED_VALUE"""),"2022-04-12 03:34:07 UTC")</f>
        <v>2022-04-12 03:34:07 UTC</v>
      </c>
      <c r="G388" s="1" t="str">
        <f>IFERROR(__xludf.DUMMYFUNCTION("""COMPUTED_VALUE"""),"f8164938fee04a149d5a0e636061ef83")</f>
        <v>f8164938fee04a149d5a0e636061ef83</v>
      </c>
      <c r="H388" s="1" t="str">
        <f>IFERROR(__xludf.DUMMYFUNCTION("""COMPUTED_VALUE"""),"6571f1d02592885a630830c2105046a0")</f>
        <v>6571f1d02592885a630830c2105046a0</v>
      </c>
      <c r="I388" s="1">
        <f>IFERROR(__xludf.DUMMYFUNCTION("""COMPUTED_VALUE"""),0.0)</f>
        <v>0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2" t="s">
        <v>467</v>
      </c>
      <c r="B389" s="2" t="s">
        <v>248</v>
      </c>
      <c r="C389" s="1"/>
      <c r="D389" s="1"/>
      <c r="E389" s="1"/>
      <c r="F389" s="1" t="str">
        <f>IFERROR(__xludf.DUMMYFUNCTION("""COMPUTED_VALUE"""),"2022-04-12 03:34:06 UTC")</f>
        <v>2022-04-12 03:34:06 UTC</v>
      </c>
      <c r="G389" s="1" t="str">
        <f>IFERROR(__xludf.DUMMYFUNCTION("""COMPUTED_VALUE"""),"f8164938fee04a149d5a0e636061ef83")</f>
        <v>f8164938fee04a149d5a0e636061ef83</v>
      </c>
      <c r="H389" s="1" t="str">
        <f>IFERROR(__xludf.DUMMYFUNCTION("""COMPUTED_VALUE"""),"65797a7251f7284dd14443ba2f2fed45")</f>
        <v>65797a7251f7284dd14443ba2f2fed45</v>
      </c>
      <c r="I389" s="1">
        <f>IFERROR(__xludf.DUMMYFUNCTION("""COMPUTED_VALUE"""),1.0)</f>
        <v>1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2" t="s">
        <v>468</v>
      </c>
      <c r="B390" s="2" t="s">
        <v>248</v>
      </c>
      <c r="C390" s="1"/>
      <c r="D390" s="1"/>
      <c r="E390" s="1"/>
      <c r="F390" s="1" t="str">
        <f>IFERROR(__xludf.DUMMYFUNCTION("""COMPUTED_VALUE"""),"2022-04-12 03:34:05 UTC")</f>
        <v>2022-04-12 03:34:05 UTC</v>
      </c>
      <c r="G390" s="1" t="str">
        <f>IFERROR(__xludf.DUMMYFUNCTION("""COMPUTED_VALUE"""),"f8164938fee04a149d5a0e636061ef83")</f>
        <v>f8164938fee04a149d5a0e636061ef83</v>
      </c>
      <c r="H390" s="1" t="str">
        <f>IFERROR(__xludf.DUMMYFUNCTION("""COMPUTED_VALUE"""),"659ae2bbb3bcc8479486cb9599e9a56e")</f>
        <v>659ae2bbb3bcc8479486cb9599e9a56e</v>
      </c>
      <c r="I390" s="1">
        <f>IFERROR(__xludf.DUMMYFUNCTION("""COMPUTED_VALUE"""),0.0)</f>
        <v>0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2" t="s">
        <v>469</v>
      </c>
      <c r="B391" s="2" t="s">
        <v>248</v>
      </c>
      <c r="C391" s="1"/>
      <c r="D391" s="1"/>
      <c r="E391" s="1"/>
      <c r="F391" s="1" t="str">
        <f>IFERROR(__xludf.DUMMYFUNCTION("""COMPUTED_VALUE"""),"2022-04-12 03:34:04 UTC")</f>
        <v>2022-04-12 03:34:04 UTC</v>
      </c>
      <c r="G391" s="1" t="str">
        <f>IFERROR(__xludf.DUMMYFUNCTION("""COMPUTED_VALUE"""),"f8164938fee04a149d5a0e636061ef83")</f>
        <v>f8164938fee04a149d5a0e636061ef83</v>
      </c>
      <c r="H391" s="1" t="str">
        <f>IFERROR(__xludf.DUMMYFUNCTION("""COMPUTED_VALUE"""),"659cd1dc7da1d156435f1d88b3eeedeb")</f>
        <v>659cd1dc7da1d156435f1d88b3eeedeb</v>
      </c>
      <c r="I391" s="1">
        <f>IFERROR(__xludf.DUMMYFUNCTION("""COMPUTED_VALUE"""),4.0)</f>
        <v>4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2" t="s">
        <v>470</v>
      </c>
      <c r="B392" s="2" t="s">
        <v>248</v>
      </c>
      <c r="C392" s="1"/>
      <c r="D392" s="1"/>
      <c r="E392" s="1"/>
      <c r="F392" s="1" t="str">
        <f>IFERROR(__xludf.DUMMYFUNCTION("""COMPUTED_VALUE"""),"2022-04-12 03:34:03 UTC")</f>
        <v>2022-04-12 03:34:03 UTC</v>
      </c>
      <c r="G392" s="1" t="str">
        <f>IFERROR(__xludf.DUMMYFUNCTION("""COMPUTED_VALUE"""),"f8164938fee04a149d5a0e636061ef83")</f>
        <v>f8164938fee04a149d5a0e636061ef83</v>
      </c>
      <c r="H392" s="1" t="str">
        <f>IFERROR(__xludf.DUMMYFUNCTION("""COMPUTED_VALUE"""),"65a9b38cfe392a2ca5a61c8af72cf394")</f>
        <v>65a9b38cfe392a2ca5a61c8af72cf394</v>
      </c>
      <c r="I392" s="1">
        <f>IFERROR(__xludf.DUMMYFUNCTION("""COMPUTED_VALUE"""),5.0)</f>
        <v>5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2" t="s">
        <v>470</v>
      </c>
      <c r="B393" s="2" t="s">
        <v>248</v>
      </c>
      <c r="C393" s="1"/>
      <c r="D393" s="1"/>
      <c r="E393" s="1"/>
      <c r="F393" s="1" t="str">
        <f>IFERROR(__xludf.DUMMYFUNCTION("""COMPUTED_VALUE"""),"2022-04-12 03:34:03 UTC")</f>
        <v>2022-04-12 03:34:03 UTC</v>
      </c>
      <c r="G393" s="1" t="str">
        <f>IFERROR(__xludf.DUMMYFUNCTION("""COMPUTED_VALUE"""),"f8164938fee04a149d5a0e636061ef83")</f>
        <v>f8164938fee04a149d5a0e636061ef83</v>
      </c>
      <c r="H393" s="1" t="str">
        <f>IFERROR(__xludf.DUMMYFUNCTION("""COMPUTED_VALUE"""),"65bb465f4a540de6b6e4eb2ff5fb0f59")</f>
        <v>65bb465f4a540de6b6e4eb2ff5fb0f59</v>
      </c>
      <c r="I393" s="1">
        <f>IFERROR(__xludf.DUMMYFUNCTION("""COMPUTED_VALUE"""),0.0)</f>
        <v>0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2" t="s">
        <v>471</v>
      </c>
      <c r="B394" s="2" t="s">
        <v>248</v>
      </c>
      <c r="C394" s="1"/>
      <c r="D394" s="1"/>
      <c r="E394" s="1"/>
      <c r="F394" s="1" t="str">
        <f>IFERROR(__xludf.DUMMYFUNCTION("""COMPUTED_VALUE"""),"2022-04-12 03:34:02 UTC")</f>
        <v>2022-04-12 03:34:02 UTC</v>
      </c>
      <c r="G394" s="1" t="str">
        <f>IFERROR(__xludf.DUMMYFUNCTION("""COMPUTED_VALUE"""),"f8164938fee04a149d5a0e636061ef83")</f>
        <v>f8164938fee04a149d5a0e636061ef83</v>
      </c>
      <c r="H394" s="1" t="str">
        <f>IFERROR(__xludf.DUMMYFUNCTION("""COMPUTED_VALUE"""),"65caf76348fb4d9701860956eebe8162")</f>
        <v>65caf76348fb4d9701860956eebe8162</v>
      </c>
      <c r="I394" s="1">
        <f>IFERROR(__xludf.DUMMYFUNCTION("""COMPUTED_VALUE"""),1.0)</f>
        <v>1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2" t="s">
        <v>472</v>
      </c>
      <c r="B395" s="2" t="s">
        <v>248</v>
      </c>
      <c r="C395" s="1"/>
      <c r="D395" s="1"/>
      <c r="E395" s="1"/>
      <c r="F395" s="1" t="str">
        <f>IFERROR(__xludf.DUMMYFUNCTION("""COMPUTED_VALUE"""),"2022-04-12 03:34:01 UTC")</f>
        <v>2022-04-12 03:34:01 UTC</v>
      </c>
      <c r="G395" s="1" t="str">
        <f>IFERROR(__xludf.DUMMYFUNCTION("""COMPUTED_VALUE"""),"f8164938fee04a149d5a0e636061ef83")</f>
        <v>f8164938fee04a149d5a0e636061ef83</v>
      </c>
      <c r="H395" s="1" t="str">
        <f>IFERROR(__xludf.DUMMYFUNCTION("""COMPUTED_VALUE"""),"65cc910d14faa5a05b2ba0d8c6527702")</f>
        <v>65cc910d14faa5a05b2ba0d8c6527702</v>
      </c>
      <c r="I395" s="1">
        <f>IFERROR(__xludf.DUMMYFUNCTION("""COMPUTED_VALUE"""),3.0)</f>
        <v>3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2" t="s">
        <v>473</v>
      </c>
      <c r="B396" s="2" t="s">
        <v>248</v>
      </c>
      <c r="C396" s="1"/>
      <c r="D396" s="1"/>
      <c r="E396" s="1"/>
      <c r="F396" s="1" t="str">
        <f>IFERROR(__xludf.DUMMYFUNCTION("""COMPUTED_VALUE"""),"2022-04-12 03:34:00 UTC")</f>
        <v>2022-04-12 03:34:00 UTC</v>
      </c>
      <c r="G396" s="1" t="str">
        <f>IFERROR(__xludf.DUMMYFUNCTION("""COMPUTED_VALUE"""),"f8164938fee04a149d5a0e636061ef83")</f>
        <v>f8164938fee04a149d5a0e636061ef83</v>
      </c>
      <c r="H396" s="1" t="str">
        <f>IFERROR(__xludf.DUMMYFUNCTION("""COMPUTED_VALUE"""),"65d9230c47a78dfe97f51ff18b18fbae")</f>
        <v>65d9230c47a78dfe97f51ff18b18fbae</v>
      </c>
      <c r="I396" s="1">
        <f>IFERROR(__xludf.DUMMYFUNCTION("""COMPUTED_VALUE"""),0.0)</f>
        <v>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2" t="s">
        <v>474</v>
      </c>
      <c r="B397" s="2" t="s">
        <v>248</v>
      </c>
      <c r="C397" s="1"/>
      <c r="D397" s="1"/>
      <c r="E397" s="1"/>
      <c r="F397" s="1" t="str">
        <f>IFERROR(__xludf.DUMMYFUNCTION("""COMPUTED_VALUE"""),"2022-04-12 03:33:59 UTC")</f>
        <v>2022-04-12 03:33:59 UTC</v>
      </c>
      <c r="G397" s="1" t="str">
        <f>IFERROR(__xludf.DUMMYFUNCTION("""COMPUTED_VALUE"""),"f8164938fee04a149d5a0e636061ef83")</f>
        <v>f8164938fee04a149d5a0e636061ef83</v>
      </c>
      <c r="H397" s="1" t="str">
        <f>IFERROR(__xludf.DUMMYFUNCTION("""COMPUTED_VALUE"""),"65ddd2d8db482a7d90a13a922b646c02")</f>
        <v>65ddd2d8db482a7d90a13a922b646c02</v>
      </c>
      <c r="I397" s="1">
        <f>IFERROR(__xludf.DUMMYFUNCTION("""COMPUTED_VALUE"""),0.0)</f>
        <v>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2" t="s">
        <v>475</v>
      </c>
      <c r="B398" s="2" t="s">
        <v>248</v>
      </c>
      <c r="C398" s="1"/>
      <c r="D398" s="1"/>
      <c r="E398" s="1"/>
      <c r="F398" s="1" t="str">
        <f>IFERROR(__xludf.DUMMYFUNCTION("""COMPUTED_VALUE"""),"2022-04-12 03:33:58 UTC")</f>
        <v>2022-04-12 03:33:58 UTC</v>
      </c>
      <c r="G398" s="1" t="str">
        <f>IFERROR(__xludf.DUMMYFUNCTION("""COMPUTED_VALUE"""),"f8164938fee04a149d5a0e636061ef83")</f>
        <v>f8164938fee04a149d5a0e636061ef83</v>
      </c>
      <c r="H398" s="1" t="str">
        <f>IFERROR(__xludf.DUMMYFUNCTION("""COMPUTED_VALUE"""),"65f22b7274a20e158b4e21f54664ffea")</f>
        <v>65f22b7274a20e158b4e21f54664ffea</v>
      </c>
      <c r="I398" s="1">
        <f>IFERROR(__xludf.DUMMYFUNCTION("""COMPUTED_VALUE"""),3.0)</f>
        <v>3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2" t="s">
        <v>476</v>
      </c>
      <c r="B399" s="2" t="s">
        <v>248</v>
      </c>
      <c r="C399" s="1"/>
      <c r="D399" s="1"/>
      <c r="E399" s="1"/>
      <c r="F399" s="1" t="str">
        <f>IFERROR(__xludf.DUMMYFUNCTION("""COMPUTED_VALUE"""),"2022-04-12 03:33:57 UTC")</f>
        <v>2022-04-12 03:33:57 UTC</v>
      </c>
      <c r="G399" s="1" t="str">
        <f>IFERROR(__xludf.DUMMYFUNCTION("""COMPUTED_VALUE"""),"f8164938fee04a149d5a0e636061ef83")</f>
        <v>f8164938fee04a149d5a0e636061ef83</v>
      </c>
      <c r="H399" s="1" t="str">
        <f>IFERROR(__xludf.DUMMYFUNCTION("""COMPUTED_VALUE"""),"663f3183901582606756364b871d1004")</f>
        <v>663f3183901582606756364b871d1004</v>
      </c>
      <c r="I399" s="1">
        <f>IFERROR(__xludf.DUMMYFUNCTION("""COMPUTED_VALUE"""),1.0)</f>
        <v>1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2" t="s">
        <v>477</v>
      </c>
      <c r="B400" s="2" t="s">
        <v>248</v>
      </c>
      <c r="C400" s="1"/>
      <c r="D400" s="1"/>
      <c r="E400" s="1"/>
      <c r="F400" s="1" t="str">
        <f>IFERROR(__xludf.DUMMYFUNCTION("""COMPUTED_VALUE"""),"2022-04-12 03:33:56 UTC")</f>
        <v>2022-04-12 03:33:56 UTC</v>
      </c>
      <c r="G400" s="1" t="str">
        <f>IFERROR(__xludf.DUMMYFUNCTION("""COMPUTED_VALUE"""),"f8164938fee04a149d5a0e636061ef83")</f>
        <v>f8164938fee04a149d5a0e636061ef83</v>
      </c>
      <c r="H400" s="1" t="str">
        <f>IFERROR(__xludf.DUMMYFUNCTION("""COMPUTED_VALUE"""),"666c61958f24534917486c6a6d658efe")</f>
        <v>666c61958f24534917486c6a6d658efe</v>
      </c>
      <c r="I400" s="1">
        <f>IFERROR(__xludf.DUMMYFUNCTION("""COMPUTED_VALUE"""),0.0)</f>
        <v>0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2" t="s">
        <v>478</v>
      </c>
      <c r="B401" s="2" t="s">
        <v>248</v>
      </c>
      <c r="C401" s="1"/>
      <c r="D401" s="1"/>
      <c r="E401" s="1"/>
      <c r="F401" s="1" t="str">
        <f>IFERROR(__xludf.DUMMYFUNCTION("""COMPUTED_VALUE"""),"2022-04-12 03:33:55 UTC")</f>
        <v>2022-04-12 03:33:55 UTC</v>
      </c>
      <c r="G401" s="1" t="str">
        <f>IFERROR(__xludf.DUMMYFUNCTION("""COMPUTED_VALUE"""),"f8164938fee04a149d5a0e636061ef83")</f>
        <v>f8164938fee04a149d5a0e636061ef83</v>
      </c>
      <c r="H401" s="1" t="str">
        <f>IFERROR(__xludf.DUMMYFUNCTION("""COMPUTED_VALUE"""),"669513999bafa402439b6fb55b0d0283")</f>
        <v>669513999bafa402439b6fb55b0d0283</v>
      </c>
      <c r="I401" s="1">
        <f>IFERROR(__xludf.DUMMYFUNCTION("""COMPUTED_VALUE"""),0.0)</f>
        <v>0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2" t="s">
        <v>478</v>
      </c>
      <c r="B402" s="2" t="s">
        <v>248</v>
      </c>
      <c r="C402" s="1"/>
      <c r="D402" s="1"/>
      <c r="E402" s="1"/>
      <c r="F402" s="1" t="str">
        <f>IFERROR(__xludf.DUMMYFUNCTION("""COMPUTED_VALUE"""),"2022-04-12 03:33:55 UTC")</f>
        <v>2022-04-12 03:33:55 UTC</v>
      </c>
      <c r="G402" s="1" t="str">
        <f>IFERROR(__xludf.DUMMYFUNCTION("""COMPUTED_VALUE"""),"f8164938fee04a149d5a0e636061ef83")</f>
        <v>f8164938fee04a149d5a0e636061ef83</v>
      </c>
      <c r="H402" s="1" t="str">
        <f>IFERROR(__xludf.DUMMYFUNCTION("""COMPUTED_VALUE"""),"66c3bb80aad17f60bc36b36c713677f2")</f>
        <v>66c3bb80aad17f60bc36b36c713677f2</v>
      </c>
      <c r="I402" s="1">
        <f>IFERROR(__xludf.DUMMYFUNCTION("""COMPUTED_VALUE"""),1.0)</f>
        <v>1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2" t="s">
        <v>479</v>
      </c>
      <c r="B403" s="2" t="s">
        <v>248</v>
      </c>
      <c r="C403" s="1"/>
      <c r="D403" s="1"/>
      <c r="E403" s="1"/>
      <c r="F403" s="1" t="str">
        <f>IFERROR(__xludf.DUMMYFUNCTION("""COMPUTED_VALUE"""),"2022-04-12 03:33:54 UTC")</f>
        <v>2022-04-12 03:33:54 UTC</v>
      </c>
      <c r="G403" s="1" t="str">
        <f>IFERROR(__xludf.DUMMYFUNCTION("""COMPUTED_VALUE"""),"f8164938fee04a149d5a0e636061ef83")</f>
        <v>f8164938fee04a149d5a0e636061ef83</v>
      </c>
      <c r="H403" s="1" t="str">
        <f>IFERROR(__xludf.DUMMYFUNCTION("""COMPUTED_VALUE"""),"679ab3818883ec20821629d88de9357c")</f>
        <v>679ab3818883ec20821629d88de9357c</v>
      </c>
      <c r="I403" s="1">
        <f>IFERROR(__xludf.DUMMYFUNCTION("""COMPUTED_VALUE"""),1.0)</f>
        <v>1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2" t="s">
        <v>480</v>
      </c>
      <c r="B404" s="2" t="s">
        <v>248</v>
      </c>
      <c r="C404" s="1"/>
      <c r="D404" s="1"/>
      <c r="E404" s="1"/>
      <c r="F404" s="1" t="str">
        <f>IFERROR(__xludf.DUMMYFUNCTION("""COMPUTED_VALUE"""),"2022-04-12 03:33:53 UTC")</f>
        <v>2022-04-12 03:33:53 UTC</v>
      </c>
      <c r="G404" s="1" t="str">
        <f>IFERROR(__xludf.DUMMYFUNCTION("""COMPUTED_VALUE"""),"f8164938fee04a149d5a0e636061ef83")</f>
        <v>f8164938fee04a149d5a0e636061ef83</v>
      </c>
      <c r="H404" s="1" t="str">
        <f>IFERROR(__xludf.DUMMYFUNCTION("""COMPUTED_VALUE"""),"682b73912b2dee5f450ee6bbb798af48")</f>
        <v>682b73912b2dee5f450ee6bbb798af48</v>
      </c>
      <c r="I404" s="1">
        <f>IFERROR(__xludf.DUMMYFUNCTION("""COMPUTED_VALUE"""),0.0)</f>
        <v>0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2" t="s">
        <v>481</v>
      </c>
      <c r="B405" s="2" t="s">
        <v>248</v>
      </c>
      <c r="C405" s="1"/>
      <c r="D405" s="1"/>
      <c r="E405" s="1"/>
      <c r="F405" s="1" t="str">
        <f>IFERROR(__xludf.DUMMYFUNCTION("""COMPUTED_VALUE"""),"2022-04-12 03:33:52 UTC")</f>
        <v>2022-04-12 03:33:52 UTC</v>
      </c>
      <c r="G405" s="1" t="str">
        <f>IFERROR(__xludf.DUMMYFUNCTION("""COMPUTED_VALUE"""),"f8164938fee04a149d5a0e636061ef83")</f>
        <v>f8164938fee04a149d5a0e636061ef83</v>
      </c>
      <c r="H405" s="1" t="str">
        <f>IFERROR(__xludf.DUMMYFUNCTION("""COMPUTED_VALUE"""),"683c4ea78b90e02c86b2b3ea956d2fa5")</f>
        <v>683c4ea78b90e02c86b2b3ea956d2fa5</v>
      </c>
      <c r="I405" s="1">
        <f>IFERROR(__xludf.DUMMYFUNCTION("""COMPUTED_VALUE"""),0.0)</f>
        <v>0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2" t="s">
        <v>482</v>
      </c>
      <c r="B406" s="2" t="s">
        <v>248</v>
      </c>
      <c r="C406" s="1"/>
      <c r="D406" s="1"/>
      <c r="E406" s="1"/>
      <c r="F406" s="1" t="str">
        <f>IFERROR(__xludf.DUMMYFUNCTION("""COMPUTED_VALUE"""),"2022-04-12 03:33:51 UTC")</f>
        <v>2022-04-12 03:33:51 UTC</v>
      </c>
      <c r="G406" s="1" t="str">
        <f>IFERROR(__xludf.DUMMYFUNCTION("""COMPUTED_VALUE"""),"f8164938fee04a149d5a0e636061ef83")</f>
        <v>f8164938fee04a149d5a0e636061ef83</v>
      </c>
      <c r="H406" s="1" t="str">
        <f>IFERROR(__xludf.DUMMYFUNCTION("""COMPUTED_VALUE"""),"68806c29bcede1c931e0282e19e2e857")</f>
        <v>68806c29bcede1c931e0282e19e2e857</v>
      </c>
      <c r="I406" s="1">
        <f>IFERROR(__xludf.DUMMYFUNCTION("""COMPUTED_VALUE"""),2.0)</f>
        <v>2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2" t="s">
        <v>483</v>
      </c>
      <c r="B407" s="2" t="s">
        <v>248</v>
      </c>
      <c r="C407" s="1"/>
      <c r="D407" s="1"/>
      <c r="E407" s="1"/>
      <c r="F407" s="1" t="str">
        <f>IFERROR(__xludf.DUMMYFUNCTION("""COMPUTED_VALUE"""),"2022-04-12 03:33:50 UTC")</f>
        <v>2022-04-12 03:33:50 UTC</v>
      </c>
      <c r="G407" s="1" t="str">
        <f>IFERROR(__xludf.DUMMYFUNCTION("""COMPUTED_VALUE"""),"f8164938fee04a149d5a0e636061ef83")</f>
        <v>f8164938fee04a149d5a0e636061ef83</v>
      </c>
      <c r="H407" s="1" t="str">
        <f>IFERROR(__xludf.DUMMYFUNCTION("""COMPUTED_VALUE"""),"68a41d7bb2941b177c298fe910c35ec4")</f>
        <v>68a41d7bb2941b177c298fe910c35ec4</v>
      </c>
      <c r="I407" s="1">
        <f>IFERROR(__xludf.DUMMYFUNCTION("""COMPUTED_VALUE"""),0.0)</f>
        <v>0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2" t="s">
        <v>484</v>
      </c>
      <c r="B408" s="2" t="s">
        <v>248</v>
      </c>
      <c r="C408" s="1"/>
      <c r="D408" s="1"/>
      <c r="E408" s="1"/>
      <c r="F408" s="1" t="str">
        <f>IFERROR(__xludf.DUMMYFUNCTION("""COMPUTED_VALUE"""),"2022-04-12 03:33:49 UTC")</f>
        <v>2022-04-12 03:33:49 UTC</v>
      </c>
      <c r="G408" s="1" t="str">
        <f>IFERROR(__xludf.DUMMYFUNCTION("""COMPUTED_VALUE"""),"f8164938fee04a149d5a0e636061ef83")</f>
        <v>f8164938fee04a149d5a0e636061ef83</v>
      </c>
      <c r="H408" s="1" t="str">
        <f>IFERROR(__xludf.DUMMYFUNCTION("""COMPUTED_VALUE"""),"68e2ca296db0edf33e86825d40e5fc72")</f>
        <v>68e2ca296db0edf33e86825d40e5fc72</v>
      </c>
      <c r="I408" s="1">
        <f>IFERROR(__xludf.DUMMYFUNCTION("""COMPUTED_VALUE"""),0.0)</f>
        <v>0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2" t="s">
        <v>485</v>
      </c>
      <c r="B409" s="2" t="s">
        <v>248</v>
      </c>
      <c r="C409" s="1"/>
      <c r="D409" s="1"/>
      <c r="E409" s="1"/>
      <c r="F409" s="1" t="str">
        <f>IFERROR(__xludf.DUMMYFUNCTION("""COMPUTED_VALUE"""),"2022-04-12 03:33:48 UTC")</f>
        <v>2022-04-12 03:33:48 UTC</v>
      </c>
      <c r="G409" s="1" t="str">
        <f>IFERROR(__xludf.DUMMYFUNCTION("""COMPUTED_VALUE"""),"f8164938fee04a149d5a0e636061ef83")</f>
        <v>f8164938fee04a149d5a0e636061ef83</v>
      </c>
      <c r="H409" s="1" t="str">
        <f>IFERROR(__xludf.DUMMYFUNCTION("""COMPUTED_VALUE"""),"69668a08af1a08c9223f675d4e5991c8")</f>
        <v>69668a08af1a08c9223f675d4e5991c8</v>
      </c>
      <c r="I409" s="1">
        <f>IFERROR(__xludf.DUMMYFUNCTION("""COMPUTED_VALUE"""),0.0)</f>
        <v>0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2" t="s">
        <v>485</v>
      </c>
      <c r="B410" s="2" t="s">
        <v>248</v>
      </c>
      <c r="C410" s="1"/>
      <c r="D410" s="1"/>
      <c r="E410" s="1"/>
      <c r="F410" s="1" t="str">
        <f>IFERROR(__xludf.DUMMYFUNCTION("""COMPUTED_VALUE"""),"2022-04-12 03:33:48 UTC")</f>
        <v>2022-04-12 03:33:48 UTC</v>
      </c>
      <c r="G410" s="1" t="str">
        <f>IFERROR(__xludf.DUMMYFUNCTION("""COMPUTED_VALUE"""),"f8164938fee04a149d5a0e636061ef83")</f>
        <v>f8164938fee04a149d5a0e636061ef83</v>
      </c>
      <c r="H410" s="1" t="str">
        <f>IFERROR(__xludf.DUMMYFUNCTION("""COMPUTED_VALUE"""),"6987385bd8555719efd04c7e25bfa0b1")</f>
        <v>6987385bd8555719efd04c7e25bfa0b1</v>
      </c>
      <c r="I410" s="1">
        <f>IFERROR(__xludf.DUMMYFUNCTION("""COMPUTED_VALUE"""),0.0)</f>
        <v>0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2" t="s">
        <v>486</v>
      </c>
      <c r="B411" s="2" t="s">
        <v>248</v>
      </c>
      <c r="C411" s="1"/>
      <c r="D411" s="1"/>
      <c r="E411" s="1"/>
      <c r="F411" s="1" t="str">
        <f>IFERROR(__xludf.DUMMYFUNCTION("""COMPUTED_VALUE"""),"2022-04-12 03:33:47 UTC")</f>
        <v>2022-04-12 03:33:47 UTC</v>
      </c>
      <c r="G411" s="1" t="str">
        <f>IFERROR(__xludf.DUMMYFUNCTION("""COMPUTED_VALUE"""),"f8164938fee04a149d5a0e636061ef83")</f>
        <v>f8164938fee04a149d5a0e636061ef83</v>
      </c>
      <c r="H411" s="1" t="str">
        <f>IFERROR(__xludf.DUMMYFUNCTION("""COMPUTED_VALUE"""),"6a5067f25053e64367d5194a5fe80d2a")</f>
        <v>6a5067f25053e64367d5194a5fe80d2a</v>
      </c>
      <c r="I411" s="1">
        <f>IFERROR(__xludf.DUMMYFUNCTION("""COMPUTED_VALUE"""),0.0)</f>
        <v>0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2" t="s">
        <v>487</v>
      </c>
      <c r="B412" s="2" t="s">
        <v>248</v>
      </c>
      <c r="C412" s="1"/>
      <c r="D412" s="1"/>
      <c r="E412" s="1"/>
      <c r="F412" s="1" t="str">
        <f>IFERROR(__xludf.DUMMYFUNCTION("""COMPUTED_VALUE"""),"2022-04-12 03:33:46 UTC")</f>
        <v>2022-04-12 03:33:46 UTC</v>
      </c>
      <c r="G412" s="1" t="str">
        <f>IFERROR(__xludf.DUMMYFUNCTION("""COMPUTED_VALUE"""),"f8164938fee04a149d5a0e636061ef83")</f>
        <v>f8164938fee04a149d5a0e636061ef83</v>
      </c>
      <c r="H412" s="1" t="str">
        <f>IFERROR(__xludf.DUMMYFUNCTION("""COMPUTED_VALUE"""),"6bac3835d52427e4fbf3ca32bde33b3e")</f>
        <v>6bac3835d52427e4fbf3ca32bde33b3e</v>
      </c>
      <c r="I412" s="1">
        <f>IFERROR(__xludf.DUMMYFUNCTION("""COMPUTED_VALUE"""),1.0)</f>
        <v>1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2" t="s">
        <v>488</v>
      </c>
      <c r="B413" s="2" t="s">
        <v>248</v>
      </c>
      <c r="C413" s="1"/>
      <c r="D413" s="1"/>
      <c r="E413" s="1"/>
      <c r="F413" s="1" t="str">
        <f>IFERROR(__xludf.DUMMYFUNCTION("""COMPUTED_VALUE"""),"2022-04-12 03:33:45 UTC")</f>
        <v>2022-04-12 03:33:45 UTC</v>
      </c>
      <c r="G413" s="1" t="str">
        <f>IFERROR(__xludf.DUMMYFUNCTION("""COMPUTED_VALUE"""),"f8164938fee04a149d5a0e636061ef83")</f>
        <v>f8164938fee04a149d5a0e636061ef83</v>
      </c>
      <c r="H413" s="1" t="str">
        <f>IFERROR(__xludf.DUMMYFUNCTION("""COMPUTED_VALUE"""),"6bbb7f5ee61da544b598eac8464b9574")</f>
        <v>6bbb7f5ee61da544b598eac8464b9574</v>
      </c>
      <c r="I413" s="1">
        <f>IFERROR(__xludf.DUMMYFUNCTION("""COMPUTED_VALUE"""),0.0)</f>
        <v>0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2" t="s">
        <v>489</v>
      </c>
      <c r="B414" s="2" t="s">
        <v>248</v>
      </c>
      <c r="C414" s="1"/>
      <c r="D414" s="1"/>
      <c r="E414" s="1"/>
      <c r="F414" s="1" t="str">
        <f>IFERROR(__xludf.DUMMYFUNCTION("""COMPUTED_VALUE"""),"2022-04-12 03:33:44 UTC")</f>
        <v>2022-04-12 03:33:44 UTC</v>
      </c>
      <c r="G414" s="1" t="str">
        <f>IFERROR(__xludf.DUMMYFUNCTION("""COMPUTED_VALUE"""),"f8164938fee04a149d5a0e636061ef83")</f>
        <v>f8164938fee04a149d5a0e636061ef83</v>
      </c>
      <c r="H414" s="1" t="str">
        <f>IFERROR(__xludf.DUMMYFUNCTION("""COMPUTED_VALUE"""),"6c1569c5c4d9ad84e149478dffe3e142")</f>
        <v>6c1569c5c4d9ad84e149478dffe3e142</v>
      </c>
      <c r="I414" s="1">
        <f>IFERROR(__xludf.DUMMYFUNCTION("""COMPUTED_VALUE"""),0.0)</f>
        <v>0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2" t="s">
        <v>489</v>
      </c>
      <c r="B415" s="2" t="s">
        <v>248</v>
      </c>
      <c r="C415" s="1"/>
      <c r="D415" s="1"/>
      <c r="E415" s="1"/>
      <c r="F415" s="1" t="str">
        <f>IFERROR(__xludf.DUMMYFUNCTION("""COMPUTED_VALUE"""),"2022-04-12 03:33:44 UTC")</f>
        <v>2022-04-12 03:33:44 UTC</v>
      </c>
      <c r="G415" s="1" t="str">
        <f>IFERROR(__xludf.DUMMYFUNCTION("""COMPUTED_VALUE"""),"f8164938fee04a149d5a0e636061ef83")</f>
        <v>f8164938fee04a149d5a0e636061ef83</v>
      </c>
      <c r="H415" s="1" t="str">
        <f>IFERROR(__xludf.DUMMYFUNCTION("""COMPUTED_VALUE"""),"6c4a23820c9d10d052dea05cacd198c2")</f>
        <v>6c4a23820c9d10d052dea05cacd198c2</v>
      </c>
      <c r="I415" s="1">
        <f>IFERROR(__xludf.DUMMYFUNCTION("""COMPUTED_VALUE"""),5.0)</f>
        <v>5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2" t="s">
        <v>490</v>
      </c>
      <c r="B416" s="2" t="s">
        <v>248</v>
      </c>
      <c r="C416" s="1"/>
      <c r="D416" s="1"/>
      <c r="E416" s="1"/>
      <c r="F416" s="1" t="str">
        <f>IFERROR(__xludf.DUMMYFUNCTION("""COMPUTED_VALUE"""),"2022-04-12 03:33:43 UTC")</f>
        <v>2022-04-12 03:33:43 UTC</v>
      </c>
      <c r="G416" s="1" t="str">
        <f>IFERROR(__xludf.DUMMYFUNCTION("""COMPUTED_VALUE"""),"f8164938fee04a149d5a0e636061ef83")</f>
        <v>f8164938fee04a149d5a0e636061ef83</v>
      </c>
      <c r="H416" s="1" t="str">
        <f>IFERROR(__xludf.DUMMYFUNCTION("""COMPUTED_VALUE"""),"6c684a6607dfb657c3a91f8be8517522")</f>
        <v>6c684a6607dfb657c3a91f8be8517522</v>
      </c>
      <c r="I416" s="1">
        <f>IFERROR(__xludf.DUMMYFUNCTION("""COMPUTED_VALUE"""),0.0)</f>
        <v>0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2" t="s">
        <v>491</v>
      </c>
      <c r="B417" s="2" t="s">
        <v>248</v>
      </c>
      <c r="C417" s="1"/>
      <c r="D417" s="1"/>
      <c r="E417" s="1"/>
      <c r="F417" s="1" t="str">
        <f>IFERROR(__xludf.DUMMYFUNCTION("""COMPUTED_VALUE"""),"2022-04-12 03:33:42 UTC")</f>
        <v>2022-04-12 03:33:42 UTC</v>
      </c>
      <c r="G417" s="1" t="str">
        <f>IFERROR(__xludf.DUMMYFUNCTION("""COMPUTED_VALUE"""),"f8164938fee04a149d5a0e636061ef83")</f>
        <v>f8164938fee04a149d5a0e636061ef83</v>
      </c>
      <c r="H417" s="1" t="str">
        <f>IFERROR(__xludf.DUMMYFUNCTION("""COMPUTED_VALUE"""),"6cf63124e28fc0663930588509eb4d6d")</f>
        <v>6cf63124e28fc0663930588509eb4d6d</v>
      </c>
      <c r="I417" s="1">
        <f>IFERROR(__xludf.DUMMYFUNCTION("""COMPUTED_VALUE"""),1.0)</f>
        <v>1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2" t="s">
        <v>492</v>
      </c>
      <c r="B418" s="2" t="s">
        <v>248</v>
      </c>
      <c r="C418" s="1"/>
      <c r="D418" s="1"/>
      <c r="E418" s="1"/>
      <c r="F418" s="1" t="str">
        <f>IFERROR(__xludf.DUMMYFUNCTION("""COMPUTED_VALUE"""),"2022-04-12 03:33:41 UTC")</f>
        <v>2022-04-12 03:33:41 UTC</v>
      </c>
      <c r="G418" s="1" t="str">
        <f>IFERROR(__xludf.DUMMYFUNCTION("""COMPUTED_VALUE"""),"f8164938fee04a149d5a0e636061ef83")</f>
        <v>f8164938fee04a149d5a0e636061ef83</v>
      </c>
      <c r="H418" s="1" t="str">
        <f>IFERROR(__xludf.DUMMYFUNCTION("""COMPUTED_VALUE"""),"6d33f5d012b6e5db1b48861d4b92cf54")</f>
        <v>6d33f5d012b6e5db1b48861d4b92cf54</v>
      </c>
      <c r="I418" s="1">
        <f>IFERROR(__xludf.DUMMYFUNCTION("""COMPUTED_VALUE"""),1.0)</f>
        <v>1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2" t="s">
        <v>493</v>
      </c>
      <c r="B419" s="2" t="s">
        <v>248</v>
      </c>
      <c r="C419" s="1"/>
      <c r="D419" s="1"/>
      <c r="E419" s="1"/>
      <c r="F419" s="1" t="str">
        <f>IFERROR(__xludf.DUMMYFUNCTION("""COMPUTED_VALUE"""),"2022-04-12 03:33:40 UTC")</f>
        <v>2022-04-12 03:33:40 UTC</v>
      </c>
      <c r="G419" s="1" t="str">
        <f>IFERROR(__xludf.DUMMYFUNCTION("""COMPUTED_VALUE"""),"f8164938fee04a149d5a0e636061ef83")</f>
        <v>f8164938fee04a149d5a0e636061ef83</v>
      </c>
      <c r="H419" s="1" t="str">
        <f>IFERROR(__xludf.DUMMYFUNCTION("""COMPUTED_VALUE"""),"6da1681004912416bb0016ab18a2fb2f")</f>
        <v>6da1681004912416bb0016ab18a2fb2f</v>
      </c>
      <c r="I419" s="1">
        <f>IFERROR(__xludf.DUMMYFUNCTION("""COMPUTED_VALUE"""),10.0)</f>
        <v>10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2" t="s">
        <v>494</v>
      </c>
      <c r="B420" s="2" t="s">
        <v>248</v>
      </c>
      <c r="C420" s="1"/>
      <c r="D420" s="1"/>
      <c r="E420" s="1"/>
      <c r="F420" s="1" t="str">
        <f>IFERROR(__xludf.DUMMYFUNCTION("""COMPUTED_VALUE"""),"2022-04-12 03:33:39 UTC")</f>
        <v>2022-04-12 03:33:39 UTC</v>
      </c>
      <c r="G420" s="1" t="str">
        <f>IFERROR(__xludf.DUMMYFUNCTION("""COMPUTED_VALUE"""),"f8164938fee04a149d5a0e636061ef83")</f>
        <v>f8164938fee04a149d5a0e636061ef83</v>
      </c>
      <c r="H420" s="1" t="str">
        <f>IFERROR(__xludf.DUMMYFUNCTION("""COMPUTED_VALUE"""),"6e4d9f1096bcf94e73790328d4ab8ff4")</f>
        <v>6e4d9f1096bcf94e73790328d4ab8ff4</v>
      </c>
      <c r="I420" s="1">
        <f>IFERROR(__xludf.DUMMYFUNCTION("""COMPUTED_VALUE"""),1.0)</f>
        <v>1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2" t="s">
        <v>495</v>
      </c>
      <c r="B421" s="2" t="s">
        <v>248</v>
      </c>
      <c r="C421" s="1"/>
      <c r="D421" s="1"/>
      <c r="E421" s="1"/>
      <c r="F421" s="1" t="str">
        <f>IFERROR(__xludf.DUMMYFUNCTION("""COMPUTED_VALUE"""),"2022-04-12 03:33:38 UTC")</f>
        <v>2022-04-12 03:33:38 UTC</v>
      </c>
      <c r="G421" s="1" t="str">
        <f>IFERROR(__xludf.DUMMYFUNCTION("""COMPUTED_VALUE"""),"f8164938fee04a149d5a0e636061ef83")</f>
        <v>f8164938fee04a149d5a0e636061ef83</v>
      </c>
      <c r="H421" s="1" t="str">
        <f>IFERROR(__xludf.DUMMYFUNCTION("""COMPUTED_VALUE"""),"6ee3ed3101f1b01390a0977bbc752695")</f>
        <v>6ee3ed3101f1b01390a0977bbc752695</v>
      </c>
      <c r="I421" s="1">
        <f>IFERROR(__xludf.DUMMYFUNCTION("""COMPUTED_VALUE"""),1.0)</f>
        <v>1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2" t="s">
        <v>496</v>
      </c>
      <c r="B422" s="2" t="s">
        <v>248</v>
      </c>
      <c r="C422" s="1"/>
      <c r="D422" s="1"/>
      <c r="E422" s="1"/>
      <c r="F422" s="1" t="str">
        <f>IFERROR(__xludf.DUMMYFUNCTION("""COMPUTED_VALUE"""),"2022-04-12 03:33:37 UTC")</f>
        <v>2022-04-12 03:33:37 UTC</v>
      </c>
      <c r="G422" s="1" t="str">
        <f>IFERROR(__xludf.DUMMYFUNCTION("""COMPUTED_VALUE"""),"f8164938fee04a149d5a0e636061ef83")</f>
        <v>f8164938fee04a149d5a0e636061ef83</v>
      </c>
      <c r="H422" s="1" t="str">
        <f>IFERROR(__xludf.DUMMYFUNCTION("""COMPUTED_VALUE"""),"6f4696ba1546803def8d9201a4ba0eac")</f>
        <v>6f4696ba1546803def8d9201a4ba0eac</v>
      </c>
      <c r="I422" s="1">
        <f>IFERROR(__xludf.DUMMYFUNCTION("""COMPUTED_VALUE"""),0.0)</f>
        <v>0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2" t="s">
        <v>497</v>
      </c>
      <c r="B423" s="2" t="s">
        <v>248</v>
      </c>
      <c r="C423" s="1"/>
      <c r="D423" s="1"/>
      <c r="E423" s="1"/>
      <c r="F423" s="1" t="str">
        <f>IFERROR(__xludf.DUMMYFUNCTION("""COMPUTED_VALUE"""),"2022-04-12 03:33:36 UTC")</f>
        <v>2022-04-12 03:33:36 UTC</v>
      </c>
      <c r="G423" s="1" t="str">
        <f>IFERROR(__xludf.DUMMYFUNCTION("""COMPUTED_VALUE"""),"f8164938fee04a149d5a0e636061ef83")</f>
        <v>f8164938fee04a149d5a0e636061ef83</v>
      </c>
      <c r="H423" s="1" t="str">
        <f>IFERROR(__xludf.DUMMYFUNCTION("""COMPUTED_VALUE"""),"6f5fd458b383a6ec7c5bacc3fbe085a4")</f>
        <v>6f5fd458b383a6ec7c5bacc3fbe085a4</v>
      </c>
      <c r="I423" s="1">
        <f>IFERROR(__xludf.DUMMYFUNCTION("""COMPUTED_VALUE"""),1.0)</f>
        <v>1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2" t="s">
        <v>497</v>
      </c>
      <c r="B424" s="2" t="s">
        <v>248</v>
      </c>
      <c r="C424" s="1"/>
      <c r="D424" s="1"/>
      <c r="E424" s="1"/>
      <c r="F424" s="1" t="str">
        <f>IFERROR(__xludf.DUMMYFUNCTION("""COMPUTED_VALUE"""),"2022-04-12 03:33:36 UTC")</f>
        <v>2022-04-12 03:33:36 UTC</v>
      </c>
      <c r="G424" s="1" t="str">
        <f>IFERROR(__xludf.DUMMYFUNCTION("""COMPUTED_VALUE"""),"f8164938fee04a149d5a0e636061ef83")</f>
        <v>f8164938fee04a149d5a0e636061ef83</v>
      </c>
      <c r="H424" s="1" t="str">
        <f>IFERROR(__xludf.DUMMYFUNCTION("""COMPUTED_VALUE"""),"6f626ed0ff44a10c16c9dca5127901cc")</f>
        <v>6f626ed0ff44a10c16c9dca5127901cc</v>
      </c>
      <c r="I424" s="1">
        <f>IFERROR(__xludf.DUMMYFUNCTION("""COMPUTED_VALUE"""),0.0)</f>
        <v>0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2" t="s">
        <v>498</v>
      </c>
      <c r="B425" s="2" t="s">
        <v>248</v>
      </c>
      <c r="C425" s="1"/>
      <c r="D425" s="1"/>
      <c r="E425" s="1"/>
      <c r="F425" s="1" t="str">
        <f>IFERROR(__xludf.DUMMYFUNCTION("""COMPUTED_VALUE"""),"2022-04-12 03:33:35 UTC")</f>
        <v>2022-04-12 03:33:35 UTC</v>
      </c>
      <c r="G425" s="1" t="str">
        <f>IFERROR(__xludf.DUMMYFUNCTION("""COMPUTED_VALUE"""),"f8164938fee04a149d5a0e636061ef83")</f>
        <v>f8164938fee04a149d5a0e636061ef83</v>
      </c>
      <c r="H425" s="1" t="str">
        <f>IFERROR(__xludf.DUMMYFUNCTION("""COMPUTED_VALUE"""),"6f9881c07015d21c5ce8ebd7c6611994")</f>
        <v>6f9881c07015d21c5ce8ebd7c6611994</v>
      </c>
      <c r="I425" s="1">
        <f>IFERROR(__xludf.DUMMYFUNCTION("""COMPUTED_VALUE"""),0.0)</f>
        <v>0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2" t="s">
        <v>499</v>
      </c>
      <c r="B426" s="2" t="s">
        <v>248</v>
      </c>
      <c r="C426" s="1"/>
      <c r="D426" s="1"/>
      <c r="E426" s="1"/>
      <c r="F426" s="1" t="str">
        <f>IFERROR(__xludf.DUMMYFUNCTION("""COMPUTED_VALUE"""),"2022-04-12 03:33:34 UTC")</f>
        <v>2022-04-12 03:33:34 UTC</v>
      </c>
      <c r="G426" s="1" t="str">
        <f>IFERROR(__xludf.DUMMYFUNCTION("""COMPUTED_VALUE"""),"f8164938fee04a149d5a0e636061ef83")</f>
        <v>f8164938fee04a149d5a0e636061ef83</v>
      </c>
      <c r="H426" s="1" t="str">
        <f>IFERROR(__xludf.DUMMYFUNCTION("""COMPUTED_VALUE"""),"6f9aa452580c17d8d915887241af0b66")</f>
        <v>6f9aa452580c17d8d915887241af0b66</v>
      </c>
      <c r="I426" s="1">
        <f>IFERROR(__xludf.DUMMYFUNCTION("""COMPUTED_VALUE"""),0.0)</f>
        <v>0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2" t="s">
        <v>500</v>
      </c>
      <c r="B427" s="2" t="s">
        <v>248</v>
      </c>
      <c r="C427" s="1"/>
      <c r="D427" s="1"/>
      <c r="E427" s="1"/>
      <c r="F427" s="1" t="str">
        <f>IFERROR(__xludf.DUMMYFUNCTION("""COMPUTED_VALUE"""),"2022-04-12 03:33:33 UTC")</f>
        <v>2022-04-12 03:33:33 UTC</v>
      </c>
      <c r="G427" s="1" t="str">
        <f>IFERROR(__xludf.DUMMYFUNCTION("""COMPUTED_VALUE"""),"f8164938fee04a149d5a0e636061ef83")</f>
        <v>f8164938fee04a149d5a0e636061ef83</v>
      </c>
      <c r="H427" s="1" t="str">
        <f>IFERROR(__xludf.DUMMYFUNCTION("""COMPUTED_VALUE"""),"6fded2275fd1165266cec3a335aba52b")</f>
        <v>6fded2275fd1165266cec3a335aba52b</v>
      </c>
      <c r="I427" s="1">
        <f>IFERROR(__xludf.DUMMYFUNCTION("""COMPUTED_VALUE"""),1.0)</f>
        <v>1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2" t="s">
        <v>501</v>
      </c>
      <c r="B428" s="2" t="s">
        <v>248</v>
      </c>
      <c r="C428" s="1"/>
      <c r="D428" s="1"/>
      <c r="E428" s="1"/>
      <c r="F428" s="1" t="str">
        <f>IFERROR(__xludf.DUMMYFUNCTION("""COMPUTED_VALUE"""),"2022-04-12 03:33:32 UTC")</f>
        <v>2022-04-12 03:33:32 UTC</v>
      </c>
      <c r="G428" s="1" t="str">
        <f>IFERROR(__xludf.DUMMYFUNCTION("""COMPUTED_VALUE"""),"f8164938fee04a149d5a0e636061ef83")</f>
        <v>f8164938fee04a149d5a0e636061ef83</v>
      </c>
      <c r="H428" s="1" t="str">
        <f>IFERROR(__xludf.DUMMYFUNCTION("""COMPUTED_VALUE"""),"70167a92951db0dbaf21f1cc76a88efd")</f>
        <v>70167a92951db0dbaf21f1cc76a88efd</v>
      </c>
      <c r="I428" s="1">
        <f>IFERROR(__xludf.DUMMYFUNCTION("""COMPUTED_VALUE"""),1.0)</f>
        <v>1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2" t="s">
        <v>502</v>
      </c>
      <c r="B429" s="2" t="s">
        <v>248</v>
      </c>
      <c r="C429" s="1"/>
      <c r="D429" s="1"/>
      <c r="E429" s="1"/>
      <c r="F429" s="1" t="str">
        <f>IFERROR(__xludf.DUMMYFUNCTION("""COMPUTED_VALUE"""),"2022-04-12 03:33:31 UTC")</f>
        <v>2022-04-12 03:33:31 UTC</v>
      </c>
      <c r="G429" s="1" t="str">
        <f>IFERROR(__xludf.DUMMYFUNCTION("""COMPUTED_VALUE"""),"f8164938fee04a149d5a0e636061ef83")</f>
        <v>f8164938fee04a149d5a0e636061ef83</v>
      </c>
      <c r="H429" s="1" t="str">
        <f>IFERROR(__xludf.DUMMYFUNCTION("""COMPUTED_VALUE"""),"7046c954e8f48028bebb04bd2fea9e49")</f>
        <v>7046c954e8f48028bebb04bd2fea9e49</v>
      </c>
      <c r="I429" s="1">
        <f>IFERROR(__xludf.DUMMYFUNCTION("""COMPUTED_VALUE"""),3.0)</f>
        <v>3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2" t="s">
        <v>503</v>
      </c>
      <c r="B430" s="2" t="s">
        <v>248</v>
      </c>
      <c r="C430" s="1"/>
      <c r="D430" s="1"/>
      <c r="E430" s="1"/>
      <c r="F430" s="1" t="str">
        <f>IFERROR(__xludf.DUMMYFUNCTION("""COMPUTED_VALUE"""),"2022-04-12 03:33:30 UTC")</f>
        <v>2022-04-12 03:33:30 UTC</v>
      </c>
      <c r="G430" s="1" t="str">
        <f>IFERROR(__xludf.DUMMYFUNCTION("""COMPUTED_VALUE"""),"f8164938fee04a149d5a0e636061ef83")</f>
        <v>f8164938fee04a149d5a0e636061ef83</v>
      </c>
      <c r="H430" s="1" t="str">
        <f>IFERROR(__xludf.DUMMYFUNCTION("""COMPUTED_VALUE"""),"704ebe5cf59d6fa1cbf60e5b319f5e08")</f>
        <v>704ebe5cf59d6fa1cbf60e5b319f5e08</v>
      </c>
      <c r="I430" s="1">
        <f>IFERROR(__xludf.DUMMYFUNCTION("""COMPUTED_VALUE"""),1.0)</f>
        <v>1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2" t="s">
        <v>504</v>
      </c>
      <c r="B431" s="2" t="s">
        <v>248</v>
      </c>
      <c r="C431" s="1"/>
      <c r="D431" s="1"/>
      <c r="E431" s="1"/>
      <c r="F431" s="1" t="str">
        <f>IFERROR(__xludf.DUMMYFUNCTION("""COMPUTED_VALUE"""),"2022-04-12 03:33:29 UTC")</f>
        <v>2022-04-12 03:33:29 UTC</v>
      </c>
      <c r="G431" s="1" t="str">
        <f>IFERROR(__xludf.DUMMYFUNCTION("""COMPUTED_VALUE"""),"f8164938fee04a149d5a0e636061ef83")</f>
        <v>f8164938fee04a149d5a0e636061ef83</v>
      </c>
      <c r="H431" s="1" t="str">
        <f>IFERROR(__xludf.DUMMYFUNCTION("""COMPUTED_VALUE"""),"7068d8135b7d792554d60c3046848af7")</f>
        <v>7068d8135b7d792554d60c3046848af7</v>
      </c>
      <c r="I431" s="1">
        <f>IFERROR(__xludf.DUMMYFUNCTION("""COMPUTED_VALUE"""),1.0)</f>
        <v>1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2" t="s">
        <v>504</v>
      </c>
      <c r="B432" s="2" t="s">
        <v>248</v>
      </c>
      <c r="C432" s="1"/>
      <c r="D432" s="1"/>
      <c r="E432" s="1"/>
      <c r="F432" s="1" t="str">
        <f>IFERROR(__xludf.DUMMYFUNCTION("""COMPUTED_VALUE"""),"2022-04-12 03:33:29 UTC")</f>
        <v>2022-04-12 03:33:29 UTC</v>
      </c>
      <c r="G432" s="1" t="str">
        <f>IFERROR(__xludf.DUMMYFUNCTION("""COMPUTED_VALUE"""),"35b739047f59bcc186bd3fc6833b9503")</f>
        <v>35b739047f59bcc186bd3fc6833b9503</v>
      </c>
      <c r="H432" s="1" t="str">
        <f>IFERROR(__xludf.DUMMYFUNCTION("""COMPUTED_VALUE"""),"70ece40afe4f6e66116b10d222bc7220")</f>
        <v>70ece40afe4f6e66116b10d222bc7220</v>
      </c>
      <c r="I432" s="1">
        <f>IFERROR(__xludf.DUMMYFUNCTION("""COMPUTED_VALUE"""),1.0)</f>
        <v>1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2" t="s">
        <v>505</v>
      </c>
      <c r="B433" s="2" t="s">
        <v>248</v>
      </c>
      <c r="C433" s="1"/>
      <c r="D433" s="1"/>
      <c r="E433" s="1"/>
      <c r="F433" s="1" t="str">
        <f>IFERROR(__xludf.DUMMYFUNCTION("""COMPUTED_VALUE"""),"2022-04-12 03:33:28 UTC")</f>
        <v>2022-04-12 03:33:28 UTC</v>
      </c>
      <c r="G433" s="1" t="str">
        <f>IFERROR(__xludf.DUMMYFUNCTION("""COMPUTED_VALUE"""),"46ef89cf0faca910c84c33305885545d")</f>
        <v>46ef89cf0faca910c84c33305885545d</v>
      </c>
      <c r="H433" s="1" t="str">
        <f>IFERROR(__xludf.DUMMYFUNCTION("""COMPUTED_VALUE"""),"718892d7cb67792c5ed65b07f15beb44")</f>
        <v>718892d7cb67792c5ed65b07f15beb44</v>
      </c>
      <c r="I433" s="1">
        <f>IFERROR(__xludf.DUMMYFUNCTION("""COMPUTED_VALUE"""),0.0)</f>
        <v>0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2" t="s">
        <v>506</v>
      </c>
      <c r="B434" s="2" t="s">
        <v>248</v>
      </c>
      <c r="C434" s="1"/>
      <c r="D434" s="1"/>
      <c r="E434" s="1"/>
      <c r="F434" s="1" t="str">
        <f>IFERROR(__xludf.DUMMYFUNCTION("""COMPUTED_VALUE"""),"2022-04-12 03:33:27 UTC")</f>
        <v>2022-04-12 03:33:27 UTC</v>
      </c>
      <c r="G434" s="1" t="str">
        <f>IFERROR(__xludf.DUMMYFUNCTION("""COMPUTED_VALUE"""),"46ef89cf0faca910c84c33305885545d")</f>
        <v>46ef89cf0faca910c84c33305885545d</v>
      </c>
      <c r="H434" s="1" t="str">
        <f>IFERROR(__xludf.DUMMYFUNCTION("""COMPUTED_VALUE"""),"720c29f8cc68cd43f4fbab02e55c69b8")</f>
        <v>720c29f8cc68cd43f4fbab02e55c69b8</v>
      </c>
      <c r="I434" s="1">
        <f>IFERROR(__xludf.DUMMYFUNCTION("""COMPUTED_VALUE"""),0.0)</f>
        <v>0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2" t="s">
        <v>507</v>
      </c>
      <c r="B435" s="2" t="s">
        <v>248</v>
      </c>
      <c r="C435" s="1"/>
      <c r="D435" s="1"/>
      <c r="E435" s="1"/>
      <c r="F435" s="1" t="str">
        <f>IFERROR(__xludf.DUMMYFUNCTION("""COMPUTED_VALUE"""),"2022-04-12 03:33:26 UTC")</f>
        <v>2022-04-12 03:33:26 UTC</v>
      </c>
      <c r="G435" s="1" t="str">
        <f>IFERROR(__xludf.DUMMYFUNCTION("""COMPUTED_VALUE"""),"46ef89cf0faca910c84c33305885545d")</f>
        <v>46ef89cf0faca910c84c33305885545d</v>
      </c>
      <c r="H435" s="1" t="str">
        <f>IFERROR(__xludf.DUMMYFUNCTION("""COMPUTED_VALUE"""),"722bf6af2110f5facfa46a9891e25183")</f>
        <v>722bf6af2110f5facfa46a9891e25183</v>
      </c>
      <c r="I435" s="1">
        <f>IFERROR(__xludf.DUMMYFUNCTION("""COMPUTED_VALUE"""),0.0)</f>
        <v>0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2" t="s">
        <v>508</v>
      </c>
      <c r="B436" s="2" t="s">
        <v>248</v>
      </c>
      <c r="C436" s="1"/>
      <c r="D436" s="1"/>
      <c r="E436" s="1"/>
      <c r="F436" s="1" t="str">
        <f>IFERROR(__xludf.DUMMYFUNCTION("""COMPUTED_VALUE"""),"2022-04-12 03:33:25 UTC")</f>
        <v>2022-04-12 03:33:25 UTC</v>
      </c>
      <c r="G436" s="1" t="str">
        <f>IFERROR(__xludf.DUMMYFUNCTION("""COMPUTED_VALUE"""),"46ef89cf0faca910c84c33305885545d")</f>
        <v>46ef89cf0faca910c84c33305885545d</v>
      </c>
      <c r="H436" s="1" t="str">
        <f>IFERROR(__xludf.DUMMYFUNCTION("""COMPUTED_VALUE"""),"726964bde0702ff63d63f5ffabe92eb9")</f>
        <v>726964bde0702ff63d63f5ffabe92eb9</v>
      </c>
      <c r="I436" s="1">
        <f>IFERROR(__xludf.DUMMYFUNCTION("""COMPUTED_VALUE"""),0.0)</f>
        <v>0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2" t="s">
        <v>509</v>
      </c>
      <c r="B437" s="2" t="s">
        <v>248</v>
      </c>
      <c r="C437" s="1"/>
      <c r="D437" s="1"/>
      <c r="E437" s="1"/>
      <c r="F437" s="1" t="str">
        <f>IFERROR(__xludf.DUMMYFUNCTION("""COMPUTED_VALUE"""),"2022-04-12 03:33:24 UTC")</f>
        <v>2022-04-12 03:33:24 UTC</v>
      </c>
      <c r="G437" s="1" t="str">
        <f>IFERROR(__xludf.DUMMYFUNCTION("""COMPUTED_VALUE"""),"46ef89cf0faca910c84c33305885545d")</f>
        <v>46ef89cf0faca910c84c33305885545d</v>
      </c>
      <c r="H437" s="1" t="str">
        <f>IFERROR(__xludf.DUMMYFUNCTION("""COMPUTED_VALUE"""),"72b64664ca0ed576666e4697282f2ba5")</f>
        <v>72b64664ca0ed576666e4697282f2ba5</v>
      </c>
      <c r="I437" s="1">
        <f>IFERROR(__xludf.DUMMYFUNCTION("""COMPUTED_VALUE"""),0.0)</f>
        <v>0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2" t="s">
        <v>510</v>
      </c>
      <c r="B438" s="2" t="s">
        <v>248</v>
      </c>
      <c r="C438" s="1"/>
      <c r="D438" s="1"/>
      <c r="E438" s="1"/>
      <c r="F438" s="1" t="str">
        <f>IFERROR(__xludf.DUMMYFUNCTION("""COMPUTED_VALUE"""),"2022-04-12 03:33:23 UTC")</f>
        <v>2022-04-12 03:33:23 UTC</v>
      </c>
      <c r="G438" s="1" t="str">
        <f>IFERROR(__xludf.DUMMYFUNCTION("""COMPUTED_VALUE"""),"46ef89cf0faca910c84c33305885545d")</f>
        <v>46ef89cf0faca910c84c33305885545d</v>
      </c>
      <c r="H438" s="1" t="str">
        <f>IFERROR(__xludf.DUMMYFUNCTION("""COMPUTED_VALUE"""),"72bab8600912525ffff7dcf7bcf4e745")</f>
        <v>72bab8600912525ffff7dcf7bcf4e745</v>
      </c>
      <c r="I438" s="1">
        <f>IFERROR(__xludf.DUMMYFUNCTION("""COMPUTED_VALUE"""),2.0)</f>
        <v>2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2" t="s">
        <v>511</v>
      </c>
      <c r="B439" s="2" t="s">
        <v>248</v>
      </c>
      <c r="C439" s="1"/>
      <c r="D439" s="1"/>
      <c r="E439" s="1"/>
      <c r="F439" s="1" t="str">
        <f>IFERROR(__xludf.DUMMYFUNCTION("""COMPUTED_VALUE"""),"2022-04-12 03:33:22 UTC")</f>
        <v>2022-04-12 03:33:22 UTC</v>
      </c>
      <c r="G439" s="1" t="str">
        <f>IFERROR(__xludf.DUMMYFUNCTION("""COMPUTED_VALUE"""),"46ef89cf0faca910c84c33305885545d")</f>
        <v>46ef89cf0faca910c84c33305885545d</v>
      </c>
      <c r="H439" s="1" t="str">
        <f>IFERROR(__xludf.DUMMYFUNCTION("""COMPUTED_VALUE"""),"7309a13e85b3856b06e0093eadc764ca")</f>
        <v>7309a13e85b3856b06e0093eadc764ca</v>
      </c>
      <c r="I439" s="1">
        <f>IFERROR(__xludf.DUMMYFUNCTION("""COMPUTED_VALUE"""),1.0)</f>
        <v>1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2" t="s">
        <v>512</v>
      </c>
      <c r="B440" s="2" t="s">
        <v>248</v>
      </c>
      <c r="C440" s="1"/>
      <c r="D440" s="1"/>
      <c r="E440" s="1"/>
      <c r="F440" s="1" t="str">
        <f>IFERROR(__xludf.DUMMYFUNCTION("""COMPUTED_VALUE"""),"2022-04-12 03:33:21 UTC")</f>
        <v>2022-04-12 03:33:21 UTC</v>
      </c>
      <c r="G440" s="1" t="str">
        <f>IFERROR(__xludf.DUMMYFUNCTION("""COMPUTED_VALUE"""),"46ef89cf0faca910c84c33305885545d")</f>
        <v>46ef89cf0faca910c84c33305885545d</v>
      </c>
      <c r="H440" s="1" t="str">
        <f>IFERROR(__xludf.DUMMYFUNCTION("""COMPUTED_VALUE"""),"733ca49c1a8795799e74eb5b76173ec6")</f>
        <v>733ca49c1a8795799e74eb5b76173ec6</v>
      </c>
      <c r="I440" s="1">
        <f>IFERROR(__xludf.DUMMYFUNCTION("""COMPUTED_VALUE"""),1.0)</f>
        <v>1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2" t="s">
        <v>513</v>
      </c>
      <c r="B441" s="2" t="s">
        <v>248</v>
      </c>
      <c r="C441" s="1"/>
      <c r="D441" s="1"/>
      <c r="E441" s="1"/>
      <c r="F441" s="1" t="str">
        <f>IFERROR(__xludf.DUMMYFUNCTION("""COMPUTED_VALUE"""),"2022-04-12 03:33:20 UTC")</f>
        <v>2022-04-12 03:33:20 UTC</v>
      </c>
      <c r="G441" s="1" t="str">
        <f>IFERROR(__xludf.DUMMYFUNCTION("""COMPUTED_VALUE"""),"46ef89cf0faca910c84c33305885545d")</f>
        <v>46ef89cf0faca910c84c33305885545d</v>
      </c>
      <c r="H441" s="1" t="str">
        <f>IFERROR(__xludf.DUMMYFUNCTION("""COMPUTED_VALUE"""),"734f5392be3c1ee8b05d185e8dc12da5")</f>
        <v>734f5392be3c1ee8b05d185e8dc12da5</v>
      </c>
      <c r="I441" s="1">
        <f>IFERROR(__xludf.DUMMYFUNCTION("""COMPUTED_VALUE"""),0.0)</f>
        <v>0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2" t="s">
        <v>514</v>
      </c>
      <c r="B442" s="2" t="s">
        <v>248</v>
      </c>
      <c r="C442" s="1"/>
      <c r="D442" s="1"/>
      <c r="E442" s="1"/>
      <c r="F442" s="1" t="str">
        <f>IFERROR(__xludf.DUMMYFUNCTION("""COMPUTED_VALUE"""),"2022-04-12 03:33:15 UTC")</f>
        <v>2022-04-12 03:33:15 UTC</v>
      </c>
      <c r="G442" s="1" t="str">
        <f>IFERROR(__xludf.DUMMYFUNCTION("""COMPUTED_VALUE"""),"46ef89cf0faca910c84c33305885545d")</f>
        <v>46ef89cf0faca910c84c33305885545d</v>
      </c>
      <c r="H442" s="1" t="str">
        <f>IFERROR(__xludf.DUMMYFUNCTION("""COMPUTED_VALUE"""),"738fe94da2786480faf833390f542499")</f>
        <v>738fe94da2786480faf833390f542499</v>
      </c>
      <c r="I442" s="1">
        <f>IFERROR(__xludf.DUMMYFUNCTION("""COMPUTED_VALUE"""),1.0)</f>
        <v>1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2" t="s">
        <v>515</v>
      </c>
      <c r="B443" s="2" t="s">
        <v>248</v>
      </c>
      <c r="C443" s="1"/>
      <c r="D443" s="1"/>
      <c r="E443" s="1"/>
      <c r="F443" s="1" t="str">
        <f>IFERROR(__xludf.DUMMYFUNCTION("""COMPUTED_VALUE"""),"2022-04-12 03:33:14 UTC")</f>
        <v>2022-04-12 03:33:14 UTC</v>
      </c>
      <c r="G443" s="1" t="str">
        <f>IFERROR(__xludf.DUMMYFUNCTION("""COMPUTED_VALUE"""),"215625d18101935e74708845377ef394")</f>
        <v>215625d18101935e74708845377ef394</v>
      </c>
      <c r="H443" s="1" t="str">
        <f>IFERROR(__xludf.DUMMYFUNCTION("""COMPUTED_VALUE"""),"73da083aa52003c3b100ecf21b794e24")</f>
        <v>73da083aa52003c3b100ecf21b794e24</v>
      </c>
      <c r="I443" s="1">
        <f>IFERROR(__xludf.DUMMYFUNCTION("""COMPUTED_VALUE"""),0.0)</f>
        <v>0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2" t="s">
        <v>516</v>
      </c>
      <c r="B444" s="2" t="s">
        <v>248</v>
      </c>
      <c r="C444" s="1"/>
      <c r="D444" s="1"/>
      <c r="E444" s="1"/>
      <c r="F444" s="1" t="str">
        <f>IFERROR(__xludf.DUMMYFUNCTION("""COMPUTED_VALUE"""),"2022-04-12 03:33:13 UTC")</f>
        <v>2022-04-12 03:33:13 UTC</v>
      </c>
      <c r="G444" s="1" t="str">
        <f>IFERROR(__xludf.DUMMYFUNCTION("""COMPUTED_VALUE"""),"2aaf15aaf43199388554c0b016be459c")</f>
        <v>2aaf15aaf43199388554c0b016be459c</v>
      </c>
      <c r="H444" s="1" t="str">
        <f>IFERROR(__xludf.DUMMYFUNCTION("""COMPUTED_VALUE"""),"73f45a47577a6c13a4d0a6862507dac4")</f>
        <v>73f45a47577a6c13a4d0a6862507dac4</v>
      </c>
      <c r="I444" s="1">
        <f>IFERROR(__xludf.DUMMYFUNCTION("""COMPUTED_VALUE"""),0.0)</f>
        <v>0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2" t="s">
        <v>517</v>
      </c>
      <c r="B445" s="2" t="s">
        <v>248</v>
      </c>
      <c r="C445" s="1"/>
      <c r="D445" s="1"/>
      <c r="E445" s="1"/>
      <c r="F445" s="1" t="str">
        <f>IFERROR(__xludf.DUMMYFUNCTION("""COMPUTED_VALUE"""),"2022-04-12 03:33:12 UTC")</f>
        <v>2022-04-12 03:33:12 UTC</v>
      </c>
      <c r="G445" s="1" t="str">
        <f>IFERROR(__xludf.DUMMYFUNCTION("""COMPUTED_VALUE"""),"786e40388417f0e3df59e75fb625cc8c")</f>
        <v>786e40388417f0e3df59e75fb625cc8c</v>
      </c>
      <c r="H445" s="1" t="str">
        <f>IFERROR(__xludf.DUMMYFUNCTION("""COMPUTED_VALUE"""),"740715fbc7af1317e61bcc3256abd40d")</f>
        <v>740715fbc7af1317e61bcc3256abd40d</v>
      </c>
      <c r="I445" s="1">
        <f>IFERROR(__xludf.DUMMYFUNCTION("""COMPUTED_VALUE"""),4.0)</f>
        <v>4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2" t="s">
        <v>518</v>
      </c>
      <c r="B446" s="2" t="s">
        <v>248</v>
      </c>
      <c r="C446" s="1"/>
      <c r="D446" s="1"/>
      <c r="E446" s="1"/>
      <c r="F446" s="1" t="str">
        <f>IFERROR(__xludf.DUMMYFUNCTION("""COMPUTED_VALUE"""),"2022-04-12 03:33:11 UTC")</f>
        <v>2022-04-12 03:33:11 UTC</v>
      </c>
      <c r="G446" s="1" t="str">
        <f>IFERROR(__xludf.DUMMYFUNCTION("""COMPUTED_VALUE"""),"64ff9bd314ae8cb1fed1ba1bc1552883")</f>
        <v>64ff9bd314ae8cb1fed1ba1bc1552883</v>
      </c>
      <c r="H446" s="1" t="str">
        <f>IFERROR(__xludf.DUMMYFUNCTION("""COMPUTED_VALUE"""),"741ad222745fa618315457313cb82435")</f>
        <v>741ad222745fa618315457313cb82435</v>
      </c>
      <c r="I446" s="1">
        <f>IFERROR(__xludf.DUMMYFUNCTION("""COMPUTED_VALUE"""),1.0)</f>
        <v>1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2" t="s">
        <v>519</v>
      </c>
      <c r="B447" s="2" t="s">
        <v>248</v>
      </c>
      <c r="C447" s="1"/>
      <c r="D447" s="1"/>
      <c r="E447" s="1"/>
      <c r="F447" s="1" t="str">
        <f>IFERROR(__xludf.DUMMYFUNCTION("""COMPUTED_VALUE"""),"2022-04-12 03:33:10 UTC")</f>
        <v>2022-04-12 03:33:10 UTC</v>
      </c>
      <c r="G447" s="1" t="str">
        <f>IFERROR(__xludf.DUMMYFUNCTION("""COMPUTED_VALUE"""),"786e40388417f0e3df59e75fb625cc8c")</f>
        <v>786e40388417f0e3df59e75fb625cc8c</v>
      </c>
      <c r="H447" s="1" t="str">
        <f>IFERROR(__xludf.DUMMYFUNCTION("""COMPUTED_VALUE"""),"742f2f2dc8e322356f849f66aafb127f")</f>
        <v>742f2f2dc8e322356f849f66aafb127f</v>
      </c>
      <c r="I447" s="1">
        <f>IFERROR(__xludf.DUMMYFUNCTION("""COMPUTED_VALUE"""),0.0)</f>
        <v>0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2" t="s">
        <v>520</v>
      </c>
      <c r="B448" s="2" t="s">
        <v>248</v>
      </c>
      <c r="C448" s="1"/>
      <c r="D448" s="1"/>
      <c r="E448" s="1"/>
      <c r="F448" s="1" t="str">
        <f>IFERROR(__xludf.DUMMYFUNCTION("""COMPUTED_VALUE"""),"2022-04-12 03:33:09 UTC")</f>
        <v>2022-04-12 03:33:09 UTC</v>
      </c>
      <c r="G448" s="1" t="str">
        <f>IFERROR(__xludf.DUMMYFUNCTION("""COMPUTED_VALUE"""),"786e40388417f0e3df59e75fb625cc8c")</f>
        <v>786e40388417f0e3df59e75fb625cc8c</v>
      </c>
      <c r="H448" s="1" t="str">
        <f>IFERROR(__xludf.DUMMYFUNCTION("""COMPUTED_VALUE"""),"745823d685ad4f749c73d32055eb8c4f")</f>
        <v>745823d685ad4f749c73d32055eb8c4f</v>
      </c>
      <c r="I448" s="1">
        <f>IFERROR(__xludf.DUMMYFUNCTION("""COMPUTED_VALUE"""),0.0)</f>
        <v>0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2" t="s">
        <v>521</v>
      </c>
      <c r="B449" s="2" t="s">
        <v>248</v>
      </c>
      <c r="C449" s="1"/>
      <c r="D449" s="1"/>
      <c r="E449" s="1"/>
      <c r="F449" s="1" t="str">
        <f>IFERROR(__xludf.DUMMYFUNCTION("""COMPUTED_VALUE"""),"2022-04-12 03:33:08 UTC")</f>
        <v>2022-04-12 03:33:08 UTC</v>
      </c>
      <c r="G449" s="1" t="str">
        <f>IFERROR(__xludf.DUMMYFUNCTION("""COMPUTED_VALUE"""),"786e40388417f0e3df59e75fb625cc8c")</f>
        <v>786e40388417f0e3df59e75fb625cc8c</v>
      </c>
      <c r="H449" s="1" t="str">
        <f>IFERROR(__xludf.DUMMYFUNCTION("""COMPUTED_VALUE"""),"74826a91a451eafb38e3b408b4bf1667")</f>
        <v>74826a91a451eafb38e3b408b4bf1667</v>
      </c>
      <c r="I449" s="1">
        <f>IFERROR(__xludf.DUMMYFUNCTION("""COMPUTED_VALUE"""),0.0)</f>
        <v>0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2" t="s">
        <v>521</v>
      </c>
      <c r="B450" s="2" t="s">
        <v>248</v>
      </c>
      <c r="C450" s="1"/>
      <c r="D450" s="1"/>
      <c r="E450" s="1"/>
      <c r="F450" s="1" t="str">
        <f>IFERROR(__xludf.DUMMYFUNCTION("""COMPUTED_VALUE"""),"2022-04-12 03:33:08 UTC")</f>
        <v>2022-04-12 03:33:08 UTC</v>
      </c>
      <c r="G450" s="1" t="str">
        <f>IFERROR(__xludf.DUMMYFUNCTION("""COMPUTED_VALUE"""),"a4f31e79c449132bbc197930a21cc1aa")</f>
        <v>a4f31e79c449132bbc197930a21cc1aa</v>
      </c>
      <c r="H450" s="1" t="str">
        <f>IFERROR(__xludf.DUMMYFUNCTION("""COMPUTED_VALUE"""),"7487691c4c2f616a2743139b0cf05aaa")</f>
        <v>7487691c4c2f616a2743139b0cf05aaa</v>
      </c>
      <c r="I450" s="1">
        <f>IFERROR(__xludf.DUMMYFUNCTION("""COMPUTED_VALUE"""),4.0)</f>
        <v>4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2" t="s">
        <v>522</v>
      </c>
      <c r="B451" s="2" t="s">
        <v>248</v>
      </c>
      <c r="C451" s="1"/>
      <c r="D451" s="1"/>
      <c r="E451" s="1"/>
      <c r="F451" s="1" t="str">
        <f>IFERROR(__xludf.DUMMYFUNCTION("""COMPUTED_VALUE"""),"2022-04-12 03:33:07 UTC")</f>
        <v>2022-04-12 03:33:07 UTC</v>
      </c>
      <c r="G451" s="1" t="str">
        <f>IFERROR(__xludf.DUMMYFUNCTION("""COMPUTED_VALUE"""),"86b5f249f5dcdcd96c7db7b5539ed252")</f>
        <v>86b5f249f5dcdcd96c7db7b5539ed252</v>
      </c>
      <c r="H451" s="1" t="str">
        <f>IFERROR(__xludf.DUMMYFUNCTION("""COMPUTED_VALUE"""),"74f17f6c2dca2932a5666063650fcbd8")</f>
        <v>74f17f6c2dca2932a5666063650fcbd8</v>
      </c>
      <c r="I451" s="1">
        <f>IFERROR(__xludf.DUMMYFUNCTION("""COMPUTED_VALUE"""),0.0)</f>
        <v>0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2" t="s">
        <v>523</v>
      </c>
      <c r="B452" s="2" t="s">
        <v>248</v>
      </c>
      <c r="C452" s="1"/>
      <c r="D452" s="1"/>
      <c r="E452" s="1"/>
      <c r="F452" s="1" t="str">
        <f>IFERROR(__xludf.DUMMYFUNCTION("""COMPUTED_VALUE"""),"2022-04-12 03:33:06 UTC")</f>
        <v>2022-04-12 03:33:06 UTC</v>
      </c>
      <c r="G452" s="1" t="str">
        <f>IFERROR(__xludf.DUMMYFUNCTION("""COMPUTED_VALUE"""),"a4f31e79c449132bbc197930a21cc1aa")</f>
        <v>a4f31e79c449132bbc197930a21cc1aa</v>
      </c>
      <c r="H452" s="1" t="str">
        <f>IFERROR(__xludf.DUMMYFUNCTION("""COMPUTED_VALUE"""),"74f605f7da11ab0f4a627d2cd6b5ffb0")</f>
        <v>74f605f7da11ab0f4a627d2cd6b5ffb0</v>
      </c>
      <c r="I452" s="1">
        <f>IFERROR(__xludf.DUMMYFUNCTION("""COMPUTED_VALUE"""),1.0)</f>
        <v>1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2" t="s">
        <v>524</v>
      </c>
      <c r="B453" s="2" t="s">
        <v>248</v>
      </c>
      <c r="C453" s="1"/>
      <c r="D453" s="1"/>
      <c r="E453" s="1"/>
      <c r="F453" s="1" t="str">
        <f>IFERROR(__xludf.DUMMYFUNCTION("""COMPUTED_VALUE"""),"2022-04-12 03:33:05 UTC")</f>
        <v>2022-04-12 03:33:05 UTC</v>
      </c>
      <c r="G453" s="1" t="str">
        <f>IFERROR(__xludf.DUMMYFUNCTION("""COMPUTED_VALUE"""),"17084141e05608128d32fdaf489e419e")</f>
        <v>17084141e05608128d32fdaf489e419e</v>
      </c>
      <c r="H453" s="1" t="str">
        <f>IFERROR(__xludf.DUMMYFUNCTION("""COMPUTED_VALUE"""),"750bead2a7737bef476a02665bd0df66")</f>
        <v>750bead2a7737bef476a02665bd0df66</v>
      </c>
      <c r="I453" s="1">
        <f>IFERROR(__xludf.DUMMYFUNCTION("""COMPUTED_VALUE"""),0.0)</f>
        <v>0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2" t="s">
        <v>525</v>
      </c>
      <c r="B454" s="2" t="s">
        <v>248</v>
      </c>
      <c r="C454" s="1"/>
      <c r="D454" s="1"/>
      <c r="E454" s="1"/>
      <c r="F454" s="1" t="str">
        <f>IFERROR(__xludf.DUMMYFUNCTION("""COMPUTED_VALUE"""),"2022-04-12 03:33:04 UTC")</f>
        <v>2022-04-12 03:33:04 UTC</v>
      </c>
      <c r="G454" s="1" t="str">
        <f>IFERROR(__xludf.DUMMYFUNCTION("""COMPUTED_VALUE"""),"1695e8b60964da31864b8d53c1aef1dd")</f>
        <v>1695e8b60964da31864b8d53c1aef1dd</v>
      </c>
      <c r="H454" s="1" t="str">
        <f>IFERROR(__xludf.DUMMYFUNCTION("""COMPUTED_VALUE"""),"754565f3bf4d35b362a466ab6f90df03")</f>
        <v>754565f3bf4d35b362a466ab6f90df03</v>
      </c>
      <c r="I454" s="1">
        <f>IFERROR(__xludf.DUMMYFUNCTION("""COMPUTED_VALUE"""),3.0)</f>
        <v>3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2" t="s">
        <v>525</v>
      </c>
      <c r="B455" s="2" t="s">
        <v>248</v>
      </c>
      <c r="C455" s="1"/>
      <c r="D455" s="1"/>
      <c r="E455" s="1"/>
      <c r="F455" s="1" t="str">
        <f>IFERROR(__xludf.DUMMYFUNCTION("""COMPUTED_VALUE"""),"2022-04-12 03:33:04 UTC")</f>
        <v>2022-04-12 03:33:04 UTC</v>
      </c>
      <c r="G455" s="1" t="str">
        <f>IFERROR(__xludf.DUMMYFUNCTION("""COMPUTED_VALUE"""),"52835383fd751514bec168f306a2d132")</f>
        <v>52835383fd751514bec168f306a2d132</v>
      </c>
      <c r="H455" s="1" t="str">
        <f>IFERROR(__xludf.DUMMYFUNCTION("""COMPUTED_VALUE"""),"75671f15fb6171e2591032b98a227663")</f>
        <v>75671f15fb6171e2591032b98a227663</v>
      </c>
      <c r="I455" s="1">
        <f>IFERROR(__xludf.DUMMYFUNCTION("""COMPUTED_VALUE"""),1.0)</f>
        <v>1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2" t="s">
        <v>526</v>
      </c>
      <c r="B456" s="2" t="s">
        <v>248</v>
      </c>
      <c r="C456" s="1"/>
      <c r="D456" s="1"/>
      <c r="E456" s="1"/>
      <c r="F456" s="1" t="str">
        <f>IFERROR(__xludf.DUMMYFUNCTION("""COMPUTED_VALUE"""),"2022-04-12 03:33:03 UTC")</f>
        <v>2022-04-12 03:33:03 UTC</v>
      </c>
      <c r="G456" s="1" t="str">
        <f>IFERROR(__xludf.DUMMYFUNCTION("""COMPUTED_VALUE"""),"2cfc5c1f37f647b2f37d8b2a7a6c7709")</f>
        <v>2cfc5c1f37f647b2f37d8b2a7a6c7709</v>
      </c>
      <c r="H456" s="1" t="str">
        <f>IFERROR(__xludf.DUMMYFUNCTION("""COMPUTED_VALUE"""),"757ee10068698a1b45af10053ad4ce85")</f>
        <v>757ee10068698a1b45af10053ad4ce85</v>
      </c>
      <c r="I456" s="1">
        <f>IFERROR(__xludf.DUMMYFUNCTION("""COMPUTED_VALUE"""),0.0)</f>
        <v>0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2" t="s">
        <v>527</v>
      </c>
      <c r="B457" s="2" t="s">
        <v>248</v>
      </c>
      <c r="C457" s="1"/>
      <c r="D457" s="1"/>
      <c r="E457" s="1"/>
      <c r="F457" s="1" t="str">
        <f>IFERROR(__xludf.DUMMYFUNCTION("""COMPUTED_VALUE"""),"2022-04-12 03:33:02 UTC")</f>
        <v>2022-04-12 03:33:02 UTC</v>
      </c>
      <c r="G457" s="1" t="str">
        <f>IFERROR(__xludf.DUMMYFUNCTION("""COMPUTED_VALUE"""),"2cfc5c1f37f647b2f37d8b2a7a6c7709")</f>
        <v>2cfc5c1f37f647b2f37d8b2a7a6c7709</v>
      </c>
      <c r="H457" s="1" t="str">
        <f>IFERROR(__xludf.DUMMYFUNCTION("""COMPUTED_VALUE"""),"758e2cd96faadb06838ed1a03700648d")</f>
        <v>758e2cd96faadb06838ed1a03700648d</v>
      </c>
      <c r="I457" s="1">
        <f>IFERROR(__xludf.DUMMYFUNCTION("""COMPUTED_VALUE"""),0.0)</f>
        <v>0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2" t="s">
        <v>528</v>
      </c>
      <c r="B458" s="2" t="s">
        <v>248</v>
      </c>
      <c r="C458" s="1"/>
      <c r="D458" s="1"/>
      <c r="E458" s="1"/>
      <c r="F458" s="1" t="str">
        <f>IFERROR(__xludf.DUMMYFUNCTION("""COMPUTED_VALUE"""),"2022-04-12 03:33:01 UTC")</f>
        <v>2022-04-12 03:33:01 UTC</v>
      </c>
      <c r="G458" s="1" t="str">
        <f>IFERROR(__xludf.DUMMYFUNCTION("""COMPUTED_VALUE"""),"2cfc5c1f37f647b2f37d8b2a7a6c7709")</f>
        <v>2cfc5c1f37f647b2f37d8b2a7a6c7709</v>
      </c>
      <c r="H458" s="1" t="str">
        <f>IFERROR(__xludf.DUMMYFUNCTION("""COMPUTED_VALUE"""),"7597544adbe09b527ca16e665c95d6f3")</f>
        <v>7597544adbe09b527ca16e665c95d6f3</v>
      </c>
      <c r="I458" s="1">
        <f>IFERROR(__xludf.DUMMYFUNCTION("""COMPUTED_VALUE"""),18.0)</f>
        <v>18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2" t="s">
        <v>529</v>
      </c>
      <c r="B459" s="2" t="s">
        <v>248</v>
      </c>
      <c r="C459" s="1"/>
      <c r="D459" s="1"/>
      <c r="E459" s="1"/>
      <c r="F459" s="1" t="str">
        <f>IFERROR(__xludf.DUMMYFUNCTION("""COMPUTED_VALUE"""),"2022-04-12 03:33:00 UTC")</f>
        <v>2022-04-12 03:33:00 UTC</v>
      </c>
      <c r="G459" s="1" t="str">
        <f>IFERROR(__xludf.DUMMYFUNCTION("""COMPUTED_VALUE"""),"872c71404db824a8e7cacd56c4178cab")</f>
        <v>872c71404db824a8e7cacd56c4178cab</v>
      </c>
      <c r="H459" s="1" t="str">
        <f>IFERROR(__xludf.DUMMYFUNCTION("""COMPUTED_VALUE"""),"75ba54a8cf5a76f81901515b17b15b87")</f>
        <v>75ba54a8cf5a76f81901515b17b15b87</v>
      </c>
      <c r="I459" s="1">
        <f>IFERROR(__xludf.DUMMYFUNCTION("""COMPUTED_VALUE"""),0.0)</f>
        <v>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2" t="s">
        <v>530</v>
      </c>
      <c r="B460" s="2" t="s">
        <v>248</v>
      </c>
      <c r="C460" s="1"/>
      <c r="D460" s="1"/>
      <c r="E460" s="1"/>
      <c r="F460" s="1" t="str">
        <f>IFERROR(__xludf.DUMMYFUNCTION("""COMPUTED_VALUE"""),"2022-04-12 03:32:59 UTC")</f>
        <v>2022-04-12 03:32:59 UTC</v>
      </c>
      <c r="G460" s="1" t="str">
        <f>IFERROR(__xludf.DUMMYFUNCTION("""COMPUTED_VALUE"""),"872c71404db824a8e7cacd56c4178cab")</f>
        <v>872c71404db824a8e7cacd56c4178cab</v>
      </c>
      <c r="H460" s="1" t="str">
        <f>IFERROR(__xludf.DUMMYFUNCTION("""COMPUTED_VALUE"""),"764e46b5c236fadbdf0fe20e110e1a81")</f>
        <v>764e46b5c236fadbdf0fe20e110e1a81</v>
      </c>
      <c r="I460" s="1">
        <f>IFERROR(__xludf.DUMMYFUNCTION("""COMPUTED_VALUE"""),1.0)</f>
        <v>1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2" t="s">
        <v>530</v>
      </c>
      <c r="B461" s="2" t="s">
        <v>248</v>
      </c>
      <c r="C461" s="1"/>
      <c r="D461" s="1"/>
      <c r="E461" s="1"/>
      <c r="F461" s="1" t="str">
        <f>IFERROR(__xludf.DUMMYFUNCTION("""COMPUTED_VALUE"""),"2022-04-12 03:32:59 UTC")</f>
        <v>2022-04-12 03:32:59 UTC</v>
      </c>
      <c r="G461" s="1" t="str">
        <f>IFERROR(__xludf.DUMMYFUNCTION("""COMPUTED_VALUE"""),"52835383fd751514bec168f306a2d132")</f>
        <v>52835383fd751514bec168f306a2d132</v>
      </c>
      <c r="H461" s="1" t="str">
        <f>IFERROR(__xludf.DUMMYFUNCTION("""COMPUTED_VALUE"""),"7682af9197497dc92940f940e80ea56e")</f>
        <v>7682af9197497dc92940f940e80ea56e</v>
      </c>
      <c r="I461" s="1">
        <f>IFERROR(__xludf.DUMMYFUNCTION("""COMPUTED_VALUE"""),1.0)</f>
        <v>1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2" t="s">
        <v>531</v>
      </c>
      <c r="B462" s="2" t="s">
        <v>248</v>
      </c>
      <c r="C462" s="1"/>
      <c r="D462" s="1"/>
      <c r="E462" s="1"/>
      <c r="F462" s="1" t="str">
        <f>IFERROR(__xludf.DUMMYFUNCTION("""COMPUTED_VALUE"""),"2022-04-12 03:32:58 UTC")</f>
        <v>2022-04-12 03:32:58 UTC</v>
      </c>
      <c r="G462" s="1" t="str">
        <f>IFERROR(__xludf.DUMMYFUNCTION("""COMPUTED_VALUE"""),"cafb4d3c93dd8a3e3eed7b5d3c6345cc")</f>
        <v>cafb4d3c93dd8a3e3eed7b5d3c6345cc</v>
      </c>
      <c r="H462" s="1" t="str">
        <f>IFERROR(__xludf.DUMMYFUNCTION("""COMPUTED_VALUE"""),"76ba82037e9ad4faecb338275cb4f124")</f>
        <v>76ba82037e9ad4faecb338275cb4f124</v>
      </c>
      <c r="I462" s="1">
        <f>IFERROR(__xludf.DUMMYFUNCTION("""COMPUTED_VALUE"""),0.0)</f>
        <v>0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2" t="s">
        <v>532</v>
      </c>
      <c r="B463" s="2" t="s">
        <v>248</v>
      </c>
      <c r="C463" s="1"/>
      <c r="D463" s="1"/>
      <c r="E463" s="1"/>
      <c r="F463" s="1" t="str">
        <f>IFERROR(__xludf.DUMMYFUNCTION("""COMPUTED_VALUE"""),"2022-04-12 03:32:57 UTC")</f>
        <v>2022-04-12 03:32:57 UTC</v>
      </c>
      <c r="G463" s="1" t="str">
        <f>IFERROR(__xludf.DUMMYFUNCTION("""COMPUTED_VALUE"""),"d84fad99295e654e7546cb686b4bccd7")</f>
        <v>d84fad99295e654e7546cb686b4bccd7</v>
      </c>
      <c r="H463" s="1" t="str">
        <f>IFERROR(__xludf.DUMMYFUNCTION("""COMPUTED_VALUE"""),"76ea79ec77d657f2a86be6c86c475919")</f>
        <v>76ea79ec77d657f2a86be6c86c475919</v>
      </c>
      <c r="I463" s="1">
        <f>IFERROR(__xludf.DUMMYFUNCTION("""COMPUTED_VALUE"""),1.0)</f>
        <v>1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2" t="s">
        <v>533</v>
      </c>
      <c r="B464" s="2" t="s">
        <v>248</v>
      </c>
      <c r="C464" s="1"/>
      <c r="D464" s="1"/>
      <c r="E464" s="1"/>
      <c r="F464" s="1" t="str">
        <f>IFERROR(__xludf.DUMMYFUNCTION("""COMPUTED_VALUE"""),"2022-04-12 03:32:56 UTC")</f>
        <v>2022-04-12 03:32:56 UTC</v>
      </c>
      <c r="G464" s="1" t="str">
        <f>IFERROR(__xludf.DUMMYFUNCTION("""COMPUTED_VALUE"""),"8f001089daa8acfe41422878d7cfbab8")</f>
        <v>8f001089daa8acfe41422878d7cfbab8</v>
      </c>
      <c r="H464" s="1" t="str">
        <f>IFERROR(__xludf.DUMMYFUNCTION("""COMPUTED_VALUE"""),"771f76fdb2e8e6985960b72b09e082e9")</f>
        <v>771f76fdb2e8e6985960b72b09e082e9</v>
      </c>
      <c r="I464" s="1">
        <f>IFERROR(__xludf.DUMMYFUNCTION("""COMPUTED_VALUE"""),0.0)</f>
        <v>0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2" t="s">
        <v>534</v>
      </c>
      <c r="B465" s="2" t="s">
        <v>248</v>
      </c>
      <c r="C465" s="1"/>
      <c r="D465" s="1"/>
      <c r="E465" s="1"/>
      <c r="F465" s="1" t="str">
        <f>IFERROR(__xludf.DUMMYFUNCTION("""COMPUTED_VALUE"""),"2022-04-12 03:32:55 UTC")</f>
        <v>2022-04-12 03:32:55 UTC</v>
      </c>
      <c r="G465" s="1" t="str">
        <f>IFERROR(__xludf.DUMMYFUNCTION("""COMPUTED_VALUE"""),"ec4fd437ffba9c96ba26c911f6e70f6a")</f>
        <v>ec4fd437ffba9c96ba26c911f6e70f6a</v>
      </c>
      <c r="H465" s="1" t="str">
        <f>IFERROR(__xludf.DUMMYFUNCTION("""COMPUTED_VALUE"""),"7738a5ae691ee59d5980ee3c094c54e7")</f>
        <v>7738a5ae691ee59d5980ee3c094c54e7</v>
      </c>
      <c r="I465" s="1">
        <f>IFERROR(__xludf.DUMMYFUNCTION("""COMPUTED_VALUE"""),0.0)</f>
        <v>0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2" t="s">
        <v>535</v>
      </c>
      <c r="B466" s="2" t="s">
        <v>248</v>
      </c>
      <c r="C466" s="1"/>
      <c r="D466" s="1"/>
      <c r="E466" s="1"/>
      <c r="F466" s="1" t="str">
        <f>IFERROR(__xludf.DUMMYFUNCTION("""COMPUTED_VALUE"""),"2022-04-12 03:32:54 UTC")</f>
        <v>2022-04-12 03:32:54 UTC</v>
      </c>
      <c r="G466" s="1" t="str">
        <f>IFERROR(__xludf.DUMMYFUNCTION("""COMPUTED_VALUE"""),"ec4fd437ffba9c96ba26c911f6e70f6a")</f>
        <v>ec4fd437ffba9c96ba26c911f6e70f6a</v>
      </c>
      <c r="H466" s="1" t="str">
        <f>IFERROR(__xludf.DUMMYFUNCTION("""COMPUTED_VALUE"""),"77973531b1dd29d8ae7860daad50a656")</f>
        <v>77973531b1dd29d8ae7860daad50a656</v>
      </c>
      <c r="I466" s="1">
        <f>IFERROR(__xludf.DUMMYFUNCTION("""COMPUTED_VALUE"""),1.0)</f>
        <v>1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2" t="s">
        <v>535</v>
      </c>
      <c r="B467" s="2" t="s">
        <v>248</v>
      </c>
      <c r="C467" s="1"/>
      <c r="D467" s="1"/>
      <c r="E467" s="1"/>
      <c r="F467" s="1" t="str">
        <f>IFERROR(__xludf.DUMMYFUNCTION("""COMPUTED_VALUE"""),"2022-04-12 03:32:54 UTC")</f>
        <v>2022-04-12 03:32:54 UTC</v>
      </c>
      <c r="G467" s="1" t="str">
        <f>IFERROR(__xludf.DUMMYFUNCTION("""COMPUTED_VALUE"""),"e193f740b1d8a310d685f27643dba1b3")</f>
        <v>e193f740b1d8a310d685f27643dba1b3</v>
      </c>
      <c r="H467" s="1" t="str">
        <f>IFERROR(__xludf.DUMMYFUNCTION("""COMPUTED_VALUE"""),"77a3b42cb272cc37c57583c17c5bff7a")</f>
        <v>77a3b42cb272cc37c57583c17c5bff7a</v>
      </c>
      <c r="I467" s="1">
        <f>IFERROR(__xludf.DUMMYFUNCTION("""COMPUTED_VALUE"""),1.0)</f>
        <v>1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2" t="s">
        <v>535</v>
      </c>
      <c r="B468" s="2" t="s">
        <v>536</v>
      </c>
      <c r="C468" s="1"/>
      <c r="D468" s="1"/>
      <c r="E468" s="1"/>
      <c r="F468" s="1" t="str">
        <f>IFERROR(__xludf.DUMMYFUNCTION("""COMPUTED_VALUE"""),"2022-04-12 03:32:54 UTC")</f>
        <v>2022-04-12 03:32:54 UTC</v>
      </c>
      <c r="G468" s="1" t="str">
        <f>IFERROR(__xludf.DUMMYFUNCTION("""COMPUTED_VALUE"""),"637d4e24a873b5298942f8bc80373e35")</f>
        <v>637d4e24a873b5298942f8bc80373e35</v>
      </c>
      <c r="H468" s="1" t="str">
        <f>IFERROR(__xludf.DUMMYFUNCTION("""COMPUTED_VALUE"""),"77e1f18061dab9c8bbf28d87e048eb4e")</f>
        <v>77e1f18061dab9c8bbf28d87e048eb4e</v>
      </c>
      <c r="I468" s="1">
        <f>IFERROR(__xludf.DUMMYFUNCTION("""COMPUTED_VALUE"""),1.0)</f>
        <v>1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2" t="s">
        <v>537</v>
      </c>
      <c r="B469" s="2" t="s">
        <v>248</v>
      </c>
      <c r="C469" s="1"/>
      <c r="D469" s="1"/>
      <c r="E469" s="1"/>
      <c r="F469" s="1" t="str">
        <f>IFERROR(__xludf.DUMMYFUNCTION("""COMPUTED_VALUE"""),"2022-04-12 03:32:53 UTC")</f>
        <v>2022-04-12 03:32:53 UTC</v>
      </c>
      <c r="G469" s="1" t="str">
        <f>IFERROR(__xludf.DUMMYFUNCTION("""COMPUTED_VALUE"""),"f7273bd71c83863b43ce78b5c0048aff")</f>
        <v>f7273bd71c83863b43ce78b5c0048aff</v>
      </c>
      <c r="H469" s="1" t="str">
        <f>IFERROR(__xludf.DUMMYFUNCTION("""COMPUTED_VALUE"""),"786e40388417f0e3df59e75fb625cc8c")</f>
        <v>786e40388417f0e3df59e75fb625cc8c</v>
      </c>
      <c r="I469" s="1">
        <f>IFERROR(__xludf.DUMMYFUNCTION("""COMPUTED_VALUE"""),5.0)</f>
        <v>5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2" t="s">
        <v>538</v>
      </c>
      <c r="B470" s="2" t="s">
        <v>248</v>
      </c>
      <c r="C470" s="1"/>
      <c r="D470" s="1"/>
      <c r="E470" s="1"/>
      <c r="F470" s="1" t="str">
        <f>IFERROR(__xludf.DUMMYFUNCTION("""COMPUTED_VALUE"""),"2022-04-12 03:32:52 UTC")</f>
        <v>2022-04-12 03:32:52 UTC</v>
      </c>
      <c r="G470" s="1" t="str">
        <f>IFERROR(__xludf.DUMMYFUNCTION("""COMPUTED_VALUE"""),"70167a92951db0dbaf21f1cc76a88efd")</f>
        <v>70167a92951db0dbaf21f1cc76a88efd</v>
      </c>
      <c r="H470" s="1" t="str">
        <f>IFERROR(__xludf.DUMMYFUNCTION("""COMPUTED_VALUE"""),"78c5eaec19c940d9cb6d8bab591845bf")</f>
        <v>78c5eaec19c940d9cb6d8bab591845bf</v>
      </c>
      <c r="I470" s="1">
        <f>IFERROR(__xludf.DUMMYFUNCTION("""COMPUTED_VALUE"""),2.0)</f>
        <v>2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2" t="s">
        <v>539</v>
      </c>
      <c r="B471" s="2" t="s">
        <v>248</v>
      </c>
      <c r="C471" s="1"/>
      <c r="D471" s="1"/>
      <c r="E471" s="1"/>
      <c r="F471" s="1" t="str">
        <f>IFERROR(__xludf.DUMMYFUNCTION("""COMPUTED_VALUE"""),"2022-04-12 03:32:51 UTC")</f>
        <v>2022-04-12 03:32:51 UTC</v>
      </c>
      <c r="G471" s="1" t="str">
        <f>IFERROR(__xludf.DUMMYFUNCTION("""COMPUTED_VALUE"""),"fd5a7873b856148f0f5810f01a2ee2b6")</f>
        <v>fd5a7873b856148f0f5810f01a2ee2b6</v>
      </c>
      <c r="H471" s="1" t="str">
        <f>IFERROR(__xludf.DUMMYFUNCTION("""COMPUTED_VALUE"""),"78df32fa3ec68129f96b7917a5f6bd93")</f>
        <v>78df32fa3ec68129f96b7917a5f6bd93</v>
      </c>
      <c r="I471" s="1">
        <f>IFERROR(__xludf.DUMMYFUNCTION("""COMPUTED_VALUE"""),2.0)</f>
        <v>2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2" t="s">
        <v>539</v>
      </c>
      <c r="B472" s="2" t="s">
        <v>536</v>
      </c>
      <c r="C472" s="1"/>
      <c r="D472" s="1"/>
      <c r="E472" s="1"/>
      <c r="F472" s="1" t="str">
        <f>IFERROR(__xludf.DUMMYFUNCTION("""COMPUTED_VALUE"""),"2022-04-12 03:32:51 UTC")</f>
        <v>2022-04-12 03:32:51 UTC</v>
      </c>
      <c r="G472" s="1" t="str">
        <f>IFERROR(__xludf.DUMMYFUNCTION("""COMPUTED_VALUE"""),"f82bf86507759940821fc4d7c6220a77")</f>
        <v>f82bf86507759940821fc4d7c6220a77</v>
      </c>
      <c r="H472" s="1" t="str">
        <f>IFERROR(__xludf.DUMMYFUNCTION("""COMPUTED_VALUE"""),"79060179c1a90e55526a9cd885b02eda")</f>
        <v>79060179c1a90e55526a9cd885b02eda</v>
      </c>
      <c r="I472" s="1">
        <f>IFERROR(__xludf.DUMMYFUNCTION("""COMPUTED_VALUE"""),0.0)</f>
        <v>0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2" t="s">
        <v>540</v>
      </c>
      <c r="B473" s="2" t="s">
        <v>248</v>
      </c>
      <c r="C473" s="1"/>
      <c r="D473" s="1"/>
      <c r="E473" s="1"/>
      <c r="F473" s="1" t="str">
        <f>IFERROR(__xludf.DUMMYFUNCTION("""COMPUTED_VALUE"""),"2022-04-12 03:32:50 UTC")</f>
        <v>2022-04-12 03:32:50 UTC</v>
      </c>
      <c r="G473" s="1" t="str">
        <f>IFERROR(__xludf.DUMMYFUNCTION("""COMPUTED_VALUE"""),"04820419715d155fc510ca43a6d11c6e")</f>
        <v>04820419715d155fc510ca43a6d11c6e</v>
      </c>
      <c r="H473" s="1" t="str">
        <f>IFERROR(__xludf.DUMMYFUNCTION("""COMPUTED_VALUE"""),"791c79f1612132873b745fa6f611562b")</f>
        <v>791c79f1612132873b745fa6f611562b</v>
      </c>
      <c r="I473" s="1">
        <f>IFERROR(__xludf.DUMMYFUNCTION("""COMPUTED_VALUE"""),1.0)</f>
        <v>1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2" t="s">
        <v>541</v>
      </c>
      <c r="B474" s="2" t="s">
        <v>248</v>
      </c>
      <c r="C474" s="1"/>
      <c r="D474" s="1"/>
      <c r="E474" s="1"/>
      <c r="F474" s="1" t="str">
        <f>IFERROR(__xludf.DUMMYFUNCTION("""COMPUTED_VALUE"""),"2022-04-12 03:32:49 UTC")</f>
        <v>2022-04-12 03:32:49 UTC</v>
      </c>
      <c r="G474" s="1" t="str">
        <f>IFERROR(__xludf.DUMMYFUNCTION("""COMPUTED_VALUE"""),"2384308b31e9b9a7d7d2ecfc3d27d77f")</f>
        <v>2384308b31e9b9a7d7d2ecfc3d27d77f</v>
      </c>
      <c r="H474" s="1" t="str">
        <f>IFERROR(__xludf.DUMMYFUNCTION("""COMPUTED_VALUE"""),"794a89b9e70bdebacd20fae4ebeb9b2a")</f>
        <v>794a89b9e70bdebacd20fae4ebeb9b2a</v>
      </c>
      <c r="I474" s="1">
        <f>IFERROR(__xludf.DUMMYFUNCTION("""COMPUTED_VALUE"""),1.0)</f>
        <v>1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2" t="s">
        <v>542</v>
      </c>
      <c r="B475" s="2" t="s">
        <v>248</v>
      </c>
      <c r="C475" s="1"/>
      <c r="D475" s="1"/>
      <c r="E475" s="1"/>
      <c r="F475" s="1" t="str">
        <f>IFERROR(__xludf.DUMMYFUNCTION("""COMPUTED_VALUE"""),"2022-04-12 03:32:48 UTC")</f>
        <v>2022-04-12 03:32:48 UTC</v>
      </c>
      <c r="G475" s="1" t="str">
        <f>IFERROR(__xludf.DUMMYFUNCTION("""COMPUTED_VALUE"""),"59715ce9f5729e4ca8e5abf8a7ec82f8")</f>
        <v>59715ce9f5729e4ca8e5abf8a7ec82f8</v>
      </c>
      <c r="H475" s="1" t="str">
        <f>IFERROR(__xludf.DUMMYFUNCTION("""COMPUTED_VALUE"""),"796d93a20f3e937ad2ca346da5c5a4af")</f>
        <v>796d93a20f3e937ad2ca346da5c5a4af</v>
      </c>
      <c r="I475" s="1">
        <f>IFERROR(__xludf.DUMMYFUNCTION("""COMPUTED_VALUE"""),1.0)</f>
        <v>1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2" t="s">
        <v>543</v>
      </c>
      <c r="B476" s="2" t="s">
        <v>248</v>
      </c>
      <c r="C476" s="1"/>
      <c r="D476" s="1"/>
      <c r="E476" s="1"/>
      <c r="F476" s="1" t="str">
        <f>IFERROR(__xludf.DUMMYFUNCTION("""COMPUTED_VALUE"""),"2022-04-12 03:32:47 UTC")</f>
        <v>2022-04-12 03:32:47 UTC</v>
      </c>
      <c r="G476" s="1" t="str">
        <f>IFERROR(__xludf.DUMMYFUNCTION("""COMPUTED_VALUE"""),"2cb8daa4a94659a5e9a81725fe88399d")</f>
        <v>2cb8daa4a94659a5e9a81725fe88399d</v>
      </c>
      <c r="H476" s="1" t="str">
        <f>IFERROR(__xludf.DUMMYFUNCTION("""COMPUTED_VALUE"""),"7985e7456aac883ef0a33b786b5771fa")</f>
        <v>7985e7456aac883ef0a33b786b5771fa</v>
      </c>
      <c r="I476" s="1">
        <f>IFERROR(__xludf.DUMMYFUNCTION("""COMPUTED_VALUE"""),1.0)</f>
        <v>1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2" t="s">
        <v>543</v>
      </c>
      <c r="B477" s="2" t="s">
        <v>248</v>
      </c>
      <c r="C477" s="1"/>
      <c r="D477" s="1"/>
      <c r="E477" s="1"/>
      <c r="F477" s="1" t="str">
        <f>IFERROR(__xludf.DUMMYFUNCTION("""COMPUTED_VALUE"""),"2022-04-12 03:32:47 UTC")</f>
        <v>2022-04-12 03:32:47 UTC</v>
      </c>
      <c r="G477" s="1" t="str">
        <f>IFERROR(__xludf.DUMMYFUNCTION("""COMPUTED_VALUE"""),"f2e79034eba8324c2dbd70f6c4700ed1")</f>
        <v>f2e79034eba8324c2dbd70f6c4700ed1</v>
      </c>
      <c r="H477" s="1" t="str">
        <f>IFERROR(__xludf.DUMMYFUNCTION("""COMPUTED_VALUE"""),"7a48ec5fb55f3011ad3238f40e07f82b")</f>
        <v>7a48ec5fb55f3011ad3238f40e07f82b</v>
      </c>
      <c r="I477" s="1">
        <f>IFERROR(__xludf.DUMMYFUNCTION("""COMPUTED_VALUE"""),1.0)</f>
        <v>1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2" t="s">
        <v>544</v>
      </c>
      <c r="B478" s="2" t="s">
        <v>248</v>
      </c>
      <c r="C478" s="1"/>
      <c r="D478" s="1"/>
      <c r="E478" s="1"/>
      <c r="F478" s="1" t="str">
        <f>IFERROR(__xludf.DUMMYFUNCTION("""COMPUTED_VALUE"""),"2022-04-12 03:32:46 UTC")</f>
        <v>2022-04-12 03:32:46 UTC</v>
      </c>
      <c r="G478" s="1" t="str">
        <f>IFERROR(__xludf.DUMMYFUNCTION("""COMPUTED_VALUE"""),"5576a3638b7b941b32debfff8c034e3c")</f>
        <v>5576a3638b7b941b32debfff8c034e3c</v>
      </c>
      <c r="H478" s="1" t="str">
        <f>IFERROR(__xludf.DUMMYFUNCTION("""COMPUTED_VALUE"""),"7a48f0da901804419509107991c3b941")</f>
        <v>7a48f0da901804419509107991c3b941</v>
      </c>
      <c r="I478" s="1">
        <f>IFERROR(__xludf.DUMMYFUNCTION("""COMPUTED_VALUE"""),1.0)</f>
        <v>1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2" t="s">
        <v>545</v>
      </c>
      <c r="B479" s="2" t="s">
        <v>248</v>
      </c>
      <c r="C479" s="1"/>
      <c r="D479" s="1"/>
      <c r="E479" s="1"/>
      <c r="F479" s="1" t="str">
        <f>IFERROR(__xludf.DUMMYFUNCTION("""COMPUTED_VALUE"""),"2022-04-12 03:32:45 UTC")</f>
        <v>2022-04-12 03:32:45 UTC</v>
      </c>
      <c r="G479" s="1" t="str">
        <f>IFERROR(__xludf.DUMMYFUNCTION("""COMPUTED_VALUE"""),"2384308b31e9b9a7d7d2ecfc3d27d77f")</f>
        <v>2384308b31e9b9a7d7d2ecfc3d27d77f</v>
      </c>
      <c r="H479" s="1" t="str">
        <f>IFERROR(__xludf.DUMMYFUNCTION("""COMPUTED_VALUE"""),"7a5fa078140d1eacc3dea3dad59147ae")</f>
        <v>7a5fa078140d1eacc3dea3dad59147ae</v>
      </c>
      <c r="I479" s="1">
        <f>IFERROR(__xludf.DUMMYFUNCTION("""COMPUTED_VALUE"""),1.0)</f>
        <v>1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2" t="s">
        <v>546</v>
      </c>
      <c r="B480" s="2" t="s">
        <v>248</v>
      </c>
      <c r="C480" s="1"/>
      <c r="D480" s="1"/>
      <c r="E480" s="1"/>
      <c r="F480" s="1" t="str">
        <f>IFERROR(__xludf.DUMMYFUNCTION("""COMPUTED_VALUE"""),"2022-04-12 03:32:44 UTC")</f>
        <v>2022-04-12 03:32:44 UTC</v>
      </c>
      <c r="G480" s="1" t="str">
        <f>IFERROR(__xludf.DUMMYFUNCTION("""COMPUTED_VALUE"""),"2384308b31e9b9a7d7d2ecfc3d27d77f")</f>
        <v>2384308b31e9b9a7d7d2ecfc3d27d77f</v>
      </c>
      <c r="H480" s="1" t="str">
        <f>IFERROR(__xludf.DUMMYFUNCTION("""COMPUTED_VALUE"""),"7a6e5b62d6ef6635f5e67140d76e8d9b")</f>
        <v>7a6e5b62d6ef6635f5e67140d76e8d9b</v>
      </c>
      <c r="I480" s="1">
        <f>IFERROR(__xludf.DUMMYFUNCTION("""COMPUTED_VALUE"""),1.0)</f>
        <v>1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2" t="s">
        <v>547</v>
      </c>
      <c r="B481" s="2" t="s">
        <v>248</v>
      </c>
      <c r="C481" s="1"/>
      <c r="D481" s="1"/>
      <c r="E481" s="1"/>
      <c r="F481" s="1" t="str">
        <f>IFERROR(__xludf.DUMMYFUNCTION("""COMPUTED_VALUE"""),"2022-04-12 03:32:43 UTC")</f>
        <v>2022-04-12 03:32:43 UTC</v>
      </c>
      <c r="G481" s="1" t="str">
        <f>IFERROR(__xludf.DUMMYFUNCTION("""COMPUTED_VALUE"""),"2384308b31e9b9a7d7d2ecfc3d27d77f")</f>
        <v>2384308b31e9b9a7d7d2ecfc3d27d77f</v>
      </c>
      <c r="H481" s="1" t="str">
        <f>IFERROR(__xludf.DUMMYFUNCTION("""COMPUTED_VALUE"""),"7acb2bef645c8b46a1ad766fee630624")</f>
        <v>7acb2bef645c8b46a1ad766fee630624</v>
      </c>
      <c r="I481" s="1">
        <f>IFERROR(__xludf.DUMMYFUNCTION("""COMPUTED_VALUE"""),0.0)</f>
        <v>0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2" t="s">
        <v>548</v>
      </c>
      <c r="B482" s="1"/>
      <c r="C482" s="1"/>
      <c r="D482" s="1"/>
      <c r="E482" s="1"/>
      <c r="F482" s="1" t="str">
        <f>IFERROR(__xludf.DUMMYFUNCTION("""COMPUTED_VALUE"""),"2022-04-12 03:32:42 UTC")</f>
        <v>2022-04-12 03:32:42 UTC</v>
      </c>
      <c r="G482" s="1" t="str">
        <f>IFERROR(__xludf.DUMMYFUNCTION("""COMPUTED_VALUE"""),"5576a3638b7b941b32debfff8c034e3c")</f>
        <v>5576a3638b7b941b32debfff8c034e3c</v>
      </c>
      <c r="H482" s="1" t="str">
        <f>IFERROR(__xludf.DUMMYFUNCTION("""COMPUTED_VALUE"""),"7b11ff5fdc6316e7bc6eb818cbb5c1a1")</f>
        <v>7b11ff5fdc6316e7bc6eb818cbb5c1a1</v>
      </c>
      <c r="I482" s="1">
        <f>IFERROR(__xludf.DUMMYFUNCTION("""COMPUTED_VALUE"""),0.0)</f>
        <v>0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2" t="s">
        <v>548</v>
      </c>
      <c r="B483" s="2" t="s">
        <v>248</v>
      </c>
      <c r="C483" s="1"/>
      <c r="D483" s="1"/>
      <c r="E483" s="1"/>
      <c r="F483" s="1" t="str">
        <f>IFERROR(__xludf.DUMMYFUNCTION("""COMPUTED_VALUE"""),"2022-04-12 03:32:42 UTC")</f>
        <v>2022-04-12 03:32:42 UTC</v>
      </c>
      <c r="G483" s="1" t="str">
        <f>IFERROR(__xludf.DUMMYFUNCTION("""COMPUTED_VALUE"""),"786e40388417f0e3df59e75fb625cc8c")</f>
        <v>786e40388417f0e3df59e75fb625cc8c</v>
      </c>
      <c r="H483" s="1" t="str">
        <f>IFERROR(__xludf.DUMMYFUNCTION("""COMPUTED_VALUE"""),"7b129ec3cb7ef0d3c414d411065d2203")</f>
        <v>7b129ec3cb7ef0d3c414d411065d2203</v>
      </c>
      <c r="I483" s="1">
        <f>IFERROR(__xludf.DUMMYFUNCTION("""COMPUTED_VALUE"""),0.0)</f>
        <v>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2" t="s">
        <v>549</v>
      </c>
      <c r="B484" s="2" t="s">
        <v>248</v>
      </c>
      <c r="C484" s="1"/>
      <c r="D484" s="1"/>
      <c r="E484" s="1"/>
      <c r="F484" s="1" t="str">
        <f>IFERROR(__xludf.DUMMYFUNCTION("""COMPUTED_VALUE"""),"2022-04-12 03:32:41 UTC")</f>
        <v>2022-04-12 03:32:41 UTC</v>
      </c>
      <c r="G484" s="1" t="str">
        <f>IFERROR(__xludf.DUMMYFUNCTION("""COMPUTED_VALUE"""),"de8401bcb5a8db3cf5fcd291d48a671d")</f>
        <v>de8401bcb5a8db3cf5fcd291d48a671d</v>
      </c>
      <c r="H484" s="1" t="str">
        <f>IFERROR(__xludf.DUMMYFUNCTION("""COMPUTED_VALUE"""),"7b30eb654c7707eb8500bd7847bbcc12")</f>
        <v>7b30eb654c7707eb8500bd7847bbcc12</v>
      </c>
      <c r="I484" s="1">
        <f>IFERROR(__xludf.DUMMYFUNCTION("""COMPUTED_VALUE"""),1.0)</f>
        <v>1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2" t="s">
        <v>549</v>
      </c>
      <c r="B485" s="2" t="s">
        <v>248</v>
      </c>
      <c r="C485" s="1"/>
      <c r="D485" s="1"/>
      <c r="E485" s="1"/>
      <c r="F485" s="1" t="str">
        <f>IFERROR(__xludf.DUMMYFUNCTION("""COMPUTED_VALUE"""),"2022-04-12 03:32:41 UTC")</f>
        <v>2022-04-12 03:32:41 UTC</v>
      </c>
      <c r="G485" s="1" t="str">
        <f>IFERROR(__xludf.DUMMYFUNCTION("""COMPUTED_VALUE"""),"d7acc735e404009075afc5523ad4ec38")</f>
        <v>d7acc735e404009075afc5523ad4ec38</v>
      </c>
      <c r="H485" s="1" t="str">
        <f>IFERROR(__xludf.DUMMYFUNCTION("""COMPUTED_VALUE"""),"7b82bcb160efc588dd67f9dfbfa19f29")</f>
        <v>7b82bcb160efc588dd67f9dfbfa19f29</v>
      </c>
      <c r="I485" s="1">
        <f>IFERROR(__xludf.DUMMYFUNCTION("""COMPUTED_VALUE"""),3.0)</f>
        <v>3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2" t="s">
        <v>550</v>
      </c>
      <c r="B486" s="2" t="s">
        <v>248</v>
      </c>
      <c r="C486" s="1"/>
      <c r="D486" s="1"/>
      <c r="E486" s="1"/>
      <c r="F486" s="1" t="str">
        <f>IFERROR(__xludf.DUMMYFUNCTION("""COMPUTED_VALUE"""),"2022-04-12 03:32:40 UTC")</f>
        <v>2022-04-12 03:32:40 UTC</v>
      </c>
      <c r="G486" s="1" t="str">
        <f>IFERROR(__xludf.DUMMYFUNCTION("""COMPUTED_VALUE"""),"06f11aed2c0d1dcdd779f09942818ef4")</f>
        <v>06f11aed2c0d1dcdd779f09942818ef4</v>
      </c>
      <c r="H486" s="1" t="str">
        <f>IFERROR(__xludf.DUMMYFUNCTION("""COMPUTED_VALUE"""),"7b897196a7181bba2475037927178385")</f>
        <v>7b897196a7181bba2475037927178385</v>
      </c>
      <c r="I486" s="1">
        <f>IFERROR(__xludf.DUMMYFUNCTION("""COMPUTED_VALUE"""),0.0)</f>
        <v>0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2" t="s">
        <v>551</v>
      </c>
      <c r="B487" s="2" t="s">
        <v>248</v>
      </c>
      <c r="C487" s="1"/>
      <c r="D487" s="1"/>
      <c r="E487" s="1"/>
      <c r="F487" s="1" t="str">
        <f>IFERROR(__xludf.DUMMYFUNCTION("""COMPUTED_VALUE"""),"2022-04-12 03:32:39 UTC")</f>
        <v>2022-04-12 03:32:39 UTC</v>
      </c>
      <c r="G487" s="1" t="str">
        <f>IFERROR(__xludf.DUMMYFUNCTION("""COMPUTED_VALUE"""),"320664ddca74234dba5fb6e8f0c531b8")</f>
        <v>320664ddca74234dba5fb6e8f0c531b8</v>
      </c>
      <c r="H487" s="1" t="str">
        <f>IFERROR(__xludf.DUMMYFUNCTION("""COMPUTED_VALUE"""),"7bc97ca9ddc73c259025f3b233b766c5")</f>
        <v>7bc97ca9ddc73c259025f3b233b766c5</v>
      </c>
      <c r="I487" s="1">
        <f>IFERROR(__xludf.DUMMYFUNCTION("""COMPUTED_VALUE"""),0.0)</f>
        <v>0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2" t="s">
        <v>552</v>
      </c>
      <c r="B488" s="2" t="s">
        <v>248</v>
      </c>
      <c r="C488" s="1"/>
      <c r="D488" s="1"/>
      <c r="E488" s="1"/>
      <c r="F488" s="1" t="str">
        <f>IFERROR(__xludf.DUMMYFUNCTION("""COMPUTED_VALUE"""),"2022-04-12 03:32:38 UTC")</f>
        <v>2022-04-12 03:32:38 UTC</v>
      </c>
      <c r="G488" s="1" t="str">
        <f>IFERROR(__xludf.DUMMYFUNCTION("""COMPUTED_VALUE"""),"c2cc57c7eeda68b1777825da50cb3b36")</f>
        <v>c2cc57c7eeda68b1777825da50cb3b36</v>
      </c>
      <c r="H488" s="1" t="str">
        <f>IFERROR(__xludf.DUMMYFUNCTION("""COMPUTED_VALUE"""),"7c020616c029c2cc4b8a65d665d0989d")</f>
        <v>7c020616c029c2cc4b8a65d665d0989d</v>
      </c>
      <c r="I488" s="1">
        <f>IFERROR(__xludf.DUMMYFUNCTION("""COMPUTED_VALUE"""),2.0)</f>
        <v>2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2" t="s">
        <v>553</v>
      </c>
      <c r="B489" s="2" t="s">
        <v>248</v>
      </c>
      <c r="C489" s="1"/>
      <c r="D489" s="1"/>
      <c r="E489" s="1"/>
      <c r="F489" s="1" t="str">
        <f>IFERROR(__xludf.DUMMYFUNCTION("""COMPUTED_VALUE"""),"2022-04-12 03:32:37 UTC")</f>
        <v>2022-04-12 03:32:37 UTC</v>
      </c>
      <c r="G489" s="1" t="str">
        <f>IFERROR(__xludf.DUMMYFUNCTION("""COMPUTED_VALUE"""),"cb79c0a05d3622c4a4a3e271b90b142b")</f>
        <v>cb79c0a05d3622c4a4a3e271b90b142b</v>
      </c>
      <c r="H489" s="1" t="str">
        <f>IFERROR(__xludf.DUMMYFUNCTION("""COMPUTED_VALUE"""),"7cdfd0bb095ec9704cf6c7960b74c45a")</f>
        <v>7cdfd0bb095ec9704cf6c7960b74c45a</v>
      </c>
      <c r="I489" s="1">
        <f>IFERROR(__xludf.DUMMYFUNCTION("""COMPUTED_VALUE"""),3.0)</f>
        <v>3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2" t="s">
        <v>554</v>
      </c>
      <c r="B490" s="2" t="s">
        <v>248</v>
      </c>
      <c r="C490" s="1"/>
      <c r="D490" s="1"/>
      <c r="E490" s="1"/>
      <c r="F490" s="1" t="str">
        <f>IFERROR(__xludf.DUMMYFUNCTION("""COMPUTED_VALUE"""),"2022-04-12 03:32:36 UTC")</f>
        <v>2022-04-12 03:32:36 UTC</v>
      </c>
      <c r="G490" s="1" t="str">
        <f>IFERROR(__xludf.DUMMYFUNCTION("""COMPUTED_VALUE"""),"5fc0cf9f5dedc9eeaf153941f5012a46")</f>
        <v>5fc0cf9f5dedc9eeaf153941f5012a46</v>
      </c>
      <c r="H490" s="1" t="str">
        <f>IFERROR(__xludf.DUMMYFUNCTION("""COMPUTED_VALUE"""),"7d2d079987017cf300ad30d97ddaad84")</f>
        <v>7d2d079987017cf300ad30d97ddaad84</v>
      </c>
      <c r="I490" s="1">
        <f>IFERROR(__xludf.DUMMYFUNCTION("""COMPUTED_VALUE"""),1.0)</f>
        <v>1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2" t="s">
        <v>554</v>
      </c>
      <c r="B491" s="2" t="s">
        <v>248</v>
      </c>
      <c r="C491" s="1"/>
      <c r="D491" s="1"/>
      <c r="E491" s="1"/>
      <c r="F491" s="1" t="str">
        <f>IFERROR(__xludf.DUMMYFUNCTION("""COMPUTED_VALUE"""),"2022-04-12 03:32:36 UTC")</f>
        <v>2022-04-12 03:32:36 UTC</v>
      </c>
      <c r="G491" s="1" t="str">
        <f>IFERROR(__xludf.DUMMYFUNCTION("""COMPUTED_VALUE"""),"2384308b31e9b9a7d7d2ecfc3d27d77f")</f>
        <v>2384308b31e9b9a7d7d2ecfc3d27d77f</v>
      </c>
      <c r="H491" s="1" t="str">
        <f>IFERROR(__xludf.DUMMYFUNCTION("""COMPUTED_VALUE"""),"7dfa52af873e8d46ebf995ba2dede498")</f>
        <v>7dfa52af873e8d46ebf995ba2dede498</v>
      </c>
      <c r="I491" s="1">
        <f>IFERROR(__xludf.DUMMYFUNCTION("""COMPUTED_VALUE"""),1.0)</f>
        <v>1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2" t="s">
        <v>555</v>
      </c>
      <c r="B492" s="2" t="s">
        <v>248</v>
      </c>
      <c r="C492" s="1"/>
      <c r="D492" s="1"/>
      <c r="E492" s="1"/>
      <c r="F492" s="1" t="str">
        <f>IFERROR(__xludf.DUMMYFUNCTION("""COMPUTED_VALUE"""),"2022-04-12 03:32:35 UTC")</f>
        <v>2022-04-12 03:32:35 UTC</v>
      </c>
      <c r="G492" s="1" t="str">
        <f>IFERROR(__xludf.DUMMYFUNCTION("""COMPUTED_VALUE"""),"2384308b31e9b9a7d7d2ecfc3d27d77f")</f>
        <v>2384308b31e9b9a7d7d2ecfc3d27d77f</v>
      </c>
      <c r="H492" s="1" t="str">
        <f>IFERROR(__xludf.DUMMYFUNCTION("""COMPUTED_VALUE"""),"7e0fc33f66231d352366b959665b99ef")</f>
        <v>7e0fc33f66231d352366b959665b99ef</v>
      </c>
      <c r="I492" s="1">
        <f>IFERROR(__xludf.DUMMYFUNCTION("""COMPUTED_VALUE"""),1.0)</f>
        <v>1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2" t="s">
        <v>556</v>
      </c>
      <c r="B493" s="2" t="s">
        <v>248</v>
      </c>
      <c r="C493" s="1"/>
      <c r="D493" s="1"/>
      <c r="E493" s="1"/>
      <c r="F493" s="1" t="str">
        <f>IFERROR(__xludf.DUMMYFUNCTION("""COMPUTED_VALUE"""),"2022-04-12 03:32:34 UTC")</f>
        <v>2022-04-12 03:32:34 UTC</v>
      </c>
      <c r="G493" s="1" t="str">
        <f>IFERROR(__xludf.DUMMYFUNCTION("""COMPUTED_VALUE"""),"2384308b31e9b9a7d7d2ecfc3d27d77f")</f>
        <v>2384308b31e9b9a7d7d2ecfc3d27d77f</v>
      </c>
      <c r="H493" s="1" t="str">
        <f>IFERROR(__xludf.DUMMYFUNCTION("""COMPUTED_VALUE"""),"7e8d12d5ff5d2e147496e453dd7e7354")</f>
        <v>7e8d12d5ff5d2e147496e453dd7e7354</v>
      </c>
      <c r="I493" s="1">
        <f>IFERROR(__xludf.DUMMYFUNCTION("""COMPUTED_VALUE"""),0.0)</f>
        <v>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2" t="s">
        <v>557</v>
      </c>
      <c r="B494" s="2" t="s">
        <v>248</v>
      </c>
      <c r="C494" s="1"/>
      <c r="D494" s="1"/>
      <c r="E494" s="1"/>
      <c r="F494" s="1" t="str">
        <f>IFERROR(__xludf.DUMMYFUNCTION("""COMPUTED_VALUE"""),"2022-04-12 03:32:33 UTC")</f>
        <v>2022-04-12 03:32:33 UTC</v>
      </c>
      <c r="G494" s="1" t="str">
        <f>IFERROR(__xludf.DUMMYFUNCTION("""COMPUTED_VALUE"""),"f6edd7b0525ab754bb9c512e4f9e1366")</f>
        <v>f6edd7b0525ab754bb9c512e4f9e1366</v>
      </c>
      <c r="H494" s="1" t="str">
        <f>IFERROR(__xludf.DUMMYFUNCTION("""COMPUTED_VALUE"""),"7f03d019032eb75124f0e969517e9f78")</f>
        <v>7f03d019032eb75124f0e969517e9f78</v>
      </c>
      <c r="I494" s="1">
        <f>IFERROR(__xludf.DUMMYFUNCTION("""COMPUTED_VALUE"""),0.0)</f>
        <v>0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2" t="s">
        <v>558</v>
      </c>
      <c r="B495" s="2" t="s">
        <v>248</v>
      </c>
      <c r="C495" s="1"/>
      <c r="D495" s="1"/>
      <c r="E495" s="1"/>
      <c r="F495" s="1" t="str">
        <f>IFERROR(__xludf.DUMMYFUNCTION("""COMPUTED_VALUE"""),"2022-04-12 03:32:32 UTC")</f>
        <v>2022-04-12 03:32:32 UTC</v>
      </c>
      <c r="G495" s="1" t="str">
        <f>IFERROR(__xludf.DUMMYFUNCTION("""COMPUTED_VALUE"""),"2384308b31e9b9a7d7d2ecfc3d27d77f")</f>
        <v>2384308b31e9b9a7d7d2ecfc3d27d77f</v>
      </c>
      <c r="H495" s="1" t="str">
        <f>IFERROR(__xludf.DUMMYFUNCTION("""COMPUTED_VALUE"""),"7f6fc00df616e7238aab0da79c68622e")</f>
        <v>7f6fc00df616e7238aab0da79c68622e</v>
      </c>
      <c r="I495" s="1">
        <f>IFERROR(__xludf.DUMMYFUNCTION("""COMPUTED_VALUE"""),4.0)</f>
        <v>4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2" t="s">
        <v>559</v>
      </c>
      <c r="B496" s="2" t="s">
        <v>248</v>
      </c>
      <c r="C496" s="1"/>
      <c r="D496" s="1"/>
      <c r="E496" s="1"/>
      <c r="F496" s="1" t="str">
        <f>IFERROR(__xludf.DUMMYFUNCTION("""COMPUTED_VALUE"""),"2022-04-12 03:32:31 UTC")</f>
        <v>2022-04-12 03:32:31 UTC</v>
      </c>
      <c r="G496" s="1" t="str">
        <f>IFERROR(__xludf.DUMMYFUNCTION("""COMPUTED_VALUE"""),"2384308b31e9b9a7d7d2ecfc3d27d77f")</f>
        <v>2384308b31e9b9a7d7d2ecfc3d27d77f</v>
      </c>
      <c r="H496" s="1" t="str">
        <f>IFERROR(__xludf.DUMMYFUNCTION("""COMPUTED_VALUE"""),"7fbfda27b28f5030862abeb25fd14453")</f>
        <v>7fbfda27b28f5030862abeb25fd14453</v>
      </c>
      <c r="I496" s="1">
        <f>IFERROR(__xludf.DUMMYFUNCTION("""COMPUTED_VALUE"""),0.0)</f>
        <v>0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2" t="s">
        <v>559</v>
      </c>
      <c r="B497" s="2" t="s">
        <v>248</v>
      </c>
      <c r="C497" s="1"/>
      <c r="D497" s="1"/>
      <c r="E497" s="1"/>
      <c r="F497" s="1" t="str">
        <f>IFERROR(__xludf.DUMMYFUNCTION("""COMPUTED_VALUE"""),"2022-04-12 03:32:31 UTC")</f>
        <v>2022-04-12 03:32:31 UTC</v>
      </c>
      <c r="G497" s="1" t="str">
        <f>IFERROR(__xludf.DUMMYFUNCTION("""COMPUTED_VALUE"""),"2384308b31e9b9a7d7d2ecfc3d27d77f")</f>
        <v>2384308b31e9b9a7d7d2ecfc3d27d77f</v>
      </c>
      <c r="H497" s="1" t="str">
        <f>IFERROR(__xludf.DUMMYFUNCTION("""COMPUTED_VALUE"""),"7fcdf06a462118f9ad40ed8dabb89608")</f>
        <v>7fcdf06a462118f9ad40ed8dabb89608</v>
      </c>
      <c r="I497" s="1">
        <f>IFERROR(__xludf.DUMMYFUNCTION("""COMPUTED_VALUE"""),60.0)</f>
        <v>60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2" t="s">
        <v>560</v>
      </c>
      <c r="B498" s="2" t="s">
        <v>248</v>
      </c>
      <c r="C498" s="1"/>
      <c r="D498" s="1"/>
      <c r="E498" s="1"/>
      <c r="F498" s="1" t="str">
        <f>IFERROR(__xludf.DUMMYFUNCTION("""COMPUTED_VALUE"""),"2022-04-12 03:32:30 UTC")</f>
        <v>2022-04-12 03:32:30 UTC</v>
      </c>
      <c r="G498" s="1" t="str">
        <f>IFERROR(__xludf.DUMMYFUNCTION("""COMPUTED_VALUE"""),"65caf76348fb4d9701860956eebe8162")</f>
        <v>65caf76348fb4d9701860956eebe8162</v>
      </c>
      <c r="H498" s="1" t="str">
        <f>IFERROR(__xludf.DUMMYFUNCTION("""COMPUTED_VALUE"""),"7fed71d4d3bf4f2a63e3a25e815aae8a")</f>
        <v>7fed71d4d3bf4f2a63e3a25e815aae8a</v>
      </c>
      <c r="I498" s="1">
        <f>IFERROR(__xludf.DUMMYFUNCTION("""COMPUTED_VALUE"""),1.0)</f>
        <v>1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2" t="s">
        <v>561</v>
      </c>
      <c r="B499" s="2" t="s">
        <v>248</v>
      </c>
      <c r="C499" s="1"/>
      <c r="D499" s="1"/>
      <c r="E499" s="1"/>
      <c r="F499" s="1" t="str">
        <f>IFERROR(__xludf.DUMMYFUNCTION("""COMPUTED_VALUE"""),"2022-04-12 03:32:29 UTC")</f>
        <v>2022-04-12 03:32:29 UTC</v>
      </c>
      <c r="G499" s="1" t="str">
        <f>IFERROR(__xludf.DUMMYFUNCTION("""COMPUTED_VALUE"""),"599e8f8d09d8b53f3d344750c8c4df75")</f>
        <v>599e8f8d09d8b53f3d344750c8c4df75</v>
      </c>
      <c r="H499" s="1" t="str">
        <f>IFERROR(__xludf.DUMMYFUNCTION("""COMPUTED_VALUE"""),"800afe5fe4e1b33d904c25e96247f499")</f>
        <v>800afe5fe4e1b33d904c25e96247f499</v>
      </c>
      <c r="I499" s="1">
        <f>IFERROR(__xludf.DUMMYFUNCTION("""COMPUTED_VALUE"""),0.0)</f>
        <v>0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2" t="s">
        <v>562</v>
      </c>
      <c r="B500" s="2" t="s">
        <v>248</v>
      </c>
      <c r="C500" s="1"/>
      <c r="D500" s="1"/>
      <c r="E500" s="1"/>
      <c r="F500" s="1" t="str">
        <f>IFERROR(__xludf.DUMMYFUNCTION("""COMPUTED_VALUE"""),"2022-04-12 03:32:28 UTC")</f>
        <v>2022-04-12 03:32:28 UTC</v>
      </c>
      <c r="G500" s="1" t="str">
        <f>IFERROR(__xludf.DUMMYFUNCTION("""COMPUTED_VALUE"""),"599e8f8d09d8b53f3d344750c8c4df75")</f>
        <v>599e8f8d09d8b53f3d344750c8c4df75</v>
      </c>
      <c r="H500" s="1" t="str">
        <f>IFERROR(__xludf.DUMMYFUNCTION("""COMPUTED_VALUE"""),"802f3b7d2ca98c29ad66d50d8dc62795")</f>
        <v>802f3b7d2ca98c29ad66d50d8dc62795</v>
      </c>
      <c r="I500" s="1">
        <f>IFERROR(__xludf.DUMMYFUNCTION("""COMPUTED_VALUE"""),0.0)</f>
        <v>0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2" t="s">
        <v>563</v>
      </c>
      <c r="B501" s="2" t="s">
        <v>248</v>
      </c>
      <c r="C501" s="1"/>
      <c r="D501" s="1"/>
      <c r="E501" s="1"/>
      <c r="F501" s="1" t="str">
        <f>IFERROR(__xludf.DUMMYFUNCTION("""COMPUTED_VALUE"""),"2022-04-12 03:32:27 UTC")</f>
        <v>2022-04-12 03:32:27 UTC</v>
      </c>
      <c r="G501" s="1" t="str">
        <f>IFERROR(__xludf.DUMMYFUNCTION("""COMPUTED_VALUE"""),"f5be57efda9ca3a6edcc74b89a529539")</f>
        <v>f5be57efda9ca3a6edcc74b89a529539</v>
      </c>
      <c r="H501" s="1" t="str">
        <f>IFERROR(__xludf.DUMMYFUNCTION("""COMPUTED_VALUE"""),"802f64d41e5a4993ed2d9a1747c742bc")</f>
        <v>802f64d41e5a4993ed2d9a1747c742bc</v>
      </c>
      <c r="I501" s="1">
        <f>IFERROR(__xludf.DUMMYFUNCTION("""COMPUTED_VALUE"""),0.0)</f>
        <v>0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2" t="s">
        <v>563</v>
      </c>
      <c r="B502" s="2" t="s">
        <v>248</v>
      </c>
      <c r="C502" s="1"/>
      <c r="D502" s="1"/>
      <c r="E502" s="1"/>
      <c r="F502" s="1" t="str">
        <f>IFERROR(__xludf.DUMMYFUNCTION("""COMPUTED_VALUE"""),"2022-04-12 03:32:27 UTC")</f>
        <v>2022-04-12 03:32:27 UTC</v>
      </c>
      <c r="G502" s="1" t="str">
        <f>IFERROR(__xludf.DUMMYFUNCTION("""COMPUTED_VALUE"""),"b1c6d0a7803f17a6b7afe16a74fc5d05")</f>
        <v>b1c6d0a7803f17a6b7afe16a74fc5d05</v>
      </c>
      <c r="H502" s="1" t="str">
        <f>IFERROR(__xludf.DUMMYFUNCTION("""COMPUTED_VALUE"""),"80b6e20d047c4a02d7a4b3ff06010fec")</f>
        <v>80b6e20d047c4a02d7a4b3ff06010fec</v>
      </c>
      <c r="I502" s="1">
        <f>IFERROR(__xludf.DUMMYFUNCTION("""COMPUTED_VALUE"""),0.0)</f>
        <v>0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2" t="s">
        <v>564</v>
      </c>
      <c r="B503" s="2" t="s">
        <v>248</v>
      </c>
      <c r="C503" s="1"/>
      <c r="D503" s="1"/>
      <c r="E503" s="1"/>
      <c r="F503" s="1" t="str">
        <f>IFERROR(__xludf.DUMMYFUNCTION("""COMPUTED_VALUE"""),"2022-04-12 03:32:26 UTC")</f>
        <v>2022-04-12 03:32:26 UTC</v>
      </c>
      <c r="G503" s="1" t="str">
        <f>IFERROR(__xludf.DUMMYFUNCTION("""COMPUTED_VALUE"""),"de8401bcb5a8db3cf5fcd291d48a671d")</f>
        <v>de8401bcb5a8db3cf5fcd291d48a671d</v>
      </c>
      <c r="H503" s="1" t="str">
        <f>IFERROR(__xludf.DUMMYFUNCTION("""COMPUTED_VALUE"""),"810a05492677ff7d6e295274ad0ecd3b")</f>
        <v>810a05492677ff7d6e295274ad0ecd3b</v>
      </c>
      <c r="I503" s="1">
        <f>IFERROR(__xludf.DUMMYFUNCTION("""COMPUTED_VALUE"""),0.0)</f>
        <v>0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2" t="s">
        <v>565</v>
      </c>
      <c r="B504" s="2" t="s">
        <v>248</v>
      </c>
      <c r="C504" s="1"/>
      <c r="D504" s="1"/>
      <c r="E504" s="1"/>
      <c r="F504" s="1" t="str">
        <f>IFERROR(__xludf.DUMMYFUNCTION("""COMPUTED_VALUE"""),"2022-04-12 03:32:25 UTC")</f>
        <v>2022-04-12 03:32:25 UTC</v>
      </c>
      <c r="G504" s="1" t="str">
        <f>IFERROR(__xludf.DUMMYFUNCTION("""COMPUTED_VALUE"""),"d7e19b8a0650f562cb29c6e18b144bf3")</f>
        <v>d7e19b8a0650f562cb29c6e18b144bf3</v>
      </c>
      <c r="H504" s="1" t="str">
        <f>IFERROR(__xludf.DUMMYFUNCTION("""COMPUTED_VALUE"""),"811ce2d4d154e7809b72781330468d3e")</f>
        <v>811ce2d4d154e7809b72781330468d3e</v>
      </c>
      <c r="I504" s="1">
        <f>IFERROR(__xludf.DUMMYFUNCTION("""COMPUTED_VALUE"""),1.0)</f>
        <v>1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2" t="s">
        <v>566</v>
      </c>
      <c r="B505" s="2" t="s">
        <v>248</v>
      </c>
      <c r="C505" s="1"/>
      <c r="D505" s="1"/>
      <c r="E505" s="1"/>
      <c r="F505" s="1" t="str">
        <f>IFERROR(__xludf.DUMMYFUNCTION("""COMPUTED_VALUE"""),"2022-04-12 03:32:24 UTC")</f>
        <v>2022-04-12 03:32:24 UTC</v>
      </c>
      <c r="G505" s="1" t="str">
        <f>IFERROR(__xludf.DUMMYFUNCTION("""COMPUTED_VALUE"""),"e44a37ac26c41feb4ba67ff4452fdb90")</f>
        <v>e44a37ac26c41feb4ba67ff4452fdb90</v>
      </c>
      <c r="H505" s="1" t="str">
        <f>IFERROR(__xludf.DUMMYFUNCTION("""COMPUTED_VALUE"""),"812df09c764e167979a0553fb133ca5f")</f>
        <v>812df09c764e167979a0553fb133ca5f</v>
      </c>
      <c r="I505" s="1">
        <f>IFERROR(__xludf.DUMMYFUNCTION("""COMPUTED_VALUE"""),1.0)</f>
        <v>1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2" t="s">
        <v>567</v>
      </c>
      <c r="B506" s="2" t="s">
        <v>248</v>
      </c>
      <c r="C506" s="1"/>
      <c r="D506" s="1"/>
      <c r="E506" s="1"/>
      <c r="F506" s="1" t="str">
        <f>IFERROR(__xludf.DUMMYFUNCTION("""COMPUTED_VALUE"""),"2022-04-12 03:32:23 UTC")</f>
        <v>2022-04-12 03:32:23 UTC</v>
      </c>
      <c r="G506" s="1" t="str">
        <f>IFERROR(__xludf.DUMMYFUNCTION("""COMPUTED_VALUE"""),"599e8f8d09d8b53f3d344750c8c4df75")</f>
        <v>599e8f8d09d8b53f3d344750c8c4df75</v>
      </c>
      <c r="H506" s="1" t="str">
        <f>IFERROR(__xludf.DUMMYFUNCTION("""COMPUTED_VALUE"""),"8156a225d13ade6225257f8e105fa247")</f>
        <v>8156a225d13ade6225257f8e105fa247</v>
      </c>
      <c r="I506" s="1">
        <f>IFERROR(__xludf.DUMMYFUNCTION("""COMPUTED_VALUE"""),1.0)</f>
        <v>1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2" t="s">
        <v>568</v>
      </c>
      <c r="B507" s="2" t="s">
        <v>248</v>
      </c>
      <c r="C507" s="1"/>
      <c r="D507" s="1"/>
      <c r="E507" s="1"/>
      <c r="F507" s="1" t="str">
        <f>IFERROR(__xludf.DUMMYFUNCTION("""COMPUTED_VALUE"""),"2022-04-12 03:32:22 UTC")</f>
        <v>2022-04-12 03:32:22 UTC</v>
      </c>
      <c r="G507" s="1" t="str">
        <f>IFERROR(__xludf.DUMMYFUNCTION("""COMPUTED_VALUE"""),"599e8f8d09d8b53f3d344750c8c4df75")</f>
        <v>599e8f8d09d8b53f3d344750c8c4df75</v>
      </c>
      <c r="H507" s="1" t="str">
        <f>IFERROR(__xludf.DUMMYFUNCTION("""COMPUTED_VALUE"""),"8178c2fee161ae2cbe961407ac3c1875")</f>
        <v>8178c2fee161ae2cbe961407ac3c1875</v>
      </c>
      <c r="I507" s="1">
        <f>IFERROR(__xludf.DUMMYFUNCTION("""COMPUTED_VALUE"""),0.0)</f>
        <v>0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2" t="s">
        <v>568</v>
      </c>
      <c r="B508" s="2" t="s">
        <v>248</v>
      </c>
      <c r="C508" s="1"/>
      <c r="D508" s="1"/>
      <c r="E508" s="1"/>
      <c r="F508" s="1" t="str">
        <f>IFERROR(__xludf.DUMMYFUNCTION("""COMPUTED_VALUE"""),"2022-04-12 03:32:22 UTC")</f>
        <v>2022-04-12 03:32:22 UTC</v>
      </c>
      <c r="G508" s="1" t="str">
        <f>IFERROR(__xludf.DUMMYFUNCTION("""COMPUTED_VALUE"""),"8a1908b96a2ec5c627c8901573fe83ee")</f>
        <v>8a1908b96a2ec5c627c8901573fe83ee</v>
      </c>
      <c r="H508" s="1" t="str">
        <f>IFERROR(__xludf.DUMMYFUNCTION("""COMPUTED_VALUE"""),"817e36ab9f74b588d5280c5a9ecc4d6a")</f>
        <v>817e36ab9f74b588d5280c5a9ecc4d6a</v>
      </c>
      <c r="I508" s="1">
        <f>IFERROR(__xludf.DUMMYFUNCTION("""COMPUTED_VALUE"""),2.0)</f>
        <v>2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2" t="s">
        <v>569</v>
      </c>
      <c r="B509" s="2" t="s">
        <v>248</v>
      </c>
      <c r="C509" s="1"/>
      <c r="D509" s="1"/>
      <c r="E509" s="1"/>
      <c r="F509" s="1" t="str">
        <f>IFERROR(__xludf.DUMMYFUNCTION("""COMPUTED_VALUE"""),"2022-04-12 03:32:21 UTC")</f>
        <v>2022-04-12 03:32:21 UTC</v>
      </c>
      <c r="G509" s="1" t="str">
        <f>IFERROR(__xludf.DUMMYFUNCTION("""COMPUTED_VALUE"""),"8a1908b96a2ec5c627c8901573fe83ee")</f>
        <v>8a1908b96a2ec5c627c8901573fe83ee</v>
      </c>
      <c r="H509" s="1" t="str">
        <f>IFERROR(__xludf.DUMMYFUNCTION("""COMPUTED_VALUE"""),"8255e1fd94e343a148511904948c06f9")</f>
        <v>8255e1fd94e343a148511904948c06f9</v>
      </c>
      <c r="I509" s="1">
        <f>IFERROR(__xludf.DUMMYFUNCTION("""COMPUTED_VALUE"""),2.0)</f>
        <v>2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2" t="s">
        <v>570</v>
      </c>
      <c r="B510" s="2" t="s">
        <v>248</v>
      </c>
      <c r="C510" s="1"/>
      <c r="D510" s="1"/>
      <c r="E510" s="1"/>
      <c r="F510" s="1" t="str">
        <f>IFERROR(__xludf.DUMMYFUNCTION("""COMPUTED_VALUE"""),"2022-04-12 03:32:20 UTC")</f>
        <v>2022-04-12 03:32:20 UTC</v>
      </c>
      <c r="G510" s="1" t="str">
        <f>IFERROR(__xludf.DUMMYFUNCTION("""COMPUTED_VALUE"""),"8a1908b96a2ec5c627c8901573fe83ee")</f>
        <v>8a1908b96a2ec5c627c8901573fe83ee</v>
      </c>
      <c r="H510" s="1" t="str">
        <f>IFERROR(__xludf.DUMMYFUNCTION("""COMPUTED_VALUE"""),"82a751bbb28a57e66eccfcce9137d28e")</f>
        <v>82a751bbb28a57e66eccfcce9137d28e</v>
      </c>
      <c r="I510" s="1">
        <f>IFERROR(__xludf.DUMMYFUNCTION("""COMPUTED_VALUE"""),0.0)</f>
        <v>0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2" t="s">
        <v>571</v>
      </c>
      <c r="B511" s="2" t="s">
        <v>248</v>
      </c>
      <c r="C511" s="1"/>
      <c r="D511" s="1"/>
      <c r="E511" s="1"/>
      <c r="F511" s="1" t="str">
        <f>IFERROR(__xludf.DUMMYFUNCTION("""COMPUTED_VALUE"""),"2022-04-12 03:32:19 UTC")</f>
        <v>2022-04-12 03:32:19 UTC</v>
      </c>
      <c r="G511" s="1" t="str">
        <f>IFERROR(__xludf.DUMMYFUNCTION("""COMPUTED_VALUE"""),"56a938ed66824f62f5b1f73b6de954c5")</f>
        <v>56a938ed66824f62f5b1f73b6de954c5</v>
      </c>
      <c r="H511" s="1" t="str">
        <f>IFERROR(__xludf.DUMMYFUNCTION("""COMPUTED_VALUE"""),"82bfa55972cb221f95da60070fc4eb55")</f>
        <v>82bfa55972cb221f95da60070fc4eb55</v>
      </c>
      <c r="I511" s="1">
        <f>IFERROR(__xludf.DUMMYFUNCTION("""COMPUTED_VALUE"""),0.0)</f>
        <v>0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2" t="s">
        <v>572</v>
      </c>
      <c r="B512" s="2" t="s">
        <v>248</v>
      </c>
      <c r="C512" s="1"/>
      <c r="D512" s="1"/>
      <c r="E512" s="1"/>
      <c r="F512" s="1" t="str">
        <f>IFERROR(__xludf.DUMMYFUNCTION("""COMPUTED_VALUE"""),"2022-04-12 03:32:18 UTC")</f>
        <v>2022-04-12 03:32:18 UTC</v>
      </c>
      <c r="G512" s="1" t="str">
        <f>IFERROR(__xludf.DUMMYFUNCTION("""COMPUTED_VALUE"""),"8f50921470e23e2ed431802fc967d2c1")</f>
        <v>8f50921470e23e2ed431802fc967d2c1</v>
      </c>
      <c r="H512" s="1" t="str">
        <f>IFERROR(__xludf.DUMMYFUNCTION("""COMPUTED_VALUE"""),"8311227abf517ff5e8882b9d5b8a3a53")</f>
        <v>8311227abf517ff5e8882b9d5b8a3a53</v>
      </c>
      <c r="I512" s="1">
        <f>IFERROR(__xludf.DUMMYFUNCTION("""COMPUTED_VALUE"""),1.0)</f>
        <v>1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2" t="s">
        <v>573</v>
      </c>
      <c r="B513" s="2" t="s">
        <v>248</v>
      </c>
      <c r="C513" s="1"/>
      <c r="D513" s="1"/>
      <c r="E513" s="1"/>
      <c r="F513" s="1" t="str">
        <f>IFERROR(__xludf.DUMMYFUNCTION("""COMPUTED_VALUE"""),"2022-04-12 03:32:17 UTC")</f>
        <v>2022-04-12 03:32:17 UTC</v>
      </c>
      <c r="G513" s="1" t="str">
        <f>IFERROR(__xludf.DUMMYFUNCTION("""COMPUTED_VALUE"""),"d21bcb1450da3203d407c8d2e2c37eb4")</f>
        <v>d21bcb1450da3203d407c8d2e2c37eb4</v>
      </c>
      <c r="H513" s="1" t="str">
        <f>IFERROR(__xludf.DUMMYFUNCTION("""COMPUTED_VALUE"""),"834e7bd1f1dec51daacda92eb1d7b426")</f>
        <v>834e7bd1f1dec51daacda92eb1d7b426</v>
      </c>
      <c r="I513" s="1">
        <f>IFERROR(__xludf.DUMMYFUNCTION("""COMPUTED_VALUE"""),1.0)</f>
        <v>1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2" t="s">
        <v>573</v>
      </c>
      <c r="B514" s="2" t="s">
        <v>248</v>
      </c>
      <c r="C514" s="1"/>
      <c r="D514" s="1"/>
      <c r="E514" s="1"/>
      <c r="F514" s="1" t="str">
        <f>IFERROR(__xludf.DUMMYFUNCTION("""COMPUTED_VALUE"""),"2022-04-12 03:32:17 UTC")</f>
        <v>2022-04-12 03:32:17 UTC</v>
      </c>
      <c r="G514" s="1" t="str">
        <f>IFERROR(__xludf.DUMMYFUNCTION("""COMPUTED_VALUE"""),"f4fa82a0ff44a8837c48d634d38ce9f2")</f>
        <v>f4fa82a0ff44a8837c48d634d38ce9f2</v>
      </c>
      <c r="H514" s="1" t="str">
        <f>IFERROR(__xludf.DUMMYFUNCTION("""COMPUTED_VALUE"""),"8355f805deb9ad2b6da476745610ebce")</f>
        <v>8355f805deb9ad2b6da476745610ebce</v>
      </c>
      <c r="I514" s="1">
        <f>IFERROR(__xludf.DUMMYFUNCTION("""COMPUTED_VALUE"""),1.0)</f>
        <v>1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2" t="s">
        <v>574</v>
      </c>
      <c r="B515" s="2" t="s">
        <v>248</v>
      </c>
      <c r="C515" s="1"/>
      <c r="D515" s="1"/>
      <c r="E515" s="1"/>
      <c r="F515" s="1" t="str">
        <f>IFERROR(__xludf.DUMMYFUNCTION("""COMPUTED_VALUE"""),"2022-04-12 03:32:16 UTC")</f>
        <v>2022-04-12 03:32:16 UTC</v>
      </c>
      <c r="G515" s="1" t="str">
        <f>IFERROR(__xludf.DUMMYFUNCTION("""COMPUTED_VALUE"""),"35f3afe9986b765356cfcf79c6e3ce82")</f>
        <v>35f3afe9986b765356cfcf79c6e3ce82</v>
      </c>
      <c r="H515" s="1" t="str">
        <f>IFERROR(__xludf.DUMMYFUNCTION("""COMPUTED_VALUE"""),"8357eaf6825cab6c00463d7e6c83045b")</f>
        <v>8357eaf6825cab6c00463d7e6c83045b</v>
      </c>
      <c r="I515" s="1">
        <f>IFERROR(__xludf.DUMMYFUNCTION("""COMPUTED_VALUE"""),1.0)</f>
        <v>1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2" t="s">
        <v>575</v>
      </c>
      <c r="B516" s="2" t="s">
        <v>248</v>
      </c>
      <c r="C516" s="1"/>
      <c r="D516" s="1"/>
      <c r="E516" s="1"/>
      <c r="F516" s="1" t="str">
        <f>IFERROR(__xludf.DUMMYFUNCTION("""COMPUTED_VALUE"""),"2022-04-12 03:32:11 UTC")</f>
        <v>2022-04-12 03:32:11 UTC</v>
      </c>
      <c r="G516" s="1" t="str">
        <f>IFERROR(__xludf.DUMMYFUNCTION("""COMPUTED_VALUE"""),"5ac91eed3cd38e58add0abb08c8f2d21")</f>
        <v>5ac91eed3cd38e58add0abb08c8f2d21</v>
      </c>
      <c r="H516" s="1" t="str">
        <f>IFERROR(__xludf.DUMMYFUNCTION("""COMPUTED_VALUE"""),"83d4437bfa2f13cf23ad803ec6521fa5")</f>
        <v>83d4437bfa2f13cf23ad803ec6521fa5</v>
      </c>
      <c r="I516" s="1">
        <f>IFERROR(__xludf.DUMMYFUNCTION("""COMPUTED_VALUE"""),1.0)</f>
        <v>1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2" t="s">
        <v>576</v>
      </c>
      <c r="B517" s="2" t="s">
        <v>248</v>
      </c>
      <c r="C517" s="1"/>
      <c r="D517" s="1"/>
      <c r="E517" s="1"/>
      <c r="F517" s="1" t="str">
        <f>IFERROR(__xludf.DUMMYFUNCTION("""COMPUTED_VALUE"""),"2022-04-12 03:32:10 UTC")</f>
        <v>2022-04-12 03:32:10 UTC</v>
      </c>
      <c r="G517" s="1" t="str">
        <f>IFERROR(__xludf.DUMMYFUNCTION("""COMPUTED_VALUE"""),"56a938ed66824f62f5b1f73b6de954c5")</f>
        <v>56a938ed66824f62f5b1f73b6de954c5</v>
      </c>
      <c r="H517" s="1" t="str">
        <f>IFERROR(__xludf.DUMMYFUNCTION("""COMPUTED_VALUE"""),"844b5021e7f2fb58393c765e0ac6190f")</f>
        <v>844b5021e7f2fb58393c765e0ac6190f</v>
      </c>
      <c r="I517" s="1">
        <f>IFERROR(__xludf.DUMMYFUNCTION("""COMPUTED_VALUE"""),0.0)</f>
        <v>0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2" t="s">
        <v>577</v>
      </c>
      <c r="B518" s="2" t="s">
        <v>248</v>
      </c>
      <c r="C518" s="1"/>
      <c r="D518" s="1"/>
      <c r="E518" s="1"/>
      <c r="F518" s="1" t="str">
        <f>IFERROR(__xludf.DUMMYFUNCTION("""COMPUTED_VALUE"""),"2022-04-12 03:32:09 UTC")</f>
        <v>2022-04-12 03:32:09 UTC</v>
      </c>
      <c r="G518" s="1" t="str">
        <f>IFERROR(__xludf.DUMMYFUNCTION("""COMPUTED_VALUE"""),"56a938ed66824f62f5b1f73b6de954c5")</f>
        <v>56a938ed66824f62f5b1f73b6de954c5</v>
      </c>
      <c r="H518" s="1" t="str">
        <f>IFERROR(__xludf.DUMMYFUNCTION("""COMPUTED_VALUE"""),"848fd6499cc2ee95f2899e4c310a9937")</f>
        <v>848fd6499cc2ee95f2899e4c310a9937</v>
      </c>
      <c r="I518" s="1">
        <f>IFERROR(__xludf.DUMMYFUNCTION("""COMPUTED_VALUE"""),4.0)</f>
        <v>4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2" t="s">
        <v>578</v>
      </c>
      <c r="B519" s="2" t="s">
        <v>248</v>
      </c>
      <c r="C519" s="1"/>
      <c r="D519" s="1"/>
      <c r="E519" s="1"/>
      <c r="F519" s="1" t="str">
        <f>IFERROR(__xludf.DUMMYFUNCTION("""COMPUTED_VALUE"""),"2022-04-12 03:32:08 UTC")</f>
        <v>2022-04-12 03:32:08 UTC</v>
      </c>
      <c r="G519" s="1" t="str">
        <f>IFERROR(__xludf.DUMMYFUNCTION("""COMPUTED_VALUE"""),"8a1908b96a2ec5c627c8901573fe83ee")</f>
        <v>8a1908b96a2ec5c627c8901573fe83ee</v>
      </c>
      <c r="H519" s="1" t="str">
        <f>IFERROR(__xludf.DUMMYFUNCTION("""COMPUTED_VALUE"""),"84f37da968eed0d309ca14b37914d285")</f>
        <v>84f37da968eed0d309ca14b37914d285</v>
      </c>
      <c r="I519" s="1">
        <f>IFERROR(__xludf.DUMMYFUNCTION("""COMPUTED_VALUE"""),1.0)</f>
        <v>1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2" t="s">
        <v>579</v>
      </c>
      <c r="B520" s="2" t="s">
        <v>248</v>
      </c>
      <c r="C520" s="1"/>
      <c r="D520" s="1"/>
      <c r="E520" s="1"/>
      <c r="F520" s="1" t="str">
        <f>IFERROR(__xludf.DUMMYFUNCTION("""COMPUTED_VALUE"""),"2022-04-12 03:32:07 UTC")</f>
        <v>2022-04-12 03:32:07 UTC</v>
      </c>
      <c r="G520" s="1" t="str">
        <f>IFERROR(__xludf.DUMMYFUNCTION("""COMPUTED_VALUE"""),"055f8ef0770b68004b75bdc635353ab6")</f>
        <v>055f8ef0770b68004b75bdc635353ab6</v>
      </c>
      <c r="H520" s="1" t="str">
        <f>IFERROR(__xludf.DUMMYFUNCTION("""COMPUTED_VALUE"""),"855c3d0a502b8cc4b02d29e4f2bea9a2")</f>
        <v>855c3d0a502b8cc4b02d29e4f2bea9a2</v>
      </c>
      <c r="I520" s="1">
        <f>IFERROR(__xludf.DUMMYFUNCTION("""COMPUTED_VALUE"""),0.0)</f>
        <v>0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2" t="s">
        <v>580</v>
      </c>
      <c r="B521" s="2" t="s">
        <v>248</v>
      </c>
      <c r="C521" s="1"/>
      <c r="D521" s="1"/>
      <c r="E521" s="1"/>
      <c r="F521" s="1" t="str">
        <f>IFERROR(__xludf.DUMMYFUNCTION("""COMPUTED_VALUE"""),"2022-04-12 03:32:06 UTC")</f>
        <v>2022-04-12 03:32:06 UTC</v>
      </c>
      <c r="G521" s="1" t="str">
        <f>IFERROR(__xludf.DUMMYFUNCTION("""COMPUTED_VALUE"""),"948b94ed7c8114418a3f834c5142e519")</f>
        <v>948b94ed7c8114418a3f834c5142e519</v>
      </c>
      <c r="H521" s="1" t="str">
        <f>IFERROR(__xludf.DUMMYFUNCTION("""COMPUTED_VALUE"""),"859655292faa1c41d80073134d69e50c")</f>
        <v>859655292faa1c41d80073134d69e50c</v>
      </c>
      <c r="I521" s="1">
        <f>IFERROR(__xludf.DUMMYFUNCTION("""COMPUTED_VALUE"""),110.0)</f>
        <v>110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2" t="s">
        <v>581</v>
      </c>
      <c r="B522" s="2" t="s">
        <v>248</v>
      </c>
      <c r="C522" s="1"/>
      <c r="D522" s="1"/>
      <c r="E522" s="1"/>
      <c r="F522" s="1" t="str">
        <f>IFERROR(__xludf.DUMMYFUNCTION("""COMPUTED_VALUE"""),"2022-04-12 03:32:05 UTC")</f>
        <v>2022-04-12 03:32:05 UTC</v>
      </c>
      <c r="G522" s="1" t="str">
        <f>IFERROR(__xludf.DUMMYFUNCTION("""COMPUTED_VALUE"""),"e44a37ac26c41feb4ba67ff4452fdb90")</f>
        <v>e44a37ac26c41feb4ba67ff4452fdb90</v>
      </c>
      <c r="H522" s="1" t="str">
        <f>IFERROR(__xludf.DUMMYFUNCTION("""COMPUTED_VALUE"""),"85aa0dd5ef78467c55298eda9452135a")</f>
        <v>85aa0dd5ef78467c55298eda9452135a</v>
      </c>
      <c r="I522" s="1">
        <f>IFERROR(__xludf.DUMMYFUNCTION("""COMPUTED_VALUE"""),0.0)</f>
        <v>0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2" t="s">
        <v>581</v>
      </c>
      <c r="B523" s="2" t="s">
        <v>248</v>
      </c>
      <c r="C523" s="1"/>
      <c r="D523" s="1"/>
      <c r="E523" s="1"/>
      <c r="F523" s="1" t="str">
        <f>IFERROR(__xludf.DUMMYFUNCTION("""COMPUTED_VALUE"""),"2022-04-12 03:32:05 UTC")</f>
        <v>2022-04-12 03:32:05 UTC</v>
      </c>
      <c r="G523" s="1" t="str">
        <f>IFERROR(__xludf.DUMMYFUNCTION("""COMPUTED_VALUE"""),"948b94ed7c8114418a3f834c5142e519")</f>
        <v>948b94ed7c8114418a3f834c5142e519</v>
      </c>
      <c r="H523" s="1" t="str">
        <f>IFERROR(__xludf.DUMMYFUNCTION("""COMPUTED_VALUE"""),"85ea6a42deab25c868e696710db92204")</f>
        <v>85ea6a42deab25c868e696710db92204</v>
      </c>
      <c r="I523" s="1">
        <f>IFERROR(__xludf.DUMMYFUNCTION("""COMPUTED_VALUE"""),0.0)</f>
        <v>0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2" t="s">
        <v>582</v>
      </c>
      <c r="B524" s="2" t="s">
        <v>248</v>
      </c>
      <c r="C524" s="1"/>
      <c r="D524" s="1"/>
      <c r="E524" s="1"/>
      <c r="F524" s="1" t="str">
        <f>IFERROR(__xludf.DUMMYFUNCTION("""COMPUTED_VALUE"""),"2022-04-12 03:32:04 UTC")</f>
        <v>2022-04-12 03:32:04 UTC</v>
      </c>
      <c r="G524" s="1" t="str">
        <f>IFERROR(__xludf.DUMMYFUNCTION("""COMPUTED_VALUE"""),"9293569896e11a77de62b766331bd51f")</f>
        <v>9293569896e11a77de62b766331bd51f</v>
      </c>
      <c r="H524" s="1" t="str">
        <f>IFERROR(__xludf.DUMMYFUNCTION("""COMPUTED_VALUE"""),"861ad8e9c4142041c0417dd5d5d35363")</f>
        <v>861ad8e9c4142041c0417dd5d5d35363</v>
      </c>
      <c r="I524" s="1">
        <f>IFERROR(__xludf.DUMMYFUNCTION("""COMPUTED_VALUE"""),1.0)</f>
        <v>1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2" t="s">
        <v>583</v>
      </c>
      <c r="B525" s="2" t="s">
        <v>248</v>
      </c>
      <c r="C525" s="1"/>
      <c r="D525" s="1"/>
      <c r="E525" s="1"/>
      <c r="F525" s="1" t="str">
        <f>IFERROR(__xludf.DUMMYFUNCTION("""COMPUTED_VALUE"""),"2022-04-12 03:32:03 UTC")</f>
        <v>2022-04-12 03:32:03 UTC</v>
      </c>
      <c r="G525" s="1" t="str">
        <f>IFERROR(__xludf.DUMMYFUNCTION("""COMPUTED_VALUE"""),"9293569896e11a77de62b766331bd51f")</f>
        <v>9293569896e11a77de62b766331bd51f</v>
      </c>
      <c r="H525" s="1" t="str">
        <f>IFERROR(__xludf.DUMMYFUNCTION("""COMPUTED_VALUE"""),"8621f3a24eff74415ec5ef6a6e71fbba")</f>
        <v>8621f3a24eff74415ec5ef6a6e71fbba</v>
      </c>
      <c r="I525" s="1">
        <f>IFERROR(__xludf.DUMMYFUNCTION("""COMPUTED_VALUE"""),0.0)</f>
        <v>0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2" t="s">
        <v>584</v>
      </c>
      <c r="B526" s="2" t="s">
        <v>248</v>
      </c>
      <c r="C526" s="1"/>
      <c r="D526" s="1"/>
      <c r="E526" s="1"/>
      <c r="F526" s="1" t="str">
        <f>IFERROR(__xludf.DUMMYFUNCTION("""COMPUTED_VALUE"""),"2022-04-12 03:32:02 UTC")</f>
        <v>2022-04-12 03:32:02 UTC</v>
      </c>
      <c r="G526" s="1" t="str">
        <f>IFERROR(__xludf.DUMMYFUNCTION("""COMPUTED_VALUE"""),"59abf2e1616319f6acc5388d02fa6337")</f>
        <v>59abf2e1616319f6acc5388d02fa6337</v>
      </c>
      <c r="H526" s="1" t="str">
        <f>IFERROR(__xludf.DUMMYFUNCTION("""COMPUTED_VALUE"""),"8679ac9d8b0a09202ecfe3028e031f23")</f>
        <v>8679ac9d8b0a09202ecfe3028e031f23</v>
      </c>
      <c r="I526" s="1">
        <f>IFERROR(__xludf.DUMMYFUNCTION("""COMPUTED_VALUE"""),0.0)</f>
        <v>0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2" t="s">
        <v>585</v>
      </c>
      <c r="B527" s="2" t="s">
        <v>248</v>
      </c>
      <c r="C527" s="1"/>
      <c r="D527" s="1"/>
      <c r="E527" s="1"/>
      <c r="F527" s="1" t="str">
        <f>IFERROR(__xludf.DUMMYFUNCTION("""COMPUTED_VALUE"""),"2022-04-12 03:32:01 UTC")</f>
        <v>2022-04-12 03:32:01 UTC</v>
      </c>
      <c r="G527" s="1" t="str">
        <f>IFERROR(__xludf.DUMMYFUNCTION("""COMPUTED_VALUE"""),"70ece40afe4f6e66116b10d222bc7220")</f>
        <v>70ece40afe4f6e66116b10d222bc7220</v>
      </c>
      <c r="H527" s="1" t="str">
        <f>IFERROR(__xludf.DUMMYFUNCTION("""COMPUTED_VALUE"""),"86b5f249f5dcdcd96c7db7b5539ed252")</f>
        <v>86b5f249f5dcdcd96c7db7b5539ed252</v>
      </c>
      <c r="I527" s="1">
        <f>IFERROR(__xludf.DUMMYFUNCTION("""COMPUTED_VALUE"""),1.0)</f>
        <v>1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2" t="s">
        <v>586</v>
      </c>
      <c r="B528" s="2" t="s">
        <v>248</v>
      </c>
      <c r="C528" s="1"/>
      <c r="D528" s="1"/>
      <c r="E528" s="1"/>
      <c r="F528" s="1" t="str">
        <f>IFERROR(__xludf.DUMMYFUNCTION("""COMPUTED_VALUE"""),"2022-04-12 03:32:00 UTC")</f>
        <v>2022-04-12 03:32:00 UTC</v>
      </c>
      <c r="G528" s="1" t="str">
        <f>IFERROR(__xludf.DUMMYFUNCTION("""COMPUTED_VALUE"""),"f6f620d270e22b5a6cd787207e211dbd")</f>
        <v>f6f620d270e22b5a6cd787207e211dbd</v>
      </c>
      <c r="H528" s="1" t="str">
        <f>IFERROR(__xludf.DUMMYFUNCTION("""COMPUTED_VALUE"""),"872c71404db824a8e7cacd56c4178cab")</f>
        <v>872c71404db824a8e7cacd56c4178cab</v>
      </c>
      <c r="I528" s="1">
        <f>IFERROR(__xludf.DUMMYFUNCTION("""COMPUTED_VALUE"""),2.0)</f>
        <v>2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2" t="s">
        <v>587</v>
      </c>
      <c r="B529" s="2" t="s">
        <v>248</v>
      </c>
      <c r="C529" s="1"/>
      <c r="D529" s="1"/>
      <c r="E529" s="1"/>
      <c r="F529" s="1" t="str">
        <f>IFERROR(__xludf.DUMMYFUNCTION("""COMPUTED_VALUE"""),"2022-04-12 03:31:59 UTC")</f>
        <v>2022-04-12 03:31:59 UTC</v>
      </c>
      <c r="G529" s="1" t="str">
        <f>IFERROR(__xludf.DUMMYFUNCTION("""COMPUTED_VALUE"""),"2c0410ce1b94fdf7237355095c0cc621")</f>
        <v>2c0410ce1b94fdf7237355095c0cc621</v>
      </c>
      <c r="H529" s="1" t="str">
        <f>IFERROR(__xludf.DUMMYFUNCTION("""COMPUTED_VALUE"""),"87454ce9af063128a6708b23e0e73131")</f>
        <v>87454ce9af063128a6708b23e0e73131</v>
      </c>
      <c r="I529" s="1">
        <f>IFERROR(__xludf.DUMMYFUNCTION("""COMPUTED_VALUE"""),8.0)</f>
        <v>8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2" t="s">
        <v>588</v>
      </c>
      <c r="B530" s="2" t="s">
        <v>248</v>
      </c>
      <c r="C530" s="1"/>
      <c r="D530" s="1"/>
      <c r="E530" s="1"/>
      <c r="F530" s="1" t="str">
        <f>IFERROR(__xludf.DUMMYFUNCTION("""COMPUTED_VALUE"""),"2022-04-12 03:31:58 UTC")</f>
        <v>2022-04-12 03:31:58 UTC</v>
      </c>
      <c r="G530" s="1" t="str">
        <f>IFERROR(__xludf.DUMMYFUNCTION("""COMPUTED_VALUE"""),"d292ff833e0ccec687473cb3fe474ab9")</f>
        <v>d292ff833e0ccec687473cb3fe474ab9</v>
      </c>
      <c r="H530" s="1" t="str">
        <f>IFERROR(__xludf.DUMMYFUNCTION("""COMPUTED_VALUE"""),"876ddab424dbf4977db7b556309e3040")</f>
        <v>876ddab424dbf4977db7b556309e3040</v>
      </c>
      <c r="I530" s="1">
        <f>IFERROR(__xludf.DUMMYFUNCTION("""COMPUTED_VALUE"""),0.0)</f>
        <v>0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2" t="s">
        <v>589</v>
      </c>
      <c r="B531" s="2" t="s">
        <v>248</v>
      </c>
      <c r="C531" s="1"/>
      <c r="D531" s="1"/>
      <c r="E531" s="1"/>
      <c r="F531" s="1" t="str">
        <f>IFERROR(__xludf.DUMMYFUNCTION("""COMPUTED_VALUE"""),"2022-04-12 03:31:57 UTC")</f>
        <v>2022-04-12 03:31:57 UTC</v>
      </c>
      <c r="G531" s="1" t="str">
        <f>IFERROR(__xludf.DUMMYFUNCTION("""COMPUTED_VALUE"""),"ca844af6b01699674d08add814937cbc")</f>
        <v>ca844af6b01699674d08add814937cbc</v>
      </c>
      <c r="H531" s="1" t="str">
        <f>IFERROR(__xludf.DUMMYFUNCTION("""COMPUTED_VALUE"""),"87ceee9030102cd611aeab006ae0710d")</f>
        <v>87ceee9030102cd611aeab006ae0710d</v>
      </c>
      <c r="I531" s="1">
        <f>IFERROR(__xludf.DUMMYFUNCTION("""COMPUTED_VALUE"""),0.0)</f>
        <v>0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2" t="s">
        <v>589</v>
      </c>
      <c r="B532" s="2" t="s">
        <v>248</v>
      </c>
      <c r="C532" s="1"/>
      <c r="D532" s="1"/>
      <c r="E532" s="1"/>
      <c r="F532" s="1" t="str">
        <f>IFERROR(__xludf.DUMMYFUNCTION("""COMPUTED_VALUE"""),"2022-04-12 03:31:57 UTC")</f>
        <v>2022-04-12 03:31:57 UTC</v>
      </c>
      <c r="G532" s="1" t="str">
        <f>IFERROR(__xludf.DUMMYFUNCTION("""COMPUTED_VALUE"""),"ca844af6b01699674d08add814937cbc")</f>
        <v>ca844af6b01699674d08add814937cbc</v>
      </c>
      <c r="H532" s="1" t="str">
        <f>IFERROR(__xludf.DUMMYFUNCTION("""COMPUTED_VALUE"""),"87d043c7d9d2783a45a4008dad26b1bd")</f>
        <v>87d043c7d9d2783a45a4008dad26b1bd</v>
      </c>
      <c r="I532" s="1">
        <f>IFERROR(__xludf.DUMMYFUNCTION("""COMPUTED_VALUE"""),0.0)</f>
        <v>0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2" t="s">
        <v>590</v>
      </c>
      <c r="B533" s="2" t="s">
        <v>248</v>
      </c>
      <c r="C533" s="1"/>
      <c r="D533" s="1"/>
      <c r="E533" s="1"/>
      <c r="F533" s="1" t="str">
        <f>IFERROR(__xludf.DUMMYFUNCTION("""COMPUTED_VALUE"""),"2022-04-12 03:31:56 UTC")</f>
        <v>2022-04-12 03:31:56 UTC</v>
      </c>
      <c r="G533" s="1" t="str">
        <f>IFERROR(__xludf.DUMMYFUNCTION("""COMPUTED_VALUE"""),"ca844af6b01699674d08add814937cbc")</f>
        <v>ca844af6b01699674d08add814937cbc</v>
      </c>
      <c r="H533" s="1" t="str">
        <f>IFERROR(__xludf.DUMMYFUNCTION("""COMPUTED_VALUE"""),"87dd9f8dca2fe4ddd11960c4ed87c3b3")</f>
        <v>87dd9f8dca2fe4ddd11960c4ed87c3b3</v>
      </c>
      <c r="I533" s="1">
        <f>IFERROR(__xludf.DUMMYFUNCTION("""COMPUTED_VALUE"""),0.0)</f>
        <v>0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2" t="s">
        <v>591</v>
      </c>
      <c r="B534" s="2" t="s">
        <v>248</v>
      </c>
      <c r="C534" s="1"/>
      <c r="D534" s="1"/>
      <c r="E534" s="1"/>
      <c r="F534" s="1" t="str">
        <f>IFERROR(__xludf.DUMMYFUNCTION("""COMPUTED_VALUE"""),"2022-04-12 03:31:55 UTC")</f>
        <v>2022-04-12 03:31:55 UTC</v>
      </c>
      <c r="G534" s="1" t="str">
        <f>IFERROR(__xludf.DUMMYFUNCTION("""COMPUTED_VALUE"""),"af123a46f3c24b7da9134d0c493777a5")</f>
        <v>af123a46f3c24b7da9134d0c493777a5</v>
      </c>
      <c r="H534" s="1" t="str">
        <f>IFERROR(__xludf.DUMMYFUNCTION("""COMPUTED_VALUE"""),"882599f4b1d0f9b8245a76030ccccab2")</f>
        <v>882599f4b1d0f9b8245a76030ccccab2</v>
      </c>
      <c r="I534" s="1">
        <f>IFERROR(__xludf.DUMMYFUNCTION("""COMPUTED_VALUE"""),0.0)</f>
        <v>0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2" t="s">
        <v>592</v>
      </c>
      <c r="B535" s="2" t="s">
        <v>248</v>
      </c>
      <c r="C535" s="1"/>
      <c r="D535" s="1"/>
      <c r="E535" s="1"/>
      <c r="F535" s="1" t="str">
        <f>IFERROR(__xludf.DUMMYFUNCTION("""COMPUTED_VALUE"""),"2022-04-12 03:31:54 UTC")</f>
        <v>2022-04-12 03:31:54 UTC</v>
      </c>
      <c r="G535" s="1" t="str">
        <f>IFERROR(__xludf.DUMMYFUNCTION("""COMPUTED_VALUE"""),"ca844af6b01699674d08add814937cbc")</f>
        <v>ca844af6b01699674d08add814937cbc</v>
      </c>
      <c r="H535" s="1" t="str">
        <f>IFERROR(__xludf.DUMMYFUNCTION("""COMPUTED_VALUE"""),"8870f1d4affca12bd6b9f5e809c9b2c3")</f>
        <v>8870f1d4affca12bd6b9f5e809c9b2c3</v>
      </c>
      <c r="I535" s="1">
        <f>IFERROR(__xludf.DUMMYFUNCTION("""COMPUTED_VALUE"""),8.0)</f>
        <v>8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2" t="s">
        <v>593</v>
      </c>
      <c r="B536" s="2" t="s">
        <v>248</v>
      </c>
      <c r="C536" s="1"/>
      <c r="D536" s="1"/>
      <c r="E536" s="1"/>
      <c r="F536" s="1" t="str">
        <f>IFERROR(__xludf.DUMMYFUNCTION("""COMPUTED_VALUE"""),"2022-04-12 03:31:53 UTC")</f>
        <v>2022-04-12 03:31:53 UTC</v>
      </c>
      <c r="G536" s="1" t="str">
        <f>IFERROR(__xludf.DUMMYFUNCTION("""COMPUTED_VALUE"""),"ca844af6b01699674d08add814937cbc")</f>
        <v>ca844af6b01699674d08add814937cbc</v>
      </c>
      <c r="H536" s="1" t="str">
        <f>IFERROR(__xludf.DUMMYFUNCTION("""COMPUTED_VALUE"""),"88c838f98d3f97512ebf5c2310aa9bc2")</f>
        <v>88c838f98d3f97512ebf5c2310aa9bc2</v>
      </c>
      <c r="I536" s="1">
        <f>IFERROR(__xludf.DUMMYFUNCTION("""COMPUTED_VALUE"""),0.0)</f>
        <v>0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2" t="s">
        <v>594</v>
      </c>
      <c r="B537" s="2" t="s">
        <v>248</v>
      </c>
      <c r="C537" s="1"/>
      <c r="D537" s="1"/>
      <c r="E537" s="1"/>
      <c r="F537" s="1" t="str">
        <f>IFERROR(__xludf.DUMMYFUNCTION("""COMPUTED_VALUE"""),"2022-04-12 03:31:52 UTC")</f>
        <v>2022-04-12 03:31:52 UTC</v>
      </c>
      <c r="G537" s="1" t="str">
        <f>IFERROR(__xludf.DUMMYFUNCTION("""COMPUTED_VALUE"""),"eb0641f4df1b81cb6d08ae5c161c620f")</f>
        <v>eb0641f4df1b81cb6d08ae5c161c620f</v>
      </c>
      <c r="H537" s="1" t="str">
        <f>IFERROR(__xludf.DUMMYFUNCTION("""COMPUTED_VALUE"""),"88e05e2d30b5709a51e907c2a03ec570")</f>
        <v>88e05e2d30b5709a51e907c2a03ec570</v>
      </c>
      <c r="I537" s="1">
        <f>IFERROR(__xludf.DUMMYFUNCTION("""COMPUTED_VALUE"""),0.0)</f>
        <v>0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2" t="s">
        <v>594</v>
      </c>
      <c r="B538" s="2" t="s">
        <v>248</v>
      </c>
      <c r="C538" s="1"/>
      <c r="D538" s="1"/>
      <c r="E538" s="1"/>
      <c r="F538" s="1" t="str">
        <f>IFERROR(__xludf.DUMMYFUNCTION("""COMPUTED_VALUE"""),"2022-04-12 03:31:52 UTC")</f>
        <v>2022-04-12 03:31:52 UTC</v>
      </c>
      <c r="G538" s="1" t="str">
        <f>IFERROR(__xludf.DUMMYFUNCTION("""COMPUTED_VALUE"""),"ca844af6b01699674d08add814937cbc")</f>
        <v>ca844af6b01699674d08add814937cbc</v>
      </c>
      <c r="H538" s="1" t="str">
        <f>IFERROR(__xludf.DUMMYFUNCTION("""COMPUTED_VALUE"""),"88e6a45ae0193b57e2702f1435048c3d")</f>
        <v>88e6a45ae0193b57e2702f1435048c3d</v>
      </c>
      <c r="I538" s="1">
        <f>IFERROR(__xludf.DUMMYFUNCTION("""COMPUTED_VALUE"""),0.0)</f>
        <v>0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2" t="s">
        <v>595</v>
      </c>
      <c r="B539" s="2" t="s">
        <v>248</v>
      </c>
      <c r="C539" s="1"/>
      <c r="D539" s="1"/>
      <c r="E539" s="1"/>
      <c r="F539" s="1" t="str">
        <f>IFERROR(__xludf.DUMMYFUNCTION("""COMPUTED_VALUE"""),"2022-04-12 03:31:51 UTC")</f>
        <v>2022-04-12 03:31:51 UTC</v>
      </c>
      <c r="G539" s="1" t="str">
        <f>IFERROR(__xludf.DUMMYFUNCTION("""COMPUTED_VALUE"""),"eb0641f4df1b81cb6d08ae5c161c620f")</f>
        <v>eb0641f4df1b81cb6d08ae5c161c620f</v>
      </c>
      <c r="H539" s="1" t="str">
        <f>IFERROR(__xludf.DUMMYFUNCTION("""COMPUTED_VALUE"""),"88fcb6ce2df42be7d2db79fb0b6e8bd0")</f>
        <v>88fcb6ce2df42be7d2db79fb0b6e8bd0</v>
      </c>
      <c r="I539" s="1">
        <f>IFERROR(__xludf.DUMMYFUNCTION("""COMPUTED_VALUE"""),1.0)</f>
        <v>1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2" t="s">
        <v>596</v>
      </c>
      <c r="B540" s="2" t="s">
        <v>248</v>
      </c>
      <c r="C540" s="1"/>
      <c r="D540" s="1"/>
      <c r="E540" s="1"/>
      <c r="F540" s="1" t="str">
        <f>IFERROR(__xludf.DUMMYFUNCTION("""COMPUTED_VALUE"""),"2022-04-12 03:31:50 UTC")</f>
        <v>2022-04-12 03:31:50 UTC</v>
      </c>
      <c r="G540" s="1" t="str">
        <f>IFERROR(__xludf.DUMMYFUNCTION("""COMPUTED_VALUE"""),"ca844af6b01699674d08add814937cbc")</f>
        <v>ca844af6b01699674d08add814937cbc</v>
      </c>
      <c r="H540" s="1" t="str">
        <f>IFERROR(__xludf.DUMMYFUNCTION("""COMPUTED_VALUE"""),"890bbeb68f7dff9c0535a3722b1950ff")</f>
        <v>890bbeb68f7dff9c0535a3722b1950ff</v>
      </c>
      <c r="I540" s="1">
        <f>IFERROR(__xludf.DUMMYFUNCTION("""COMPUTED_VALUE"""),0.0)</f>
        <v>0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2" t="s">
        <v>597</v>
      </c>
      <c r="B541" s="2" t="s">
        <v>248</v>
      </c>
      <c r="C541" s="1"/>
      <c r="D541" s="1"/>
      <c r="E541" s="1"/>
      <c r="F541" s="1" t="str">
        <f>IFERROR(__xludf.DUMMYFUNCTION("""COMPUTED_VALUE"""),"2022-04-12 03:31:49 UTC")</f>
        <v>2022-04-12 03:31:49 UTC</v>
      </c>
      <c r="G541" s="1" t="str">
        <f>IFERROR(__xludf.DUMMYFUNCTION("""COMPUTED_VALUE"""),"db0d481e2417b2fbde67af114d56df66")</f>
        <v>db0d481e2417b2fbde67af114d56df66</v>
      </c>
      <c r="H541" s="1" t="str">
        <f>IFERROR(__xludf.DUMMYFUNCTION("""COMPUTED_VALUE"""),"892ef732118c4d310382a9304e9d7c21")</f>
        <v>892ef732118c4d310382a9304e9d7c21</v>
      </c>
      <c r="I541" s="1">
        <f>IFERROR(__xludf.DUMMYFUNCTION("""COMPUTED_VALUE"""),1.0)</f>
        <v>1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2" t="s">
        <v>598</v>
      </c>
      <c r="B542" s="2" t="s">
        <v>248</v>
      </c>
      <c r="C542" s="1"/>
      <c r="D542" s="1"/>
      <c r="E542" s="1"/>
      <c r="F542" s="1" t="str">
        <f>IFERROR(__xludf.DUMMYFUNCTION("""COMPUTED_VALUE"""),"2022-04-12 03:31:48 UTC")</f>
        <v>2022-04-12 03:31:48 UTC</v>
      </c>
      <c r="G542" s="1" t="str">
        <f>IFERROR(__xludf.DUMMYFUNCTION("""COMPUTED_VALUE"""),"c4f7a60ba10de7e0037e73067f320944")</f>
        <v>c4f7a60ba10de7e0037e73067f320944</v>
      </c>
      <c r="H542" s="1" t="str">
        <f>IFERROR(__xludf.DUMMYFUNCTION("""COMPUTED_VALUE"""),"89516a70f75d0b457ebbca2f8509fa7a")</f>
        <v>89516a70f75d0b457ebbca2f8509fa7a</v>
      </c>
      <c r="I542" s="1">
        <f>IFERROR(__xludf.DUMMYFUNCTION("""COMPUTED_VALUE"""),0.0)</f>
        <v>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2" t="s">
        <v>599</v>
      </c>
      <c r="B543" s="2" t="s">
        <v>248</v>
      </c>
      <c r="C543" s="1"/>
      <c r="D543" s="1"/>
      <c r="E543" s="1"/>
      <c r="F543" s="1" t="str">
        <f>IFERROR(__xludf.DUMMYFUNCTION("""COMPUTED_VALUE"""),"2022-04-12 03:31:47 UTC")</f>
        <v>2022-04-12 03:31:47 UTC</v>
      </c>
      <c r="G543" s="1" t="str">
        <f>IFERROR(__xludf.DUMMYFUNCTION("""COMPUTED_VALUE"""),"de444256221168098379c2825dcadd8e")</f>
        <v>de444256221168098379c2825dcadd8e</v>
      </c>
      <c r="H543" s="1" t="str">
        <f>IFERROR(__xludf.DUMMYFUNCTION("""COMPUTED_VALUE"""),"89bb4b190de44e354ab1484377644bbc")</f>
        <v>89bb4b190de44e354ab1484377644bbc</v>
      </c>
      <c r="I543" s="1">
        <f>IFERROR(__xludf.DUMMYFUNCTION("""COMPUTED_VALUE"""),0.0)</f>
        <v>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2" t="s">
        <v>600</v>
      </c>
      <c r="B544" s="2" t="s">
        <v>248</v>
      </c>
      <c r="C544" s="1"/>
      <c r="D544" s="1"/>
      <c r="E544" s="1"/>
      <c r="F544" s="1" t="str">
        <f>IFERROR(__xludf.DUMMYFUNCTION("""COMPUTED_VALUE"""),"2022-04-12 03:31:46 UTC")</f>
        <v>2022-04-12 03:31:46 UTC</v>
      </c>
      <c r="G544" s="1" t="str">
        <f>IFERROR(__xludf.DUMMYFUNCTION("""COMPUTED_VALUE"""),"d59c281508d95a8981d071c9870fd84f")</f>
        <v>d59c281508d95a8981d071c9870fd84f</v>
      </c>
      <c r="H544" s="1" t="str">
        <f>IFERROR(__xludf.DUMMYFUNCTION("""COMPUTED_VALUE"""),"8a1908b96a2ec5c627c8901573fe83ee")</f>
        <v>8a1908b96a2ec5c627c8901573fe83ee</v>
      </c>
      <c r="I544" s="1">
        <f>IFERROR(__xludf.DUMMYFUNCTION("""COMPUTED_VALUE"""),73.0)</f>
        <v>73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2" t="s">
        <v>600</v>
      </c>
      <c r="B545" s="2" t="s">
        <v>248</v>
      </c>
      <c r="C545" s="1"/>
      <c r="D545" s="1"/>
      <c r="E545" s="1"/>
      <c r="F545" s="1" t="str">
        <f>IFERROR(__xludf.DUMMYFUNCTION("""COMPUTED_VALUE"""),"2022-04-12 03:31:46 UTC")</f>
        <v>2022-04-12 03:31:46 UTC</v>
      </c>
      <c r="G545" s="1" t="str">
        <f>IFERROR(__xludf.DUMMYFUNCTION("""COMPUTED_VALUE"""),"d292ff833e0ccec687473cb3fe474ab9")</f>
        <v>d292ff833e0ccec687473cb3fe474ab9</v>
      </c>
      <c r="H545" s="1" t="str">
        <f>IFERROR(__xludf.DUMMYFUNCTION("""COMPUTED_VALUE"""),"8b474c7c240501112c75897de5a4c01a")</f>
        <v>8b474c7c240501112c75897de5a4c01a</v>
      </c>
      <c r="I545" s="1">
        <f>IFERROR(__xludf.DUMMYFUNCTION("""COMPUTED_VALUE"""),0.0)</f>
        <v>0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2" t="s">
        <v>601</v>
      </c>
      <c r="B546" s="2" t="s">
        <v>248</v>
      </c>
      <c r="C546" s="1"/>
      <c r="D546" s="1"/>
      <c r="E546" s="1"/>
      <c r="F546" s="1" t="str">
        <f>IFERROR(__xludf.DUMMYFUNCTION("""COMPUTED_VALUE"""),"2022-04-12 03:31:45 UTC")</f>
        <v>2022-04-12 03:31:45 UTC</v>
      </c>
      <c r="G546" s="1" t="str">
        <f>IFERROR(__xludf.DUMMYFUNCTION("""COMPUTED_VALUE"""),"c4986bb33a5a21d5e4080840bd4a2a0f")</f>
        <v>c4986bb33a5a21d5e4080840bd4a2a0f</v>
      </c>
      <c r="H546" s="1" t="str">
        <f>IFERROR(__xludf.DUMMYFUNCTION("""COMPUTED_VALUE"""),"8c0212c8cc635d073a3e6bb8f6739400")</f>
        <v>8c0212c8cc635d073a3e6bb8f6739400</v>
      </c>
      <c r="I546" s="1">
        <f>IFERROR(__xludf.DUMMYFUNCTION("""COMPUTED_VALUE"""),1.0)</f>
        <v>1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2" t="s">
        <v>602</v>
      </c>
      <c r="B547" s="2" t="s">
        <v>248</v>
      </c>
      <c r="C547" s="1"/>
      <c r="D547" s="1"/>
      <c r="E547" s="1"/>
      <c r="F547" s="1" t="str">
        <f>IFERROR(__xludf.DUMMYFUNCTION("""COMPUTED_VALUE"""),"2022-04-12 03:31:44 UTC")</f>
        <v>2022-04-12 03:31:44 UTC</v>
      </c>
      <c r="G547" s="1" t="str">
        <f>IFERROR(__xludf.DUMMYFUNCTION("""COMPUTED_VALUE"""),"c4986bb33a5a21d5e4080840bd4a2a0f")</f>
        <v>c4986bb33a5a21d5e4080840bd4a2a0f</v>
      </c>
      <c r="H547" s="1" t="str">
        <f>IFERROR(__xludf.DUMMYFUNCTION("""COMPUTED_VALUE"""),"8c8baac562119adf443d9de29a7d5714")</f>
        <v>8c8baac562119adf443d9de29a7d5714</v>
      </c>
      <c r="I547" s="1">
        <f>IFERROR(__xludf.DUMMYFUNCTION("""COMPUTED_VALUE"""),1.0)</f>
        <v>1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2" t="s">
        <v>603</v>
      </c>
      <c r="B548" s="2" t="s">
        <v>248</v>
      </c>
      <c r="C548" s="1"/>
      <c r="D548" s="1"/>
      <c r="E548" s="1"/>
      <c r="F548" s="1" t="str">
        <f>IFERROR(__xludf.DUMMYFUNCTION("""COMPUTED_VALUE"""),"2022-04-12 03:31:43 UTC")</f>
        <v>2022-04-12 03:31:43 UTC</v>
      </c>
      <c r="G548" s="1" t="str">
        <f>IFERROR(__xludf.DUMMYFUNCTION("""COMPUTED_VALUE"""),"13572eb3a2530f2fcd4fb5a7a65a9890")</f>
        <v>13572eb3a2530f2fcd4fb5a7a65a9890</v>
      </c>
      <c r="H548" s="1" t="str">
        <f>IFERROR(__xludf.DUMMYFUNCTION("""COMPUTED_VALUE"""),"8d18d6a2775886b682b528473e6bbacf")</f>
        <v>8d18d6a2775886b682b528473e6bbacf</v>
      </c>
      <c r="I548" s="1">
        <f>IFERROR(__xludf.DUMMYFUNCTION("""COMPUTED_VALUE"""),0.0)</f>
        <v>0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2" t="s">
        <v>604</v>
      </c>
      <c r="B549" s="2" t="s">
        <v>248</v>
      </c>
      <c r="C549" s="1"/>
      <c r="D549" s="1"/>
      <c r="E549" s="1"/>
      <c r="F549" s="1" t="str">
        <f>IFERROR(__xludf.DUMMYFUNCTION("""COMPUTED_VALUE"""),"2022-04-12 03:31:42 UTC")</f>
        <v>2022-04-12 03:31:42 UTC</v>
      </c>
      <c r="G549" s="1" t="str">
        <f>IFERROR(__xludf.DUMMYFUNCTION("""COMPUTED_VALUE"""),"29b82e8d2441bef315ee888badedc5ca")</f>
        <v>29b82e8d2441bef315ee888badedc5ca</v>
      </c>
      <c r="H549" s="1" t="str">
        <f>IFERROR(__xludf.DUMMYFUNCTION("""COMPUTED_VALUE"""),"8d38a4f0c7ec34a2f7eb74be97a09c25")</f>
        <v>8d38a4f0c7ec34a2f7eb74be97a09c25</v>
      </c>
      <c r="I549" s="1">
        <f>IFERROR(__xludf.DUMMYFUNCTION("""COMPUTED_VALUE"""),6.0)</f>
        <v>6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2" t="s">
        <v>605</v>
      </c>
      <c r="B550" s="2" t="s">
        <v>248</v>
      </c>
      <c r="C550" s="1"/>
      <c r="D550" s="1"/>
      <c r="E550" s="1"/>
      <c r="F550" s="1" t="str">
        <f>IFERROR(__xludf.DUMMYFUNCTION("""COMPUTED_VALUE"""),"2022-04-12 03:31:41 UTC")</f>
        <v>2022-04-12 03:31:41 UTC</v>
      </c>
      <c r="G550" s="1" t="str">
        <f>IFERROR(__xludf.DUMMYFUNCTION("""COMPUTED_VALUE"""),"43e0fe3ae18fb5ebb737b9012af49211")</f>
        <v>43e0fe3ae18fb5ebb737b9012af49211</v>
      </c>
      <c r="H550" s="1" t="str">
        <f>IFERROR(__xludf.DUMMYFUNCTION("""COMPUTED_VALUE"""),"8d8718536f3a9cfa1a4fbb65ed5a03e5")</f>
        <v>8d8718536f3a9cfa1a4fbb65ed5a03e5</v>
      </c>
      <c r="I550" s="1">
        <f>IFERROR(__xludf.DUMMYFUNCTION("""COMPUTED_VALUE"""),1.0)</f>
        <v>1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2" t="s">
        <v>606</v>
      </c>
      <c r="B551" s="2" t="s">
        <v>248</v>
      </c>
      <c r="C551" s="1"/>
      <c r="D551" s="1"/>
      <c r="E551" s="1"/>
      <c r="F551" s="1" t="str">
        <f>IFERROR(__xludf.DUMMYFUNCTION("""COMPUTED_VALUE"""),"2022-04-12 03:31:36 UTC")</f>
        <v>2022-04-12 03:31:36 UTC</v>
      </c>
      <c r="G551" s="1" t="str">
        <f>IFERROR(__xludf.DUMMYFUNCTION("""COMPUTED_VALUE"""),"43e0fe3ae18fb5ebb737b9012af49211")</f>
        <v>43e0fe3ae18fb5ebb737b9012af49211</v>
      </c>
      <c r="H551" s="1" t="str">
        <f>IFERROR(__xludf.DUMMYFUNCTION("""COMPUTED_VALUE"""),"8dbd887ff6551b15e850d0c37d9d4195")</f>
        <v>8dbd887ff6551b15e850d0c37d9d4195</v>
      </c>
      <c r="I551" s="1">
        <f>IFERROR(__xludf.DUMMYFUNCTION("""COMPUTED_VALUE"""),0.0)</f>
        <v>0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2" t="s">
        <v>607</v>
      </c>
      <c r="B552" s="2" t="s">
        <v>248</v>
      </c>
      <c r="C552" s="1"/>
      <c r="D552" s="1"/>
      <c r="E552" s="1"/>
      <c r="F552" s="1" t="str">
        <f>IFERROR(__xludf.DUMMYFUNCTION("""COMPUTED_VALUE"""),"2022-04-12 03:31:35 UTC")</f>
        <v>2022-04-12 03:31:35 UTC</v>
      </c>
      <c r="G552" s="1" t="str">
        <f>IFERROR(__xludf.DUMMYFUNCTION("""COMPUTED_VALUE"""),"43e0fe3ae18fb5ebb737b9012af49211")</f>
        <v>43e0fe3ae18fb5ebb737b9012af49211</v>
      </c>
      <c r="H552" s="1" t="str">
        <f>IFERROR(__xludf.DUMMYFUNCTION("""COMPUTED_VALUE"""),"8de053e8dc6867e5709ca75c72665f29")</f>
        <v>8de053e8dc6867e5709ca75c72665f29</v>
      </c>
      <c r="I552" s="1">
        <f>IFERROR(__xludf.DUMMYFUNCTION("""COMPUTED_VALUE"""),1.0)</f>
        <v>1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2" t="s">
        <v>607</v>
      </c>
      <c r="B553" s="2" t="s">
        <v>248</v>
      </c>
      <c r="C553" s="1"/>
      <c r="D553" s="1"/>
      <c r="E553" s="1"/>
      <c r="F553" s="1" t="str">
        <f>IFERROR(__xludf.DUMMYFUNCTION("""COMPUTED_VALUE"""),"2022-04-12 03:31:35 UTC")</f>
        <v>2022-04-12 03:31:35 UTC</v>
      </c>
      <c r="G553" s="1" t="str">
        <f>IFERROR(__xludf.DUMMYFUNCTION("""COMPUTED_VALUE"""),"43e0fe3ae18fb5ebb737b9012af49211")</f>
        <v>43e0fe3ae18fb5ebb737b9012af49211</v>
      </c>
      <c r="H553" s="1" t="str">
        <f>IFERROR(__xludf.DUMMYFUNCTION("""COMPUTED_VALUE"""),"8e2c00f0224d2095ef623906c00775e6")</f>
        <v>8e2c00f0224d2095ef623906c00775e6</v>
      </c>
      <c r="I553" s="1">
        <f>IFERROR(__xludf.DUMMYFUNCTION("""COMPUTED_VALUE"""),1.0)</f>
        <v>1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2" t="s">
        <v>608</v>
      </c>
      <c r="B554" s="2" t="s">
        <v>248</v>
      </c>
      <c r="C554" s="1"/>
      <c r="D554" s="1"/>
      <c r="E554" s="1"/>
      <c r="F554" s="1" t="str">
        <f>IFERROR(__xludf.DUMMYFUNCTION("""COMPUTED_VALUE"""),"2022-04-12 03:31:34 UTC")</f>
        <v>2022-04-12 03:31:34 UTC</v>
      </c>
      <c r="G554" s="1" t="str">
        <f>IFERROR(__xludf.DUMMYFUNCTION("""COMPUTED_VALUE"""),"43e0fe3ae18fb5ebb737b9012af49211")</f>
        <v>43e0fe3ae18fb5ebb737b9012af49211</v>
      </c>
      <c r="H554" s="1" t="str">
        <f>IFERROR(__xludf.DUMMYFUNCTION("""COMPUTED_VALUE"""),"8ea81c6cf16644625b9f821f287dc589")</f>
        <v>8ea81c6cf16644625b9f821f287dc589</v>
      </c>
      <c r="I554" s="1">
        <f>IFERROR(__xludf.DUMMYFUNCTION("""COMPUTED_VALUE"""),0.0)</f>
        <v>0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2" t="s">
        <v>609</v>
      </c>
      <c r="B555" s="1"/>
      <c r="C555" s="1"/>
      <c r="D555" s="1"/>
      <c r="E555" s="1"/>
      <c r="F555" s="1" t="str">
        <f>IFERROR(__xludf.DUMMYFUNCTION("""COMPUTED_VALUE"""),"2022-04-12 03:31:33 UTC")</f>
        <v>2022-04-12 03:31:33 UTC</v>
      </c>
      <c r="G555" s="1" t="str">
        <f>IFERROR(__xludf.DUMMYFUNCTION("""COMPUTED_VALUE"""),"075cb73e19ebde73477f5c10650fe72b")</f>
        <v>075cb73e19ebde73477f5c10650fe72b</v>
      </c>
      <c r="H555" s="1" t="str">
        <f>IFERROR(__xludf.DUMMYFUNCTION("""COMPUTED_VALUE"""),"8ec09395d7ad00b7ce70255c602ce5f3")</f>
        <v>8ec09395d7ad00b7ce70255c602ce5f3</v>
      </c>
      <c r="I555" s="1">
        <f>IFERROR(__xludf.DUMMYFUNCTION("""COMPUTED_VALUE"""),1.0)</f>
        <v>1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2" t="s">
        <v>609</v>
      </c>
      <c r="B556" s="2" t="s">
        <v>248</v>
      </c>
      <c r="C556" s="1"/>
      <c r="D556" s="1"/>
      <c r="E556" s="1"/>
      <c r="F556" s="1" t="str">
        <f>IFERROR(__xludf.DUMMYFUNCTION("""COMPUTED_VALUE"""),"2022-04-12 03:31:33 UTC")</f>
        <v>2022-04-12 03:31:33 UTC</v>
      </c>
      <c r="G556" s="1" t="str">
        <f>IFERROR(__xludf.DUMMYFUNCTION("""COMPUTED_VALUE"""),"075cb73e19ebde73477f5c10650fe72b")</f>
        <v>075cb73e19ebde73477f5c10650fe72b</v>
      </c>
      <c r="H556" s="1" t="str">
        <f>IFERROR(__xludf.DUMMYFUNCTION("""COMPUTED_VALUE"""),"8eccf4857ef3d46d5ceb971250c2fe7b")</f>
        <v>8eccf4857ef3d46d5ceb971250c2fe7b</v>
      </c>
      <c r="I556" s="1">
        <f>IFERROR(__xludf.DUMMYFUNCTION("""COMPUTED_VALUE"""),1.0)</f>
        <v>1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2" t="s">
        <v>610</v>
      </c>
      <c r="B557" s="2" t="s">
        <v>248</v>
      </c>
      <c r="C557" s="1"/>
      <c r="D557" s="1"/>
      <c r="E557" s="1"/>
      <c r="F557" s="1" t="str">
        <f>IFERROR(__xludf.DUMMYFUNCTION("""COMPUTED_VALUE"""),"2022-04-12 03:31:32 UTC")</f>
        <v>2022-04-12 03:31:32 UTC</v>
      </c>
      <c r="G557" s="1" t="str">
        <f>IFERROR(__xludf.DUMMYFUNCTION("""COMPUTED_VALUE"""),"ab5692084b8f0af4bdd2dece32c8364c")</f>
        <v>ab5692084b8f0af4bdd2dece32c8364c</v>
      </c>
      <c r="H557" s="1" t="str">
        <f>IFERROR(__xludf.DUMMYFUNCTION("""COMPUTED_VALUE"""),"8ee0126a775903128297067424aa2cb0")</f>
        <v>8ee0126a775903128297067424aa2cb0</v>
      </c>
      <c r="I557" s="1">
        <f>IFERROR(__xludf.DUMMYFUNCTION("""COMPUTED_VALUE"""),0.0)</f>
        <v>0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2" t="s">
        <v>611</v>
      </c>
      <c r="B558" s="2" t="s">
        <v>248</v>
      </c>
      <c r="C558" s="1"/>
      <c r="D558" s="1"/>
      <c r="E558" s="1"/>
      <c r="F558" s="1" t="str">
        <f>IFERROR(__xludf.DUMMYFUNCTION("""COMPUTED_VALUE"""),"2022-04-12 03:31:31 UTC")</f>
        <v>2022-04-12 03:31:31 UTC</v>
      </c>
      <c r="G558" s="1" t="str">
        <f>IFERROR(__xludf.DUMMYFUNCTION("""COMPUTED_VALUE"""),"ab5692084b8f0af4bdd2dece32c8364c")</f>
        <v>ab5692084b8f0af4bdd2dece32c8364c</v>
      </c>
      <c r="H558" s="1" t="str">
        <f>IFERROR(__xludf.DUMMYFUNCTION("""COMPUTED_VALUE"""),"8ef8576d8c88a92a1c9dec5d87129baa")</f>
        <v>8ef8576d8c88a92a1c9dec5d87129baa</v>
      </c>
      <c r="I558" s="1">
        <f>IFERROR(__xludf.DUMMYFUNCTION("""COMPUTED_VALUE"""),0.0)</f>
        <v>0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2" t="s">
        <v>612</v>
      </c>
      <c r="B559" s="2" t="s">
        <v>248</v>
      </c>
      <c r="C559" s="1"/>
      <c r="D559" s="1"/>
      <c r="E559" s="1"/>
      <c r="F559" s="1" t="str">
        <f>IFERROR(__xludf.DUMMYFUNCTION("""COMPUTED_VALUE"""),"2022-04-12 03:31:30 UTC")</f>
        <v>2022-04-12 03:31:30 UTC</v>
      </c>
      <c r="G559" s="1" t="str">
        <f>IFERROR(__xludf.DUMMYFUNCTION("""COMPUTED_VALUE"""),"ab5692084b8f0af4bdd2dece32c8364c")</f>
        <v>ab5692084b8f0af4bdd2dece32c8364c</v>
      </c>
      <c r="H559" s="1" t="str">
        <f>IFERROR(__xludf.DUMMYFUNCTION("""COMPUTED_VALUE"""),"8f001089daa8acfe41422878d7cfbab8")</f>
        <v>8f001089daa8acfe41422878d7cfbab8</v>
      </c>
      <c r="I559" s="1">
        <f>IFERROR(__xludf.DUMMYFUNCTION("""COMPUTED_VALUE"""),7.0)</f>
        <v>7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2" t="s">
        <v>613</v>
      </c>
      <c r="B560" s="2" t="s">
        <v>248</v>
      </c>
      <c r="C560" s="1"/>
      <c r="D560" s="1"/>
      <c r="E560" s="1"/>
      <c r="F560" s="1" t="str">
        <f>IFERROR(__xludf.DUMMYFUNCTION("""COMPUTED_VALUE"""),"2022-04-12 03:31:29 UTC")</f>
        <v>2022-04-12 03:31:29 UTC</v>
      </c>
      <c r="G560" s="1" t="str">
        <f>IFERROR(__xludf.DUMMYFUNCTION("""COMPUTED_VALUE"""),"2aa8c9df1b3d0122fe5f408f9dd47bfe")</f>
        <v>2aa8c9df1b3d0122fe5f408f9dd47bfe</v>
      </c>
      <c r="H560" s="1" t="str">
        <f>IFERROR(__xludf.DUMMYFUNCTION("""COMPUTED_VALUE"""),"8f4010646fb6d7814d401c5025a83030")</f>
        <v>8f4010646fb6d7814d401c5025a83030</v>
      </c>
      <c r="I560" s="1">
        <f>IFERROR(__xludf.DUMMYFUNCTION("""COMPUTED_VALUE"""),8.0)</f>
        <v>8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2" t="s">
        <v>613</v>
      </c>
      <c r="B561" s="2" t="s">
        <v>248</v>
      </c>
      <c r="C561" s="1"/>
      <c r="D561" s="1"/>
      <c r="E561" s="1"/>
      <c r="F561" s="1" t="str">
        <f>IFERROR(__xludf.DUMMYFUNCTION("""COMPUTED_VALUE"""),"2022-04-12 03:31:29 UTC")</f>
        <v>2022-04-12 03:31:29 UTC</v>
      </c>
      <c r="G561" s="1" t="str">
        <f>IFERROR(__xludf.DUMMYFUNCTION("""COMPUTED_VALUE"""),"05f1816c012ae9b3d0c115e72aed1fdc")</f>
        <v>05f1816c012ae9b3d0c115e72aed1fdc</v>
      </c>
      <c r="H561" s="1" t="str">
        <f>IFERROR(__xludf.DUMMYFUNCTION("""COMPUTED_VALUE"""),"8f4b9d645dd1245c91c9262eb35d17a5")</f>
        <v>8f4b9d645dd1245c91c9262eb35d17a5</v>
      </c>
      <c r="I561" s="1">
        <f>IFERROR(__xludf.DUMMYFUNCTION("""COMPUTED_VALUE"""),1.0)</f>
        <v>1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2" t="s">
        <v>614</v>
      </c>
      <c r="B562" s="2" t="s">
        <v>248</v>
      </c>
      <c r="C562" s="1"/>
      <c r="D562" s="1"/>
      <c r="E562" s="1"/>
      <c r="F562" s="1" t="str">
        <f>IFERROR(__xludf.DUMMYFUNCTION("""COMPUTED_VALUE"""),"2022-04-12 03:31:28 UTC")</f>
        <v>2022-04-12 03:31:28 UTC</v>
      </c>
      <c r="G562" s="1" t="str">
        <f>IFERROR(__xludf.DUMMYFUNCTION("""COMPUTED_VALUE"""),"7cdfd0bb095ec9704cf6c7960b74c45a")</f>
        <v>7cdfd0bb095ec9704cf6c7960b74c45a</v>
      </c>
      <c r="H562" s="1" t="str">
        <f>IFERROR(__xludf.DUMMYFUNCTION("""COMPUTED_VALUE"""),"8f50921470e23e2ed431802fc967d2c1")</f>
        <v>8f50921470e23e2ed431802fc967d2c1</v>
      </c>
      <c r="I562" s="1">
        <f>IFERROR(__xludf.DUMMYFUNCTION("""COMPUTED_VALUE"""),1.0)</f>
        <v>1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2" t="s">
        <v>615</v>
      </c>
      <c r="B563" s="2" t="s">
        <v>248</v>
      </c>
      <c r="C563" s="1"/>
      <c r="D563" s="1"/>
      <c r="E563" s="1"/>
      <c r="F563" s="1" t="str">
        <f>IFERROR(__xludf.DUMMYFUNCTION("""COMPUTED_VALUE"""),"2022-04-12 03:31:27 UTC")</f>
        <v>2022-04-12 03:31:27 UTC</v>
      </c>
      <c r="G563" s="1" t="str">
        <f>IFERROR(__xludf.DUMMYFUNCTION("""COMPUTED_VALUE"""),"7cdfd0bb095ec9704cf6c7960b74c45a")</f>
        <v>7cdfd0bb095ec9704cf6c7960b74c45a</v>
      </c>
      <c r="H563" s="1" t="str">
        <f>IFERROR(__xludf.DUMMYFUNCTION("""COMPUTED_VALUE"""),"90d05b25d4e5a768b20a8984c224c606")</f>
        <v>90d05b25d4e5a768b20a8984c224c606</v>
      </c>
      <c r="I563" s="1">
        <f>IFERROR(__xludf.DUMMYFUNCTION("""COMPUTED_VALUE"""),0.0)</f>
        <v>0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2" t="s">
        <v>616</v>
      </c>
      <c r="B564" s="2" t="s">
        <v>248</v>
      </c>
      <c r="C564" s="1"/>
      <c r="D564" s="1"/>
      <c r="E564" s="1"/>
      <c r="F564" s="1" t="str">
        <f>IFERROR(__xludf.DUMMYFUNCTION("""COMPUTED_VALUE"""),"2022-04-12 03:31:26 UTC")</f>
        <v>2022-04-12 03:31:26 UTC</v>
      </c>
      <c r="G564" s="1" t="str">
        <f>IFERROR(__xludf.DUMMYFUNCTION("""COMPUTED_VALUE"""),"7cdfd0bb095ec9704cf6c7960b74c45a")</f>
        <v>7cdfd0bb095ec9704cf6c7960b74c45a</v>
      </c>
      <c r="H564" s="1" t="str">
        <f>IFERROR(__xludf.DUMMYFUNCTION("""COMPUTED_VALUE"""),"917a011410f93383ccd1ca534e1b4e36")</f>
        <v>917a011410f93383ccd1ca534e1b4e36</v>
      </c>
      <c r="I564" s="1">
        <f>IFERROR(__xludf.DUMMYFUNCTION("""COMPUTED_VALUE"""),0.0)</f>
        <v>0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2" t="s">
        <v>617</v>
      </c>
      <c r="B565" s="2" t="s">
        <v>248</v>
      </c>
      <c r="C565" s="1"/>
      <c r="D565" s="1"/>
      <c r="E565" s="1"/>
      <c r="F565" s="1" t="str">
        <f>IFERROR(__xludf.DUMMYFUNCTION("""COMPUTED_VALUE"""),"2022-04-12 03:31:25 UTC")</f>
        <v>2022-04-12 03:31:25 UTC</v>
      </c>
      <c r="G565" s="1" t="str">
        <f>IFERROR(__xludf.DUMMYFUNCTION("""COMPUTED_VALUE"""),"9911237712bde29c346af68637460957")</f>
        <v>9911237712bde29c346af68637460957</v>
      </c>
      <c r="H565" s="1" t="str">
        <f>IFERROR(__xludf.DUMMYFUNCTION("""COMPUTED_VALUE"""),"91977a8ccae8be73e637e4a8fbf938a6")</f>
        <v>91977a8ccae8be73e637e4a8fbf938a6</v>
      </c>
      <c r="I565" s="1">
        <f>IFERROR(__xludf.DUMMYFUNCTION("""COMPUTED_VALUE"""),1.0)</f>
        <v>1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2" t="s">
        <v>618</v>
      </c>
      <c r="B566" s="2" t="s">
        <v>248</v>
      </c>
      <c r="C566" s="1"/>
      <c r="D566" s="1"/>
      <c r="E566" s="1"/>
      <c r="F566" s="1" t="str">
        <f>IFERROR(__xludf.DUMMYFUNCTION("""COMPUTED_VALUE"""),"2022-04-12 03:31:24 UTC")</f>
        <v>2022-04-12 03:31:24 UTC</v>
      </c>
      <c r="G566" s="1" t="str">
        <f>IFERROR(__xludf.DUMMYFUNCTION("""COMPUTED_VALUE"""),"b5b0192f0d7a70de204ad4d524ef593f")</f>
        <v>b5b0192f0d7a70de204ad4d524ef593f</v>
      </c>
      <c r="H566" s="1" t="str">
        <f>IFERROR(__xludf.DUMMYFUNCTION("""COMPUTED_VALUE"""),"91efc5796a7c006887418a5fe825f84e")</f>
        <v>91efc5796a7c006887418a5fe825f84e</v>
      </c>
      <c r="I566" s="1">
        <f>IFERROR(__xludf.DUMMYFUNCTION("""COMPUTED_VALUE"""),7.0)</f>
        <v>7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2" t="s">
        <v>619</v>
      </c>
      <c r="B567" s="2" t="s">
        <v>248</v>
      </c>
      <c r="C567" s="1"/>
      <c r="D567" s="1"/>
      <c r="E567" s="1"/>
      <c r="F567" s="1" t="str">
        <f>IFERROR(__xludf.DUMMYFUNCTION("""COMPUTED_VALUE"""),"2022-04-12 03:31:23 UTC")</f>
        <v>2022-04-12 03:31:23 UTC</v>
      </c>
      <c r="G567" s="1" t="str">
        <f>IFERROR(__xludf.DUMMYFUNCTION("""COMPUTED_VALUE"""),"495655bd94544af66ff9fa6500b1bd3f")</f>
        <v>495655bd94544af66ff9fa6500b1bd3f</v>
      </c>
      <c r="H567" s="1" t="str">
        <f>IFERROR(__xludf.DUMMYFUNCTION("""COMPUTED_VALUE"""),"91fba088a6ab6219155727b47cee7be9")</f>
        <v>91fba088a6ab6219155727b47cee7be9</v>
      </c>
      <c r="I567" s="1">
        <f>IFERROR(__xludf.DUMMYFUNCTION("""COMPUTED_VALUE"""),4.0)</f>
        <v>4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2" t="s">
        <v>619</v>
      </c>
      <c r="B568" s="2" t="s">
        <v>248</v>
      </c>
      <c r="C568" s="1"/>
      <c r="D568" s="1"/>
      <c r="E568" s="1"/>
      <c r="F568" s="1" t="str">
        <f>IFERROR(__xludf.DUMMYFUNCTION("""COMPUTED_VALUE"""),"2022-04-12 03:31:23 UTC")</f>
        <v>2022-04-12 03:31:23 UTC</v>
      </c>
      <c r="G568" s="1" t="str">
        <f>IFERROR(__xludf.DUMMYFUNCTION("""COMPUTED_VALUE"""),"27a8437cdceeee9033348ee6e20dae2c")</f>
        <v>27a8437cdceeee9033348ee6e20dae2c</v>
      </c>
      <c r="H568" s="1" t="str">
        <f>IFERROR(__xludf.DUMMYFUNCTION("""COMPUTED_VALUE"""),"9265f97fd2c02664d71e6c39d8cdab7f")</f>
        <v>9265f97fd2c02664d71e6c39d8cdab7f</v>
      </c>
      <c r="I568" s="1">
        <f>IFERROR(__xludf.DUMMYFUNCTION("""COMPUTED_VALUE"""),1.0)</f>
        <v>1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2" t="s">
        <v>620</v>
      </c>
      <c r="B569" s="2" t="s">
        <v>248</v>
      </c>
      <c r="C569" s="1"/>
      <c r="D569" s="1"/>
      <c r="E569" s="1"/>
      <c r="F569" s="1" t="str">
        <f>IFERROR(__xludf.DUMMYFUNCTION("""COMPUTED_VALUE"""),"2022-04-12 03:31:22 UTC")</f>
        <v>2022-04-12 03:31:22 UTC</v>
      </c>
      <c r="G569" s="1" t="str">
        <f>IFERROR(__xludf.DUMMYFUNCTION("""COMPUTED_VALUE"""),"3a524416d729f9e0d7ce7516b5da4877")</f>
        <v>3a524416d729f9e0d7ce7516b5da4877</v>
      </c>
      <c r="H569" s="1" t="str">
        <f>IFERROR(__xludf.DUMMYFUNCTION("""COMPUTED_VALUE"""),"9293569896e11a77de62b766331bd51f")</f>
        <v>9293569896e11a77de62b766331bd51f</v>
      </c>
      <c r="I569" s="1">
        <f>IFERROR(__xludf.DUMMYFUNCTION("""COMPUTED_VALUE"""),2.0)</f>
        <v>2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2" t="s">
        <v>621</v>
      </c>
      <c r="B570" s="2" t="s">
        <v>248</v>
      </c>
      <c r="C570" s="1"/>
      <c r="D570" s="1"/>
      <c r="E570" s="1"/>
      <c r="F570" s="1" t="str">
        <f>IFERROR(__xludf.DUMMYFUNCTION("""COMPUTED_VALUE"""),"2022-04-12 03:31:21 UTC")</f>
        <v>2022-04-12 03:31:21 UTC</v>
      </c>
      <c r="G570" s="1" t="str">
        <f>IFERROR(__xludf.DUMMYFUNCTION("""COMPUTED_VALUE"""),"3a524416d729f9e0d7ce7516b5da4877")</f>
        <v>3a524416d729f9e0d7ce7516b5da4877</v>
      </c>
      <c r="H570" s="1" t="str">
        <f>IFERROR(__xludf.DUMMYFUNCTION("""COMPUTED_VALUE"""),"92d33dca5acfa518cf11fba4929023bc")</f>
        <v>92d33dca5acfa518cf11fba4929023bc</v>
      </c>
      <c r="I570" s="1">
        <f>IFERROR(__xludf.DUMMYFUNCTION("""COMPUTED_VALUE"""),0.0)</f>
        <v>0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2" t="s">
        <v>622</v>
      </c>
      <c r="B571" s="2" t="s">
        <v>248</v>
      </c>
      <c r="C571" s="1"/>
      <c r="D571" s="1"/>
      <c r="E571" s="1"/>
      <c r="F571" s="1" t="str">
        <f>IFERROR(__xludf.DUMMYFUNCTION("""COMPUTED_VALUE"""),"2022-04-12 03:31:20 UTC")</f>
        <v>2022-04-12 03:31:20 UTC</v>
      </c>
      <c r="G571" s="1" t="str">
        <f>IFERROR(__xludf.DUMMYFUNCTION("""COMPUTED_VALUE"""),"3a524416d729f9e0d7ce7516b5da4877")</f>
        <v>3a524416d729f9e0d7ce7516b5da4877</v>
      </c>
      <c r="H571" s="1" t="str">
        <f>IFERROR(__xludf.DUMMYFUNCTION("""COMPUTED_VALUE"""),"931466f30307ffb0d434b381bbf23511")</f>
        <v>931466f30307ffb0d434b381bbf23511</v>
      </c>
      <c r="I571" s="1">
        <f>IFERROR(__xludf.DUMMYFUNCTION("""COMPUTED_VALUE"""),1.0)</f>
        <v>1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2" t="s">
        <v>623</v>
      </c>
      <c r="B572" s="2" t="s">
        <v>248</v>
      </c>
      <c r="C572" s="1"/>
      <c r="D572" s="1"/>
      <c r="E572" s="1"/>
      <c r="F572" s="1" t="str">
        <f>IFERROR(__xludf.DUMMYFUNCTION("""COMPUTED_VALUE"""),"2022-04-12 03:31:19 UTC")</f>
        <v>2022-04-12 03:31:19 UTC</v>
      </c>
      <c r="G572" s="1" t="str">
        <f>IFERROR(__xludf.DUMMYFUNCTION("""COMPUTED_VALUE"""),"029a52ab51f1aa935e58cedf98217264")</f>
        <v>029a52ab51f1aa935e58cedf98217264</v>
      </c>
      <c r="H572" s="1" t="str">
        <f>IFERROR(__xludf.DUMMYFUNCTION("""COMPUTED_VALUE"""),"9403fb89462dcf250b6c22f9838472fb")</f>
        <v>9403fb89462dcf250b6c22f9838472fb</v>
      </c>
      <c r="I572" s="1">
        <f>IFERROR(__xludf.DUMMYFUNCTION("""COMPUTED_VALUE"""),0.0)</f>
        <v>0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2" t="s">
        <v>624</v>
      </c>
      <c r="B573" s="2" t="s">
        <v>248</v>
      </c>
      <c r="C573" s="1"/>
      <c r="D573" s="1"/>
      <c r="E573" s="1"/>
      <c r="F573" s="1" t="str">
        <f>IFERROR(__xludf.DUMMYFUNCTION("""COMPUTED_VALUE"""),"2022-04-12 03:31:18 UTC")</f>
        <v>2022-04-12 03:31:18 UTC</v>
      </c>
      <c r="G573" s="1" t="str">
        <f>IFERROR(__xludf.DUMMYFUNCTION("""COMPUTED_VALUE"""),"029a52ab51f1aa935e58cedf98217264")</f>
        <v>029a52ab51f1aa935e58cedf98217264</v>
      </c>
      <c r="H573" s="1" t="str">
        <f>IFERROR(__xludf.DUMMYFUNCTION("""COMPUTED_VALUE"""),"948b94ed7c8114418a3f834c5142e519")</f>
        <v>948b94ed7c8114418a3f834c5142e519</v>
      </c>
      <c r="I573" s="1">
        <f>IFERROR(__xludf.DUMMYFUNCTION("""COMPUTED_VALUE"""),7.0)</f>
        <v>7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2" t="s">
        <v>625</v>
      </c>
      <c r="B574" s="2" t="s">
        <v>248</v>
      </c>
      <c r="C574" s="1"/>
      <c r="D574" s="1"/>
      <c r="E574" s="1"/>
      <c r="F574" s="1" t="str">
        <f>IFERROR(__xludf.DUMMYFUNCTION("""COMPUTED_VALUE"""),"2022-04-12 03:31:17 UTC")</f>
        <v>2022-04-12 03:31:17 UTC</v>
      </c>
      <c r="G574" s="1" t="str">
        <f>IFERROR(__xludf.DUMMYFUNCTION("""COMPUTED_VALUE"""),"029a52ab51f1aa935e58cedf98217264")</f>
        <v>029a52ab51f1aa935e58cedf98217264</v>
      </c>
      <c r="H574" s="1" t="str">
        <f>IFERROR(__xludf.DUMMYFUNCTION("""COMPUTED_VALUE"""),"9498449afcd4705f424cea2fbfa701f4")</f>
        <v>9498449afcd4705f424cea2fbfa701f4</v>
      </c>
      <c r="I574" s="1">
        <f>IFERROR(__xludf.DUMMYFUNCTION("""COMPUTED_VALUE"""),1.0)</f>
        <v>1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2" t="s">
        <v>625</v>
      </c>
      <c r="B575" s="2" t="s">
        <v>248</v>
      </c>
      <c r="C575" s="1"/>
      <c r="D575" s="1"/>
      <c r="E575" s="1"/>
      <c r="F575" s="1" t="str">
        <f>IFERROR(__xludf.DUMMYFUNCTION("""COMPUTED_VALUE"""),"2022-04-12 03:31:17 UTC")</f>
        <v>2022-04-12 03:31:17 UTC</v>
      </c>
      <c r="G575" s="1" t="str">
        <f>IFERROR(__xludf.DUMMYFUNCTION("""COMPUTED_VALUE"""),"029a52ab51f1aa935e58cedf98217264")</f>
        <v>029a52ab51f1aa935e58cedf98217264</v>
      </c>
      <c r="H575" s="1" t="str">
        <f>IFERROR(__xludf.DUMMYFUNCTION("""COMPUTED_VALUE"""),"94c84423208a64f4dc9b1c41e7f77685")</f>
        <v>94c84423208a64f4dc9b1c41e7f77685</v>
      </c>
      <c r="I575" s="1">
        <f>IFERROR(__xludf.DUMMYFUNCTION("""COMPUTED_VALUE"""),1.0)</f>
        <v>1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2" t="s">
        <v>626</v>
      </c>
      <c r="B576" s="2" t="s">
        <v>248</v>
      </c>
      <c r="C576" s="1"/>
      <c r="D576" s="1"/>
      <c r="E576" s="1"/>
      <c r="F576" s="1" t="str">
        <f>IFERROR(__xludf.DUMMYFUNCTION("""COMPUTED_VALUE"""),"2022-04-12 03:31:16 UTC")</f>
        <v>2022-04-12 03:31:16 UTC</v>
      </c>
      <c r="G576" s="1" t="str">
        <f>IFERROR(__xludf.DUMMYFUNCTION("""COMPUTED_VALUE"""),"029a52ab51f1aa935e58cedf98217264")</f>
        <v>029a52ab51f1aa935e58cedf98217264</v>
      </c>
      <c r="H576" s="1" t="str">
        <f>IFERROR(__xludf.DUMMYFUNCTION("""COMPUTED_VALUE"""),"955544bffb2bba3eda8ab825c099281f")</f>
        <v>955544bffb2bba3eda8ab825c099281f</v>
      </c>
      <c r="I576" s="1">
        <f>IFERROR(__xludf.DUMMYFUNCTION("""COMPUTED_VALUE"""),1.0)</f>
        <v>1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2" t="s">
        <v>627</v>
      </c>
      <c r="B577" s="2" t="s">
        <v>248</v>
      </c>
      <c r="C577" s="1"/>
      <c r="D577" s="1"/>
      <c r="E577" s="1"/>
      <c r="F577" s="1" t="str">
        <f>IFERROR(__xludf.DUMMYFUNCTION("""COMPUTED_VALUE"""),"2022-04-12 03:31:15 UTC")</f>
        <v>2022-04-12 03:31:15 UTC</v>
      </c>
      <c r="G577" s="1" t="str">
        <f>IFERROR(__xludf.DUMMYFUNCTION("""COMPUTED_VALUE"""),"19383f0251bb430c3d79b806f89e082f")</f>
        <v>19383f0251bb430c3d79b806f89e082f</v>
      </c>
      <c r="H577" s="1" t="str">
        <f>IFERROR(__xludf.DUMMYFUNCTION("""COMPUTED_VALUE"""),"96220c80fa86f054be7e8c6c8db36d22")</f>
        <v>96220c80fa86f054be7e8c6c8db36d22</v>
      </c>
      <c r="I577" s="1">
        <f>IFERROR(__xludf.DUMMYFUNCTION("""COMPUTED_VALUE"""),1.0)</f>
        <v>1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2" t="s">
        <v>628</v>
      </c>
      <c r="B578" s="2" t="s">
        <v>248</v>
      </c>
      <c r="C578" s="1"/>
      <c r="D578" s="1"/>
      <c r="E578" s="1"/>
      <c r="F578" s="1" t="str">
        <f>IFERROR(__xludf.DUMMYFUNCTION("""COMPUTED_VALUE"""),"2022-04-12 03:31:02 UTC")</f>
        <v>2022-04-12 03:31:02 UTC</v>
      </c>
      <c r="G578" s="1" t="str">
        <f>IFERROR(__xludf.DUMMYFUNCTION("""COMPUTED_VALUE"""),"5c79921eec5fd6b07d8798037c595993")</f>
        <v>5c79921eec5fd6b07d8798037c595993</v>
      </c>
      <c r="H578" s="1" t="str">
        <f>IFERROR(__xludf.DUMMYFUNCTION("""COMPUTED_VALUE"""),"9672e6958e16659d013d0706b6e4f763")</f>
        <v>9672e6958e16659d013d0706b6e4f763</v>
      </c>
      <c r="I578" s="1">
        <f>IFERROR(__xludf.DUMMYFUNCTION("""COMPUTED_VALUE"""),1.0)</f>
        <v>1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2" t="s">
        <v>629</v>
      </c>
      <c r="B579" s="1"/>
      <c r="C579" s="1"/>
      <c r="D579" s="1"/>
      <c r="E579" s="1"/>
      <c r="F579" s="1" t="str">
        <f>IFERROR(__xludf.DUMMYFUNCTION("""COMPUTED_VALUE"""),"2022-04-12 03:29:42 UTC")</f>
        <v>2022-04-12 03:29:42 UTC</v>
      </c>
      <c r="G579" s="1" t="str">
        <f>IFERROR(__xludf.DUMMYFUNCTION("""COMPUTED_VALUE"""),"11653b5518262358d36a090693ce1e13")</f>
        <v>11653b5518262358d36a090693ce1e13</v>
      </c>
      <c r="H579" s="1" t="str">
        <f>IFERROR(__xludf.DUMMYFUNCTION("""COMPUTED_VALUE"""),"96a8424e483946f68c57cfb49378a85c")</f>
        <v>96a8424e483946f68c57cfb49378a85c</v>
      </c>
      <c r="I579" s="1">
        <f>IFERROR(__xludf.DUMMYFUNCTION("""COMPUTED_VALUE"""),3.0)</f>
        <v>3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2" t="s">
        <v>630</v>
      </c>
      <c r="B580" s="1"/>
      <c r="C580" s="1"/>
      <c r="D580" s="1"/>
      <c r="E580" s="1"/>
      <c r="F580" s="1" t="str">
        <f>IFERROR(__xludf.DUMMYFUNCTION("""COMPUTED_VALUE"""),"2022-04-12 03:28:41 UTC")</f>
        <v>2022-04-12 03:28:41 UTC</v>
      </c>
      <c r="G580" s="1" t="str">
        <f>IFERROR(__xludf.DUMMYFUNCTION("""COMPUTED_VALUE"""),"4da39fbb39011106ec27e5e6ac4b82ff")</f>
        <v>4da39fbb39011106ec27e5e6ac4b82ff</v>
      </c>
      <c r="H580" s="1" t="str">
        <f>IFERROR(__xludf.DUMMYFUNCTION("""COMPUTED_VALUE"""),"96b0abc53e73be64277ba049190eb19e")</f>
        <v>96b0abc53e73be64277ba049190eb19e</v>
      </c>
      <c r="I580" s="1">
        <f>IFERROR(__xludf.DUMMYFUNCTION("""COMPUTED_VALUE"""),1.0)</f>
        <v>1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2" t="s">
        <v>631</v>
      </c>
      <c r="B581" s="1"/>
      <c r="C581" s="1"/>
      <c r="D581" s="1"/>
      <c r="E581" s="1"/>
      <c r="F581" s="1" t="str">
        <f>IFERROR(__xludf.DUMMYFUNCTION("""COMPUTED_VALUE"""),"2022-04-12 03:26:39 UTC")</f>
        <v>2022-04-12 03:26:39 UTC</v>
      </c>
      <c r="G581" s="1" t="str">
        <f>IFERROR(__xludf.DUMMYFUNCTION("""COMPUTED_VALUE"""),"4da39fbb39011106ec27e5e6ac4b82ff")</f>
        <v>4da39fbb39011106ec27e5e6ac4b82ff</v>
      </c>
      <c r="H581" s="1" t="str">
        <f>IFERROR(__xludf.DUMMYFUNCTION("""COMPUTED_VALUE"""),"96da69a436c876052c2dff0b2f467700")</f>
        <v>96da69a436c876052c2dff0b2f467700</v>
      </c>
      <c r="I581" s="1">
        <f>IFERROR(__xludf.DUMMYFUNCTION("""COMPUTED_VALUE"""),3.0)</f>
        <v>3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2" t="s">
        <v>632</v>
      </c>
      <c r="B582" s="1"/>
      <c r="C582" s="1"/>
      <c r="D582" s="1"/>
      <c r="E582" s="1"/>
      <c r="F582" s="1" t="str">
        <f>IFERROR(__xludf.DUMMYFUNCTION("""COMPUTED_VALUE"""),"2022-04-12 03:26:38 UTC")</f>
        <v>2022-04-12 03:26:38 UTC</v>
      </c>
      <c r="G582" s="1" t="str">
        <f>IFERROR(__xludf.DUMMYFUNCTION("""COMPUTED_VALUE"""),"4da39fbb39011106ec27e5e6ac4b82ff")</f>
        <v>4da39fbb39011106ec27e5e6ac4b82ff</v>
      </c>
      <c r="H582" s="1" t="str">
        <f>IFERROR(__xludf.DUMMYFUNCTION("""COMPUTED_VALUE"""),"96e80abf57b486a4af024d6b71de0f0e")</f>
        <v>96e80abf57b486a4af024d6b71de0f0e</v>
      </c>
      <c r="I582" s="1">
        <f>IFERROR(__xludf.DUMMYFUNCTION("""COMPUTED_VALUE"""),0.0)</f>
        <v>0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2" t="s">
        <v>633</v>
      </c>
      <c r="B583" s="1"/>
      <c r="C583" s="1"/>
      <c r="D583" s="1"/>
      <c r="E583" s="1"/>
      <c r="F583" s="1" t="str">
        <f>IFERROR(__xludf.DUMMYFUNCTION("""COMPUTED_VALUE"""),"2022-04-12 03:25:48 UTC")</f>
        <v>2022-04-12 03:25:48 UTC</v>
      </c>
      <c r="G583" s="1" t="str">
        <f>IFERROR(__xludf.DUMMYFUNCTION("""COMPUTED_VALUE"""),"4da39fbb39011106ec27e5e6ac4b82ff")</f>
        <v>4da39fbb39011106ec27e5e6ac4b82ff</v>
      </c>
      <c r="H583" s="1" t="str">
        <f>IFERROR(__xludf.DUMMYFUNCTION("""COMPUTED_VALUE"""),"96ec46c91687a0c3c31cdcffc6bbaf6c")</f>
        <v>96ec46c91687a0c3c31cdcffc6bbaf6c</v>
      </c>
      <c r="I583" s="1">
        <f>IFERROR(__xludf.DUMMYFUNCTION("""COMPUTED_VALUE"""),2.0)</f>
        <v>2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2" t="s">
        <v>634</v>
      </c>
      <c r="B584" s="2" t="s">
        <v>258</v>
      </c>
      <c r="C584" s="1"/>
      <c r="D584" s="1"/>
      <c r="E584" s="1"/>
      <c r="F584" s="1" t="str">
        <f>IFERROR(__xludf.DUMMYFUNCTION("""COMPUTED_VALUE"""),"2022-04-12 03:25:42 UTC")</f>
        <v>2022-04-12 03:25:42 UTC</v>
      </c>
      <c r="G584" s="1" t="str">
        <f>IFERROR(__xludf.DUMMYFUNCTION("""COMPUTED_VALUE"""),"19383f0251bb430c3d79b806f89e082f")</f>
        <v>19383f0251bb430c3d79b806f89e082f</v>
      </c>
      <c r="H584" s="1" t="str">
        <f>IFERROR(__xludf.DUMMYFUNCTION("""COMPUTED_VALUE"""),"96f90de8a10a54cb608503bb07438184")</f>
        <v>96f90de8a10a54cb608503bb07438184</v>
      </c>
      <c r="I584" s="1">
        <f>IFERROR(__xludf.DUMMYFUNCTION("""COMPUTED_VALUE"""),8.0)</f>
        <v>8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2" t="s">
        <v>635</v>
      </c>
      <c r="B585" s="1"/>
      <c r="C585" s="1"/>
      <c r="D585" s="1"/>
      <c r="E585" s="1"/>
      <c r="F585" s="1" t="str">
        <f>IFERROR(__xludf.DUMMYFUNCTION("""COMPUTED_VALUE"""),"2022-04-12 03:25:37 UTC")</f>
        <v>2022-04-12 03:25:37 UTC</v>
      </c>
      <c r="G585" s="1" t="str">
        <f>IFERROR(__xludf.DUMMYFUNCTION("""COMPUTED_VALUE"""),"4da39fbb39011106ec27e5e6ac4b82ff")</f>
        <v>4da39fbb39011106ec27e5e6ac4b82ff</v>
      </c>
      <c r="H585" s="1" t="str">
        <f>IFERROR(__xludf.DUMMYFUNCTION("""COMPUTED_VALUE"""),"974f70ab7b6f54ba97fc513cdeb8a157")</f>
        <v>974f70ab7b6f54ba97fc513cdeb8a157</v>
      </c>
      <c r="I585" s="1">
        <f>IFERROR(__xludf.DUMMYFUNCTION("""COMPUTED_VALUE"""),0.0)</f>
        <v>0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2" t="s">
        <v>636</v>
      </c>
      <c r="B586" s="1"/>
      <c r="C586" s="1"/>
      <c r="D586" s="1"/>
      <c r="E586" s="1"/>
      <c r="F586" s="1" t="str">
        <f>IFERROR(__xludf.DUMMYFUNCTION("""COMPUTED_VALUE"""),"2022-04-12 03:25:05 UTC")</f>
        <v>2022-04-12 03:25:05 UTC</v>
      </c>
      <c r="G586" s="1" t="str">
        <f>IFERROR(__xludf.DUMMYFUNCTION("""COMPUTED_VALUE"""),"4da39fbb39011106ec27e5e6ac4b82ff")</f>
        <v>4da39fbb39011106ec27e5e6ac4b82ff</v>
      </c>
      <c r="H586" s="1" t="str">
        <f>IFERROR(__xludf.DUMMYFUNCTION("""COMPUTED_VALUE"""),"977654717fb9d68a27a96509526ca9ed")</f>
        <v>977654717fb9d68a27a96509526ca9ed</v>
      </c>
      <c r="I586" s="1">
        <f>IFERROR(__xludf.DUMMYFUNCTION("""COMPUTED_VALUE"""),1.0)</f>
        <v>1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2" t="s">
        <v>637</v>
      </c>
      <c r="B587" s="1"/>
      <c r="C587" s="1"/>
      <c r="D587" s="1"/>
      <c r="E587" s="1"/>
      <c r="F587" s="1" t="str">
        <f>IFERROR(__xludf.DUMMYFUNCTION("""COMPUTED_VALUE"""),"2022-04-12 03:25:03 UTC")</f>
        <v>2022-04-12 03:25:03 UTC</v>
      </c>
      <c r="G587" s="1" t="str">
        <f>IFERROR(__xludf.DUMMYFUNCTION("""COMPUTED_VALUE"""),"4da39fbb39011106ec27e5e6ac4b82ff")</f>
        <v>4da39fbb39011106ec27e5e6ac4b82ff</v>
      </c>
      <c r="H587" s="1" t="str">
        <f>IFERROR(__xludf.DUMMYFUNCTION("""COMPUTED_VALUE"""),"9790bbc4abaa2e7c4715f3aa06a7f5b2")</f>
        <v>9790bbc4abaa2e7c4715f3aa06a7f5b2</v>
      </c>
      <c r="I587" s="1">
        <f>IFERROR(__xludf.DUMMYFUNCTION("""COMPUTED_VALUE"""),1.0)</f>
        <v>1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2" t="s">
        <v>638</v>
      </c>
      <c r="B588" s="2" t="s">
        <v>100</v>
      </c>
      <c r="C588" s="1"/>
      <c r="D588" s="1"/>
      <c r="E588" s="1"/>
      <c r="F588" s="1" t="str">
        <f>IFERROR(__xludf.DUMMYFUNCTION("""COMPUTED_VALUE"""),"2022-04-12 03:23:12 UTC")</f>
        <v>2022-04-12 03:23:12 UTC</v>
      </c>
      <c r="G588" s="1" t="str">
        <f>IFERROR(__xludf.DUMMYFUNCTION("""COMPUTED_VALUE"""),"5fc0cf9f5dedc9eeaf153941f5012a46")</f>
        <v>5fc0cf9f5dedc9eeaf153941f5012a46</v>
      </c>
      <c r="H588" s="1" t="str">
        <f>IFERROR(__xludf.DUMMYFUNCTION("""COMPUTED_VALUE"""),"9825ab38e7863eea08a4edeaa8b1d721")</f>
        <v>9825ab38e7863eea08a4edeaa8b1d721</v>
      </c>
      <c r="I588" s="1">
        <f>IFERROR(__xludf.DUMMYFUNCTION("""COMPUTED_VALUE"""),0.0)</f>
        <v>0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2" t="s">
        <v>639</v>
      </c>
      <c r="B589" s="2" t="s">
        <v>100</v>
      </c>
      <c r="C589" s="1"/>
      <c r="D589" s="1"/>
      <c r="E589" s="1"/>
      <c r="F589" s="1" t="str">
        <f>IFERROR(__xludf.DUMMYFUNCTION("""COMPUTED_VALUE"""),"2022-04-12 03:23:11 UTC")</f>
        <v>2022-04-12 03:23:11 UTC</v>
      </c>
      <c r="G589" s="1" t="str">
        <f>IFERROR(__xludf.DUMMYFUNCTION("""COMPUTED_VALUE"""),"8f4010646fb6d7814d401c5025a83030")</f>
        <v>8f4010646fb6d7814d401c5025a83030</v>
      </c>
      <c r="H589" s="1" t="str">
        <f>IFERROR(__xludf.DUMMYFUNCTION("""COMPUTED_VALUE"""),"985b31dd38a251411b784eab33c30273")</f>
        <v>985b31dd38a251411b784eab33c30273</v>
      </c>
      <c r="I589" s="1">
        <f>IFERROR(__xludf.DUMMYFUNCTION("""COMPUTED_VALUE"""),0.0)</f>
        <v>0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2" t="s">
        <v>640</v>
      </c>
      <c r="B590" s="2" t="s">
        <v>100</v>
      </c>
      <c r="C590" s="1"/>
      <c r="D590" s="1"/>
      <c r="E590" s="1"/>
      <c r="F590" s="1" t="str">
        <f>IFERROR(__xludf.DUMMYFUNCTION("""COMPUTED_VALUE"""),"2022-04-12 03:23:10 UTC")</f>
        <v>2022-04-12 03:23:10 UTC</v>
      </c>
      <c r="G590" s="1" t="str">
        <f>IFERROR(__xludf.DUMMYFUNCTION("""COMPUTED_VALUE"""),"8f4010646fb6d7814d401c5025a83030")</f>
        <v>8f4010646fb6d7814d401c5025a83030</v>
      </c>
      <c r="H590" s="1" t="str">
        <f>IFERROR(__xludf.DUMMYFUNCTION("""COMPUTED_VALUE"""),"9911237712bde29c346af68637460957")</f>
        <v>9911237712bde29c346af68637460957</v>
      </c>
      <c r="I590" s="1">
        <f>IFERROR(__xludf.DUMMYFUNCTION("""COMPUTED_VALUE"""),1.0)</f>
        <v>1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2" t="s">
        <v>641</v>
      </c>
      <c r="B591" s="2" t="s">
        <v>100</v>
      </c>
      <c r="C591" s="1"/>
      <c r="D591" s="1"/>
      <c r="E591" s="1"/>
      <c r="F591" s="1" t="str">
        <f>IFERROR(__xludf.DUMMYFUNCTION("""COMPUTED_VALUE"""),"2022-04-12 03:23:08 UTC")</f>
        <v>2022-04-12 03:23:08 UTC</v>
      </c>
      <c r="G591" s="1" t="str">
        <f>IFERROR(__xludf.DUMMYFUNCTION("""COMPUTED_VALUE"""),"eb1f9ca62d9317d8ba25f934c71a0c4e")</f>
        <v>eb1f9ca62d9317d8ba25f934c71a0c4e</v>
      </c>
      <c r="H591" s="1" t="str">
        <f>IFERROR(__xludf.DUMMYFUNCTION("""COMPUTED_VALUE"""),"99b6c313eceb70fe6bf0910dd07512ee")</f>
        <v>99b6c313eceb70fe6bf0910dd07512ee</v>
      </c>
      <c r="I591" s="1">
        <f>IFERROR(__xludf.DUMMYFUNCTION("""COMPUTED_VALUE"""),2.0)</f>
        <v>2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2" t="s">
        <v>642</v>
      </c>
      <c r="B592" s="2" t="s">
        <v>100</v>
      </c>
      <c r="C592" s="1"/>
      <c r="D592" s="1"/>
      <c r="E592" s="1"/>
      <c r="F592" s="1" t="str">
        <f>IFERROR(__xludf.DUMMYFUNCTION("""COMPUTED_VALUE"""),"2022-04-12 03:23:07 UTC")</f>
        <v>2022-04-12 03:23:07 UTC</v>
      </c>
      <c r="G592" s="1" t="str">
        <f>IFERROR(__xludf.DUMMYFUNCTION("""COMPUTED_VALUE"""),"1e972bf82016ca11f1d7719672304a78")</f>
        <v>1e972bf82016ca11f1d7719672304a78</v>
      </c>
      <c r="H592" s="1" t="str">
        <f>IFERROR(__xludf.DUMMYFUNCTION("""COMPUTED_VALUE"""),"99bea8bcdbe612e582c8c434ae1ad613")</f>
        <v>99bea8bcdbe612e582c8c434ae1ad613</v>
      </c>
      <c r="I592" s="1">
        <f>IFERROR(__xludf.DUMMYFUNCTION("""COMPUTED_VALUE"""),0.0)</f>
        <v>0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2" t="s">
        <v>643</v>
      </c>
      <c r="B593" s="2" t="s">
        <v>100</v>
      </c>
      <c r="C593" s="1"/>
      <c r="D593" s="1"/>
      <c r="E593" s="1"/>
      <c r="F593" s="1" t="str">
        <f>IFERROR(__xludf.DUMMYFUNCTION("""COMPUTED_VALUE"""),"2022-04-12 03:23:06 UTC")</f>
        <v>2022-04-12 03:23:06 UTC</v>
      </c>
      <c r="G593" s="1" t="str">
        <f>IFERROR(__xludf.DUMMYFUNCTION("""COMPUTED_VALUE"""),"a132a377b04c913c414ca6aa83ef5b66")</f>
        <v>a132a377b04c913c414ca6aa83ef5b66</v>
      </c>
      <c r="H593" s="1" t="str">
        <f>IFERROR(__xludf.DUMMYFUNCTION("""COMPUTED_VALUE"""),"9a549df106354bf930a46cfc292fc316")</f>
        <v>9a549df106354bf930a46cfc292fc316</v>
      </c>
      <c r="I593" s="1">
        <f>IFERROR(__xludf.DUMMYFUNCTION("""COMPUTED_VALUE"""),1.0)</f>
        <v>1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2" t="s">
        <v>644</v>
      </c>
      <c r="B594" s="2" t="s">
        <v>100</v>
      </c>
      <c r="C594" s="1"/>
      <c r="D594" s="1"/>
      <c r="E594" s="1"/>
      <c r="F594" s="1" t="str">
        <f>IFERROR(__xludf.DUMMYFUNCTION("""COMPUTED_VALUE"""),"2022-04-12 03:23:05 UTC")</f>
        <v>2022-04-12 03:23:05 UTC</v>
      </c>
      <c r="G594" s="1" t="str">
        <f>IFERROR(__xludf.DUMMYFUNCTION("""COMPUTED_VALUE"""),"d2967279e277b6ea0e37a20446debbf4")</f>
        <v>d2967279e277b6ea0e37a20446debbf4</v>
      </c>
      <c r="H594" s="1" t="str">
        <f>IFERROR(__xludf.DUMMYFUNCTION("""COMPUTED_VALUE"""),"9a626ba9cdd3a4ae6e34cd9b45d637df")</f>
        <v>9a626ba9cdd3a4ae6e34cd9b45d637df</v>
      </c>
      <c r="I594" s="1">
        <f>IFERROR(__xludf.DUMMYFUNCTION("""COMPUTED_VALUE"""),0.0)</f>
        <v>0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2" t="s">
        <v>645</v>
      </c>
      <c r="B595" s="2" t="s">
        <v>100</v>
      </c>
      <c r="C595" s="1"/>
      <c r="D595" s="1"/>
      <c r="E595" s="1"/>
      <c r="F595" s="1" t="str">
        <f>IFERROR(__xludf.DUMMYFUNCTION("""COMPUTED_VALUE"""),"2022-04-12 03:23:03 UTC")</f>
        <v>2022-04-12 03:23:03 UTC</v>
      </c>
      <c r="G595" s="1" t="str">
        <f>IFERROR(__xludf.DUMMYFUNCTION("""COMPUTED_VALUE"""),"cb67deab82f8340b7ce831d5250934dc")</f>
        <v>cb67deab82f8340b7ce831d5250934dc</v>
      </c>
      <c r="H595" s="1" t="str">
        <f>IFERROR(__xludf.DUMMYFUNCTION("""COMPUTED_VALUE"""),"9a6c33d27e817df9b34d69347f10c173")</f>
        <v>9a6c33d27e817df9b34d69347f10c173</v>
      </c>
      <c r="I595" s="1">
        <f>IFERROR(__xludf.DUMMYFUNCTION("""COMPUTED_VALUE"""),2.0)</f>
        <v>2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2" t="s">
        <v>646</v>
      </c>
      <c r="B596" s="2" t="s">
        <v>100</v>
      </c>
      <c r="C596" s="1"/>
      <c r="D596" s="1"/>
      <c r="E596" s="1"/>
      <c r="F596" s="1" t="str">
        <f>IFERROR(__xludf.DUMMYFUNCTION("""COMPUTED_VALUE"""),"2022-04-12 03:23:01 UTC")</f>
        <v>2022-04-12 03:23:01 UTC</v>
      </c>
      <c r="G596" s="1" t="str">
        <f>IFERROR(__xludf.DUMMYFUNCTION("""COMPUTED_VALUE"""),"138ccbdc4e702927a16c5678582d1a01")</f>
        <v>138ccbdc4e702927a16c5678582d1a01</v>
      </c>
      <c r="H596" s="1" t="str">
        <f>IFERROR(__xludf.DUMMYFUNCTION("""COMPUTED_VALUE"""),"9aac0a9651aa1157821c308216b89b18")</f>
        <v>9aac0a9651aa1157821c308216b89b18</v>
      </c>
      <c r="I596" s="1">
        <f>IFERROR(__xludf.DUMMYFUNCTION("""COMPUTED_VALUE"""),1.0)</f>
        <v>1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2" t="s">
        <v>647</v>
      </c>
      <c r="B597" s="2" t="s">
        <v>100</v>
      </c>
      <c r="C597" s="1"/>
      <c r="D597" s="1"/>
      <c r="E597" s="1"/>
      <c r="F597" s="1" t="str">
        <f>IFERROR(__xludf.DUMMYFUNCTION("""COMPUTED_VALUE"""),"2022-04-12 03:23:00 UTC")</f>
        <v>2022-04-12 03:23:00 UTC</v>
      </c>
      <c r="G597" s="1" t="str">
        <f>IFERROR(__xludf.DUMMYFUNCTION("""COMPUTED_VALUE"""),"0fc9f7cf4488fcd2b148a0d67ada1905")</f>
        <v>0fc9f7cf4488fcd2b148a0d67ada1905</v>
      </c>
      <c r="H597" s="1" t="str">
        <f>IFERROR(__xludf.DUMMYFUNCTION("""COMPUTED_VALUE"""),"9ac3452c4970e2f53962733f67e388fd")</f>
        <v>9ac3452c4970e2f53962733f67e388fd</v>
      </c>
      <c r="I597" s="1">
        <f>IFERROR(__xludf.DUMMYFUNCTION("""COMPUTED_VALUE"""),1.0)</f>
        <v>1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2" t="s">
        <v>648</v>
      </c>
      <c r="B598" s="1"/>
      <c r="C598" s="1"/>
      <c r="D598" s="1"/>
      <c r="E598" s="1"/>
      <c r="F598" s="1" t="str">
        <f>IFERROR(__xludf.DUMMYFUNCTION("""COMPUTED_VALUE"""),"2022-04-12 03:22:13 UTC")</f>
        <v>2022-04-12 03:22:13 UTC</v>
      </c>
      <c r="G598" s="1" t="str">
        <f>IFERROR(__xludf.DUMMYFUNCTION("""COMPUTED_VALUE"""),"e6ab5edaa69044aa029c14dc5d19795d")</f>
        <v>e6ab5edaa69044aa029c14dc5d19795d</v>
      </c>
      <c r="H598" s="1" t="str">
        <f>IFERROR(__xludf.DUMMYFUNCTION("""COMPUTED_VALUE"""),"9ae6cfcc2e0763b6811f79431b681138")</f>
        <v>9ae6cfcc2e0763b6811f79431b681138</v>
      </c>
      <c r="I598" s="1">
        <f>IFERROR(__xludf.DUMMYFUNCTION("""COMPUTED_VALUE"""),0.0)</f>
        <v>0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2" t="s">
        <v>649</v>
      </c>
      <c r="B599" s="2" t="s">
        <v>650</v>
      </c>
      <c r="C599" s="1"/>
      <c r="D599" s="1"/>
      <c r="E599" s="1"/>
      <c r="F599" s="1" t="str">
        <f>IFERROR(__xludf.DUMMYFUNCTION("""COMPUTED_VALUE"""),"2022-04-12 03:21:18 UTC")</f>
        <v>2022-04-12 03:21:18 UTC</v>
      </c>
      <c r="G599" s="1" t="str">
        <f>IFERROR(__xludf.DUMMYFUNCTION("""COMPUTED_VALUE"""),"9a549df106354bf930a46cfc292fc316")</f>
        <v>9a549df106354bf930a46cfc292fc316</v>
      </c>
      <c r="H599" s="1" t="str">
        <f>IFERROR(__xludf.DUMMYFUNCTION("""COMPUTED_VALUE"""),"9af225a01f3c3c24ff08d50cc4481717")</f>
        <v>9af225a01f3c3c24ff08d50cc4481717</v>
      </c>
      <c r="I599" s="1">
        <f>IFERROR(__xludf.DUMMYFUNCTION("""COMPUTED_VALUE"""),0.0)</f>
        <v>0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2" t="s">
        <v>651</v>
      </c>
      <c r="B600" s="1"/>
      <c r="C600" s="1"/>
      <c r="D600" s="1"/>
      <c r="E600" s="1"/>
      <c r="F600" s="1" t="str">
        <f>IFERROR(__xludf.DUMMYFUNCTION("""COMPUTED_VALUE"""),"2022-04-12 03:21:03 UTC")</f>
        <v>2022-04-12 03:21:03 UTC</v>
      </c>
      <c r="G600" s="1" t="str">
        <f>IFERROR(__xludf.DUMMYFUNCTION("""COMPUTED_VALUE"""),"b7b663269b58fd424835f068d464fe94")</f>
        <v>b7b663269b58fd424835f068d464fe94</v>
      </c>
      <c r="H600" s="1" t="str">
        <f>IFERROR(__xludf.DUMMYFUNCTION("""COMPUTED_VALUE"""),"9bb09ae8f79061a29c3ae59e4ceecb3d")</f>
        <v>9bb09ae8f79061a29c3ae59e4ceecb3d</v>
      </c>
      <c r="I600" s="1">
        <f>IFERROR(__xludf.DUMMYFUNCTION("""COMPUTED_VALUE"""),0.0)</f>
        <v>0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2" t="s">
        <v>652</v>
      </c>
      <c r="B601" s="2" t="s">
        <v>653</v>
      </c>
      <c r="C601" s="1"/>
      <c r="D601" s="1"/>
      <c r="E601" s="1"/>
      <c r="F601" s="1" t="str">
        <f>IFERROR(__xludf.DUMMYFUNCTION("""COMPUTED_VALUE"""),"2022-04-12 03:18:42 UTC")</f>
        <v>2022-04-12 03:18:42 UTC</v>
      </c>
      <c r="G601" s="1" t="str">
        <f>IFERROR(__xludf.DUMMYFUNCTION("""COMPUTED_VALUE"""),"3a2f42a5b7f023f7e4de81357db2f3cc")</f>
        <v>3a2f42a5b7f023f7e4de81357db2f3cc</v>
      </c>
      <c r="H601" s="1" t="str">
        <f>IFERROR(__xludf.DUMMYFUNCTION("""COMPUTED_VALUE"""),"9c305e5338d05108a3247cfa69bad5ef")</f>
        <v>9c305e5338d05108a3247cfa69bad5ef</v>
      </c>
      <c r="I601" s="1">
        <f>IFERROR(__xludf.DUMMYFUNCTION("""COMPUTED_VALUE"""),1.0)</f>
        <v>1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2" t="s">
        <v>654</v>
      </c>
      <c r="B602" s="1"/>
      <c r="C602" s="1"/>
      <c r="D602" s="1"/>
      <c r="E602" s="1"/>
      <c r="F602" s="1" t="str">
        <f>IFERROR(__xludf.DUMMYFUNCTION("""COMPUTED_VALUE"""),"2022-04-12 03:17:47 UTC")</f>
        <v>2022-04-12 03:17:47 UTC</v>
      </c>
      <c r="G602" s="1" t="str">
        <f>IFERROR(__xludf.DUMMYFUNCTION("""COMPUTED_VALUE"""),"9d5a9e6686dc5f50ffce300a5ed5c563")</f>
        <v>9d5a9e6686dc5f50ffce300a5ed5c563</v>
      </c>
      <c r="H602" s="1" t="str">
        <f>IFERROR(__xludf.DUMMYFUNCTION("""COMPUTED_VALUE"""),"9ca26bc54582903cf7ab5a3508b33054")</f>
        <v>9ca26bc54582903cf7ab5a3508b33054</v>
      </c>
      <c r="I602" s="1">
        <f>IFERROR(__xludf.DUMMYFUNCTION("""COMPUTED_VALUE"""),1.0)</f>
        <v>1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2" t="s">
        <v>655</v>
      </c>
      <c r="B603" s="2" t="s">
        <v>656</v>
      </c>
      <c r="C603" s="1"/>
      <c r="D603" s="1"/>
      <c r="E603" s="1"/>
      <c r="F603" s="1" t="str">
        <f>IFERROR(__xludf.DUMMYFUNCTION("""COMPUTED_VALUE"""),"2022-04-12 03:16:37 UTC")</f>
        <v>2022-04-12 03:16:37 UTC</v>
      </c>
      <c r="G603" s="1" t="str">
        <f>IFERROR(__xludf.DUMMYFUNCTION("""COMPUTED_VALUE"""),"e604a0491ae239d007253098fda24873")</f>
        <v>e604a0491ae239d007253098fda24873</v>
      </c>
      <c r="H603" s="1" t="str">
        <f>IFERROR(__xludf.DUMMYFUNCTION("""COMPUTED_VALUE"""),"9d450ac39e424180bd1501d46a4da2da")</f>
        <v>9d450ac39e424180bd1501d46a4da2da</v>
      </c>
      <c r="I603" s="1">
        <f>IFERROR(__xludf.DUMMYFUNCTION("""COMPUTED_VALUE"""),1.0)</f>
        <v>1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2" t="s">
        <v>657</v>
      </c>
      <c r="B604" s="2" t="s">
        <v>658</v>
      </c>
      <c r="C604" s="1"/>
      <c r="D604" s="1"/>
      <c r="E604" s="1"/>
      <c r="F604" s="1" t="str">
        <f>IFERROR(__xludf.DUMMYFUNCTION("""COMPUTED_VALUE"""),"2022-04-12 03:16:27 UTC")</f>
        <v>2022-04-12 03:16:27 UTC</v>
      </c>
      <c r="G604" s="1" t="str">
        <f>IFERROR(__xludf.DUMMYFUNCTION("""COMPUTED_VALUE"""),"2e7e7a6814fe39f6917b1897a89703d7")</f>
        <v>2e7e7a6814fe39f6917b1897a89703d7</v>
      </c>
      <c r="H604" s="1" t="str">
        <f>IFERROR(__xludf.DUMMYFUNCTION("""COMPUTED_VALUE"""),"9d5a9e6686dc5f50ffce300a5ed5c563")</f>
        <v>9d5a9e6686dc5f50ffce300a5ed5c563</v>
      </c>
      <c r="I604" s="1">
        <f>IFERROR(__xludf.DUMMYFUNCTION("""COMPUTED_VALUE"""),1.0)</f>
        <v>1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2" t="s">
        <v>659</v>
      </c>
      <c r="B605" s="2" t="s">
        <v>656</v>
      </c>
      <c r="C605" s="1"/>
      <c r="D605" s="1"/>
      <c r="E605" s="1"/>
      <c r="F605" s="1" t="str">
        <f>IFERROR(__xludf.DUMMYFUNCTION("""COMPUTED_VALUE"""),"2022-04-12 03:15:20 UTC")</f>
        <v>2022-04-12 03:15:20 UTC</v>
      </c>
      <c r="G605" s="1" t="str">
        <f>IFERROR(__xludf.DUMMYFUNCTION("""COMPUTED_VALUE"""),"622702c2ff489b06631aeeedffadcf80")</f>
        <v>622702c2ff489b06631aeeedffadcf80</v>
      </c>
      <c r="H605" s="1" t="str">
        <f>IFERROR(__xludf.DUMMYFUNCTION("""COMPUTED_VALUE"""),"9d7147baa7e622eacc56f9d251d3b62e")</f>
        <v>9d7147baa7e622eacc56f9d251d3b62e</v>
      </c>
      <c r="I605" s="1">
        <f>IFERROR(__xludf.DUMMYFUNCTION("""COMPUTED_VALUE"""),1.0)</f>
        <v>1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2" t="s">
        <v>660</v>
      </c>
      <c r="B606" s="2" t="s">
        <v>656</v>
      </c>
      <c r="C606" s="1"/>
      <c r="D606" s="1"/>
      <c r="E606" s="1"/>
      <c r="F606" s="1" t="str">
        <f>IFERROR(__xludf.DUMMYFUNCTION("""COMPUTED_VALUE"""),"2022-04-12 03:15:15 UTC")</f>
        <v>2022-04-12 03:15:15 UTC</v>
      </c>
      <c r="G606" s="1" t="str">
        <f>IFERROR(__xludf.DUMMYFUNCTION("""COMPUTED_VALUE"""),"7e0fc33f66231d352366b959665b99ef")</f>
        <v>7e0fc33f66231d352366b959665b99ef</v>
      </c>
      <c r="H606" s="1" t="str">
        <f>IFERROR(__xludf.DUMMYFUNCTION("""COMPUTED_VALUE"""),"9d8167ca810d49bd988a85dbe8ce4459")</f>
        <v>9d8167ca810d49bd988a85dbe8ce4459</v>
      </c>
      <c r="I606" s="1">
        <f>IFERROR(__xludf.DUMMYFUNCTION("""COMPUTED_VALUE"""),2.0)</f>
        <v>2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2" t="s">
        <v>661</v>
      </c>
      <c r="B607" s="2" t="s">
        <v>656</v>
      </c>
      <c r="C607" s="1"/>
      <c r="D607" s="1"/>
      <c r="E607" s="1"/>
      <c r="F607" s="1" t="str">
        <f>IFERROR(__xludf.DUMMYFUNCTION("""COMPUTED_VALUE"""),"2022-04-12 03:15:07 UTC")</f>
        <v>2022-04-12 03:15:07 UTC</v>
      </c>
      <c r="G607" s="1" t="str">
        <f>IFERROR(__xludf.DUMMYFUNCTION("""COMPUTED_VALUE"""),"f0717dca35df182f55219635a2a98d35")</f>
        <v>f0717dca35df182f55219635a2a98d35</v>
      </c>
      <c r="H607" s="1" t="str">
        <f>IFERROR(__xludf.DUMMYFUNCTION("""COMPUTED_VALUE"""),"9db3fe84437530a813cecbbb56c91244")</f>
        <v>9db3fe84437530a813cecbbb56c91244</v>
      </c>
      <c r="I607" s="1">
        <f>IFERROR(__xludf.DUMMYFUNCTION("""COMPUTED_VALUE"""),0.0)</f>
        <v>0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2" t="s">
        <v>662</v>
      </c>
      <c r="B608" s="2" t="s">
        <v>663</v>
      </c>
      <c r="C608" s="1"/>
      <c r="D608" s="1"/>
      <c r="E608" s="1"/>
      <c r="F608" s="1" t="str">
        <f>IFERROR(__xludf.DUMMYFUNCTION("""COMPUTED_VALUE"""),"2022-04-12 03:14:54 UTC")</f>
        <v>2022-04-12 03:14:54 UTC</v>
      </c>
      <c r="G608" s="1" t="str">
        <f>IFERROR(__xludf.DUMMYFUNCTION("""COMPUTED_VALUE"""),"b067c1c455f7ac8a99c15453c70b4134")</f>
        <v>b067c1c455f7ac8a99c15453c70b4134</v>
      </c>
      <c r="H608" s="1" t="str">
        <f>IFERROR(__xludf.DUMMYFUNCTION("""COMPUTED_VALUE"""),"9dc766ae8b50cd6740148dd80ec0085e")</f>
        <v>9dc766ae8b50cd6740148dd80ec0085e</v>
      </c>
      <c r="I608" s="1">
        <f>IFERROR(__xludf.DUMMYFUNCTION("""COMPUTED_VALUE"""),1.0)</f>
        <v>1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2" t="s">
        <v>664</v>
      </c>
      <c r="B609" s="1"/>
      <c r="C609" s="1"/>
      <c r="D609" s="1"/>
      <c r="E609" s="1"/>
      <c r="F609" s="1" t="str">
        <f>IFERROR(__xludf.DUMMYFUNCTION("""COMPUTED_VALUE"""),"2022-04-12 03:14:26 UTC")</f>
        <v>2022-04-12 03:14:26 UTC</v>
      </c>
      <c r="G609" s="1" t="str">
        <f>IFERROR(__xludf.DUMMYFUNCTION("""COMPUTED_VALUE"""),"f8164938fee04a149d5a0e636061ef83")</f>
        <v>f8164938fee04a149d5a0e636061ef83</v>
      </c>
      <c r="H609" s="1" t="str">
        <f>IFERROR(__xludf.DUMMYFUNCTION("""COMPUTED_VALUE"""),"9e4febddec5a22da1c5ae9103cb45e11")</f>
        <v>9e4febddec5a22da1c5ae9103cb45e11</v>
      </c>
      <c r="I609" s="1">
        <f>IFERROR(__xludf.DUMMYFUNCTION("""COMPUTED_VALUE"""),1.0)</f>
        <v>1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2" t="s">
        <v>665</v>
      </c>
      <c r="B610" s="2" t="s">
        <v>666</v>
      </c>
      <c r="C610" s="1"/>
      <c r="D610" s="1"/>
      <c r="E610" s="1"/>
      <c r="F610" s="1" t="str">
        <f>IFERROR(__xludf.DUMMYFUNCTION("""COMPUTED_VALUE"""),"2022-04-12 03:14:16 UTC")</f>
        <v>2022-04-12 03:14:16 UTC</v>
      </c>
      <c r="G610" s="1" t="str">
        <f>IFERROR(__xludf.DUMMYFUNCTION("""COMPUTED_VALUE"""),"f8164938fee04a149d5a0e636061ef83")</f>
        <v>f8164938fee04a149d5a0e636061ef83</v>
      </c>
      <c r="H610" s="1" t="str">
        <f>IFERROR(__xludf.DUMMYFUNCTION("""COMPUTED_VALUE"""),"9e8ed1c2fefd62af58d7a4e08c4ab3b4")</f>
        <v>9e8ed1c2fefd62af58d7a4e08c4ab3b4</v>
      </c>
      <c r="I610" s="1">
        <f>IFERROR(__xludf.DUMMYFUNCTION("""COMPUTED_VALUE"""),4.0)</f>
        <v>4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2" t="s">
        <v>667</v>
      </c>
      <c r="B611" s="1"/>
      <c r="C611" s="1"/>
      <c r="D611" s="1"/>
      <c r="E611" s="1"/>
      <c r="F611" s="1" t="str">
        <f>IFERROR(__xludf.DUMMYFUNCTION("""COMPUTED_VALUE"""),"2022-04-12 03:13:39 UTC")</f>
        <v>2022-04-12 03:13:39 UTC</v>
      </c>
      <c r="G611" s="1" t="str">
        <f>IFERROR(__xludf.DUMMYFUNCTION("""COMPUTED_VALUE"""),"17e493d77a97a5c0209a101b6a2ece99")</f>
        <v>17e493d77a97a5c0209a101b6a2ece99</v>
      </c>
      <c r="H611" s="1" t="str">
        <f>IFERROR(__xludf.DUMMYFUNCTION("""COMPUTED_VALUE"""),"9e98bd84b8e200632d8b074a830fd2e0")</f>
        <v>9e98bd84b8e200632d8b074a830fd2e0</v>
      </c>
      <c r="I611" s="1">
        <f>IFERROR(__xludf.DUMMYFUNCTION("""COMPUTED_VALUE"""),0.0)</f>
        <v>0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2" t="s">
        <v>668</v>
      </c>
      <c r="B612" s="2" t="s">
        <v>663</v>
      </c>
      <c r="C612" s="1"/>
      <c r="D612" s="1"/>
      <c r="E612" s="1"/>
      <c r="F612" s="1" t="str">
        <f>IFERROR(__xludf.DUMMYFUNCTION("""COMPUTED_VALUE"""),"2022-04-12 03:13:37 UTC")</f>
        <v>2022-04-12 03:13:37 UTC</v>
      </c>
      <c r="G612" s="1" t="str">
        <f>IFERROR(__xludf.DUMMYFUNCTION("""COMPUTED_VALUE"""),"9d8167ca810d49bd988a85dbe8ce4459")</f>
        <v>9d8167ca810d49bd988a85dbe8ce4459</v>
      </c>
      <c r="H612" s="1" t="str">
        <f>IFERROR(__xludf.DUMMYFUNCTION("""COMPUTED_VALUE"""),"9eaa4bc674d6ca7394cff3bcaf5e76ba")</f>
        <v>9eaa4bc674d6ca7394cff3bcaf5e76ba</v>
      </c>
      <c r="I612" s="1">
        <f>IFERROR(__xludf.DUMMYFUNCTION("""COMPUTED_VALUE"""),1.0)</f>
        <v>1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2" t="s">
        <v>669</v>
      </c>
      <c r="B613" s="2" t="s">
        <v>670</v>
      </c>
      <c r="C613" s="1"/>
      <c r="D613" s="1"/>
      <c r="E613" s="1"/>
      <c r="F613" s="1" t="str">
        <f>IFERROR(__xludf.DUMMYFUNCTION("""COMPUTED_VALUE"""),"2022-04-12 03:12:20 UTC")</f>
        <v>2022-04-12 03:12:20 UTC</v>
      </c>
      <c r="G613" s="1" t="str">
        <f>IFERROR(__xludf.DUMMYFUNCTION("""COMPUTED_VALUE"""),"9d8167ca810d49bd988a85dbe8ce4459")</f>
        <v>9d8167ca810d49bd988a85dbe8ce4459</v>
      </c>
      <c r="H613" s="1" t="str">
        <f>IFERROR(__xludf.DUMMYFUNCTION("""COMPUTED_VALUE"""),"9eb4b399d7470c46dfe5be6f4cce2f58")</f>
        <v>9eb4b399d7470c46dfe5be6f4cce2f58</v>
      </c>
      <c r="I613" s="1">
        <f>IFERROR(__xludf.DUMMYFUNCTION("""COMPUTED_VALUE"""),1.0)</f>
        <v>1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2" t="s">
        <v>671</v>
      </c>
      <c r="B614" s="1"/>
      <c r="C614" s="1"/>
      <c r="D614" s="1"/>
      <c r="E614" s="1"/>
      <c r="F614" s="1" t="str">
        <f>IFERROR(__xludf.DUMMYFUNCTION("""COMPUTED_VALUE"""),"2022-04-12 03:11:38 UTC")</f>
        <v>2022-04-12 03:11:38 UTC</v>
      </c>
      <c r="G614" s="1" t="str">
        <f>IFERROR(__xludf.DUMMYFUNCTION("""COMPUTED_VALUE"""),"a67d0083254cd4179856e0a6a37a0e0b")</f>
        <v>a67d0083254cd4179856e0a6a37a0e0b</v>
      </c>
      <c r="H614" s="1" t="str">
        <f>IFERROR(__xludf.DUMMYFUNCTION("""COMPUTED_VALUE"""),"9f2181a1a7cd3b26742e9e9210f82b4d")</f>
        <v>9f2181a1a7cd3b26742e9e9210f82b4d</v>
      </c>
      <c r="I614" s="1">
        <f>IFERROR(__xludf.DUMMYFUNCTION("""COMPUTED_VALUE"""),4.0)</f>
        <v>4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2" t="s">
        <v>672</v>
      </c>
      <c r="B615" s="2" t="s">
        <v>673</v>
      </c>
      <c r="C615" s="1"/>
      <c r="D615" s="1"/>
      <c r="E615" s="1"/>
      <c r="F615" s="1" t="str">
        <f>IFERROR(__xludf.DUMMYFUNCTION("""COMPUTED_VALUE"""),"2022-04-12 03:11:25 UTC")</f>
        <v>2022-04-12 03:11:25 UTC</v>
      </c>
      <c r="G615" s="1" t="str">
        <f>IFERROR(__xludf.DUMMYFUNCTION("""COMPUTED_VALUE"""),"f80bef23c4d5a0abccc515aa6ea35ebe")</f>
        <v>f80bef23c4d5a0abccc515aa6ea35ebe</v>
      </c>
      <c r="H615" s="1" t="str">
        <f>IFERROR(__xludf.DUMMYFUNCTION("""COMPUTED_VALUE"""),"9f5db8ea1a0ea1b9d13424064888bba2")</f>
        <v>9f5db8ea1a0ea1b9d13424064888bba2</v>
      </c>
      <c r="I615" s="1">
        <f>IFERROR(__xludf.DUMMYFUNCTION("""COMPUTED_VALUE"""),1.0)</f>
        <v>1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2" t="s">
        <v>674</v>
      </c>
      <c r="B616" s="1"/>
      <c r="C616" s="1"/>
      <c r="D616" s="1"/>
      <c r="E616" s="1"/>
      <c r="F616" s="1" t="str">
        <f>IFERROR(__xludf.DUMMYFUNCTION("""COMPUTED_VALUE"""),"2022-04-12 03:10:33 UTC")</f>
        <v>2022-04-12 03:10:33 UTC</v>
      </c>
      <c r="G616" s="1" t="str">
        <f>IFERROR(__xludf.DUMMYFUNCTION("""COMPUTED_VALUE"""),"a9fc7839b48713dd34b6decae498cadc")</f>
        <v>a9fc7839b48713dd34b6decae498cadc</v>
      </c>
      <c r="H616" s="1" t="str">
        <f>IFERROR(__xludf.DUMMYFUNCTION("""COMPUTED_VALUE"""),"9f76b542d23a64a53a1133268e6ea6ac")</f>
        <v>9f76b542d23a64a53a1133268e6ea6ac</v>
      </c>
      <c r="I616" s="1">
        <f>IFERROR(__xludf.DUMMYFUNCTION("""COMPUTED_VALUE"""),0.0)</f>
        <v>0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2" t="s">
        <v>675</v>
      </c>
      <c r="B617" s="1"/>
      <c r="C617" s="1"/>
      <c r="D617" s="1"/>
      <c r="E617" s="1"/>
      <c r="F617" s="1" t="str">
        <f>IFERROR(__xludf.DUMMYFUNCTION("""COMPUTED_VALUE"""),"2022-04-12 03:09:59 UTC")</f>
        <v>2022-04-12 03:09:59 UTC</v>
      </c>
      <c r="G617" s="1" t="str">
        <f>IFERROR(__xludf.DUMMYFUNCTION("""COMPUTED_VALUE"""),"54e7d6a149c67a69676c0805371ed986")</f>
        <v>54e7d6a149c67a69676c0805371ed986</v>
      </c>
      <c r="H617" s="1" t="str">
        <f>IFERROR(__xludf.DUMMYFUNCTION("""COMPUTED_VALUE"""),"a037bf6a1079fa6bb8f41e0c6088f3d5")</f>
        <v>a037bf6a1079fa6bb8f41e0c6088f3d5</v>
      </c>
      <c r="I617" s="1">
        <f>IFERROR(__xludf.DUMMYFUNCTION("""COMPUTED_VALUE"""),1.0)</f>
        <v>1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2" t="s">
        <v>676</v>
      </c>
      <c r="B618" s="1"/>
      <c r="C618" s="1"/>
      <c r="D618" s="1"/>
      <c r="E618" s="1"/>
      <c r="F618" s="1" t="str">
        <f>IFERROR(__xludf.DUMMYFUNCTION("""COMPUTED_VALUE"""),"2022-04-12 03:09:56 UTC")</f>
        <v>2022-04-12 03:09:56 UTC</v>
      </c>
      <c r="G618" s="1" t="str">
        <f>IFERROR(__xludf.DUMMYFUNCTION("""COMPUTED_VALUE"""),"75671f15fb6171e2591032b98a227663")</f>
        <v>75671f15fb6171e2591032b98a227663</v>
      </c>
      <c r="H618" s="1" t="str">
        <f>IFERROR(__xludf.DUMMYFUNCTION("""COMPUTED_VALUE"""),"a050edc9898812612c999f1a429b4179")</f>
        <v>a050edc9898812612c999f1a429b4179</v>
      </c>
      <c r="I618" s="1">
        <f>IFERROR(__xludf.DUMMYFUNCTION("""COMPUTED_VALUE"""),0.0)</f>
        <v>0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2" t="s">
        <v>677</v>
      </c>
      <c r="B619" s="2" t="s">
        <v>678</v>
      </c>
      <c r="C619" s="1"/>
      <c r="D619" s="1"/>
      <c r="E619" s="1"/>
      <c r="F619" s="1" t="str">
        <f>IFERROR(__xludf.DUMMYFUNCTION("""COMPUTED_VALUE"""),"2022-04-12 03:08:55 UTC")</f>
        <v>2022-04-12 03:08:55 UTC</v>
      </c>
      <c r="G619" s="1" t="str">
        <f>IFERROR(__xludf.DUMMYFUNCTION("""COMPUTED_VALUE"""),"ebc03627f22af92b5f6aba1a124c07b9")</f>
        <v>ebc03627f22af92b5f6aba1a124c07b9</v>
      </c>
      <c r="H619" s="1" t="str">
        <f>IFERROR(__xludf.DUMMYFUNCTION("""COMPUTED_VALUE"""),"a0bd0d61b0f7d9549c3660a588bbbfd4")</f>
        <v>a0bd0d61b0f7d9549c3660a588bbbfd4</v>
      </c>
      <c r="I619" s="1">
        <f>IFERROR(__xludf.DUMMYFUNCTION("""COMPUTED_VALUE"""),2.0)</f>
        <v>2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2" t="s">
        <v>679</v>
      </c>
      <c r="B620" s="1"/>
      <c r="C620" s="1"/>
      <c r="D620" s="1"/>
      <c r="E620" s="1"/>
      <c r="F620" s="1" t="str">
        <f>IFERROR(__xludf.DUMMYFUNCTION("""COMPUTED_VALUE"""),"2022-04-12 03:08:11 UTC")</f>
        <v>2022-04-12 03:08:11 UTC</v>
      </c>
      <c r="G620" s="1" t="str">
        <f>IFERROR(__xludf.DUMMYFUNCTION("""COMPUTED_VALUE"""),"e604a0491ae239d007253098fda24873")</f>
        <v>e604a0491ae239d007253098fda24873</v>
      </c>
      <c r="H620" s="1" t="str">
        <f>IFERROR(__xludf.DUMMYFUNCTION("""COMPUTED_VALUE"""),"a0dbd53fc6e40674989076e45838b3b4")</f>
        <v>a0dbd53fc6e40674989076e45838b3b4</v>
      </c>
      <c r="I620" s="1">
        <f>IFERROR(__xludf.DUMMYFUNCTION("""COMPUTED_VALUE"""),1.0)</f>
        <v>1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2" t="s">
        <v>680</v>
      </c>
      <c r="B621" s="1"/>
      <c r="C621" s="1"/>
      <c r="D621" s="1"/>
      <c r="E621" s="1"/>
      <c r="F621" s="1" t="str">
        <f>IFERROR(__xludf.DUMMYFUNCTION("""COMPUTED_VALUE"""),"2022-04-12 03:06:34 UTC")</f>
        <v>2022-04-12 03:06:34 UTC</v>
      </c>
      <c r="G621" s="1" t="str">
        <f>IFERROR(__xludf.DUMMYFUNCTION("""COMPUTED_VALUE"""),"e604a0491ae239d007253098fda24873")</f>
        <v>e604a0491ae239d007253098fda24873</v>
      </c>
      <c r="H621" s="1" t="str">
        <f>IFERROR(__xludf.DUMMYFUNCTION("""COMPUTED_VALUE"""),"a1155ed0e2f3a4edd1f4046980d51e1a")</f>
        <v>a1155ed0e2f3a4edd1f4046980d51e1a</v>
      </c>
      <c r="I621" s="1">
        <f>IFERROR(__xludf.DUMMYFUNCTION("""COMPUTED_VALUE"""),16.0)</f>
        <v>16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2" t="s">
        <v>681</v>
      </c>
      <c r="B622" s="1"/>
      <c r="C622" s="1"/>
      <c r="D622" s="1"/>
      <c r="E622" s="1"/>
      <c r="F622" s="1" t="str">
        <f>IFERROR(__xludf.DUMMYFUNCTION("""COMPUTED_VALUE"""),"2022-04-12 03:06:26 UTC")</f>
        <v>2022-04-12 03:06:26 UTC</v>
      </c>
      <c r="G622" s="1" t="str">
        <f>IFERROR(__xludf.DUMMYFUNCTION("""COMPUTED_VALUE"""),"fe0299731b9fc698e09e93e31d5be608")</f>
        <v>fe0299731b9fc698e09e93e31d5be608</v>
      </c>
      <c r="H622" s="1" t="str">
        <f>IFERROR(__xludf.DUMMYFUNCTION("""COMPUTED_VALUE"""),"a11fee13890437a19a35e13c7cd91586")</f>
        <v>a11fee13890437a19a35e13c7cd91586</v>
      </c>
      <c r="I622" s="1">
        <f>IFERROR(__xludf.DUMMYFUNCTION("""COMPUTED_VALUE"""),1.0)</f>
        <v>1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2" t="s">
        <v>682</v>
      </c>
      <c r="B623" s="1"/>
      <c r="C623" s="1"/>
      <c r="D623" s="1"/>
      <c r="E623" s="1"/>
      <c r="F623" s="1" t="str">
        <f>IFERROR(__xludf.DUMMYFUNCTION("""COMPUTED_VALUE"""),"2022-04-12 03:06:16 UTC")</f>
        <v>2022-04-12 03:06:16 UTC</v>
      </c>
      <c r="G623" s="1" t="str">
        <f>IFERROR(__xludf.DUMMYFUNCTION("""COMPUTED_VALUE"""),"2e7e7a6814fe39f6917b1897a89703d7")</f>
        <v>2e7e7a6814fe39f6917b1897a89703d7</v>
      </c>
      <c r="H623" s="1" t="str">
        <f>IFERROR(__xludf.DUMMYFUNCTION("""COMPUTED_VALUE"""),"a13203a6b82eb2712ff89e7d58e482fb")</f>
        <v>a13203a6b82eb2712ff89e7d58e482fb</v>
      </c>
      <c r="I623" s="1">
        <f>IFERROR(__xludf.DUMMYFUNCTION("""COMPUTED_VALUE"""),0.0)</f>
        <v>0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2" t="s">
        <v>683</v>
      </c>
      <c r="B624" s="1"/>
      <c r="C624" s="1"/>
      <c r="D624" s="1"/>
      <c r="E624" s="1"/>
      <c r="F624" s="1" t="str">
        <f>IFERROR(__xludf.DUMMYFUNCTION("""COMPUTED_VALUE"""),"2022-04-12 03:06:07 UTC")</f>
        <v>2022-04-12 03:06:07 UTC</v>
      </c>
      <c r="G624" s="1" t="str">
        <f>IFERROR(__xludf.DUMMYFUNCTION("""COMPUTED_VALUE"""),"6c4a23820c9d10d052dea05cacd198c2")</f>
        <v>6c4a23820c9d10d052dea05cacd198c2</v>
      </c>
      <c r="H624" s="1" t="str">
        <f>IFERROR(__xludf.DUMMYFUNCTION("""COMPUTED_VALUE"""),"a132a377b04c913c414ca6aa83ef5b66")</f>
        <v>a132a377b04c913c414ca6aa83ef5b66</v>
      </c>
      <c r="I624" s="1">
        <f>IFERROR(__xludf.DUMMYFUNCTION("""COMPUTED_VALUE"""),1.0)</f>
        <v>1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2" t="s">
        <v>684</v>
      </c>
      <c r="B625" s="1"/>
      <c r="C625" s="1"/>
      <c r="D625" s="1"/>
      <c r="E625" s="1"/>
      <c r="F625" s="1" t="str">
        <f>IFERROR(__xludf.DUMMYFUNCTION("""COMPUTED_VALUE"""),"2022-04-12 03:06:03 UTC")</f>
        <v>2022-04-12 03:06:03 UTC</v>
      </c>
      <c r="G625" s="1" t="str">
        <f>IFERROR(__xludf.DUMMYFUNCTION("""COMPUTED_VALUE"""),"2e7e7a6814fe39f6917b1897a89703d7")</f>
        <v>2e7e7a6814fe39f6917b1897a89703d7</v>
      </c>
      <c r="H625" s="1" t="str">
        <f>IFERROR(__xludf.DUMMYFUNCTION("""COMPUTED_VALUE"""),"a151f9721bed5a27284f165fedf7bc90")</f>
        <v>a151f9721bed5a27284f165fedf7bc90</v>
      </c>
      <c r="I625" s="1">
        <f>IFERROR(__xludf.DUMMYFUNCTION("""COMPUTED_VALUE"""),2.0)</f>
        <v>2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2" t="s">
        <v>685</v>
      </c>
      <c r="B626" s="1"/>
      <c r="C626" s="1"/>
      <c r="D626" s="1"/>
      <c r="E626" s="1"/>
      <c r="F626" s="1" t="str">
        <f>IFERROR(__xludf.DUMMYFUNCTION("""COMPUTED_VALUE"""),"2022-04-12 03:05:59 UTC")</f>
        <v>2022-04-12 03:05:59 UTC</v>
      </c>
      <c r="G626" s="1" t="str">
        <f>IFERROR(__xludf.DUMMYFUNCTION("""COMPUTED_VALUE"""),"2e7e7a6814fe39f6917b1897a89703d7")</f>
        <v>2e7e7a6814fe39f6917b1897a89703d7</v>
      </c>
      <c r="H626" s="1" t="str">
        <f>IFERROR(__xludf.DUMMYFUNCTION("""COMPUTED_VALUE"""),"a1c59601ffa4f914a158bd9ebba87334")</f>
        <v>a1c59601ffa4f914a158bd9ebba87334</v>
      </c>
      <c r="I626" s="1">
        <f>IFERROR(__xludf.DUMMYFUNCTION("""COMPUTED_VALUE"""),1.0)</f>
        <v>1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2" t="s">
        <v>686</v>
      </c>
      <c r="B627" s="1"/>
      <c r="C627" s="1"/>
      <c r="D627" s="1"/>
      <c r="E627" s="1"/>
      <c r="F627" s="1" t="str">
        <f>IFERROR(__xludf.DUMMYFUNCTION("""COMPUTED_VALUE"""),"2022-04-12 03:05:56 UTC")</f>
        <v>2022-04-12 03:05:56 UTC</v>
      </c>
      <c r="G627" s="1" t="str">
        <f>IFERROR(__xludf.DUMMYFUNCTION("""COMPUTED_VALUE"""),"6c4a23820c9d10d052dea05cacd198c2")</f>
        <v>6c4a23820c9d10d052dea05cacd198c2</v>
      </c>
      <c r="H627" s="1" t="str">
        <f>IFERROR(__xludf.DUMMYFUNCTION("""COMPUTED_VALUE"""),"a1c80536f64c52315f3499b8ad6a0449")</f>
        <v>a1c80536f64c52315f3499b8ad6a0449</v>
      </c>
      <c r="I627" s="1">
        <f>IFERROR(__xludf.DUMMYFUNCTION("""COMPUTED_VALUE"""),3.0)</f>
        <v>3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2" t="s">
        <v>686</v>
      </c>
      <c r="B628" s="2" t="s">
        <v>687</v>
      </c>
      <c r="C628" s="1"/>
      <c r="D628" s="1"/>
      <c r="E628" s="1"/>
      <c r="F628" s="1" t="str">
        <f>IFERROR(__xludf.DUMMYFUNCTION("""COMPUTED_VALUE"""),"2022-04-12 03:05:56 UTC")</f>
        <v>2022-04-12 03:05:56 UTC</v>
      </c>
      <c r="G628" s="1" t="str">
        <f>IFERROR(__xludf.DUMMYFUNCTION("""COMPUTED_VALUE"""),"2e7e7a6814fe39f6917b1897a89703d7")</f>
        <v>2e7e7a6814fe39f6917b1897a89703d7</v>
      </c>
      <c r="H628" s="1" t="str">
        <f>IFERROR(__xludf.DUMMYFUNCTION("""COMPUTED_VALUE"""),"a1f4b68816260a940528200979d6a455")</f>
        <v>a1f4b68816260a940528200979d6a455</v>
      </c>
      <c r="I628" s="1">
        <f>IFERROR(__xludf.DUMMYFUNCTION("""COMPUTED_VALUE"""),0.0)</f>
        <v>0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2" t="s">
        <v>688</v>
      </c>
      <c r="B629" s="2" t="s">
        <v>687</v>
      </c>
      <c r="C629" s="1"/>
      <c r="D629" s="1"/>
      <c r="E629" s="1"/>
      <c r="F629" s="1" t="str">
        <f>IFERROR(__xludf.DUMMYFUNCTION("""COMPUTED_VALUE"""),"2022-04-12 03:05:50 UTC")</f>
        <v>2022-04-12 03:05:50 UTC</v>
      </c>
      <c r="G629" s="1" t="str">
        <f>IFERROR(__xludf.DUMMYFUNCTION("""COMPUTED_VALUE"""),"2e7e7a6814fe39f6917b1897a89703d7")</f>
        <v>2e7e7a6814fe39f6917b1897a89703d7</v>
      </c>
      <c r="H629" s="1" t="str">
        <f>IFERROR(__xludf.DUMMYFUNCTION("""COMPUTED_VALUE"""),"a1fc79e04ff594b45f65dfd58d72ae21")</f>
        <v>a1fc79e04ff594b45f65dfd58d72ae21</v>
      </c>
      <c r="I629" s="1">
        <f>IFERROR(__xludf.DUMMYFUNCTION("""COMPUTED_VALUE"""),2.0)</f>
        <v>2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2" t="s">
        <v>689</v>
      </c>
      <c r="B630" s="1"/>
      <c r="C630" s="1"/>
      <c r="D630" s="1"/>
      <c r="E630" s="1"/>
      <c r="F630" s="1" t="str">
        <f>IFERROR(__xludf.DUMMYFUNCTION("""COMPUTED_VALUE"""),"2022-04-12 03:05:45 UTC")</f>
        <v>2022-04-12 03:05:45 UTC</v>
      </c>
      <c r="G630" s="1" t="str">
        <f>IFERROR(__xludf.DUMMYFUNCTION("""COMPUTED_VALUE"""),"6c4a23820c9d10d052dea05cacd198c2")</f>
        <v>6c4a23820c9d10d052dea05cacd198c2</v>
      </c>
      <c r="H630" s="1" t="str">
        <f>IFERROR(__xludf.DUMMYFUNCTION("""COMPUTED_VALUE"""),"a26c1f5bc5224410a9c2d92ce7a0dbf8")</f>
        <v>a26c1f5bc5224410a9c2d92ce7a0dbf8</v>
      </c>
      <c r="I630" s="1">
        <f>IFERROR(__xludf.DUMMYFUNCTION("""COMPUTED_VALUE"""),0.0)</f>
        <v>0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2" t="s">
        <v>690</v>
      </c>
      <c r="B631" s="1"/>
      <c r="C631" s="1"/>
      <c r="D631" s="1"/>
      <c r="E631" s="1"/>
      <c r="F631" s="1" t="str">
        <f>IFERROR(__xludf.DUMMYFUNCTION("""COMPUTED_VALUE"""),"2022-04-12 03:05:41 UTC")</f>
        <v>2022-04-12 03:05:41 UTC</v>
      </c>
      <c r="G631" s="1" t="str">
        <f>IFERROR(__xludf.DUMMYFUNCTION("""COMPUTED_VALUE"""),"2e7e7a6814fe39f6917b1897a89703d7")</f>
        <v>2e7e7a6814fe39f6917b1897a89703d7</v>
      </c>
      <c r="H631" s="1" t="str">
        <f>IFERROR(__xludf.DUMMYFUNCTION("""COMPUTED_VALUE"""),"a3005e48a7d36fce6ba76822b4d5c609")</f>
        <v>a3005e48a7d36fce6ba76822b4d5c609</v>
      </c>
      <c r="I631" s="1">
        <f>IFERROR(__xludf.DUMMYFUNCTION("""COMPUTED_VALUE"""),0.0)</f>
        <v>0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2" t="s">
        <v>691</v>
      </c>
      <c r="B632" s="1"/>
      <c r="C632" s="1"/>
      <c r="D632" s="1"/>
      <c r="E632" s="1"/>
      <c r="F632" s="1" t="str">
        <f>IFERROR(__xludf.DUMMYFUNCTION("""COMPUTED_VALUE"""),"2022-04-12 03:04:35 UTC")</f>
        <v>2022-04-12 03:04:35 UTC</v>
      </c>
      <c r="G632" s="1" t="str">
        <f>IFERROR(__xludf.DUMMYFUNCTION("""COMPUTED_VALUE"""),"6c4a23820c9d10d052dea05cacd198c2")</f>
        <v>6c4a23820c9d10d052dea05cacd198c2</v>
      </c>
      <c r="H632" s="1" t="str">
        <f>IFERROR(__xludf.DUMMYFUNCTION("""COMPUTED_VALUE"""),"a31288be0147807fa132df6884216c39")</f>
        <v>a31288be0147807fa132df6884216c39</v>
      </c>
      <c r="I632" s="1">
        <f>IFERROR(__xludf.DUMMYFUNCTION("""COMPUTED_VALUE"""),1.0)</f>
        <v>1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2" t="s">
        <v>692</v>
      </c>
      <c r="B633" s="1"/>
      <c r="C633" s="1"/>
      <c r="D633" s="1"/>
      <c r="E633" s="1"/>
      <c r="F633" s="1" t="str">
        <f>IFERROR(__xludf.DUMMYFUNCTION("""COMPUTED_VALUE"""),"2022-04-12 03:04:34 UTC")</f>
        <v>2022-04-12 03:04:34 UTC</v>
      </c>
      <c r="G633" s="1" t="str">
        <f>IFERROR(__xludf.DUMMYFUNCTION("""COMPUTED_VALUE"""),"b7b663269b58fd424835f068d464fe94")</f>
        <v>b7b663269b58fd424835f068d464fe94</v>
      </c>
      <c r="H633" s="1" t="str">
        <f>IFERROR(__xludf.DUMMYFUNCTION("""COMPUTED_VALUE"""),"a316bb908badf89e1622bb51e604e040")</f>
        <v>a316bb908badf89e1622bb51e604e040</v>
      </c>
      <c r="I633" s="1">
        <f>IFERROR(__xludf.DUMMYFUNCTION("""COMPUTED_VALUE"""),0.0)</f>
        <v>0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2" t="s">
        <v>693</v>
      </c>
      <c r="B634" s="1"/>
      <c r="C634" s="1"/>
      <c r="D634" s="1"/>
      <c r="E634" s="1"/>
      <c r="F634" s="1" t="str">
        <f>IFERROR(__xludf.DUMMYFUNCTION("""COMPUTED_VALUE"""),"2022-04-12 03:04:32 UTC")</f>
        <v>2022-04-12 03:04:32 UTC</v>
      </c>
      <c r="G634" s="1" t="str">
        <f>IFERROR(__xludf.DUMMYFUNCTION("""COMPUTED_VALUE"""),"2e7e7a6814fe39f6917b1897a89703d7")</f>
        <v>2e7e7a6814fe39f6917b1897a89703d7</v>
      </c>
      <c r="H634" s="1" t="str">
        <f>IFERROR(__xludf.DUMMYFUNCTION("""COMPUTED_VALUE"""),"a3d267a7848a0fed88d695c3f16d4107")</f>
        <v>a3d267a7848a0fed88d695c3f16d4107</v>
      </c>
      <c r="I634" s="1">
        <f>IFERROR(__xludf.DUMMYFUNCTION("""COMPUTED_VALUE"""),0.0)</f>
        <v>0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2" t="s">
        <v>694</v>
      </c>
      <c r="B635" s="1"/>
      <c r="C635" s="1"/>
      <c r="D635" s="1"/>
      <c r="E635" s="1"/>
      <c r="F635" s="1" t="str">
        <f>IFERROR(__xludf.DUMMYFUNCTION("""COMPUTED_VALUE"""),"2022-04-12 03:04:30 UTC")</f>
        <v>2022-04-12 03:04:30 UTC</v>
      </c>
      <c r="G635" s="1" t="str">
        <f>IFERROR(__xludf.DUMMYFUNCTION("""COMPUTED_VALUE"""),"2e7e7a6814fe39f6917b1897a89703d7")</f>
        <v>2e7e7a6814fe39f6917b1897a89703d7</v>
      </c>
      <c r="H635" s="1" t="str">
        <f>IFERROR(__xludf.DUMMYFUNCTION("""COMPUTED_VALUE"""),"a408376bfd08325e70846f2c75ef67c8")</f>
        <v>a408376bfd08325e70846f2c75ef67c8</v>
      </c>
      <c r="I635" s="1">
        <f>IFERROR(__xludf.DUMMYFUNCTION("""COMPUTED_VALUE"""),0.0)</f>
        <v>0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2" t="s">
        <v>695</v>
      </c>
      <c r="B636" s="1"/>
      <c r="C636" s="1"/>
      <c r="D636" s="1"/>
      <c r="E636" s="1"/>
      <c r="F636" s="1" t="str">
        <f>IFERROR(__xludf.DUMMYFUNCTION("""COMPUTED_VALUE"""),"2022-04-12 03:04:29 UTC")</f>
        <v>2022-04-12 03:04:29 UTC</v>
      </c>
      <c r="G636" s="1" t="str">
        <f>IFERROR(__xludf.DUMMYFUNCTION("""COMPUTED_VALUE"""),"2e7e7a6814fe39f6917b1897a89703d7")</f>
        <v>2e7e7a6814fe39f6917b1897a89703d7</v>
      </c>
      <c r="H636" s="1" t="str">
        <f>IFERROR(__xludf.DUMMYFUNCTION("""COMPUTED_VALUE"""),"a4612b41346ae2cc3774705e5796116d")</f>
        <v>a4612b41346ae2cc3774705e5796116d</v>
      </c>
      <c r="I636" s="1">
        <f>IFERROR(__xludf.DUMMYFUNCTION("""COMPUTED_VALUE"""),0.0)</f>
        <v>0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2" t="s">
        <v>696</v>
      </c>
      <c r="B637" s="1"/>
      <c r="C637" s="1"/>
      <c r="D637" s="1"/>
      <c r="E637" s="1"/>
      <c r="F637" s="1" t="str">
        <f>IFERROR(__xludf.DUMMYFUNCTION("""COMPUTED_VALUE"""),"2022-04-12 03:04:27 UTC")</f>
        <v>2022-04-12 03:04:27 UTC</v>
      </c>
      <c r="G637" s="1" t="str">
        <f>IFERROR(__xludf.DUMMYFUNCTION("""COMPUTED_VALUE"""),"6c4a23820c9d10d052dea05cacd198c2")</f>
        <v>6c4a23820c9d10d052dea05cacd198c2</v>
      </c>
      <c r="H637" s="1" t="str">
        <f>IFERROR(__xludf.DUMMYFUNCTION("""COMPUTED_VALUE"""),"a4f31e79c449132bbc197930a21cc1aa")</f>
        <v>a4f31e79c449132bbc197930a21cc1aa</v>
      </c>
      <c r="I637" s="1">
        <f>IFERROR(__xludf.DUMMYFUNCTION("""COMPUTED_VALUE"""),2.0)</f>
        <v>2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2" t="s">
        <v>697</v>
      </c>
      <c r="B638" s="1"/>
      <c r="C638" s="1"/>
      <c r="D638" s="1"/>
      <c r="E638" s="1"/>
      <c r="F638" s="1" t="str">
        <f>IFERROR(__xludf.DUMMYFUNCTION("""COMPUTED_VALUE"""),"2022-04-12 03:04:25 UTC")</f>
        <v>2022-04-12 03:04:25 UTC</v>
      </c>
      <c r="G638" s="1" t="str">
        <f>IFERROR(__xludf.DUMMYFUNCTION("""COMPUTED_VALUE"""),"2e7e7a6814fe39f6917b1897a89703d7")</f>
        <v>2e7e7a6814fe39f6917b1897a89703d7</v>
      </c>
      <c r="H638" s="1" t="str">
        <f>IFERROR(__xludf.DUMMYFUNCTION("""COMPUTED_VALUE"""),"a52f053a1d46de7295d09930fcaa381d")</f>
        <v>a52f053a1d46de7295d09930fcaa381d</v>
      </c>
      <c r="I638" s="1">
        <f>IFERROR(__xludf.DUMMYFUNCTION("""COMPUTED_VALUE"""),0.0)</f>
        <v>0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2" t="s">
        <v>698</v>
      </c>
      <c r="B639" s="1"/>
      <c r="C639" s="1"/>
      <c r="D639" s="1"/>
      <c r="E639" s="1"/>
      <c r="F639" s="1" t="str">
        <f>IFERROR(__xludf.DUMMYFUNCTION("""COMPUTED_VALUE"""),"2022-04-12 03:04:21 UTC")</f>
        <v>2022-04-12 03:04:21 UTC</v>
      </c>
      <c r="G639" s="1" t="str">
        <f>IFERROR(__xludf.DUMMYFUNCTION("""COMPUTED_VALUE"""),"2e7e7a6814fe39f6917b1897a89703d7")</f>
        <v>2e7e7a6814fe39f6917b1897a89703d7</v>
      </c>
      <c r="H639" s="1" t="str">
        <f>IFERROR(__xludf.DUMMYFUNCTION("""COMPUTED_VALUE"""),"a56d63c70cb16dfea768da9b2fdf86e8")</f>
        <v>a56d63c70cb16dfea768da9b2fdf86e8</v>
      </c>
      <c r="I639" s="1">
        <f>IFERROR(__xludf.DUMMYFUNCTION("""COMPUTED_VALUE"""),1.0)</f>
        <v>1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2" t="s">
        <v>699</v>
      </c>
      <c r="B640" s="1"/>
      <c r="C640" s="1"/>
      <c r="D640" s="1"/>
      <c r="E640" s="1"/>
      <c r="F640" s="1" t="str">
        <f>IFERROR(__xludf.DUMMYFUNCTION("""COMPUTED_VALUE"""),"2022-04-12 03:04:06 UTC")</f>
        <v>2022-04-12 03:04:06 UTC</v>
      </c>
      <c r="G640" s="1" t="str">
        <f>IFERROR(__xludf.DUMMYFUNCTION("""COMPUTED_VALUE"""),"2e7e7a6814fe39f6917b1897a89703d7")</f>
        <v>2e7e7a6814fe39f6917b1897a89703d7</v>
      </c>
      <c r="H640" s="1" t="str">
        <f>IFERROR(__xludf.DUMMYFUNCTION("""COMPUTED_VALUE"""),"a5a048e7c7e3173cb1aa98e973b2ebb2")</f>
        <v>a5a048e7c7e3173cb1aa98e973b2ebb2</v>
      </c>
      <c r="I640" s="1">
        <f>IFERROR(__xludf.DUMMYFUNCTION("""COMPUTED_VALUE"""),1.0)</f>
        <v>1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2" t="s">
        <v>700</v>
      </c>
      <c r="B641" s="2" t="s">
        <v>687</v>
      </c>
      <c r="C641" s="1"/>
      <c r="D641" s="1"/>
      <c r="E641" s="1"/>
      <c r="F641" s="1" t="str">
        <f>IFERROR(__xludf.DUMMYFUNCTION("""COMPUTED_VALUE"""),"2022-04-12 03:04:04 UTC")</f>
        <v>2022-04-12 03:04:04 UTC</v>
      </c>
      <c r="G641" s="1" t="str">
        <f>IFERROR(__xludf.DUMMYFUNCTION("""COMPUTED_VALUE"""),"2e7e7a6814fe39f6917b1897a89703d7")</f>
        <v>2e7e7a6814fe39f6917b1897a89703d7</v>
      </c>
      <c r="H641" s="1" t="str">
        <f>IFERROR(__xludf.DUMMYFUNCTION("""COMPUTED_VALUE"""),"a5a2c26ba961d95946780f9773a9cb7e")</f>
        <v>a5a2c26ba961d95946780f9773a9cb7e</v>
      </c>
      <c r="I641" s="1">
        <f>IFERROR(__xludf.DUMMYFUNCTION("""COMPUTED_VALUE"""),18.0)</f>
        <v>18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2" t="s">
        <v>701</v>
      </c>
      <c r="B642" s="1"/>
      <c r="C642" s="1"/>
      <c r="D642" s="1"/>
      <c r="E642" s="1"/>
      <c r="F642" s="1" t="str">
        <f>IFERROR(__xludf.DUMMYFUNCTION("""COMPUTED_VALUE"""),"2022-04-12 03:03:59 UTC")</f>
        <v>2022-04-12 03:03:59 UTC</v>
      </c>
      <c r="G642" s="1" t="str">
        <f>IFERROR(__xludf.DUMMYFUNCTION("""COMPUTED_VALUE"""),"2e7e7a6814fe39f6917b1897a89703d7")</f>
        <v>2e7e7a6814fe39f6917b1897a89703d7</v>
      </c>
      <c r="H642" s="1" t="str">
        <f>IFERROR(__xludf.DUMMYFUNCTION("""COMPUTED_VALUE"""),"a5bbe489a9577b42c06ef1480095631c")</f>
        <v>a5bbe489a9577b42c06ef1480095631c</v>
      </c>
      <c r="I642" s="1">
        <f>IFERROR(__xludf.DUMMYFUNCTION("""COMPUTED_VALUE"""),0.0)</f>
        <v>0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2" t="s">
        <v>702</v>
      </c>
      <c r="B643" s="1"/>
      <c r="C643" s="1"/>
      <c r="D643" s="1"/>
      <c r="E643" s="1"/>
      <c r="F643" s="1" t="str">
        <f>IFERROR(__xludf.DUMMYFUNCTION("""COMPUTED_VALUE"""),"2022-04-12 03:02:46 UTC")</f>
        <v>2022-04-12 03:02:46 UTC</v>
      </c>
      <c r="G643" s="1" t="str">
        <f>IFERROR(__xludf.DUMMYFUNCTION("""COMPUTED_VALUE"""),"2e7e7a6814fe39f6917b1897a89703d7")</f>
        <v>2e7e7a6814fe39f6917b1897a89703d7</v>
      </c>
      <c r="H643" s="1" t="str">
        <f>IFERROR(__xludf.DUMMYFUNCTION("""COMPUTED_VALUE"""),"a5c004615e29f0097cdfcd828ae539fd")</f>
        <v>a5c004615e29f0097cdfcd828ae539fd</v>
      </c>
      <c r="I643" s="1">
        <f>IFERROR(__xludf.DUMMYFUNCTION("""COMPUTED_VALUE"""),1.0)</f>
        <v>1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2" t="s">
        <v>703</v>
      </c>
      <c r="B644" s="2" t="s">
        <v>704</v>
      </c>
      <c r="C644" s="1"/>
      <c r="D644" s="1"/>
      <c r="E644" s="1"/>
      <c r="F644" s="1" t="str">
        <f>IFERROR(__xludf.DUMMYFUNCTION("""COMPUTED_VALUE"""),"2022-04-12 03:02:25 UTC")</f>
        <v>2022-04-12 03:02:25 UTC</v>
      </c>
      <c r="G644" s="1" t="str">
        <f>IFERROR(__xludf.DUMMYFUNCTION("""COMPUTED_VALUE"""),"622702c2ff489b06631aeeedffadcf80")</f>
        <v>622702c2ff489b06631aeeedffadcf80</v>
      </c>
      <c r="H644" s="1" t="str">
        <f>IFERROR(__xludf.DUMMYFUNCTION("""COMPUTED_VALUE"""),"a6421acec1e6e9ef4129d99bd232e8c1")</f>
        <v>a6421acec1e6e9ef4129d99bd232e8c1</v>
      </c>
      <c r="I644" s="1">
        <f>IFERROR(__xludf.DUMMYFUNCTION("""COMPUTED_VALUE"""),0.0)</f>
        <v>0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2" t="s">
        <v>705</v>
      </c>
      <c r="B645" s="1"/>
      <c r="C645" s="1"/>
      <c r="D645" s="1"/>
      <c r="E645" s="1"/>
      <c r="F645" s="1" t="str">
        <f>IFERROR(__xludf.DUMMYFUNCTION("""COMPUTED_VALUE"""),"2022-04-12 03:02:08 UTC")</f>
        <v>2022-04-12 03:02:08 UTC</v>
      </c>
      <c r="G645" s="1" t="str">
        <f>IFERROR(__xludf.DUMMYFUNCTION("""COMPUTED_VALUE"""),"622702c2ff489b06631aeeedffadcf80")</f>
        <v>622702c2ff489b06631aeeedffadcf80</v>
      </c>
      <c r="H645" s="1" t="str">
        <f>IFERROR(__xludf.DUMMYFUNCTION("""COMPUTED_VALUE"""),"a67d0083254cd4179856e0a6a37a0e0b")</f>
        <v>a67d0083254cd4179856e0a6a37a0e0b</v>
      </c>
      <c r="I645" s="1">
        <f>IFERROR(__xludf.DUMMYFUNCTION("""COMPUTED_VALUE"""),1.0)</f>
        <v>1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2" t="s">
        <v>706</v>
      </c>
      <c r="B646" s="1"/>
      <c r="C646" s="1"/>
      <c r="D646" s="1"/>
      <c r="E646" s="1"/>
      <c r="F646" s="1" t="str">
        <f>IFERROR(__xludf.DUMMYFUNCTION("""COMPUTED_VALUE"""),"2022-04-12 03:02:05 UTC")</f>
        <v>2022-04-12 03:02:05 UTC</v>
      </c>
      <c r="G646" s="1" t="str">
        <f>IFERROR(__xludf.DUMMYFUNCTION("""COMPUTED_VALUE"""),"2e7e7a6814fe39f6917b1897a89703d7")</f>
        <v>2e7e7a6814fe39f6917b1897a89703d7</v>
      </c>
      <c r="H646" s="1" t="str">
        <f>IFERROR(__xludf.DUMMYFUNCTION("""COMPUTED_VALUE"""),"a6ad26d7a505aff9f1bcbb44bc8d9c7a")</f>
        <v>a6ad26d7a505aff9f1bcbb44bc8d9c7a</v>
      </c>
      <c r="I646" s="1">
        <f>IFERROR(__xludf.DUMMYFUNCTION("""COMPUTED_VALUE"""),1.0)</f>
        <v>1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2" t="s">
        <v>707</v>
      </c>
      <c r="B647" s="2" t="s">
        <v>704</v>
      </c>
      <c r="C647" s="1"/>
      <c r="D647" s="1"/>
      <c r="E647" s="1"/>
      <c r="F647" s="1" t="str">
        <f>IFERROR(__xludf.DUMMYFUNCTION("""COMPUTED_VALUE"""),"2022-04-12 03:01:54 UTC")</f>
        <v>2022-04-12 03:01:54 UTC</v>
      </c>
      <c r="G647" s="1" t="str">
        <f>IFERROR(__xludf.DUMMYFUNCTION("""COMPUTED_VALUE"""),"2e7e7a6814fe39f6917b1897a89703d7")</f>
        <v>2e7e7a6814fe39f6917b1897a89703d7</v>
      </c>
      <c r="H647" s="1" t="str">
        <f>IFERROR(__xludf.DUMMYFUNCTION("""COMPUTED_VALUE"""),"a704e2cd0ba85a181f76a439017537b7")</f>
        <v>a704e2cd0ba85a181f76a439017537b7</v>
      </c>
      <c r="I647" s="1">
        <f>IFERROR(__xludf.DUMMYFUNCTION("""COMPUTED_VALUE"""),1.0)</f>
        <v>1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2" t="s">
        <v>708</v>
      </c>
      <c r="B648" s="1"/>
      <c r="C648" s="1"/>
      <c r="D648" s="1"/>
      <c r="E648" s="1"/>
      <c r="F648" s="1" t="str">
        <f>IFERROR(__xludf.DUMMYFUNCTION("""COMPUTED_VALUE"""),"2022-04-12 03:01:45 UTC")</f>
        <v>2022-04-12 03:01:45 UTC</v>
      </c>
      <c r="G648" s="1" t="str">
        <f>IFERROR(__xludf.DUMMYFUNCTION("""COMPUTED_VALUE"""),"2e7e7a6814fe39f6917b1897a89703d7")</f>
        <v>2e7e7a6814fe39f6917b1897a89703d7</v>
      </c>
      <c r="H648" s="1" t="str">
        <f>IFERROR(__xludf.DUMMYFUNCTION("""COMPUTED_VALUE"""),"a7162659568610b75088e2f522f61d00")</f>
        <v>a7162659568610b75088e2f522f61d00</v>
      </c>
      <c r="I648" s="1">
        <f>IFERROR(__xludf.DUMMYFUNCTION("""COMPUTED_VALUE"""),0.0)</f>
        <v>0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2" t="s">
        <v>709</v>
      </c>
      <c r="B649" s="2" t="s">
        <v>678</v>
      </c>
      <c r="C649" s="1"/>
      <c r="D649" s="1"/>
      <c r="E649" s="1"/>
      <c r="F649" s="1" t="str">
        <f>IFERROR(__xludf.DUMMYFUNCTION("""COMPUTED_VALUE"""),"2022-04-12 03:01:33 UTC")</f>
        <v>2022-04-12 03:01:33 UTC</v>
      </c>
      <c r="G649" s="1" t="str">
        <f>IFERROR(__xludf.DUMMYFUNCTION("""COMPUTED_VALUE"""),"2e7e7a6814fe39f6917b1897a89703d7")</f>
        <v>2e7e7a6814fe39f6917b1897a89703d7</v>
      </c>
      <c r="H649" s="1" t="str">
        <f>IFERROR(__xludf.DUMMYFUNCTION("""COMPUTED_VALUE"""),"a759771e26cfae486275dfbe0e3c471b")</f>
        <v>a759771e26cfae486275dfbe0e3c471b</v>
      </c>
      <c r="I649" s="1">
        <f>IFERROR(__xludf.DUMMYFUNCTION("""COMPUTED_VALUE"""),5.0)</f>
        <v>5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2" t="s">
        <v>710</v>
      </c>
      <c r="B650" s="1"/>
      <c r="C650" s="1"/>
      <c r="D650" s="1"/>
      <c r="E650" s="1"/>
      <c r="F650" s="1" t="str">
        <f>IFERROR(__xludf.DUMMYFUNCTION("""COMPUTED_VALUE"""),"2022-04-12 03:01:16 UTC")</f>
        <v>2022-04-12 03:01:16 UTC</v>
      </c>
      <c r="G650" s="1" t="str">
        <f>IFERROR(__xludf.DUMMYFUNCTION("""COMPUTED_VALUE"""),"121b3b7bc60feb8f2dff4d6a82852d99")</f>
        <v>121b3b7bc60feb8f2dff4d6a82852d99</v>
      </c>
      <c r="H650" s="1" t="str">
        <f>IFERROR(__xludf.DUMMYFUNCTION("""COMPUTED_VALUE"""),"a7ab8fb9af08b088ab0054cdc27a7c94")</f>
        <v>a7ab8fb9af08b088ab0054cdc27a7c94</v>
      </c>
      <c r="I650" s="1">
        <f>IFERROR(__xludf.DUMMYFUNCTION("""COMPUTED_VALUE"""),2.0)</f>
        <v>2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2" t="s">
        <v>711</v>
      </c>
      <c r="B651" s="1"/>
      <c r="C651" s="1"/>
      <c r="D651" s="1"/>
      <c r="E651" s="1"/>
      <c r="F651" s="1" t="str">
        <f>IFERROR(__xludf.DUMMYFUNCTION("""COMPUTED_VALUE"""),"2022-04-12 03:00:51 UTC")</f>
        <v>2022-04-12 03:00:51 UTC</v>
      </c>
      <c r="G651" s="1" t="str">
        <f>IFERROR(__xludf.DUMMYFUNCTION("""COMPUTED_VALUE"""),"ffc08c32eaa3145a82f7dd22d93fcdf6")</f>
        <v>ffc08c32eaa3145a82f7dd22d93fcdf6</v>
      </c>
      <c r="H651" s="1" t="str">
        <f>IFERROR(__xludf.DUMMYFUNCTION("""COMPUTED_VALUE"""),"a7f8457aa9de5a639c10347ff374f28a")</f>
        <v>a7f8457aa9de5a639c10347ff374f28a</v>
      </c>
      <c r="I651" s="1">
        <f>IFERROR(__xludf.DUMMYFUNCTION("""COMPUTED_VALUE"""),1.0)</f>
        <v>1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2" t="s">
        <v>712</v>
      </c>
      <c r="B652" s="1"/>
      <c r="C652" s="1"/>
      <c r="D652" s="1"/>
      <c r="E652" s="1"/>
      <c r="F652" s="1" t="str">
        <f>IFERROR(__xludf.DUMMYFUNCTION("""COMPUTED_VALUE"""),"2022-04-12 03:00:34 UTC")</f>
        <v>2022-04-12 03:00:34 UTC</v>
      </c>
      <c r="G652" s="1" t="str">
        <f>IFERROR(__xludf.DUMMYFUNCTION("""COMPUTED_VALUE"""),"ffc08c32eaa3145a82f7dd22d93fcdf6")</f>
        <v>ffc08c32eaa3145a82f7dd22d93fcdf6</v>
      </c>
      <c r="H652" s="1" t="str">
        <f>IFERROR(__xludf.DUMMYFUNCTION("""COMPUTED_VALUE"""),"a81534e2aef5efb30d7361f99c4775b8")</f>
        <v>a81534e2aef5efb30d7361f99c4775b8</v>
      </c>
      <c r="I652" s="1">
        <f>IFERROR(__xludf.DUMMYFUNCTION("""COMPUTED_VALUE"""),9.0)</f>
        <v>9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2" t="s">
        <v>713</v>
      </c>
      <c r="B653" s="1"/>
      <c r="C653" s="1"/>
      <c r="D653" s="1"/>
      <c r="E653" s="1"/>
      <c r="F653" s="1" t="str">
        <f>IFERROR(__xludf.DUMMYFUNCTION("""COMPUTED_VALUE"""),"2022-04-12 03:00:32 UTC")</f>
        <v>2022-04-12 03:00:32 UTC</v>
      </c>
      <c r="G653" s="1" t="str">
        <f>IFERROR(__xludf.DUMMYFUNCTION("""COMPUTED_VALUE"""),"ffc08c32eaa3145a82f7dd22d93fcdf6")</f>
        <v>ffc08c32eaa3145a82f7dd22d93fcdf6</v>
      </c>
      <c r="H653" s="1" t="str">
        <f>IFERROR(__xludf.DUMMYFUNCTION("""COMPUTED_VALUE"""),"a82cf6a275a9671ec24fd239a6f0ca60")</f>
        <v>a82cf6a275a9671ec24fd239a6f0ca60</v>
      </c>
      <c r="I653" s="1">
        <f>IFERROR(__xludf.DUMMYFUNCTION("""COMPUTED_VALUE"""),0.0)</f>
        <v>0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2" t="s">
        <v>714</v>
      </c>
      <c r="B654" s="1"/>
      <c r="C654" s="1"/>
      <c r="D654" s="1"/>
      <c r="E654" s="1"/>
      <c r="F654" s="1" t="str">
        <f>IFERROR(__xludf.DUMMYFUNCTION("""COMPUTED_VALUE"""),"2022-04-12 03:00:30 UTC")</f>
        <v>2022-04-12 03:00:30 UTC</v>
      </c>
      <c r="G654" s="1" t="str">
        <f>IFERROR(__xludf.DUMMYFUNCTION("""COMPUTED_VALUE"""),"ffc08c32eaa3145a82f7dd22d93fcdf6")</f>
        <v>ffc08c32eaa3145a82f7dd22d93fcdf6</v>
      </c>
      <c r="H654" s="1" t="str">
        <f>IFERROR(__xludf.DUMMYFUNCTION("""COMPUTED_VALUE"""),"a86029c8f0e6bd8fa5faef90b66e3128")</f>
        <v>a86029c8f0e6bd8fa5faef90b66e3128</v>
      </c>
      <c r="I654" s="1">
        <f>IFERROR(__xludf.DUMMYFUNCTION("""COMPUTED_VALUE"""),0.0)</f>
        <v>0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2" t="s">
        <v>715</v>
      </c>
      <c r="B655" s="2" t="s">
        <v>716</v>
      </c>
      <c r="C655" s="1"/>
      <c r="D655" s="1"/>
      <c r="E655" s="1"/>
      <c r="F655" s="1" t="str">
        <f>IFERROR(__xludf.DUMMYFUNCTION("""COMPUTED_VALUE"""),"2022-04-12 03:00:22 UTC")</f>
        <v>2022-04-12 03:00:22 UTC</v>
      </c>
      <c r="G655" s="1" t="str">
        <f>IFERROR(__xludf.DUMMYFUNCTION("""COMPUTED_VALUE"""),"9f2181a1a7cd3b26742e9e9210f82b4d")</f>
        <v>9f2181a1a7cd3b26742e9e9210f82b4d</v>
      </c>
      <c r="H655" s="1" t="str">
        <f>IFERROR(__xludf.DUMMYFUNCTION("""COMPUTED_VALUE"""),"a87bb4cde25c7826e9d0f37846da0425")</f>
        <v>a87bb4cde25c7826e9d0f37846da0425</v>
      </c>
      <c r="I655" s="1">
        <f>IFERROR(__xludf.DUMMYFUNCTION("""COMPUTED_VALUE"""),2.0)</f>
        <v>2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2" t="s">
        <v>715</v>
      </c>
      <c r="B656" s="2" t="s">
        <v>717</v>
      </c>
      <c r="C656" s="1"/>
      <c r="D656" s="1"/>
      <c r="E656" s="1"/>
      <c r="F656" s="1" t="str">
        <f>IFERROR(__xludf.DUMMYFUNCTION("""COMPUTED_VALUE"""),"2022-04-12 03:00:22 UTC")</f>
        <v>2022-04-12 03:00:22 UTC</v>
      </c>
      <c r="G656" s="1" t="str">
        <f>IFERROR(__xludf.DUMMYFUNCTION("""COMPUTED_VALUE"""),"ffc08c32eaa3145a82f7dd22d93fcdf6")</f>
        <v>ffc08c32eaa3145a82f7dd22d93fcdf6</v>
      </c>
      <c r="H656" s="1" t="str">
        <f>IFERROR(__xludf.DUMMYFUNCTION("""COMPUTED_VALUE"""),"a9097b37ac202145f18a29df51074dac")</f>
        <v>a9097b37ac202145f18a29df51074dac</v>
      </c>
      <c r="I656" s="1">
        <f>IFERROR(__xludf.DUMMYFUNCTION("""COMPUTED_VALUE"""),0.0)</f>
        <v>0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2" t="s">
        <v>718</v>
      </c>
      <c r="B657" s="2" t="s">
        <v>88</v>
      </c>
      <c r="C657" s="1"/>
      <c r="D657" s="1"/>
      <c r="E657" s="1"/>
      <c r="F657" s="1" t="str">
        <f>IFERROR(__xludf.DUMMYFUNCTION("""COMPUTED_VALUE"""),"2022-04-12 03:00:11 UTC")</f>
        <v>2022-04-12 03:00:11 UTC</v>
      </c>
      <c r="G657" s="1" t="str">
        <f>IFERROR(__xludf.DUMMYFUNCTION("""COMPUTED_VALUE"""),"ffc08c32eaa3145a82f7dd22d93fcdf6")</f>
        <v>ffc08c32eaa3145a82f7dd22d93fcdf6</v>
      </c>
      <c r="H657" s="1" t="str">
        <f>IFERROR(__xludf.DUMMYFUNCTION("""COMPUTED_VALUE"""),"a9166899d527dcd6ba4f3b198955b0c8")</f>
        <v>a9166899d527dcd6ba4f3b198955b0c8</v>
      </c>
      <c r="I657" s="1">
        <f>IFERROR(__xludf.DUMMYFUNCTION("""COMPUTED_VALUE"""),11.0)</f>
        <v>11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2" t="s">
        <v>719</v>
      </c>
      <c r="B658" s="1"/>
      <c r="C658" s="1"/>
      <c r="D658" s="1"/>
      <c r="E658" s="1"/>
      <c r="F658" s="1" t="str">
        <f>IFERROR(__xludf.DUMMYFUNCTION("""COMPUTED_VALUE"""),"2022-04-12 02:59:57 UTC")</f>
        <v>2022-04-12 02:59:57 UTC</v>
      </c>
      <c r="G658" s="1" t="str">
        <f>IFERROR(__xludf.DUMMYFUNCTION("""COMPUTED_VALUE"""),"a0dbd53fc6e40674989076e45838b3b4")</f>
        <v>a0dbd53fc6e40674989076e45838b3b4</v>
      </c>
      <c r="H658" s="1" t="str">
        <f>IFERROR(__xludf.DUMMYFUNCTION("""COMPUTED_VALUE"""),"a9d7915298958b96c6d513cf84992c91")</f>
        <v>a9d7915298958b96c6d513cf84992c91</v>
      </c>
      <c r="I658" s="1">
        <f>IFERROR(__xludf.DUMMYFUNCTION("""COMPUTED_VALUE"""),2.0)</f>
        <v>2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2" t="s">
        <v>720</v>
      </c>
      <c r="B659" s="1"/>
      <c r="C659" s="1"/>
      <c r="D659" s="1"/>
      <c r="E659" s="1"/>
      <c r="F659" s="1" t="str">
        <f>IFERROR(__xludf.DUMMYFUNCTION("""COMPUTED_VALUE"""),"2022-04-12 02:59:19 UTC")</f>
        <v>2022-04-12 02:59:19 UTC</v>
      </c>
      <c r="G659" s="1" t="str">
        <f>IFERROR(__xludf.DUMMYFUNCTION("""COMPUTED_VALUE"""),"955544bffb2bba3eda8ab825c099281f")</f>
        <v>955544bffb2bba3eda8ab825c099281f</v>
      </c>
      <c r="H659" s="1" t="str">
        <f>IFERROR(__xludf.DUMMYFUNCTION("""COMPUTED_VALUE"""),"a9f4cb50a5ba2d047c29c8dc799aef61")</f>
        <v>a9f4cb50a5ba2d047c29c8dc799aef61</v>
      </c>
      <c r="I659" s="1">
        <f>IFERROR(__xludf.DUMMYFUNCTION("""COMPUTED_VALUE"""),0.0)</f>
        <v>0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2" t="s">
        <v>721</v>
      </c>
      <c r="B660" s="1"/>
      <c r="C660" s="1"/>
      <c r="D660" s="1"/>
      <c r="E660" s="1"/>
      <c r="F660" s="1" t="str">
        <f>IFERROR(__xludf.DUMMYFUNCTION("""COMPUTED_VALUE"""),"2022-04-12 02:59:12 UTC")</f>
        <v>2022-04-12 02:59:12 UTC</v>
      </c>
      <c r="G660" s="1" t="str">
        <f>IFERROR(__xludf.DUMMYFUNCTION("""COMPUTED_VALUE"""),"adad0cf1f8245f50468eafc8d318b3c1")</f>
        <v>adad0cf1f8245f50468eafc8d318b3c1</v>
      </c>
      <c r="H660" s="1" t="str">
        <f>IFERROR(__xludf.DUMMYFUNCTION("""COMPUTED_VALUE"""),"a9fc7839b48713dd34b6decae498cadc")</f>
        <v>a9fc7839b48713dd34b6decae498cadc</v>
      </c>
      <c r="I660" s="1">
        <f>IFERROR(__xludf.DUMMYFUNCTION("""COMPUTED_VALUE"""),1.0)</f>
        <v>1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2" t="s">
        <v>722</v>
      </c>
      <c r="B661" s="2" t="s">
        <v>723</v>
      </c>
      <c r="C661" s="1"/>
      <c r="D661" s="1"/>
      <c r="E661" s="1"/>
      <c r="F661" s="1" t="str">
        <f>IFERROR(__xludf.DUMMYFUNCTION("""COMPUTED_VALUE"""),"2022-04-12 02:58:57 UTC")</f>
        <v>2022-04-12 02:58:57 UTC</v>
      </c>
      <c r="G661" s="1" t="str">
        <f>IFERROR(__xludf.DUMMYFUNCTION("""COMPUTED_VALUE"""),"adad0cf1f8245f50468eafc8d318b3c1")</f>
        <v>adad0cf1f8245f50468eafc8d318b3c1</v>
      </c>
      <c r="H661" s="1" t="str">
        <f>IFERROR(__xludf.DUMMYFUNCTION("""COMPUTED_VALUE"""),"aa25c5a168f67bce310bc59f85ee98fd")</f>
        <v>aa25c5a168f67bce310bc59f85ee98fd</v>
      </c>
      <c r="I661" s="1">
        <f>IFERROR(__xludf.DUMMYFUNCTION("""COMPUTED_VALUE"""),0.0)</f>
        <v>0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2" t="s">
        <v>724</v>
      </c>
      <c r="B662" s="2" t="s">
        <v>723</v>
      </c>
      <c r="C662" s="1"/>
      <c r="D662" s="1"/>
      <c r="E662" s="1"/>
      <c r="F662" s="1" t="str">
        <f>IFERROR(__xludf.DUMMYFUNCTION("""COMPUTED_VALUE"""),"2022-04-12 02:58:19 UTC")</f>
        <v>2022-04-12 02:58:19 UTC</v>
      </c>
      <c r="G662" s="1" t="str">
        <f>IFERROR(__xludf.DUMMYFUNCTION("""COMPUTED_VALUE"""),"c40342ff3a7cd2d249e95a0a5c939c78")</f>
        <v>c40342ff3a7cd2d249e95a0a5c939c78</v>
      </c>
      <c r="H662" s="1" t="str">
        <f>IFERROR(__xludf.DUMMYFUNCTION("""COMPUTED_VALUE"""),"aa2bd835813b98976388611dc37aac1a")</f>
        <v>aa2bd835813b98976388611dc37aac1a</v>
      </c>
      <c r="I662" s="1">
        <f>IFERROR(__xludf.DUMMYFUNCTION("""COMPUTED_VALUE"""),0.0)</f>
        <v>0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2" t="s">
        <v>725</v>
      </c>
      <c r="B663" s="2" t="s">
        <v>726</v>
      </c>
      <c r="C663" s="1"/>
      <c r="D663" s="1"/>
      <c r="E663" s="1"/>
      <c r="F663" s="1" t="str">
        <f>IFERROR(__xludf.DUMMYFUNCTION("""COMPUTED_VALUE"""),"2022-04-12 02:58:11 UTC")</f>
        <v>2022-04-12 02:58:11 UTC</v>
      </c>
      <c r="G663" s="1" t="str">
        <f>IFERROR(__xludf.DUMMYFUNCTION("""COMPUTED_VALUE"""),"fe777632d5236d61ac1e36e40888454f")</f>
        <v>fe777632d5236d61ac1e36e40888454f</v>
      </c>
      <c r="H663" s="1" t="str">
        <f>IFERROR(__xludf.DUMMYFUNCTION("""COMPUTED_VALUE"""),"aa375f80e71f6f3b3d5754836258ae09")</f>
        <v>aa375f80e71f6f3b3d5754836258ae09</v>
      </c>
      <c r="I663" s="1">
        <f>IFERROR(__xludf.DUMMYFUNCTION("""COMPUTED_VALUE"""),1.0)</f>
        <v>1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2" t="s">
        <v>727</v>
      </c>
      <c r="B664" s="2" t="s">
        <v>728</v>
      </c>
      <c r="C664" s="1"/>
      <c r="D664" s="1"/>
      <c r="E664" s="1"/>
      <c r="F664" s="1" t="str">
        <f>IFERROR(__xludf.DUMMYFUNCTION("""COMPUTED_VALUE"""),"2022-04-12 02:53:15 UTC")</f>
        <v>2022-04-12 02:53:15 UTC</v>
      </c>
      <c r="G664" s="1" t="str">
        <f>IFERROR(__xludf.DUMMYFUNCTION("""COMPUTED_VALUE"""),"adf61c2fbf60eb9b1804c20c7b7451d2")</f>
        <v>adf61c2fbf60eb9b1804c20c7b7451d2</v>
      </c>
      <c r="H664" s="1" t="str">
        <f>IFERROR(__xludf.DUMMYFUNCTION("""COMPUTED_VALUE"""),"aa3827e0894de61462b778b94fad4a7c")</f>
        <v>aa3827e0894de61462b778b94fad4a7c</v>
      </c>
      <c r="I664" s="1">
        <f>IFERROR(__xludf.DUMMYFUNCTION("""COMPUTED_VALUE"""),9.0)</f>
        <v>9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2" t="s">
        <v>729</v>
      </c>
      <c r="B665" s="1"/>
      <c r="C665" s="1"/>
      <c r="D665" s="1"/>
      <c r="E665" s="1"/>
      <c r="F665" s="1" t="str">
        <f>IFERROR(__xludf.DUMMYFUNCTION("""COMPUTED_VALUE"""),"2022-04-12 02:52:23 UTC")</f>
        <v>2022-04-12 02:52:23 UTC</v>
      </c>
      <c r="G665" s="1" t="str">
        <f>IFERROR(__xludf.DUMMYFUNCTION("""COMPUTED_VALUE"""),"071e01d69b97376bf2fa4bd794198e45")</f>
        <v>071e01d69b97376bf2fa4bd794198e45</v>
      </c>
      <c r="H665" s="1" t="str">
        <f>IFERROR(__xludf.DUMMYFUNCTION("""COMPUTED_VALUE"""),"aae82555f3a0613e55664ec026148f72")</f>
        <v>aae82555f3a0613e55664ec026148f72</v>
      </c>
      <c r="I665" s="1">
        <f>IFERROR(__xludf.DUMMYFUNCTION("""COMPUTED_VALUE"""),0.0)</f>
        <v>0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2" t="s">
        <v>730</v>
      </c>
      <c r="B666" s="1"/>
      <c r="C666" s="1"/>
      <c r="D666" s="1"/>
      <c r="E666" s="1"/>
      <c r="F666" s="1" t="str">
        <f>IFERROR(__xludf.DUMMYFUNCTION("""COMPUTED_VALUE"""),"2022-04-12 02:48:35 UTC")</f>
        <v>2022-04-12 02:48:35 UTC</v>
      </c>
      <c r="G666" s="1" t="str">
        <f>IFERROR(__xludf.DUMMYFUNCTION("""COMPUTED_VALUE"""),"23acdc0c15bc76ebaddf92f4d61a6c42")</f>
        <v>23acdc0c15bc76ebaddf92f4d61a6c42</v>
      </c>
      <c r="H666" s="1" t="str">
        <f>IFERROR(__xludf.DUMMYFUNCTION("""COMPUTED_VALUE"""),"ab1535a59a3387df11f34e99021810a8")</f>
        <v>ab1535a59a3387df11f34e99021810a8</v>
      </c>
      <c r="I666" s="1">
        <f>IFERROR(__xludf.DUMMYFUNCTION("""COMPUTED_VALUE"""),0.0)</f>
        <v>0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2" t="s">
        <v>731</v>
      </c>
      <c r="B667" s="2" t="s">
        <v>732</v>
      </c>
      <c r="C667" s="1"/>
      <c r="D667" s="1"/>
      <c r="E667" s="1"/>
      <c r="F667" s="1" t="str">
        <f>IFERROR(__xludf.DUMMYFUNCTION("""COMPUTED_VALUE"""),"2022-04-12 02:45:19 UTC")</f>
        <v>2022-04-12 02:45:19 UTC</v>
      </c>
      <c r="G667" s="1" t="str">
        <f>IFERROR(__xludf.DUMMYFUNCTION("""COMPUTED_VALUE"""),"23acdc0c15bc76ebaddf92f4d61a6c42")</f>
        <v>23acdc0c15bc76ebaddf92f4d61a6c42</v>
      </c>
      <c r="H667" s="1" t="str">
        <f>IFERROR(__xludf.DUMMYFUNCTION("""COMPUTED_VALUE"""),"ab2dab905bd841df6ef21dfb01175a30")</f>
        <v>ab2dab905bd841df6ef21dfb01175a30</v>
      </c>
      <c r="I667" s="1">
        <f>IFERROR(__xludf.DUMMYFUNCTION("""COMPUTED_VALUE"""),0.0)</f>
        <v>0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2" t="s">
        <v>733</v>
      </c>
      <c r="B668" s="2" t="s">
        <v>734</v>
      </c>
      <c r="C668" s="1"/>
      <c r="D668" s="1"/>
      <c r="E668" s="1"/>
      <c r="F668" s="1" t="str">
        <f>IFERROR(__xludf.DUMMYFUNCTION("""COMPUTED_VALUE"""),"2022-04-12 02:39:16 UTC")</f>
        <v>2022-04-12 02:39:16 UTC</v>
      </c>
      <c r="G668" s="1" t="str">
        <f>IFERROR(__xludf.DUMMYFUNCTION("""COMPUTED_VALUE"""),"23acdc0c15bc76ebaddf92f4d61a6c42")</f>
        <v>23acdc0c15bc76ebaddf92f4d61a6c42</v>
      </c>
      <c r="H668" s="1" t="str">
        <f>IFERROR(__xludf.DUMMYFUNCTION("""COMPUTED_VALUE"""),"ab38189b60807949e65a0500217780b2")</f>
        <v>ab38189b60807949e65a0500217780b2</v>
      </c>
      <c r="I668" s="1">
        <f>IFERROR(__xludf.DUMMYFUNCTION("""COMPUTED_VALUE"""),1.0)</f>
        <v>1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2" t="s">
        <v>735</v>
      </c>
      <c r="B669" s="1"/>
      <c r="C669" s="1"/>
      <c r="D669" s="1"/>
      <c r="E669" s="1"/>
      <c r="F669" s="1" t="str">
        <f>IFERROR(__xludf.DUMMYFUNCTION("""COMPUTED_VALUE"""),"2022-04-12 02:32:28 UTC")</f>
        <v>2022-04-12 02:32:28 UTC</v>
      </c>
      <c r="G669" s="1" t="str">
        <f>IFERROR(__xludf.DUMMYFUNCTION("""COMPUTED_VALUE"""),"23acdc0c15bc76ebaddf92f4d61a6c42")</f>
        <v>23acdc0c15bc76ebaddf92f4d61a6c42</v>
      </c>
      <c r="H669" s="1" t="str">
        <f>IFERROR(__xludf.DUMMYFUNCTION("""COMPUTED_VALUE"""),"ab3e9bd6d0fa8c63275f659b2d7f39b8")</f>
        <v>ab3e9bd6d0fa8c63275f659b2d7f39b8</v>
      </c>
      <c r="I669" s="1">
        <f>IFERROR(__xludf.DUMMYFUNCTION("""COMPUTED_VALUE"""),1.0)</f>
        <v>1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2" t="s">
        <v>736</v>
      </c>
      <c r="B670" s="2" t="s">
        <v>737</v>
      </c>
      <c r="C670" s="1"/>
      <c r="D670" s="1"/>
      <c r="E670" s="1"/>
      <c r="F670" s="1" t="str">
        <f>IFERROR(__xludf.DUMMYFUNCTION("""COMPUTED_VALUE"""),"2022-04-12 02:31:49 UTC")</f>
        <v>2022-04-12 02:31:49 UTC</v>
      </c>
      <c r="G670" s="1" t="str">
        <f>IFERROR(__xludf.DUMMYFUNCTION("""COMPUTED_VALUE"""),"23acdc0c15bc76ebaddf92f4d61a6c42")</f>
        <v>23acdc0c15bc76ebaddf92f4d61a6c42</v>
      </c>
      <c r="H670" s="1" t="str">
        <f>IFERROR(__xludf.DUMMYFUNCTION("""COMPUTED_VALUE"""),"ab5692084b8f0af4bdd2dece32c8364c")</f>
        <v>ab5692084b8f0af4bdd2dece32c8364c</v>
      </c>
      <c r="I670" s="1">
        <f>IFERROR(__xludf.DUMMYFUNCTION("""COMPUTED_VALUE"""),3.0)</f>
        <v>3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2" t="s">
        <v>738</v>
      </c>
      <c r="B671" s="1"/>
      <c r="C671" s="1"/>
      <c r="D671" s="1"/>
      <c r="E671" s="1"/>
      <c r="F671" s="1" t="str">
        <f>IFERROR(__xludf.DUMMYFUNCTION("""COMPUTED_VALUE"""),"2022-04-12 02:30:54 UTC")</f>
        <v>2022-04-12 02:30:54 UTC</v>
      </c>
      <c r="G671" s="1" t="str">
        <f>IFERROR(__xludf.DUMMYFUNCTION("""COMPUTED_VALUE"""),"817e36ab9f74b588d5280c5a9ecc4d6a")</f>
        <v>817e36ab9f74b588d5280c5a9ecc4d6a</v>
      </c>
      <c r="H671" s="1" t="str">
        <f>IFERROR(__xludf.DUMMYFUNCTION("""COMPUTED_VALUE"""),"ab5cdd29661a785cd6ed42e3ea0af2ca")</f>
        <v>ab5cdd29661a785cd6ed42e3ea0af2ca</v>
      </c>
      <c r="I671" s="1">
        <f>IFERROR(__xludf.DUMMYFUNCTION("""COMPUTED_VALUE"""),1.0)</f>
        <v>1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2" t="s">
        <v>739</v>
      </c>
      <c r="B672" s="1"/>
      <c r="C672" s="1"/>
      <c r="D672" s="1"/>
      <c r="E672" s="1"/>
      <c r="F672" s="1" t="str">
        <f>IFERROR(__xludf.DUMMYFUNCTION("""COMPUTED_VALUE"""),"2022-04-12 02:30:30 UTC")</f>
        <v>2022-04-12 02:30:30 UTC</v>
      </c>
      <c r="G672" s="1" t="str">
        <f>IFERROR(__xludf.DUMMYFUNCTION("""COMPUTED_VALUE"""),"23acdc0c15bc76ebaddf92f4d61a6c42")</f>
        <v>23acdc0c15bc76ebaddf92f4d61a6c42</v>
      </c>
      <c r="H672" s="1" t="str">
        <f>IFERROR(__xludf.DUMMYFUNCTION("""COMPUTED_VALUE"""),"ac3f0f5c7b8f672c0ac8c609b08c0a23")</f>
        <v>ac3f0f5c7b8f672c0ac8c609b08c0a23</v>
      </c>
      <c r="I672" s="1">
        <f>IFERROR(__xludf.DUMMYFUNCTION("""COMPUTED_VALUE"""),1.0)</f>
        <v>1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2" t="s">
        <v>740</v>
      </c>
      <c r="B673" s="1"/>
      <c r="C673" s="1"/>
      <c r="D673" s="1"/>
      <c r="E673" s="1"/>
      <c r="F673" s="1" t="str">
        <f>IFERROR(__xludf.DUMMYFUNCTION("""COMPUTED_VALUE"""),"2022-04-12 02:30:25 UTC")</f>
        <v>2022-04-12 02:30:25 UTC</v>
      </c>
      <c r="G673" s="1" t="str">
        <f>IFERROR(__xludf.DUMMYFUNCTION("""COMPUTED_VALUE"""),"23acdc0c15bc76ebaddf92f4d61a6c42")</f>
        <v>23acdc0c15bc76ebaddf92f4d61a6c42</v>
      </c>
      <c r="H673" s="1" t="str">
        <f>IFERROR(__xludf.DUMMYFUNCTION("""COMPUTED_VALUE"""),"ac43069f64fc2b2136dd059097fe5e2e")</f>
        <v>ac43069f64fc2b2136dd059097fe5e2e</v>
      </c>
      <c r="I673" s="1">
        <f>IFERROR(__xludf.DUMMYFUNCTION("""COMPUTED_VALUE"""),1.0)</f>
        <v>1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2" t="s">
        <v>741</v>
      </c>
      <c r="B674" s="1"/>
      <c r="C674" s="1"/>
      <c r="D674" s="1"/>
      <c r="E674" s="1"/>
      <c r="F674" s="1" t="str">
        <f>IFERROR(__xludf.DUMMYFUNCTION("""COMPUTED_VALUE"""),"2022-04-12 02:30:04 UTC")</f>
        <v>2022-04-12 02:30:04 UTC</v>
      </c>
      <c r="G674" s="1" t="str">
        <f>IFERROR(__xludf.DUMMYFUNCTION("""COMPUTED_VALUE"""),"23acdc0c15bc76ebaddf92f4d61a6c42")</f>
        <v>23acdc0c15bc76ebaddf92f4d61a6c42</v>
      </c>
      <c r="H674" s="1" t="str">
        <f>IFERROR(__xludf.DUMMYFUNCTION("""COMPUTED_VALUE"""),"ac680ca93b2d62658ba94648ef46a0f1")</f>
        <v>ac680ca93b2d62658ba94648ef46a0f1</v>
      </c>
      <c r="I674" s="1">
        <f>IFERROR(__xludf.DUMMYFUNCTION("""COMPUTED_VALUE"""),3.0)</f>
        <v>3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2" t="s">
        <v>742</v>
      </c>
      <c r="B675" s="1"/>
      <c r="C675" s="1"/>
      <c r="D675" s="1"/>
      <c r="E675" s="1"/>
      <c r="F675" s="1" t="str">
        <f>IFERROR(__xludf.DUMMYFUNCTION("""COMPUTED_VALUE"""),"2022-04-12 02:28:49 UTC")</f>
        <v>2022-04-12 02:28:49 UTC</v>
      </c>
      <c r="G675" s="1" t="str">
        <f>IFERROR(__xludf.DUMMYFUNCTION("""COMPUTED_VALUE"""),"adf61c2fbf60eb9b1804c20c7b7451d2")</f>
        <v>adf61c2fbf60eb9b1804c20c7b7451d2</v>
      </c>
      <c r="H675" s="1" t="str">
        <f>IFERROR(__xludf.DUMMYFUNCTION("""COMPUTED_VALUE"""),"ad032b2fe550fd3ee7085549c9d1c327")</f>
        <v>ad032b2fe550fd3ee7085549c9d1c327</v>
      </c>
      <c r="I675" s="1">
        <f>IFERROR(__xludf.DUMMYFUNCTION("""COMPUTED_VALUE"""),0.0)</f>
        <v>0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2" t="s">
        <v>743</v>
      </c>
      <c r="B676" s="1"/>
      <c r="C676" s="1"/>
      <c r="D676" s="1"/>
      <c r="E676" s="1"/>
      <c r="F676" s="1" t="str">
        <f>IFERROR(__xludf.DUMMYFUNCTION("""COMPUTED_VALUE"""),"2022-04-12 02:27:19 UTC")</f>
        <v>2022-04-12 02:27:19 UTC</v>
      </c>
      <c r="G676" s="1" t="str">
        <f>IFERROR(__xludf.DUMMYFUNCTION("""COMPUTED_VALUE"""),"5fc0cf9f5dedc9eeaf153941f5012a46")</f>
        <v>5fc0cf9f5dedc9eeaf153941f5012a46</v>
      </c>
      <c r="H676" s="1" t="str">
        <f>IFERROR(__xludf.DUMMYFUNCTION("""COMPUTED_VALUE"""),"ad96fbe2bc5272902d423d1ec9d81e62")</f>
        <v>ad96fbe2bc5272902d423d1ec9d81e62</v>
      </c>
      <c r="I676" s="1">
        <f>IFERROR(__xludf.DUMMYFUNCTION("""COMPUTED_VALUE"""),0.0)</f>
        <v>0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2" t="s">
        <v>744</v>
      </c>
      <c r="B677" s="1"/>
      <c r="C677" s="1"/>
      <c r="D677" s="1"/>
      <c r="E677" s="1"/>
      <c r="F677" s="1" t="str">
        <f>IFERROR(__xludf.DUMMYFUNCTION("""COMPUTED_VALUE"""),"2022-04-12 02:24:26 UTC")</f>
        <v>2022-04-12 02:24:26 UTC</v>
      </c>
      <c r="G677" s="1" t="str">
        <f>IFERROR(__xludf.DUMMYFUNCTION("""COMPUTED_VALUE"""),"5fc0cf9f5dedc9eeaf153941f5012a46")</f>
        <v>5fc0cf9f5dedc9eeaf153941f5012a46</v>
      </c>
      <c r="H677" s="1" t="str">
        <f>IFERROR(__xludf.DUMMYFUNCTION("""COMPUTED_VALUE"""),"adad0cf1f8245f50468eafc8d318b3c1")</f>
        <v>adad0cf1f8245f50468eafc8d318b3c1</v>
      </c>
      <c r="I677" s="1">
        <f>IFERROR(__xludf.DUMMYFUNCTION("""COMPUTED_VALUE"""),2.0)</f>
        <v>2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2" t="s">
        <v>745</v>
      </c>
      <c r="B678" s="1"/>
      <c r="C678" s="1"/>
      <c r="D678" s="1"/>
      <c r="E678" s="1"/>
      <c r="F678" s="1" t="str">
        <f>IFERROR(__xludf.DUMMYFUNCTION("""COMPUTED_VALUE"""),"2022-04-12 02:23:45 UTC")</f>
        <v>2022-04-12 02:23:45 UTC</v>
      </c>
      <c r="G678" s="1" t="str">
        <f>IFERROR(__xludf.DUMMYFUNCTION("""COMPUTED_VALUE"""),"5fc0cf9f5dedc9eeaf153941f5012a46")</f>
        <v>5fc0cf9f5dedc9eeaf153941f5012a46</v>
      </c>
      <c r="H678" s="1" t="str">
        <f>IFERROR(__xludf.DUMMYFUNCTION("""COMPUTED_VALUE"""),"adc11055703b944df7122938251cc957")</f>
        <v>adc11055703b944df7122938251cc957</v>
      </c>
      <c r="I678" s="1">
        <f>IFERROR(__xludf.DUMMYFUNCTION("""COMPUTED_VALUE"""),1.0)</f>
        <v>1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2" t="s">
        <v>746</v>
      </c>
      <c r="B679" s="2" t="s">
        <v>747</v>
      </c>
      <c r="C679" s="1"/>
      <c r="D679" s="1"/>
      <c r="E679" s="1"/>
      <c r="F679" s="1" t="str">
        <f>IFERROR(__xludf.DUMMYFUNCTION("""COMPUTED_VALUE"""),"2022-04-12 02:22:28 UTC")</f>
        <v>2022-04-12 02:22:28 UTC</v>
      </c>
      <c r="G679" s="1" t="str">
        <f>IFERROR(__xludf.DUMMYFUNCTION("""COMPUTED_VALUE"""),"5fc0cf9f5dedc9eeaf153941f5012a46")</f>
        <v>5fc0cf9f5dedc9eeaf153941f5012a46</v>
      </c>
      <c r="H679" s="1" t="str">
        <f>IFERROR(__xludf.DUMMYFUNCTION("""COMPUTED_VALUE"""),"adf61c2fbf60eb9b1804c20c7b7451d2")</f>
        <v>adf61c2fbf60eb9b1804c20c7b7451d2</v>
      </c>
      <c r="I679" s="1">
        <f>IFERROR(__xludf.DUMMYFUNCTION("""COMPUTED_VALUE"""),3.0)</f>
        <v>3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2" t="s">
        <v>748</v>
      </c>
      <c r="B680" s="1"/>
      <c r="C680" s="1"/>
      <c r="D680" s="1"/>
      <c r="E680" s="1"/>
      <c r="F680" s="1" t="str">
        <f>IFERROR(__xludf.DUMMYFUNCTION("""COMPUTED_VALUE"""),"2022-04-12 02:19:49 UTC")</f>
        <v>2022-04-12 02:19:49 UTC</v>
      </c>
      <c r="G680" s="1" t="str">
        <f>IFERROR(__xludf.DUMMYFUNCTION("""COMPUTED_VALUE"""),"5fc0cf9f5dedc9eeaf153941f5012a46")</f>
        <v>5fc0cf9f5dedc9eeaf153941f5012a46</v>
      </c>
      <c r="H680" s="1" t="str">
        <f>IFERROR(__xludf.DUMMYFUNCTION("""COMPUTED_VALUE"""),"ae078b8cbe7739f30344d8cc90cab61e")</f>
        <v>ae078b8cbe7739f30344d8cc90cab61e</v>
      </c>
      <c r="I680" s="1">
        <f>IFERROR(__xludf.DUMMYFUNCTION("""COMPUTED_VALUE"""),1.0)</f>
        <v>1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2" t="s">
        <v>749</v>
      </c>
      <c r="B681" s="2" t="s">
        <v>750</v>
      </c>
      <c r="C681" s="1"/>
      <c r="D681" s="1"/>
      <c r="E681" s="1"/>
      <c r="F681" s="1" t="str">
        <f>IFERROR(__xludf.DUMMYFUNCTION("""COMPUTED_VALUE"""),"2022-04-12 02:19:47 UTC")</f>
        <v>2022-04-12 02:19:47 UTC</v>
      </c>
      <c r="G681" s="1" t="str">
        <f>IFERROR(__xludf.DUMMYFUNCTION("""COMPUTED_VALUE"""),"b109e55923f4ef85ed6b034a197c3b42")</f>
        <v>b109e55923f4ef85ed6b034a197c3b42</v>
      </c>
      <c r="H681" s="1" t="str">
        <f>IFERROR(__xludf.DUMMYFUNCTION("""COMPUTED_VALUE"""),"ae2919d116e4644d3aa8f1f572813528")</f>
        <v>ae2919d116e4644d3aa8f1f572813528</v>
      </c>
      <c r="I681" s="1">
        <f>IFERROR(__xludf.DUMMYFUNCTION("""COMPUTED_VALUE"""),0.0)</f>
        <v>0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2" t="s">
        <v>751</v>
      </c>
      <c r="B682" s="2" t="s">
        <v>262</v>
      </c>
      <c r="C682" s="1"/>
      <c r="D682" s="1"/>
      <c r="E682" s="1"/>
      <c r="F682" s="1" t="str">
        <f>IFERROR(__xludf.DUMMYFUNCTION("""COMPUTED_VALUE"""),"2022-04-12 02:18:26 UTC")</f>
        <v>2022-04-12 02:18:26 UTC</v>
      </c>
      <c r="G682" s="1" t="str">
        <f>IFERROR(__xludf.DUMMYFUNCTION("""COMPUTED_VALUE"""),"817e36ab9f74b588d5280c5a9ecc4d6a")</f>
        <v>817e36ab9f74b588d5280c5a9ecc4d6a</v>
      </c>
      <c r="H682" s="1" t="str">
        <f>IFERROR(__xludf.DUMMYFUNCTION("""COMPUTED_VALUE"""),"aea69d27819a09d601d3167217d714ee")</f>
        <v>aea69d27819a09d601d3167217d714ee</v>
      </c>
      <c r="I682" s="1">
        <f>IFERROR(__xludf.DUMMYFUNCTION("""COMPUTED_VALUE"""),1.0)</f>
        <v>1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2" t="s">
        <v>752</v>
      </c>
      <c r="B683" s="2" t="s">
        <v>753</v>
      </c>
      <c r="C683" s="1"/>
      <c r="D683" s="1"/>
      <c r="E683" s="1"/>
      <c r="F683" s="1" t="str">
        <f>IFERROR(__xludf.DUMMYFUNCTION("""COMPUTED_VALUE"""),"2022-04-12 02:17:54 UTC")</f>
        <v>2022-04-12 02:17:54 UTC</v>
      </c>
      <c r="G683" s="1" t="str">
        <f>IFERROR(__xludf.DUMMYFUNCTION("""COMPUTED_VALUE"""),"ec665ba2d627155996a54ae5d099ce4f")</f>
        <v>ec665ba2d627155996a54ae5d099ce4f</v>
      </c>
      <c r="H683" s="1" t="str">
        <f>IFERROR(__xludf.DUMMYFUNCTION("""COMPUTED_VALUE"""),"aeb59b70eecd893aeee031a894de8553")</f>
        <v>aeb59b70eecd893aeee031a894de8553</v>
      </c>
      <c r="I683" s="1">
        <f>IFERROR(__xludf.DUMMYFUNCTION("""COMPUTED_VALUE"""),1.0)</f>
        <v>1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2" t="s">
        <v>754</v>
      </c>
      <c r="B684" s="1"/>
      <c r="C684" s="1"/>
      <c r="D684" s="1"/>
      <c r="E684" s="1"/>
      <c r="F684" s="1" t="str">
        <f>IFERROR(__xludf.DUMMYFUNCTION("""COMPUTED_VALUE"""),"2022-04-12 02:17:47 UTC")</f>
        <v>2022-04-12 02:17:47 UTC</v>
      </c>
      <c r="G684" s="1" t="str">
        <f>IFERROR(__xludf.DUMMYFUNCTION("""COMPUTED_VALUE"""),"977654717fb9d68a27a96509526ca9ed")</f>
        <v>977654717fb9d68a27a96509526ca9ed</v>
      </c>
      <c r="H684" s="1" t="str">
        <f>IFERROR(__xludf.DUMMYFUNCTION("""COMPUTED_VALUE"""),"aebdd7a3d29e38915262cd337f920df2")</f>
        <v>aebdd7a3d29e38915262cd337f920df2</v>
      </c>
      <c r="I684" s="1">
        <f>IFERROR(__xludf.DUMMYFUNCTION("""COMPUTED_VALUE"""),1.0)</f>
        <v>1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2" t="s">
        <v>755</v>
      </c>
      <c r="B685" s="2" t="s">
        <v>756</v>
      </c>
      <c r="C685" s="1"/>
      <c r="D685" s="1"/>
      <c r="E685" s="1"/>
      <c r="F685" s="1" t="str">
        <f>IFERROR(__xludf.DUMMYFUNCTION("""COMPUTED_VALUE"""),"2022-04-12 02:16:49 UTC")</f>
        <v>2022-04-12 02:16:49 UTC</v>
      </c>
      <c r="G685" s="1" t="str">
        <f>IFERROR(__xludf.DUMMYFUNCTION("""COMPUTED_VALUE"""),"2b00dca67cd16478086bb8570b0b65b5")</f>
        <v>2b00dca67cd16478086bb8570b0b65b5</v>
      </c>
      <c r="H685" s="1" t="str">
        <f>IFERROR(__xludf.DUMMYFUNCTION("""COMPUTED_VALUE"""),"aecba6929a99eb0cacc3e8c1b9f01989")</f>
        <v>aecba6929a99eb0cacc3e8c1b9f01989</v>
      </c>
      <c r="I685" s="1">
        <f>IFERROR(__xludf.DUMMYFUNCTION("""COMPUTED_VALUE"""),0.0)</f>
        <v>0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2" t="s">
        <v>757</v>
      </c>
      <c r="B686" s="2" t="s">
        <v>758</v>
      </c>
      <c r="C686" s="1"/>
      <c r="D686" s="1"/>
      <c r="E686" s="1"/>
      <c r="F686" s="1" t="str">
        <f>IFERROR(__xludf.DUMMYFUNCTION("""COMPUTED_VALUE"""),"2022-04-12 02:15:19 UTC")</f>
        <v>2022-04-12 02:15:19 UTC</v>
      </c>
      <c r="G686" s="1" t="str">
        <f>IFERROR(__xludf.DUMMYFUNCTION("""COMPUTED_VALUE"""),"a1c80536f64c52315f3499b8ad6a0449")</f>
        <v>a1c80536f64c52315f3499b8ad6a0449</v>
      </c>
      <c r="H686" s="1" t="str">
        <f>IFERROR(__xludf.DUMMYFUNCTION("""COMPUTED_VALUE"""),"aee4548cea84308b168672fc8a469e23")</f>
        <v>aee4548cea84308b168672fc8a469e23</v>
      </c>
      <c r="I686" s="1">
        <f>IFERROR(__xludf.DUMMYFUNCTION("""COMPUTED_VALUE"""),1.0)</f>
        <v>1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2" t="s">
        <v>759</v>
      </c>
      <c r="B687" s="1"/>
      <c r="C687" s="1"/>
      <c r="D687" s="1"/>
      <c r="E687" s="1"/>
      <c r="F687" s="1" t="str">
        <f>IFERROR(__xludf.DUMMYFUNCTION("""COMPUTED_VALUE"""),"2022-04-12 02:13:12 UTC")</f>
        <v>2022-04-12 02:13:12 UTC</v>
      </c>
      <c r="G687" s="1" t="str">
        <f>IFERROR(__xludf.DUMMYFUNCTION("""COMPUTED_VALUE"""),"a1c80536f64c52315f3499b8ad6a0449")</f>
        <v>a1c80536f64c52315f3499b8ad6a0449</v>
      </c>
      <c r="H687" s="1" t="str">
        <f>IFERROR(__xludf.DUMMYFUNCTION("""COMPUTED_VALUE"""),"aef5d88a079776c3b91064f5929d4f40")</f>
        <v>aef5d88a079776c3b91064f5929d4f40</v>
      </c>
      <c r="I687" s="1">
        <f>IFERROR(__xludf.DUMMYFUNCTION("""COMPUTED_VALUE"""),0.0)</f>
        <v>0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2" t="s">
        <v>760</v>
      </c>
      <c r="B688" s="2" t="s">
        <v>388</v>
      </c>
      <c r="C688" s="1"/>
      <c r="D688" s="1"/>
      <c r="E688" s="1"/>
      <c r="F688" s="1" t="str">
        <f>IFERROR(__xludf.DUMMYFUNCTION("""COMPUTED_VALUE"""),"2022-04-12 02:11:57 UTC")</f>
        <v>2022-04-12 02:11:57 UTC</v>
      </c>
      <c r="G688" s="1" t="str">
        <f>IFERROR(__xludf.DUMMYFUNCTION("""COMPUTED_VALUE"""),"a1c80536f64c52315f3499b8ad6a0449")</f>
        <v>a1c80536f64c52315f3499b8ad6a0449</v>
      </c>
      <c r="H688" s="1" t="str">
        <f>IFERROR(__xludf.DUMMYFUNCTION("""COMPUTED_VALUE"""),"af123a46f3c24b7da9134d0c493777a5")</f>
        <v>af123a46f3c24b7da9134d0c493777a5</v>
      </c>
      <c r="I688" s="1">
        <f>IFERROR(__xludf.DUMMYFUNCTION("""COMPUTED_VALUE"""),23.0)</f>
        <v>23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2" t="s">
        <v>761</v>
      </c>
      <c r="B689" s="1"/>
      <c r="C689" s="1"/>
      <c r="D689" s="1"/>
      <c r="E689" s="1"/>
      <c r="F689" s="1" t="str">
        <f>IFERROR(__xludf.DUMMYFUNCTION("""COMPUTED_VALUE"""),"2022-04-12 02:08:58 UTC")</f>
        <v>2022-04-12 02:08:58 UTC</v>
      </c>
      <c r="G689" s="1" t="str">
        <f>IFERROR(__xludf.DUMMYFUNCTION("""COMPUTED_VALUE"""),"f2e79034eba8324c2dbd70f6c4700ed1")</f>
        <v>f2e79034eba8324c2dbd70f6c4700ed1</v>
      </c>
      <c r="H689" s="1" t="str">
        <f>IFERROR(__xludf.DUMMYFUNCTION("""COMPUTED_VALUE"""),"af795e6a9c500a70d31794e791aeebb3")</f>
        <v>af795e6a9c500a70d31794e791aeebb3</v>
      </c>
      <c r="I689" s="1">
        <f>IFERROR(__xludf.DUMMYFUNCTION("""COMPUTED_VALUE"""),0.0)</f>
        <v>0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2" t="s">
        <v>762</v>
      </c>
      <c r="B690" s="1"/>
      <c r="C690" s="1"/>
      <c r="D690" s="1"/>
      <c r="E690" s="1"/>
      <c r="F690" s="1" t="str">
        <f>IFERROR(__xludf.DUMMYFUNCTION("""COMPUTED_VALUE"""),"2022-04-12 02:08:26 UTC")</f>
        <v>2022-04-12 02:08:26 UTC</v>
      </c>
      <c r="G690" s="1" t="str">
        <f>IFERROR(__xludf.DUMMYFUNCTION("""COMPUTED_VALUE"""),"b067c1c455f7ac8a99c15453c70b4134")</f>
        <v>b067c1c455f7ac8a99c15453c70b4134</v>
      </c>
      <c r="H690" s="1" t="str">
        <f>IFERROR(__xludf.DUMMYFUNCTION("""COMPUTED_VALUE"""),"af9a1c3bce558e179663e8d0f3dccc2a")</f>
        <v>af9a1c3bce558e179663e8d0f3dccc2a</v>
      </c>
      <c r="I690" s="1">
        <f>IFERROR(__xludf.DUMMYFUNCTION("""COMPUTED_VALUE"""),0.0)</f>
        <v>0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2" t="s">
        <v>763</v>
      </c>
      <c r="B691" s="1"/>
      <c r="C691" s="1"/>
      <c r="D691" s="1"/>
      <c r="E691" s="1"/>
      <c r="F691" s="1" t="str">
        <f>IFERROR(__xludf.DUMMYFUNCTION("""COMPUTED_VALUE"""),"2022-04-12 02:08:24 UTC")</f>
        <v>2022-04-12 02:08:24 UTC</v>
      </c>
      <c r="G691" s="1" t="str">
        <f>IFERROR(__xludf.DUMMYFUNCTION("""COMPUTED_VALUE"""),"1e7776148bc7e5d724f157a64e28e355")</f>
        <v>1e7776148bc7e5d724f157a64e28e355</v>
      </c>
      <c r="H691" s="1" t="str">
        <f>IFERROR(__xludf.DUMMYFUNCTION("""COMPUTED_VALUE"""),"afc2f2b1abc909d88bac8b1389f8ebc6")</f>
        <v>afc2f2b1abc909d88bac8b1389f8ebc6</v>
      </c>
      <c r="I691" s="1">
        <f>IFERROR(__xludf.DUMMYFUNCTION("""COMPUTED_VALUE"""),0.0)</f>
        <v>0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2" t="s">
        <v>764</v>
      </c>
      <c r="B692" s="2" t="s">
        <v>262</v>
      </c>
      <c r="C692" s="1"/>
      <c r="D692" s="1"/>
      <c r="E692" s="1"/>
      <c r="F692" s="1" t="str">
        <f>IFERROR(__xludf.DUMMYFUNCTION("""COMPUTED_VALUE"""),"2022-04-12 02:05:13 UTC")</f>
        <v>2022-04-12 02:05:13 UTC</v>
      </c>
      <c r="G692" s="1" t="str">
        <f>IFERROR(__xludf.DUMMYFUNCTION("""COMPUTED_VALUE"""),"7fcdf06a462118f9ad40ed8dabb89608")</f>
        <v>7fcdf06a462118f9ad40ed8dabb89608</v>
      </c>
      <c r="H692" s="1" t="str">
        <f>IFERROR(__xludf.DUMMYFUNCTION("""COMPUTED_VALUE"""),"b02bfd771ea762144e5a2ef547730528")</f>
        <v>b02bfd771ea762144e5a2ef547730528</v>
      </c>
      <c r="I692" s="1">
        <f>IFERROR(__xludf.DUMMYFUNCTION("""COMPUTED_VALUE"""),0.0)</f>
        <v>0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2" t="s">
        <v>765</v>
      </c>
      <c r="B693" s="2" t="s">
        <v>262</v>
      </c>
      <c r="C693" s="1"/>
      <c r="D693" s="1"/>
      <c r="E693" s="1"/>
      <c r="F693" s="1" t="str">
        <f>IFERROR(__xludf.DUMMYFUNCTION("""COMPUTED_VALUE"""),"2022-04-12 02:05:11 UTC")</f>
        <v>2022-04-12 02:05:11 UTC</v>
      </c>
      <c r="G693" s="1" t="str">
        <f>IFERROR(__xludf.DUMMYFUNCTION("""COMPUTED_VALUE"""),"7fcdf06a462118f9ad40ed8dabb89608")</f>
        <v>7fcdf06a462118f9ad40ed8dabb89608</v>
      </c>
      <c r="H693" s="1" t="str">
        <f>IFERROR(__xludf.DUMMYFUNCTION("""COMPUTED_VALUE"""),"b0619104fae5516dd438df9db24b1ec0")</f>
        <v>b0619104fae5516dd438df9db24b1ec0</v>
      </c>
      <c r="I693" s="1">
        <f>IFERROR(__xludf.DUMMYFUNCTION("""COMPUTED_VALUE"""),1.0)</f>
        <v>1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2" t="s">
        <v>766</v>
      </c>
      <c r="B694" s="1"/>
      <c r="C694" s="1"/>
      <c r="D694" s="1"/>
      <c r="E694" s="1"/>
      <c r="F694" s="1" t="str">
        <f>IFERROR(__xludf.DUMMYFUNCTION("""COMPUTED_VALUE"""),"2022-04-12 02:05:04 UTC")</f>
        <v>2022-04-12 02:05:04 UTC</v>
      </c>
      <c r="G694" s="1" t="str">
        <f>IFERROR(__xludf.DUMMYFUNCTION("""COMPUTED_VALUE"""),"a87bb4cde25c7826e9d0f37846da0425")</f>
        <v>a87bb4cde25c7826e9d0f37846da0425</v>
      </c>
      <c r="H694" s="1" t="str">
        <f>IFERROR(__xludf.DUMMYFUNCTION("""COMPUTED_VALUE"""),"b067c1c455f7ac8a99c15453c70b4134")</f>
        <v>b067c1c455f7ac8a99c15453c70b4134</v>
      </c>
      <c r="I694" s="1">
        <f>IFERROR(__xludf.DUMMYFUNCTION("""COMPUTED_VALUE"""),4.0)</f>
        <v>4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2" t="s">
        <v>767</v>
      </c>
      <c r="B695" s="2" t="s">
        <v>262</v>
      </c>
      <c r="C695" s="1"/>
      <c r="D695" s="1"/>
      <c r="E695" s="1"/>
      <c r="F695" s="1" t="str">
        <f>IFERROR(__xludf.DUMMYFUNCTION("""COMPUTED_VALUE"""),"2022-04-12 02:05:01 UTC")</f>
        <v>2022-04-12 02:05:01 UTC</v>
      </c>
      <c r="G695" s="1" t="str">
        <f>IFERROR(__xludf.DUMMYFUNCTION("""COMPUTED_VALUE"""),"a87bb4cde25c7826e9d0f37846da0425")</f>
        <v>a87bb4cde25c7826e9d0f37846da0425</v>
      </c>
      <c r="H695" s="1" t="str">
        <f>IFERROR(__xludf.DUMMYFUNCTION("""COMPUTED_VALUE"""),"b0d2bd543b8593c713d8003fa53e22ca")</f>
        <v>b0d2bd543b8593c713d8003fa53e22ca</v>
      </c>
      <c r="I695" s="1">
        <f>IFERROR(__xludf.DUMMYFUNCTION("""COMPUTED_VALUE"""),1.0)</f>
        <v>1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2" t="s">
        <v>768</v>
      </c>
      <c r="B696" s="2" t="s">
        <v>388</v>
      </c>
      <c r="C696" s="1"/>
      <c r="D696" s="1"/>
      <c r="E696" s="1"/>
      <c r="F696" s="1" t="str">
        <f>IFERROR(__xludf.DUMMYFUNCTION("""COMPUTED_VALUE"""),"2022-04-12 02:02:03 UTC")</f>
        <v>2022-04-12 02:02:03 UTC</v>
      </c>
      <c r="G696" s="1" t="str">
        <f>IFERROR(__xludf.DUMMYFUNCTION("""COMPUTED_VALUE"""),"02692c221752d14e0333cae93bb7abba")</f>
        <v>02692c221752d14e0333cae93bb7abba</v>
      </c>
      <c r="H696" s="1" t="str">
        <f>IFERROR(__xludf.DUMMYFUNCTION("""COMPUTED_VALUE"""),"b0fa911e2bfad31058796f2488b191db")</f>
        <v>b0fa911e2bfad31058796f2488b191db</v>
      </c>
      <c r="I696" s="1">
        <f>IFERROR(__xludf.DUMMYFUNCTION("""COMPUTED_VALUE"""),0.0)</f>
        <v>0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2" t="s">
        <v>769</v>
      </c>
      <c r="B697" s="1"/>
      <c r="C697" s="1"/>
      <c r="D697" s="1"/>
      <c r="E697" s="1"/>
      <c r="F697" s="1" t="str">
        <f>IFERROR(__xludf.DUMMYFUNCTION("""COMPUTED_VALUE"""),"2022-04-12 01:59:17 UTC")</f>
        <v>2022-04-12 01:59:17 UTC</v>
      </c>
      <c r="G697" s="1" t="str">
        <f>IFERROR(__xludf.DUMMYFUNCTION("""COMPUTED_VALUE"""),"af123a46f3c24b7da9134d0c493777a5")</f>
        <v>af123a46f3c24b7da9134d0c493777a5</v>
      </c>
      <c r="H697" s="1" t="str">
        <f>IFERROR(__xludf.DUMMYFUNCTION("""COMPUTED_VALUE"""),"b109e55923f4ef85ed6b034a197c3b42")</f>
        <v>b109e55923f4ef85ed6b034a197c3b42</v>
      </c>
      <c r="I697" s="1">
        <f>IFERROR(__xludf.DUMMYFUNCTION("""COMPUTED_VALUE"""),1.0)</f>
        <v>1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2" t="s">
        <v>770</v>
      </c>
      <c r="B698" s="2" t="s">
        <v>656</v>
      </c>
      <c r="C698" s="1"/>
      <c r="D698" s="1"/>
      <c r="E698" s="1"/>
      <c r="F698" s="1" t="str">
        <f>IFERROR(__xludf.DUMMYFUNCTION("""COMPUTED_VALUE"""),"2022-04-12 01:56:02 UTC")</f>
        <v>2022-04-12 01:56:02 UTC</v>
      </c>
      <c r="G698" s="1" t="str">
        <f>IFERROR(__xludf.DUMMYFUNCTION("""COMPUTED_VALUE"""),"e4f01a6eab294cb16d39982ca2519962")</f>
        <v>e4f01a6eab294cb16d39982ca2519962</v>
      </c>
      <c r="H698" s="1" t="str">
        <f>IFERROR(__xludf.DUMMYFUNCTION("""COMPUTED_VALUE"""),"b11af9dd8413be4eb5b1120fdcda00d8")</f>
        <v>b11af9dd8413be4eb5b1120fdcda00d8</v>
      </c>
      <c r="I698" s="1">
        <f>IFERROR(__xludf.DUMMYFUNCTION("""COMPUTED_VALUE"""),1.0)</f>
        <v>1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2" t="s">
        <v>771</v>
      </c>
      <c r="B699" s="2" t="s">
        <v>772</v>
      </c>
      <c r="C699" s="1"/>
      <c r="D699" s="1"/>
      <c r="E699" s="1"/>
      <c r="F699" s="1" t="str">
        <f>IFERROR(__xludf.DUMMYFUNCTION("""COMPUTED_VALUE"""),"2022-04-12 01:56:00 UTC")</f>
        <v>2022-04-12 01:56:00 UTC</v>
      </c>
      <c r="G699" s="1" t="str">
        <f>IFERROR(__xludf.DUMMYFUNCTION("""COMPUTED_VALUE"""),"ffc08c32eaa3145a82f7dd22d93fcdf6")</f>
        <v>ffc08c32eaa3145a82f7dd22d93fcdf6</v>
      </c>
      <c r="H699" s="1" t="str">
        <f>IFERROR(__xludf.DUMMYFUNCTION("""COMPUTED_VALUE"""),"b1c6d0a7803f17a6b7afe16a74fc5d05")</f>
        <v>b1c6d0a7803f17a6b7afe16a74fc5d05</v>
      </c>
      <c r="I699" s="1">
        <f>IFERROR(__xludf.DUMMYFUNCTION("""COMPUTED_VALUE"""),1.0)</f>
        <v>1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2" t="s">
        <v>773</v>
      </c>
      <c r="B700" s="2" t="s">
        <v>774</v>
      </c>
      <c r="C700" s="1"/>
      <c r="D700" s="1"/>
      <c r="E700" s="1"/>
      <c r="F700" s="1" t="str">
        <f>IFERROR(__xludf.DUMMYFUNCTION("""COMPUTED_VALUE"""),"2022-04-12 01:55:26 UTC")</f>
        <v>2022-04-12 01:55:26 UTC</v>
      </c>
      <c r="G700" s="1" t="str">
        <f>IFERROR(__xludf.DUMMYFUNCTION("""COMPUTED_VALUE"""),"ffc08c32eaa3145a82f7dd22d93fcdf6")</f>
        <v>ffc08c32eaa3145a82f7dd22d93fcdf6</v>
      </c>
      <c r="H700" s="1" t="str">
        <f>IFERROR(__xludf.DUMMYFUNCTION("""COMPUTED_VALUE"""),"b1e5bbc2859353c6fb2f8e71790169e5")</f>
        <v>b1e5bbc2859353c6fb2f8e71790169e5</v>
      </c>
      <c r="I700" s="1">
        <f>IFERROR(__xludf.DUMMYFUNCTION("""COMPUTED_VALUE"""),1.0)</f>
        <v>1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2" t="s">
        <v>775</v>
      </c>
      <c r="B701" s="2" t="s">
        <v>776</v>
      </c>
      <c r="C701" s="1"/>
      <c r="D701" s="1"/>
      <c r="E701" s="1"/>
      <c r="F701" s="1" t="str">
        <f>IFERROR(__xludf.DUMMYFUNCTION("""COMPUTED_VALUE"""),"2022-04-12 01:54:34 UTC")</f>
        <v>2022-04-12 01:54:34 UTC</v>
      </c>
      <c r="G701" s="1" t="str">
        <f>IFERROR(__xludf.DUMMYFUNCTION("""COMPUTED_VALUE"""),"fafcfd4d3b63a092858b3fa7a05fb0d3")</f>
        <v>fafcfd4d3b63a092858b3fa7a05fb0d3</v>
      </c>
      <c r="H701" s="1" t="str">
        <f>IFERROR(__xludf.DUMMYFUNCTION("""COMPUTED_VALUE"""),"b274d9a72c570f90a93dab74d228e089")</f>
        <v>b274d9a72c570f90a93dab74d228e089</v>
      </c>
      <c r="I701" s="1">
        <f>IFERROR(__xludf.DUMMYFUNCTION("""COMPUTED_VALUE"""),0.0)</f>
        <v>0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2" t="s">
        <v>777</v>
      </c>
      <c r="B702" s="1"/>
      <c r="C702" s="1"/>
      <c r="D702" s="1"/>
      <c r="E702" s="1"/>
      <c r="F702" s="1" t="str">
        <f>IFERROR(__xludf.DUMMYFUNCTION("""COMPUTED_VALUE"""),"2022-04-12 01:54:32 UTC")</f>
        <v>2022-04-12 01:54:32 UTC</v>
      </c>
      <c r="G702" s="1" t="str">
        <f>IFERROR(__xludf.DUMMYFUNCTION("""COMPUTED_VALUE"""),"d812f903ec6491b3991154b4ceff8d77")</f>
        <v>d812f903ec6491b3991154b4ceff8d77</v>
      </c>
      <c r="H702" s="1" t="str">
        <f>IFERROR(__xludf.DUMMYFUNCTION("""COMPUTED_VALUE"""),"b2bfc5ec36a42e32f49f60d94fb95164")</f>
        <v>b2bfc5ec36a42e32f49f60d94fb95164</v>
      </c>
      <c r="I702" s="1">
        <f>IFERROR(__xludf.DUMMYFUNCTION("""COMPUTED_VALUE"""),0.0)</f>
        <v>0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2" t="s">
        <v>778</v>
      </c>
      <c r="B703" s="2" t="s">
        <v>779</v>
      </c>
      <c r="C703" s="1"/>
      <c r="D703" s="1"/>
      <c r="E703" s="1"/>
      <c r="F703" s="1" t="str">
        <f>IFERROR(__xludf.DUMMYFUNCTION("""COMPUTED_VALUE"""),"2022-04-12 01:53:43 UTC")</f>
        <v>2022-04-12 01:53:43 UTC</v>
      </c>
      <c r="G703" s="1" t="str">
        <f>IFERROR(__xludf.DUMMYFUNCTION("""COMPUTED_VALUE"""),"ab38189b60807949e65a0500217780b2")</f>
        <v>ab38189b60807949e65a0500217780b2</v>
      </c>
      <c r="H703" s="1" t="str">
        <f>IFERROR(__xludf.DUMMYFUNCTION("""COMPUTED_VALUE"""),"b2e5612c8fae2cae025acdec9bfbd780")</f>
        <v>b2e5612c8fae2cae025acdec9bfbd780</v>
      </c>
      <c r="I703" s="1">
        <f>IFERROR(__xludf.DUMMYFUNCTION("""COMPUTED_VALUE"""),2.0)</f>
        <v>2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2" t="s">
        <v>780</v>
      </c>
      <c r="B704" s="2" t="s">
        <v>781</v>
      </c>
      <c r="C704" s="1"/>
      <c r="D704" s="1"/>
      <c r="E704" s="1"/>
      <c r="F704" s="1" t="str">
        <f>IFERROR(__xludf.DUMMYFUNCTION("""COMPUTED_VALUE"""),"2022-04-12 01:52:47 UTC")</f>
        <v>2022-04-12 01:52:47 UTC</v>
      </c>
      <c r="G704" s="1" t="str">
        <f>IFERROR(__xludf.DUMMYFUNCTION("""COMPUTED_VALUE"""),"f1e83b4d3e7fc7535fecaf2976b694ae")</f>
        <v>f1e83b4d3e7fc7535fecaf2976b694ae</v>
      </c>
      <c r="H704" s="1" t="str">
        <f>IFERROR(__xludf.DUMMYFUNCTION("""COMPUTED_VALUE"""),"b36eb97aa4435a92dfb2555e73793012")</f>
        <v>b36eb97aa4435a92dfb2555e73793012</v>
      </c>
      <c r="I704" s="1">
        <f>IFERROR(__xludf.DUMMYFUNCTION("""COMPUTED_VALUE"""),11.0)</f>
        <v>11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2" t="s">
        <v>782</v>
      </c>
      <c r="B705" s="2" t="s">
        <v>783</v>
      </c>
      <c r="C705" s="1"/>
      <c r="D705" s="1"/>
      <c r="E705" s="1"/>
      <c r="F705" s="1" t="str">
        <f>IFERROR(__xludf.DUMMYFUNCTION("""COMPUTED_VALUE"""),"2022-04-12 01:52:22 UTC")</f>
        <v>2022-04-12 01:52:22 UTC</v>
      </c>
      <c r="G705" s="1" t="str">
        <f>IFERROR(__xludf.DUMMYFUNCTION("""COMPUTED_VALUE"""),"a7f8457aa9de5a639c10347ff374f28a")</f>
        <v>a7f8457aa9de5a639c10347ff374f28a</v>
      </c>
      <c r="H705" s="1" t="str">
        <f>IFERROR(__xludf.DUMMYFUNCTION("""COMPUTED_VALUE"""),"b459ca494cd19580e6416907a395e6ed")</f>
        <v>b459ca494cd19580e6416907a395e6ed</v>
      </c>
      <c r="I705" s="1">
        <f>IFERROR(__xludf.DUMMYFUNCTION("""COMPUTED_VALUE"""),1.0)</f>
        <v>1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2" t="s">
        <v>784</v>
      </c>
      <c r="B706" s="2" t="s">
        <v>785</v>
      </c>
      <c r="C706" s="1"/>
      <c r="D706" s="1"/>
      <c r="E706" s="1"/>
      <c r="F706" s="1" t="str">
        <f>IFERROR(__xludf.DUMMYFUNCTION("""COMPUTED_VALUE"""),"2022-04-12 01:52:16 UTC")</f>
        <v>2022-04-12 01:52:16 UTC</v>
      </c>
      <c r="G706" s="1" t="str">
        <f>IFERROR(__xludf.DUMMYFUNCTION("""COMPUTED_VALUE"""),"adf61c2fbf60eb9b1804c20c7b7451d2")</f>
        <v>adf61c2fbf60eb9b1804c20c7b7451d2</v>
      </c>
      <c r="H706" s="1" t="str">
        <f>IFERROR(__xludf.DUMMYFUNCTION("""COMPUTED_VALUE"""),"b466976140a5cd6f0d69aed409ab6aa2")</f>
        <v>b466976140a5cd6f0d69aed409ab6aa2</v>
      </c>
      <c r="I706" s="1">
        <f>IFERROR(__xludf.DUMMYFUNCTION("""COMPUTED_VALUE"""),2.0)</f>
        <v>2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2" t="s">
        <v>786</v>
      </c>
      <c r="B707" s="2" t="s">
        <v>262</v>
      </c>
      <c r="C707" s="1"/>
      <c r="D707" s="1"/>
      <c r="E707" s="1"/>
      <c r="F707" s="1" t="str">
        <f>IFERROR(__xludf.DUMMYFUNCTION("""COMPUTED_VALUE"""),"2022-04-12 01:45:01 UTC")</f>
        <v>2022-04-12 01:45:01 UTC</v>
      </c>
      <c r="G707" s="1" t="str">
        <f>IFERROR(__xludf.DUMMYFUNCTION("""COMPUTED_VALUE"""),"04820419715d155fc510ca43a6d11c6e")</f>
        <v>04820419715d155fc510ca43a6d11c6e</v>
      </c>
      <c r="H707" s="1" t="str">
        <f>IFERROR(__xludf.DUMMYFUNCTION("""COMPUTED_VALUE"""),"b479994527ce756c041a1578f06ed377")</f>
        <v>b479994527ce756c041a1578f06ed377</v>
      </c>
      <c r="I707" s="1">
        <f>IFERROR(__xludf.DUMMYFUNCTION("""COMPUTED_VALUE"""),0.0)</f>
        <v>0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2" t="s">
        <v>787</v>
      </c>
      <c r="B708" s="2" t="s">
        <v>262</v>
      </c>
      <c r="C708" s="1"/>
      <c r="D708" s="1"/>
      <c r="E708" s="1"/>
      <c r="F708" s="1" t="str">
        <f>IFERROR(__xludf.DUMMYFUNCTION("""COMPUTED_VALUE"""),"2022-04-12 01:44:58 UTC")</f>
        <v>2022-04-12 01:44:58 UTC</v>
      </c>
      <c r="G708" s="1" t="str">
        <f>IFERROR(__xludf.DUMMYFUNCTION("""COMPUTED_VALUE"""),"859655292faa1c41d80073134d69e50c")</f>
        <v>859655292faa1c41d80073134d69e50c</v>
      </c>
      <c r="H708" s="1" t="str">
        <f>IFERROR(__xludf.DUMMYFUNCTION("""COMPUTED_VALUE"""),"b4a9c69b14b9c2c2edd568c4d8aeaa6e")</f>
        <v>b4a9c69b14b9c2c2edd568c4d8aeaa6e</v>
      </c>
      <c r="I708" s="1">
        <f>IFERROR(__xludf.DUMMYFUNCTION("""COMPUTED_VALUE"""),0.0)</f>
        <v>0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2" t="s">
        <v>788</v>
      </c>
      <c r="B709" s="2" t="s">
        <v>262</v>
      </c>
      <c r="C709" s="1"/>
      <c r="D709" s="1"/>
      <c r="E709" s="1"/>
      <c r="F709" s="1" t="str">
        <f>IFERROR(__xludf.DUMMYFUNCTION("""COMPUTED_VALUE"""),"2022-04-12 01:44:51 UTC")</f>
        <v>2022-04-12 01:44:51 UTC</v>
      </c>
      <c r="G709" s="1" t="str">
        <f>IFERROR(__xludf.DUMMYFUNCTION("""COMPUTED_VALUE"""),"085c6da92cade56f5a56a9bb2ddc701f")</f>
        <v>085c6da92cade56f5a56a9bb2ddc701f</v>
      </c>
      <c r="H709" s="1" t="str">
        <f>IFERROR(__xludf.DUMMYFUNCTION("""COMPUTED_VALUE"""),"b56459ae5106df05704320e0e76f0418")</f>
        <v>b56459ae5106df05704320e0e76f0418</v>
      </c>
      <c r="I709" s="1">
        <f>IFERROR(__xludf.DUMMYFUNCTION("""COMPUTED_VALUE"""),1.0)</f>
        <v>1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2" t="s">
        <v>789</v>
      </c>
      <c r="B710" s="2" t="s">
        <v>790</v>
      </c>
      <c r="C710" s="1"/>
      <c r="D710" s="1"/>
      <c r="E710" s="1"/>
      <c r="F710" s="1" t="str">
        <f>IFERROR(__xludf.DUMMYFUNCTION("""COMPUTED_VALUE"""),"2022-04-12 01:44:47 UTC")</f>
        <v>2022-04-12 01:44:47 UTC</v>
      </c>
      <c r="G710" s="1" t="str">
        <f>IFERROR(__xludf.DUMMYFUNCTION("""COMPUTED_VALUE"""),"a5a2c26ba961d95946780f9773a9cb7e")</f>
        <v>a5a2c26ba961d95946780f9773a9cb7e</v>
      </c>
      <c r="H710" s="1" t="str">
        <f>IFERROR(__xludf.DUMMYFUNCTION("""COMPUTED_VALUE"""),"b597a92697d1a03fac205db4f2e1aec5")</f>
        <v>b597a92697d1a03fac205db4f2e1aec5</v>
      </c>
      <c r="I710" s="1">
        <f>IFERROR(__xludf.DUMMYFUNCTION("""COMPUTED_VALUE"""),6.0)</f>
        <v>6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2" t="s">
        <v>791</v>
      </c>
      <c r="B711" s="2" t="s">
        <v>262</v>
      </c>
      <c r="C711" s="1"/>
      <c r="D711" s="1"/>
      <c r="E711" s="1"/>
      <c r="F711" s="1" t="str">
        <f>IFERROR(__xludf.DUMMYFUNCTION("""COMPUTED_VALUE"""),"2022-04-12 01:44:35 UTC")</f>
        <v>2022-04-12 01:44:35 UTC</v>
      </c>
      <c r="G711" s="1" t="str">
        <f>IFERROR(__xludf.DUMMYFUNCTION("""COMPUTED_VALUE"""),"a5a2c26ba961d95946780f9773a9cb7e")</f>
        <v>a5a2c26ba961d95946780f9773a9cb7e</v>
      </c>
      <c r="H711" s="1" t="str">
        <f>IFERROR(__xludf.DUMMYFUNCTION("""COMPUTED_VALUE"""),"b5b0192f0d7a70de204ad4d524ef593f")</f>
        <v>b5b0192f0d7a70de204ad4d524ef593f</v>
      </c>
      <c r="I711" s="1">
        <f>IFERROR(__xludf.DUMMYFUNCTION("""COMPUTED_VALUE"""),1.0)</f>
        <v>1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2" t="s">
        <v>792</v>
      </c>
      <c r="B712" s="1"/>
      <c r="C712" s="1"/>
      <c r="D712" s="1"/>
      <c r="E712" s="1"/>
      <c r="F712" s="1" t="str">
        <f>IFERROR(__xludf.DUMMYFUNCTION("""COMPUTED_VALUE"""),"2022-04-12 01:44:33 UTC")</f>
        <v>2022-04-12 01:44:33 UTC</v>
      </c>
      <c r="G712" s="1" t="str">
        <f>IFERROR(__xludf.DUMMYFUNCTION("""COMPUTED_VALUE"""),"a5a2c26ba961d95946780f9773a9cb7e")</f>
        <v>a5a2c26ba961d95946780f9773a9cb7e</v>
      </c>
      <c r="H712" s="1" t="str">
        <f>IFERROR(__xludf.DUMMYFUNCTION("""COMPUTED_VALUE"""),"b5cd7535f1f1c217c3615bd7233f7864")</f>
        <v>b5cd7535f1f1c217c3615bd7233f7864</v>
      </c>
      <c r="I712" s="1">
        <f>IFERROR(__xludf.DUMMYFUNCTION("""COMPUTED_VALUE"""),0.0)</f>
        <v>0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2" t="s">
        <v>793</v>
      </c>
      <c r="B713" s="1"/>
      <c r="C713" s="1"/>
      <c r="D713" s="1"/>
      <c r="E713" s="1"/>
      <c r="F713" s="1" t="str">
        <f>IFERROR(__xludf.DUMMYFUNCTION("""COMPUTED_VALUE"""),"2022-04-12 01:44:31 UTC")</f>
        <v>2022-04-12 01:44:31 UTC</v>
      </c>
      <c r="G713" s="1" t="str">
        <f>IFERROR(__xludf.DUMMYFUNCTION("""COMPUTED_VALUE"""),"a5a2c26ba961d95946780f9773a9cb7e")</f>
        <v>a5a2c26ba961d95946780f9773a9cb7e</v>
      </c>
      <c r="H713" s="1" t="str">
        <f>IFERROR(__xludf.DUMMYFUNCTION("""COMPUTED_VALUE"""),"b62c0afb2685970f1a45e88faac3566a")</f>
        <v>b62c0afb2685970f1a45e88faac3566a</v>
      </c>
      <c r="I713" s="1">
        <f>IFERROR(__xludf.DUMMYFUNCTION("""COMPUTED_VALUE"""),0.0)</f>
        <v>0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2" t="s">
        <v>794</v>
      </c>
      <c r="B714" s="2" t="s">
        <v>262</v>
      </c>
      <c r="C714" s="1"/>
      <c r="D714" s="1"/>
      <c r="E714" s="1"/>
      <c r="F714" s="1" t="str">
        <f>IFERROR(__xludf.DUMMYFUNCTION("""COMPUTED_VALUE"""),"2022-04-12 01:44:29 UTC")</f>
        <v>2022-04-12 01:44:29 UTC</v>
      </c>
      <c r="G714" s="1" t="str">
        <f>IFERROR(__xludf.DUMMYFUNCTION("""COMPUTED_VALUE"""),"2cb8daa4a94659a5e9a81725fe88399d")</f>
        <v>2cb8daa4a94659a5e9a81725fe88399d</v>
      </c>
      <c r="H714" s="1" t="str">
        <f>IFERROR(__xludf.DUMMYFUNCTION("""COMPUTED_VALUE"""),"b648154e3f8cdb6c99c8bf96cab5125a")</f>
        <v>b648154e3f8cdb6c99c8bf96cab5125a</v>
      </c>
      <c r="I714" s="1">
        <f>IFERROR(__xludf.DUMMYFUNCTION("""COMPUTED_VALUE"""),0.0)</f>
        <v>0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2" t="s">
        <v>795</v>
      </c>
      <c r="B715" s="1"/>
      <c r="C715" s="1"/>
      <c r="D715" s="1"/>
      <c r="E715" s="1"/>
      <c r="F715" s="1" t="str">
        <f>IFERROR(__xludf.DUMMYFUNCTION("""COMPUTED_VALUE"""),"2022-04-12 01:44:25 UTC")</f>
        <v>2022-04-12 01:44:25 UTC</v>
      </c>
      <c r="G715" s="1" t="str">
        <f>IFERROR(__xludf.DUMMYFUNCTION("""COMPUTED_VALUE"""),"2cb8daa4a94659a5e9a81725fe88399d")</f>
        <v>2cb8daa4a94659a5e9a81725fe88399d</v>
      </c>
      <c r="H715" s="1" t="str">
        <f>IFERROR(__xludf.DUMMYFUNCTION("""COMPUTED_VALUE"""),"b648a4f54a7837c4ad43949c1f8ad0ac")</f>
        <v>b648a4f54a7837c4ad43949c1f8ad0ac</v>
      </c>
      <c r="I715" s="1">
        <f>IFERROR(__xludf.DUMMYFUNCTION("""COMPUTED_VALUE"""),0.0)</f>
        <v>0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2" t="s">
        <v>796</v>
      </c>
      <c r="B716" s="2" t="s">
        <v>262</v>
      </c>
      <c r="C716" s="1"/>
      <c r="D716" s="1"/>
      <c r="E716" s="1"/>
      <c r="F716" s="1" t="str">
        <f>IFERROR(__xludf.DUMMYFUNCTION("""COMPUTED_VALUE"""),"2022-04-12 01:44:13 UTC")</f>
        <v>2022-04-12 01:44:13 UTC</v>
      </c>
      <c r="G716" s="1" t="str">
        <f>IFERROR(__xludf.DUMMYFUNCTION("""COMPUTED_VALUE"""),"2cb8daa4a94659a5e9a81725fe88399d")</f>
        <v>2cb8daa4a94659a5e9a81725fe88399d</v>
      </c>
      <c r="H716" s="1" t="str">
        <f>IFERROR(__xludf.DUMMYFUNCTION("""COMPUTED_VALUE"""),"b68fcd09ae681013153ff1a5856495f0")</f>
        <v>b68fcd09ae681013153ff1a5856495f0</v>
      </c>
      <c r="I716" s="1">
        <f>IFERROR(__xludf.DUMMYFUNCTION("""COMPUTED_VALUE"""),1.0)</f>
        <v>1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2" t="s">
        <v>797</v>
      </c>
      <c r="B717" s="2" t="s">
        <v>798</v>
      </c>
      <c r="C717" s="1"/>
      <c r="D717" s="1"/>
      <c r="E717" s="1"/>
      <c r="F717" s="1" t="str">
        <f>IFERROR(__xludf.DUMMYFUNCTION("""COMPUTED_VALUE"""),"2022-04-12 01:42:52 UTC")</f>
        <v>2022-04-12 01:42:52 UTC</v>
      </c>
      <c r="G717" s="1" t="str">
        <f>IFERROR(__xludf.DUMMYFUNCTION("""COMPUTED_VALUE"""),"2cb8daa4a94659a5e9a81725fe88399d")</f>
        <v>2cb8daa4a94659a5e9a81725fe88399d</v>
      </c>
      <c r="H717" s="1" t="str">
        <f>IFERROR(__xludf.DUMMYFUNCTION("""COMPUTED_VALUE"""),"b724c2c6abf9da89c5ca7cbadee7d859")</f>
        <v>b724c2c6abf9da89c5ca7cbadee7d859</v>
      </c>
      <c r="I717" s="1">
        <f>IFERROR(__xludf.DUMMYFUNCTION("""COMPUTED_VALUE"""),1.0)</f>
        <v>1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2" t="s">
        <v>799</v>
      </c>
      <c r="B718" s="2" t="s">
        <v>800</v>
      </c>
      <c r="C718" s="1"/>
      <c r="D718" s="1"/>
      <c r="E718" s="1"/>
      <c r="F718" s="1" t="str">
        <f>IFERROR(__xludf.DUMMYFUNCTION("""COMPUTED_VALUE"""),"2022-04-12 01:42:17 UTC")</f>
        <v>2022-04-12 01:42:17 UTC</v>
      </c>
      <c r="G718" s="1" t="str">
        <f>IFERROR(__xludf.DUMMYFUNCTION("""COMPUTED_VALUE"""),"2cb8daa4a94659a5e9a81725fe88399d")</f>
        <v>2cb8daa4a94659a5e9a81725fe88399d</v>
      </c>
      <c r="H718" s="1" t="str">
        <f>IFERROR(__xludf.DUMMYFUNCTION("""COMPUTED_VALUE"""),"b7b663269b58fd424835f068d464fe94")</f>
        <v>b7b663269b58fd424835f068d464fe94</v>
      </c>
      <c r="I718" s="1">
        <f>IFERROR(__xludf.DUMMYFUNCTION("""COMPUTED_VALUE"""),15.0)</f>
        <v>15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2" t="s">
        <v>801</v>
      </c>
      <c r="B719" s="2" t="s">
        <v>800</v>
      </c>
      <c r="C719" s="1"/>
      <c r="D719" s="1"/>
      <c r="E719" s="1"/>
      <c r="F719" s="1" t="str">
        <f>IFERROR(__xludf.DUMMYFUNCTION("""COMPUTED_VALUE"""),"2022-04-12 01:42:15 UTC")</f>
        <v>2022-04-12 01:42:15 UTC</v>
      </c>
      <c r="G719" s="1" t="str">
        <f>IFERROR(__xludf.DUMMYFUNCTION("""COMPUTED_VALUE"""),"2cb8daa4a94659a5e9a81725fe88399d")</f>
        <v>2cb8daa4a94659a5e9a81725fe88399d</v>
      </c>
      <c r="H719" s="1" t="str">
        <f>IFERROR(__xludf.DUMMYFUNCTION("""COMPUTED_VALUE"""),"b86a33187d802b2c5990ff973725077c")</f>
        <v>b86a33187d802b2c5990ff973725077c</v>
      </c>
      <c r="I719" s="1">
        <f>IFERROR(__xludf.DUMMYFUNCTION("""COMPUTED_VALUE"""),0.0)</f>
        <v>0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2" t="s">
        <v>801</v>
      </c>
      <c r="B720" s="2" t="s">
        <v>802</v>
      </c>
      <c r="C720" s="1"/>
      <c r="D720" s="1"/>
      <c r="E720" s="1"/>
      <c r="F720" s="1" t="str">
        <f>IFERROR(__xludf.DUMMYFUNCTION("""COMPUTED_VALUE"""),"2022-04-12 01:42:15 UTC")</f>
        <v>2022-04-12 01:42:15 UTC</v>
      </c>
      <c r="G720" s="1" t="str">
        <f>IFERROR(__xludf.DUMMYFUNCTION("""COMPUTED_VALUE"""),"2cb8daa4a94659a5e9a81725fe88399d")</f>
        <v>2cb8daa4a94659a5e9a81725fe88399d</v>
      </c>
      <c r="H720" s="1" t="str">
        <f>IFERROR(__xludf.DUMMYFUNCTION("""COMPUTED_VALUE"""),"b87678e5125c50849d73f10de0dd4948")</f>
        <v>b87678e5125c50849d73f10de0dd4948</v>
      </c>
      <c r="I720" s="1">
        <f>IFERROR(__xludf.DUMMYFUNCTION("""COMPUTED_VALUE"""),0.0)</f>
        <v>0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2" t="s">
        <v>803</v>
      </c>
      <c r="B721" s="2" t="s">
        <v>804</v>
      </c>
      <c r="C721" s="1"/>
      <c r="D721" s="1"/>
      <c r="E721" s="1"/>
      <c r="F721" s="1" t="str">
        <f>IFERROR(__xludf.DUMMYFUNCTION("""COMPUTED_VALUE"""),"2022-04-12 01:39:33 UTC")</f>
        <v>2022-04-12 01:39:33 UTC</v>
      </c>
      <c r="G721" s="1" t="str">
        <f>IFERROR(__xludf.DUMMYFUNCTION("""COMPUTED_VALUE"""),"2cb8daa4a94659a5e9a81725fe88399d")</f>
        <v>2cb8daa4a94659a5e9a81725fe88399d</v>
      </c>
      <c r="H721" s="1" t="str">
        <f>IFERROR(__xludf.DUMMYFUNCTION("""COMPUTED_VALUE"""),"b93d125369c20ceb0ab22949a1735038")</f>
        <v>b93d125369c20ceb0ab22949a1735038</v>
      </c>
      <c r="I721" s="1">
        <f>IFERROR(__xludf.DUMMYFUNCTION("""COMPUTED_VALUE"""),1.0)</f>
        <v>1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2" t="s">
        <v>805</v>
      </c>
      <c r="B722" s="2" t="s">
        <v>772</v>
      </c>
      <c r="C722" s="1"/>
      <c r="D722" s="1"/>
      <c r="E722" s="1"/>
      <c r="F722" s="1" t="str">
        <f>IFERROR(__xludf.DUMMYFUNCTION("""COMPUTED_VALUE"""),"2022-04-12 01:39:14 UTC")</f>
        <v>2022-04-12 01:39:14 UTC</v>
      </c>
      <c r="G722" s="1" t="str">
        <f>IFERROR(__xludf.DUMMYFUNCTION("""COMPUTED_VALUE"""),"2cb8daa4a94659a5e9a81725fe88399d")</f>
        <v>2cb8daa4a94659a5e9a81725fe88399d</v>
      </c>
      <c r="H722" s="1" t="str">
        <f>IFERROR(__xludf.DUMMYFUNCTION("""COMPUTED_VALUE"""),"b9debac4f989506655237a469afe7cd8")</f>
        <v>b9debac4f989506655237a469afe7cd8</v>
      </c>
      <c r="I722" s="1">
        <f>IFERROR(__xludf.DUMMYFUNCTION("""COMPUTED_VALUE"""),1.0)</f>
        <v>1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2" t="s">
        <v>806</v>
      </c>
      <c r="B723" s="2" t="s">
        <v>807</v>
      </c>
      <c r="C723" s="1"/>
      <c r="D723" s="1"/>
      <c r="E723" s="1"/>
      <c r="F723" s="1" t="str">
        <f>IFERROR(__xludf.DUMMYFUNCTION("""COMPUTED_VALUE"""),"2022-04-12 01:39:00 UTC")</f>
        <v>2022-04-12 01:39:00 UTC</v>
      </c>
      <c r="G723" s="1" t="str">
        <f>IFERROR(__xludf.DUMMYFUNCTION("""COMPUTED_VALUE"""),"2cb8daa4a94659a5e9a81725fe88399d")</f>
        <v>2cb8daa4a94659a5e9a81725fe88399d</v>
      </c>
      <c r="H723" s="1" t="str">
        <f>IFERROR(__xludf.DUMMYFUNCTION("""COMPUTED_VALUE"""),"ba2391ec28a17ab6e49ee25a57b9a9f8")</f>
        <v>ba2391ec28a17ab6e49ee25a57b9a9f8</v>
      </c>
      <c r="I723" s="1">
        <f>IFERROR(__xludf.DUMMYFUNCTION("""COMPUTED_VALUE"""),1.0)</f>
        <v>1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2" t="s">
        <v>808</v>
      </c>
      <c r="B724" s="1"/>
      <c r="C724" s="1"/>
      <c r="D724" s="1"/>
      <c r="E724" s="1"/>
      <c r="F724" s="1" t="str">
        <f>IFERROR(__xludf.DUMMYFUNCTION("""COMPUTED_VALUE"""),"2022-04-12 01:38:54 UTC")</f>
        <v>2022-04-12 01:38:54 UTC</v>
      </c>
      <c r="G724" s="1" t="str">
        <f>IFERROR(__xludf.DUMMYFUNCTION("""COMPUTED_VALUE"""),"2cb8daa4a94659a5e9a81725fe88399d")</f>
        <v>2cb8daa4a94659a5e9a81725fe88399d</v>
      </c>
      <c r="H724" s="1" t="str">
        <f>IFERROR(__xludf.DUMMYFUNCTION("""COMPUTED_VALUE"""),"ba6c855d857b632d1c0f6b9a8abfe554")</f>
        <v>ba6c855d857b632d1c0f6b9a8abfe554</v>
      </c>
      <c r="I724" s="1">
        <f>IFERROR(__xludf.DUMMYFUNCTION("""COMPUTED_VALUE"""),1.0)</f>
        <v>1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2" t="s">
        <v>809</v>
      </c>
      <c r="B725" s="1"/>
      <c r="C725" s="1"/>
      <c r="D725" s="1"/>
      <c r="E725" s="1"/>
      <c r="F725" s="1" t="str">
        <f>IFERROR(__xludf.DUMMYFUNCTION("""COMPUTED_VALUE"""),"2022-04-12 01:38:52 UTC")</f>
        <v>2022-04-12 01:38:52 UTC</v>
      </c>
      <c r="G725" s="1" t="str">
        <f>IFERROR(__xludf.DUMMYFUNCTION("""COMPUTED_VALUE"""),"2cb8daa4a94659a5e9a81725fe88399d")</f>
        <v>2cb8daa4a94659a5e9a81725fe88399d</v>
      </c>
      <c r="H725" s="1" t="str">
        <f>IFERROR(__xludf.DUMMYFUNCTION("""COMPUTED_VALUE"""),"ba756c4d4f50f78e82550f8d2f4f6296")</f>
        <v>ba756c4d4f50f78e82550f8d2f4f6296</v>
      </c>
      <c r="I725" s="1">
        <f>IFERROR(__xludf.DUMMYFUNCTION("""COMPUTED_VALUE"""),0.0)</f>
        <v>0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2" t="s">
        <v>810</v>
      </c>
      <c r="B726" s="1"/>
      <c r="C726" s="1"/>
      <c r="D726" s="1"/>
      <c r="E726" s="1"/>
      <c r="F726" s="1" t="str">
        <f>IFERROR(__xludf.DUMMYFUNCTION("""COMPUTED_VALUE"""),"2022-04-12 01:33:53 UTC")</f>
        <v>2022-04-12 01:33:53 UTC</v>
      </c>
      <c r="G726" s="1" t="str">
        <f>IFERROR(__xludf.DUMMYFUNCTION("""COMPUTED_VALUE"""),"2cb8daa4a94659a5e9a81725fe88399d")</f>
        <v>2cb8daa4a94659a5e9a81725fe88399d</v>
      </c>
      <c r="H726" s="1" t="str">
        <f>IFERROR(__xludf.DUMMYFUNCTION("""COMPUTED_VALUE"""),"ba81cd21203dd284a8d63bfc4d1a1ff5")</f>
        <v>ba81cd21203dd284a8d63bfc4d1a1ff5</v>
      </c>
      <c r="I726" s="1">
        <f>IFERROR(__xludf.DUMMYFUNCTION("""COMPUTED_VALUE"""),7.0)</f>
        <v>7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2" t="s">
        <v>811</v>
      </c>
      <c r="B727" s="1"/>
      <c r="C727" s="1"/>
      <c r="D727" s="1"/>
      <c r="E727" s="1"/>
      <c r="F727" s="1" t="str">
        <f>IFERROR(__xludf.DUMMYFUNCTION("""COMPUTED_VALUE"""),"2022-04-12 01:32:51 UTC")</f>
        <v>2022-04-12 01:32:51 UTC</v>
      </c>
      <c r="G727" s="1" t="str">
        <f>IFERROR(__xludf.DUMMYFUNCTION("""COMPUTED_VALUE"""),"2cb8daa4a94659a5e9a81725fe88399d")</f>
        <v>2cb8daa4a94659a5e9a81725fe88399d</v>
      </c>
      <c r="H727" s="1" t="str">
        <f>IFERROR(__xludf.DUMMYFUNCTION("""COMPUTED_VALUE"""),"bb4ede9cbfbc532a4ef5404e440291ba")</f>
        <v>bb4ede9cbfbc532a4ef5404e440291ba</v>
      </c>
      <c r="I727" s="1">
        <f>IFERROR(__xludf.DUMMYFUNCTION("""COMPUTED_VALUE"""),0.0)</f>
        <v>0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2" t="s">
        <v>812</v>
      </c>
      <c r="B728" s="2" t="s">
        <v>813</v>
      </c>
      <c r="C728" s="1"/>
      <c r="D728" s="1"/>
      <c r="E728" s="1"/>
      <c r="F728" s="1" t="str">
        <f>IFERROR(__xludf.DUMMYFUNCTION("""COMPUTED_VALUE"""),"2022-04-12 01:32:07 UTC")</f>
        <v>2022-04-12 01:32:07 UTC</v>
      </c>
      <c r="G728" s="1" t="str">
        <f>IFERROR(__xludf.DUMMYFUNCTION("""COMPUTED_VALUE"""),"df414a6313a269f5616d7cbec4852ca4")</f>
        <v>df414a6313a269f5616d7cbec4852ca4</v>
      </c>
      <c r="H728" s="1" t="str">
        <f>IFERROR(__xludf.DUMMYFUNCTION("""COMPUTED_VALUE"""),"bb60616ab934529f04a7f442ddbcc1e4")</f>
        <v>bb60616ab934529f04a7f442ddbcc1e4</v>
      </c>
      <c r="I728" s="1">
        <f>IFERROR(__xludf.DUMMYFUNCTION("""COMPUTED_VALUE"""),1.0)</f>
        <v>1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2" t="s">
        <v>814</v>
      </c>
      <c r="B729" s="1"/>
      <c r="C729" s="1"/>
      <c r="D729" s="1"/>
      <c r="E729" s="1"/>
      <c r="F729" s="1" t="str">
        <f>IFERROR(__xludf.DUMMYFUNCTION("""COMPUTED_VALUE"""),"2022-04-12 01:32:03 UTC")</f>
        <v>2022-04-12 01:32:03 UTC</v>
      </c>
      <c r="G729" s="1" t="str">
        <f>IFERROR(__xludf.DUMMYFUNCTION("""COMPUTED_VALUE"""),"075cb73e19ebde73477f5c10650fe72b")</f>
        <v>075cb73e19ebde73477f5c10650fe72b</v>
      </c>
      <c r="H729" s="1" t="str">
        <f>IFERROR(__xludf.DUMMYFUNCTION("""COMPUTED_VALUE"""),"bb7c8a0dc55f10b3f9e0f559e3793c86")</f>
        <v>bb7c8a0dc55f10b3f9e0f559e3793c86</v>
      </c>
      <c r="I729" s="1">
        <f>IFERROR(__xludf.DUMMYFUNCTION("""COMPUTED_VALUE"""),4.0)</f>
        <v>4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2" t="s">
        <v>815</v>
      </c>
      <c r="B730" s="1"/>
      <c r="C730" s="1"/>
      <c r="D730" s="1"/>
      <c r="E730" s="1"/>
      <c r="F730" s="1" t="str">
        <f>IFERROR(__xludf.DUMMYFUNCTION("""COMPUTED_VALUE"""),"2022-04-12 01:31:28 UTC")</f>
        <v>2022-04-12 01:31:28 UTC</v>
      </c>
      <c r="G730" s="1" t="str">
        <f>IFERROR(__xludf.DUMMYFUNCTION("""COMPUTED_VALUE"""),"8a1908b96a2ec5c627c8901573fe83ee")</f>
        <v>8a1908b96a2ec5c627c8901573fe83ee</v>
      </c>
      <c r="H730" s="1" t="str">
        <f>IFERROR(__xludf.DUMMYFUNCTION("""COMPUTED_VALUE"""),"bb7d415113d64950780f25e638d17dfb")</f>
        <v>bb7d415113d64950780f25e638d17dfb</v>
      </c>
      <c r="I730" s="1">
        <f>IFERROR(__xludf.DUMMYFUNCTION("""COMPUTED_VALUE"""),0.0)</f>
        <v>0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2" t="s">
        <v>816</v>
      </c>
      <c r="B731" s="1"/>
      <c r="C731" s="1"/>
      <c r="D731" s="1"/>
      <c r="E731" s="1"/>
      <c r="F731" s="1" t="str">
        <f>IFERROR(__xludf.DUMMYFUNCTION("""COMPUTED_VALUE"""),"2022-04-12 01:31:27 UTC")</f>
        <v>2022-04-12 01:31:27 UTC</v>
      </c>
      <c r="G731" s="1" t="str">
        <f>IFERROR(__xludf.DUMMYFUNCTION("""COMPUTED_VALUE"""),"edcf6d87ec4d070aa7a1ac4344fecdf2")</f>
        <v>edcf6d87ec4d070aa7a1ac4344fecdf2</v>
      </c>
      <c r="H731" s="1" t="str">
        <f>IFERROR(__xludf.DUMMYFUNCTION("""COMPUTED_VALUE"""),"bbc756e12ff9352bba6b29400597cf92")</f>
        <v>bbc756e12ff9352bba6b29400597cf92</v>
      </c>
      <c r="I731" s="1">
        <f>IFERROR(__xludf.DUMMYFUNCTION("""COMPUTED_VALUE"""),0.0)</f>
        <v>0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2" t="s">
        <v>817</v>
      </c>
      <c r="B732" s="1"/>
      <c r="C732" s="1"/>
      <c r="D732" s="1"/>
      <c r="E732" s="1"/>
      <c r="F732" s="1" t="str">
        <f>IFERROR(__xludf.DUMMYFUNCTION("""COMPUTED_VALUE"""),"2022-04-12 01:31:24 UTC")</f>
        <v>2022-04-12 01:31:24 UTC</v>
      </c>
      <c r="G732" s="1" t="str">
        <f>IFERROR(__xludf.DUMMYFUNCTION("""COMPUTED_VALUE"""),"8a1908b96a2ec5c627c8901573fe83ee")</f>
        <v>8a1908b96a2ec5c627c8901573fe83ee</v>
      </c>
      <c r="H732" s="1" t="str">
        <f>IFERROR(__xludf.DUMMYFUNCTION("""COMPUTED_VALUE"""),"bbd94ab5da8f2525ec20a4ed9ea55a5c")</f>
        <v>bbd94ab5da8f2525ec20a4ed9ea55a5c</v>
      </c>
      <c r="I732" s="1">
        <f>IFERROR(__xludf.DUMMYFUNCTION("""COMPUTED_VALUE"""),2.0)</f>
        <v>2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2" t="s">
        <v>818</v>
      </c>
      <c r="B733" s="1"/>
      <c r="C733" s="1"/>
      <c r="D733" s="1"/>
      <c r="E733" s="1"/>
      <c r="F733" s="1" t="str">
        <f>IFERROR(__xludf.DUMMYFUNCTION("""COMPUTED_VALUE"""),"2022-04-12 01:31:21 UTC")</f>
        <v>2022-04-12 01:31:21 UTC</v>
      </c>
      <c r="G733" s="1" t="str">
        <f>IFERROR(__xludf.DUMMYFUNCTION("""COMPUTED_VALUE"""),"8a1908b96a2ec5c627c8901573fe83ee")</f>
        <v>8a1908b96a2ec5c627c8901573fe83ee</v>
      </c>
      <c r="H733" s="1" t="str">
        <f>IFERROR(__xludf.DUMMYFUNCTION("""COMPUTED_VALUE"""),"bc096a5a262c371bb7d650d64a58d8aa")</f>
        <v>bc096a5a262c371bb7d650d64a58d8aa</v>
      </c>
      <c r="I733" s="1">
        <f>IFERROR(__xludf.DUMMYFUNCTION("""COMPUTED_VALUE"""),8.0)</f>
        <v>8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2" t="s">
        <v>819</v>
      </c>
      <c r="B734" s="1"/>
      <c r="C734" s="1"/>
      <c r="D734" s="1"/>
      <c r="E734" s="1"/>
      <c r="F734" s="1" t="str">
        <f>IFERROR(__xludf.DUMMYFUNCTION("""COMPUTED_VALUE"""),"2022-04-12 01:31:20 UTC")</f>
        <v>2022-04-12 01:31:20 UTC</v>
      </c>
      <c r="G734" s="1" t="str">
        <f>IFERROR(__xludf.DUMMYFUNCTION("""COMPUTED_VALUE"""),"8a1908b96a2ec5c627c8901573fe83ee")</f>
        <v>8a1908b96a2ec5c627c8901573fe83ee</v>
      </c>
      <c r="H734" s="1" t="str">
        <f>IFERROR(__xludf.DUMMYFUNCTION("""COMPUTED_VALUE"""),"bc5813dc3cf7cf91074932db459cd2a4")</f>
        <v>bc5813dc3cf7cf91074932db459cd2a4</v>
      </c>
      <c r="I734" s="1">
        <f>IFERROR(__xludf.DUMMYFUNCTION("""COMPUTED_VALUE"""),0.0)</f>
        <v>0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2" t="s">
        <v>820</v>
      </c>
      <c r="B735" s="2" t="s">
        <v>800</v>
      </c>
      <c r="C735" s="1"/>
      <c r="D735" s="1"/>
      <c r="E735" s="1"/>
      <c r="F735" s="1" t="str">
        <f>IFERROR(__xludf.DUMMYFUNCTION("""COMPUTED_VALUE"""),"2022-04-12 01:28:39 UTC")</f>
        <v>2022-04-12 01:28:39 UTC</v>
      </c>
      <c r="G735" s="1" t="str">
        <f>IFERROR(__xludf.DUMMYFUNCTION("""COMPUTED_VALUE"""),"edcf6d87ec4d070aa7a1ac4344fecdf2")</f>
        <v>edcf6d87ec4d070aa7a1ac4344fecdf2</v>
      </c>
      <c r="H735" s="1" t="str">
        <f>IFERROR(__xludf.DUMMYFUNCTION("""COMPUTED_VALUE"""),"bc7838c6f0e5c4d6323b5d4ed8d2581e")</f>
        <v>bc7838c6f0e5c4d6323b5d4ed8d2581e</v>
      </c>
      <c r="I735" s="1">
        <f>IFERROR(__xludf.DUMMYFUNCTION("""COMPUTED_VALUE"""),1.0)</f>
        <v>1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2" t="s">
        <v>821</v>
      </c>
      <c r="B736" s="2" t="s">
        <v>800</v>
      </c>
      <c r="C736" s="1"/>
      <c r="D736" s="1"/>
      <c r="E736" s="1"/>
      <c r="F736" s="1" t="str">
        <f>IFERROR(__xludf.DUMMYFUNCTION("""COMPUTED_VALUE"""),"2022-04-12 01:28:37 UTC")</f>
        <v>2022-04-12 01:28:37 UTC</v>
      </c>
      <c r="G736" s="1" t="str">
        <f>IFERROR(__xludf.DUMMYFUNCTION("""COMPUTED_VALUE"""),"9f5db8ea1a0ea1b9d13424064888bba2")</f>
        <v>9f5db8ea1a0ea1b9d13424064888bba2</v>
      </c>
      <c r="H736" s="1" t="str">
        <f>IFERROR(__xludf.DUMMYFUNCTION("""COMPUTED_VALUE"""),"bc977be13bcb4a1a6d2eb73e7f2f03dd")</f>
        <v>bc977be13bcb4a1a6d2eb73e7f2f03dd</v>
      </c>
      <c r="I736" s="1">
        <f>IFERROR(__xludf.DUMMYFUNCTION("""COMPUTED_VALUE"""),1.0)</f>
        <v>1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2" t="s">
        <v>822</v>
      </c>
      <c r="B737" s="2" t="s">
        <v>823</v>
      </c>
      <c r="C737" s="1"/>
      <c r="D737" s="1"/>
      <c r="E737" s="1"/>
      <c r="F737" s="1" t="str">
        <f>IFERROR(__xludf.DUMMYFUNCTION("""COMPUTED_VALUE"""),"2022-04-12 01:28:34 UTC")</f>
        <v>2022-04-12 01:28:34 UTC</v>
      </c>
      <c r="G737" s="1" t="str">
        <f>IFERROR(__xludf.DUMMYFUNCTION("""COMPUTED_VALUE"""),"af123a46f3c24b7da9134d0c493777a5")</f>
        <v>af123a46f3c24b7da9134d0c493777a5</v>
      </c>
      <c r="H737" s="1" t="str">
        <f>IFERROR(__xludf.DUMMYFUNCTION("""COMPUTED_VALUE"""),"bcbf4469113aa7699af83467d7ad828a")</f>
        <v>bcbf4469113aa7699af83467d7ad828a</v>
      </c>
      <c r="I737" s="1">
        <f>IFERROR(__xludf.DUMMYFUNCTION("""COMPUTED_VALUE"""),2.0)</f>
        <v>2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2" t="s">
        <v>824</v>
      </c>
      <c r="B738" s="2" t="s">
        <v>823</v>
      </c>
      <c r="C738" s="1"/>
      <c r="D738" s="1"/>
      <c r="E738" s="1"/>
      <c r="F738" s="1" t="str">
        <f>IFERROR(__xludf.DUMMYFUNCTION("""COMPUTED_VALUE"""),"2022-04-12 01:28:31 UTC")</f>
        <v>2022-04-12 01:28:31 UTC</v>
      </c>
      <c r="G738" s="1" t="str">
        <f>IFERROR(__xludf.DUMMYFUNCTION("""COMPUTED_VALUE"""),"074d7e5be3165a8c74a954e160eec8e8")</f>
        <v>074d7e5be3165a8c74a954e160eec8e8</v>
      </c>
      <c r="H738" s="1" t="str">
        <f>IFERROR(__xludf.DUMMYFUNCTION("""COMPUTED_VALUE"""),"bce5f13fe2978c90c370a87a2266fc88")</f>
        <v>bce5f13fe2978c90c370a87a2266fc88</v>
      </c>
      <c r="I738" s="1">
        <f>IFERROR(__xludf.DUMMYFUNCTION("""COMPUTED_VALUE"""),0.0)</f>
        <v>0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2" t="s">
        <v>825</v>
      </c>
      <c r="B739" s="2" t="s">
        <v>823</v>
      </c>
      <c r="C739" s="1"/>
      <c r="D739" s="1"/>
      <c r="E739" s="1"/>
      <c r="F739" s="1" t="str">
        <f>IFERROR(__xludf.DUMMYFUNCTION("""COMPUTED_VALUE"""),"2022-04-12 01:28:29 UTC")</f>
        <v>2022-04-12 01:28:29 UTC</v>
      </c>
      <c r="G739" s="1" t="str">
        <f>IFERROR(__xludf.DUMMYFUNCTION("""COMPUTED_VALUE"""),"4b492dbbd07dcd39643ceb76f7a65b95")</f>
        <v>4b492dbbd07dcd39643ceb76f7a65b95</v>
      </c>
      <c r="H739" s="1" t="str">
        <f>IFERROR(__xludf.DUMMYFUNCTION("""COMPUTED_VALUE"""),"bdaaf968584652e6a8393cb15403c43c")</f>
        <v>bdaaf968584652e6a8393cb15403c43c</v>
      </c>
      <c r="I739" s="1">
        <f>IFERROR(__xludf.DUMMYFUNCTION("""COMPUTED_VALUE"""),1.0)</f>
        <v>1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2" t="s">
        <v>826</v>
      </c>
      <c r="B740" s="2" t="s">
        <v>827</v>
      </c>
      <c r="C740" s="1"/>
      <c r="D740" s="1"/>
      <c r="E740" s="1"/>
      <c r="F740" s="1" t="str">
        <f>IFERROR(__xludf.DUMMYFUNCTION("""COMPUTED_VALUE"""),"2022-04-12 01:26:35 UTC")</f>
        <v>2022-04-12 01:26:35 UTC</v>
      </c>
      <c r="G740" s="1" t="str">
        <f>IFERROR(__xludf.DUMMYFUNCTION("""COMPUTED_VALUE"""),"fee37a593370e0cc35228f8e08a4d445")</f>
        <v>fee37a593370e0cc35228f8e08a4d445</v>
      </c>
      <c r="H740" s="1" t="str">
        <f>IFERROR(__xludf.DUMMYFUNCTION("""COMPUTED_VALUE"""),"bf02acce9b9cd8cb81d3f337b033c0ec")</f>
        <v>bf02acce9b9cd8cb81d3f337b033c0ec</v>
      </c>
      <c r="I740" s="1">
        <f>IFERROR(__xludf.DUMMYFUNCTION("""COMPUTED_VALUE"""),2.0)</f>
        <v>2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2" t="s">
        <v>828</v>
      </c>
      <c r="B741" s="2" t="s">
        <v>829</v>
      </c>
      <c r="C741" s="1"/>
      <c r="D741" s="1"/>
      <c r="E741" s="1"/>
      <c r="F741" s="1" t="str">
        <f>IFERROR(__xludf.DUMMYFUNCTION("""COMPUTED_VALUE"""),"2022-04-12 01:25:35 UTC")</f>
        <v>2022-04-12 01:25:35 UTC</v>
      </c>
      <c r="G741" s="1" t="str">
        <f>IFERROR(__xludf.DUMMYFUNCTION("""COMPUTED_VALUE"""),"ab5cdd29661a785cd6ed42e3ea0af2ca")</f>
        <v>ab5cdd29661a785cd6ed42e3ea0af2ca</v>
      </c>
      <c r="H741" s="1" t="str">
        <f>IFERROR(__xludf.DUMMYFUNCTION("""COMPUTED_VALUE"""),"bf1dc0fa0d53cfd78ce867affc08a082")</f>
        <v>bf1dc0fa0d53cfd78ce867affc08a082</v>
      </c>
      <c r="I741" s="1">
        <f>IFERROR(__xludf.DUMMYFUNCTION("""COMPUTED_VALUE"""),0.0)</f>
        <v>0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2" t="s">
        <v>830</v>
      </c>
      <c r="B742" s="2" t="s">
        <v>831</v>
      </c>
      <c r="C742" s="1"/>
      <c r="D742" s="1"/>
      <c r="E742" s="1"/>
      <c r="F742" s="1" t="str">
        <f>IFERROR(__xludf.DUMMYFUNCTION("""COMPUTED_VALUE"""),"2022-04-12 01:24:46 UTC")</f>
        <v>2022-04-12 01:24:46 UTC</v>
      </c>
      <c r="G742" s="1" t="str">
        <f>IFERROR(__xludf.DUMMYFUNCTION("""COMPUTED_VALUE"""),"0113ac756a546c986922307a4b323b99")</f>
        <v>0113ac756a546c986922307a4b323b99</v>
      </c>
      <c r="H742" s="1" t="str">
        <f>IFERROR(__xludf.DUMMYFUNCTION("""COMPUTED_VALUE"""),"bf36391679c914c3b42ee36fa9d18f9d")</f>
        <v>bf36391679c914c3b42ee36fa9d18f9d</v>
      </c>
      <c r="I742" s="1">
        <f>IFERROR(__xludf.DUMMYFUNCTION("""COMPUTED_VALUE"""),0.0)</f>
        <v>0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2" t="s">
        <v>832</v>
      </c>
      <c r="B743" s="2" t="s">
        <v>833</v>
      </c>
      <c r="C743" s="1"/>
      <c r="D743" s="1"/>
      <c r="E743" s="1"/>
      <c r="F743" s="1" t="str">
        <f>IFERROR(__xludf.DUMMYFUNCTION("""COMPUTED_VALUE"""),"2022-04-12 01:23:55 UTC")</f>
        <v>2022-04-12 01:23:55 UTC</v>
      </c>
      <c r="G743" s="1" t="str">
        <f>IFERROR(__xludf.DUMMYFUNCTION("""COMPUTED_VALUE"""),"d517a8439844270e1aade8518c61d334")</f>
        <v>d517a8439844270e1aade8518c61d334</v>
      </c>
      <c r="H743" s="1" t="str">
        <f>IFERROR(__xludf.DUMMYFUNCTION("""COMPUTED_VALUE"""),"bf95b4dc9a30cc54a08a42375e48ea5b")</f>
        <v>bf95b4dc9a30cc54a08a42375e48ea5b</v>
      </c>
      <c r="I743" s="1">
        <f>IFERROR(__xludf.DUMMYFUNCTION("""COMPUTED_VALUE"""),0.0)</f>
        <v>0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2" t="s">
        <v>834</v>
      </c>
      <c r="B744" s="2" t="s">
        <v>835</v>
      </c>
      <c r="C744" s="1"/>
      <c r="D744" s="1"/>
      <c r="E744" s="1"/>
      <c r="F744" s="1" t="str">
        <f>IFERROR(__xludf.DUMMYFUNCTION("""COMPUTED_VALUE"""),"2022-04-12 01:23:53 UTC")</f>
        <v>2022-04-12 01:23:53 UTC</v>
      </c>
      <c r="G744" s="1" t="str">
        <f>IFERROR(__xludf.DUMMYFUNCTION("""COMPUTED_VALUE"""),"ca844af6b01699674d08add814937cbc")</f>
        <v>ca844af6b01699674d08add814937cbc</v>
      </c>
      <c r="H744" s="1" t="str">
        <f>IFERROR(__xludf.DUMMYFUNCTION("""COMPUTED_VALUE"""),"bfc940637cb47e392fd4f196f8471a40")</f>
        <v>bfc940637cb47e392fd4f196f8471a40</v>
      </c>
      <c r="I744" s="1">
        <f>IFERROR(__xludf.DUMMYFUNCTION("""COMPUTED_VALUE"""),1.0)</f>
        <v>1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2" t="s">
        <v>836</v>
      </c>
      <c r="B745" s="2" t="s">
        <v>837</v>
      </c>
      <c r="C745" s="1"/>
      <c r="D745" s="1"/>
      <c r="E745" s="1"/>
      <c r="F745" s="1" t="str">
        <f>IFERROR(__xludf.DUMMYFUNCTION("""COMPUTED_VALUE"""),"2022-04-12 01:21:51 UTC")</f>
        <v>2022-04-12 01:21:51 UTC</v>
      </c>
      <c r="G745" s="1" t="str">
        <f>IFERROR(__xludf.DUMMYFUNCTION("""COMPUTED_VALUE"""),"ca844af6b01699674d08add814937cbc")</f>
        <v>ca844af6b01699674d08add814937cbc</v>
      </c>
      <c r="H745" s="1" t="str">
        <f>IFERROR(__xludf.DUMMYFUNCTION("""COMPUTED_VALUE"""),"c024128a3337fb8366bc8e6ad9ffe4be")</f>
        <v>c024128a3337fb8366bc8e6ad9ffe4be</v>
      </c>
      <c r="I745" s="1">
        <f>IFERROR(__xludf.DUMMYFUNCTION("""COMPUTED_VALUE"""),0.0)</f>
        <v>0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2" t="s">
        <v>838</v>
      </c>
      <c r="B746" s="1"/>
      <c r="C746" s="1"/>
      <c r="D746" s="1"/>
      <c r="E746" s="1"/>
      <c r="F746" s="1" t="str">
        <f>IFERROR(__xludf.DUMMYFUNCTION("""COMPUTED_VALUE"""),"2022-04-12 01:21:05 UTC")</f>
        <v>2022-04-12 01:21:05 UTC</v>
      </c>
      <c r="G746" s="1" t="str">
        <f>IFERROR(__xludf.DUMMYFUNCTION("""COMPUTED_VALUE"""),"b067c1c455f7ac8a99c15453c70b4134")</f>
        <v>b067c1c455f7ac8a99c15453c70b4134</v>
      </c>
      <c r="H746" s="1" t="str">
        <f>IFERROR(__xludf.DUMMYFUNCTION("""COMPUTED_VALUE"""),"c0e4da2cc5c486f255e57b062062a269")</f>
        <v>c0e4da2cc5c486f255e57b062062a269</v>
      </c>
      <c r="I746" s="1">
        <f>IFERROR(__xludf.DUMMYFUNCTION("""COMPUTED_VALUE"""),1.0)</f>
        <v>1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2" t="s">
        <v>839</v>
      </c>
      <c r="B747" s="2" t="s">
        <v>827</v>
      </c>
      <c r="C747" s="1"/>
      <c r="D747" s="1"/>
      <c r="E747" s="1"/>
      <c r="F747" s="1" t="str">
        <f>IFERROR(__xludf.DUMMYFUNCTION("""COMPUTED_VALUE"""),"2022-04-12 01:20:08 UTC")</f>
        <v>2022-04-12 01:20:08 UTC</v>
      </c>
      <c r="G747" s="1" t="str">
        <f>IFERROR(__xludf.DUMMYFUNCTION("""COMPUTED_VALUE"""),"859655292faa1c41d80073134d69e50c")</f>
        <v>859655292faa1c41d80073134d69e50c</v>
      </c>
      <c r="H747" s="1" t="str">
        <f>IFERROR(__xludf.DUMMYFUNCTION("""COMPUTED_VALUE"""),"c121b635b63d9a68ee2a39e2cf1aa387")</f>
        <v>c121b635b63d9a68ee2a39e2cf1aa387</v>
      </c>
      <c r="I747" s="1">
        <f>IFERROR(__xludf.DUMMYFUNCTION("""COMPUTED_VALUE"""),1.0)</f>
        <v>1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2" t="s">
        <v>840</v>
      </c>
      <c r="B748" s="1"/>
      <c r="C748" s="1"/>
      <c r="D748" s="1"/>
      <c r="E748" s="1"/>
      <c r="F748" s="1" t="str">
        <f>IFERROR(__xludf.DUMMYFUNCTION("""COMPUTED_VALUE"""),"2022-04-12 01:19:44 UTC")</f>
        <v>2022-04-12 01:19:44 UTC</v>
      </c>
      <c r="G748" s="1" t="str">
        <f>IFERROR(__xludf.DUMMYFUNCTION("""COMPUTED_VALUE"""),"859655292faa1c41d80073134d69e50c")</f>
        <v>859655292faa1c41d80073134d69e50c</v>
      </c>
      <c r="H748" s="1" t="str">
        <f>IFERROR(__xludf.DUMMYFUNCTION("""COMPUTED_VALUE"""),"c1e84709b8138a907cf459987fe58b79")</f>
        <v>c1e84709b8138a907cf459987fe58b79</v>
      </c>
      <c r="I748" s="1">
        <f>IFERROR(__xludf.DUMMYFUNCTION("""COMPUTED_VALUE"""),2.0)</f>
        <v>2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2" t="s">
        <v>841</v>
      </c>
      <c r="B749" s="2" t="s">
        <v>827</v>
      </c>
      <c r="C749" s="1"/>
      <c r="D749" s="1"/>
      <c r="E749" s="1"/>
      <c r="F749" s="1" t="str">
        <f>IFERROR(__xludf.DUMMYFUNCTION("""COMPUTED_VALUE"""),"2022-04-12 01:19:23 UTC")</f>
        <v>2022-04-12 01:19:23 UTC</v>
      </c>
      <c r="G749" s="1" t="str">
        <f>IFERROR(__xludf.DUMMYFUNCTION("""COMPUTED_VALUE"""),"b067c1c455f7ac8a99c15453c70b4134")</f>
        <v>b067c1c455f7ac8a99c15453c70b4134</v>
      </c>
      <c r="H749" s="1" t="str">
        <f>IFERROR(__xludf.DUMMYFUNCTION("""COMPUTED_VALUE"""),"c212045c832aa4b27e61b4e4545eb195")</f>
        <v>c212045c832aa4b27e61b4e4545eb195</v>
      </c>
      <c r="I749" s="1">
        <f>IFERROR(__xludf.DUMMYFUNCTION("""COMPUTED_VALUE"""),2.0)</f>
        <v>2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2" t="s">
        <v>842</v>
      </c>
      <c r="B750" s="1"/>
      <c r="C750" s="1"/>
      <c r="D750" s="1"/>
      <c r="E750" s="1"/>
      <c r="F750" s="1" t="str">
        <f>IFERROR(__xludf.DUMMYFUNCTION("""COMPUTED_VALUE"""),"2022-04-12 01:17:24 UTC")</f>
        <v>2022-04-12 01:17:24 UTC</v>
      </c>
      <c r="G750" s="1" t="str">
        <f>IFERROR(__xludf.DUMMYFUNCTION("""COMPUTED_VALUE"""),"f0717dca35df182f55219635a2a98d35")</f>
        <v>f0717dca35df182f55219635a2a98d35</v>
      </c>
      <c r="H750" s="1" t="str">
        <f>IFERROR(__xludf.DUMMYFUNCTION("""COMPUTED_VALUE"""),"c217fb84d297de2a494df38922661dfe")</f>
        <v>c217fb84d297de2a494df38922661dfe</v>
      </c>
      <c r="I750" s="1">
        <f>IFERROR(__xludf.DUMMYFUNCTION("""COMPUTED_VALUE"""),5.0)</f>
        <v>5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2" t="s">
        <v>843</v>
      </c>
      <c r="B751" s="2" t="s">
        <v>823</v>
      </c>
      <c r="C751" s="1"/>
      <c r="D751" s="1"/>
      <c r="E751" s="1"/>
      <c r="F751" s="1" t="str">
        <f>IFERROR(__xludf.DUMMYFUNCTION("""COMPUTED_VALUE"""),"2022-04-12 01:17:00 UTC")</f>
        <v>2022-04-12 01:17:00 UTC</v>
      </c>
      <c r="G751" s="1" t="str">
        <f>IFERROR(__xludf.DUMMYFUNCTION("""COMPUTED_VALUE"""),"f0717dca35df182f55219635a2a98d35")</f>
        <v>f0717dca35df182f55219635a2a98d35</v>
      </c>
      <c r="H751" s="1" t="str">
        <f>IFERROR(__xludf.DUMMYFUNCTION("""COMPUTED_VALUE"""),"c24848a14aa1dcda3d83a52bbb809c81")</f>
        <v>c24848a14aa1dcda3d83a52bbb809c81</v>
      </c>
      <c r="I751" s="1">
        <f>IFERROR(__xludf.DUMMYFUNCTION("""COMPUTED_VALUE"""),1.0)</f>
        <v>1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2" t="s">
        <v>844</v>
      </c>
      <c r="B752" s="1"/>
      <c r="C752" s="1"/>
      <c r="D752" s="1"/>
      <c r="E752" s="1"/>
      <c r="F752" s="1" t="str">
        <f>IFERROR(__xludf.DUMMYFUNCTION("""COMPUTED_VALUE"""),"2022-04-12 01:10:18 UTC")</f>
        <v>2022-04-12 01:10:18 UTC</v>
      </c>
      <c r="G752" s="1" t="str">
        <f>IFERROR(__xludf.DUMMYFUNCTION("""COMPUTED_VALUE"""),"6195ab344898e75fa818d7ae7f11d154")</f>
        <v>6195ab344898e75fa818d7ae7f11d154</v>
      </c>
      <c r="H752" s="1" t="str">
        <f>IFERROR(__xludf.DUMMYFUNCTION("""COMPUTED_VALUE"""),"c25969056a5e31f7e9d86a792f861b11")</f>
        <v>c25969056a5e31f7e9d86a792f861b11</v>
      </c>
      <c r="I752" s="1">
        <f>IFERROR(__xludf.DUMMYFUNCTION("""COMPUTED_VALUE"""),1.0)</f>
        <v>1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2" t="s">
        <v>845</v>
      </c>
      <c r="B753" s="2" t="s">
        <v>846</v>
      </c>
      <c r="C753" s="1"/>
      <c r="D753" s="1"/>
      <c r="E753" s="1"/>
      <c r="F753" s="1" t="str">
        <f>IFERROR(__xludf.DUMMYFUNCTION("""COMPUTED_VALUE"""),"2022-04-12 01:10:16 UTC")</f>
        <v>2022-04-12 01:10:16 UTC</v>
      </c>
      <c r="G753" s="1" t="str">
        <f>IFERROR(__xludf.DUMMYFUNCTION("""COMPUTED_VALUE"""),"af123a46f3c24b7da9134d0c493777a5")</f>
        <v>af123a46f3c24b7da9134d0c493777a5</v>
      </c>
      <c r="H753" s="1" t="str">
        <f>IFERROR(__xludf.DUMMYFUNCTION("""COMPUTED_VALUE"""),"c27280c400d8a475eab83dee0b245603")</f>
        <v>c27280c400d8a475eab83dee0b245603</v>
      </c>
      <c r="I753" s="1">
        <f>IFERROR(__xludf.DUMMYFUNCTION("""COMPUTED_VALUE"""),0.0)</f>
        <v>0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2" t="s">
        <v>847</v>
      </c>
      <c r="B754" s="2" t="s">
        <v>848</v>
      </c>
      <c r="C754" s="1"/>
      <c r="D754" s="1"/>
      <c r="E754" s="1"/>
      <c r="F754" s="1" t="str">
        <f>IFERROR(__xludf.DUMMYFUNCTION("""COMPUTED_VALUE"""),"2022-04-12 01:09:24 UTC")</f>
        <v>2022-04-12 01:09:24 UTC</v>
      </c>
      <c r="G754" s="1" t="str">
        <f>IFERROR(__xludf.DUMMYFUNCTION("""COMPUTED_VALUE"""),"0d29131626dfc50e37bd6f5ba821fe7c")</f>
        <v>0d29131626dfc50e37bd6f5ba821fe7c</v>
      </c>
      <c r="H754" s="1" t="str">
        <f>IFERROR(__xludf.DUMMYFUNCTION("""COMPUTED_VALUE"""),"c2cc57c7eeda68b1777825da50cb3b36")</f>
        <v>c2cc57c7eeda68b1777825da50cb3b36</v>
      </c>
      <c r="I754" s="1">
        <f>IFERROR(__xludf.DUMMYFUNCTION("""COMPUTED_VALUE"""),1.0)</f>
        <v>1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2" t="s">
        <v>849</v>
      </c>
      <c r="B755" s="2" t="s">
        <v>813</v>
      </c>
      <c r="C755" s="1"/>
      <c r="D755" s="1"/>
      <c r="E755" s="1"/>
      <c r="F755" s="1" t="str">
        <f>IFERROR(__xludf.DUMMYFUNCTION("""COMPUTED_VALUE"""),"2022-04-12 01:08:21 UTC")</f>
        <v>2022-04-12 01:08:21 UTC</v>
      </c>
      <c r="G755" s="1" t="str">
        <f>IFERROR(__xludf.DUMMYFUNCTION("""COMPUTED_VALUE"""),"8f4010646fb6d7814d401c5025a83030")</f>
        <v>8f4010646fb6d7814d401c5025a83030</v>
      </c>
      <c r="H755" s="1" t="str">
        <f>IFERROR(__xludf.DUMMYFUNCTION("""COMPUTED_VALUE"""),"c38cf7d672585e7a9f0ee0a2800a0c04")</f>
        <v>c38cf7d672585e7a9f0ee0a2800a0c04</v>
      </c>
      <c r="I755" s="1">
        <f>IFERROR(__xludf.DUMMYFUNCTION("""COMPUTED_VALUE"""),1.0)</f>
        <v>1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2" t="s">
        <v>850</v>
      </c>
      <c r="B756" s="1"/>
      <c r="C756" s="1"/>
      <c r="D756" s="1"/>
      <c r="E756" s="1"/>
      <c r="F756" s="1" t="str">
        <f>IFERROR(__xludf.DUMMYFUNCTION("""COMPUTED_VALUE"""),"2022-04-12 01:07:13 UTC")</f>
        <v>2022-04-12 01:07:13 UTC</v>
      </c>
      <c r="G756" s="1" t="str">
        <f>IFERROR(__xludf.DUMMYFUNCTION("""COMPUTED_VALUE"""),"8f4010646fb6d7814d401c5025a83030")</f>
        <v>8f4010646fb6d7814d401c5025a83030</v>
      </c>
      <c r="H756" s="1" t="str">
        <f>IFERROR(__xludf.DUMMYFUNCTION("""COMPUTED_VALUE"""),"c3d2e91f699e3b93f3efba77a5273e63")</f>
        <v>c3d2e91f699e3b93f3efba77a5273e63</v>
      </c>
      <c r="I756" s="1">
        <f>IFERROR(__xludf.DUMMYFUNCTION("""COMPUTED_VALUE"""),0.0)</f>
        <v>0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2" t="s">
        <v>851</v>
      </c>
      <c r="B757" s="1"/>
      <c r="C757" s="1"/>
      <c r="D757" s="1"/>
      <c r="E757" s="1"/>
      <c r="F757" s="1" t="str">
        <f>IFERROR(__xludf.DUMMYFUNCTION("""COMPUTED_VALUE"""),"2022-04-12 01:07:10 UTC")</f>
        <v>2022-04-12 01:07:10 UTC</v>
      </c>
      <c r="G757" s="1" t="str">
        <f>IFERROR(__xludf.DUMMYFUNCTION("""COMPUTED_VALUE"""),"8f4010646fb6d7814d401c5025a83030")</f>
        <v>8f4010646fb6d7814d401c5025a83030</v>
      </c>
      <c r="H757" s="1" t="str">
        <f>IFERROR(__xludf.DUMMYFUNCTION("""COMPUTED_VALUE"""),"c40342ff3a7cd2d249e95a0a5c939c78")</f>
        <v>c40342ff3a7cd2d249e95a0a5c939c78</v>
      </c>
      <c r="I757" s="1">
        <f>IFERROR(__xludf.DUMMYFUNCTION("""COMPUTED_VALUE"""),1.0)</f>
        <v>1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2" t="s">
        <v>852</v>
      </c>
      <c r="B758" s="1"/>
      <c r="C758" s="1"/>
      <c r="D758" s="1"/>
      <c r="E758" s="1"/>
      <c r="F758" s="1" t="str">
        <f>IFERROR(__xludf.DUMMYFUNCTION("""COMPUTED_VALUE"""),"2022-04-12 01:07:08 UTC")</f>
        <v>2022-04-12 01:07:08 UTC</v>
      </c>
      <c r="G758" s="1" t="str">
        <f>IFERROR(__xludf.DUMMYFUNCTION("""COMPUTED_VALUE"""),"8f4010646fb6d7814d401c5025a83030")</f>
        <v>8f4010646fb6d7814d401c5025a83030</v>
      </c>
      <c r="H758" s="1" t="str">
        <f>IFERROR(__xludf.DUMMYFUNCTION("""COMPUTED_VALUE"""),"c430ff9ec0b3dedd6c2722d550b9506b")</f>
        <v>c430ff9ec0b3dedd6c2722d550b9506b</v>
      </c>
      <c r="I758" s="1">
        <f>IFERROR(__xludf.DUMMYFUNCTION("""COMPUTED_VALUE"""),1.0)</f>
        <v>1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2" t="s">
        <v>853</v>
      </c>
      <c r="B759" s="1"/>
      <c r="C759" s="1"/>
      <c r="D759" s="1"/>
      <c r="E759" s="1"/>
      <c r="F759" s="1" t="str">
        <f>IFERROR(__xludf.DUMMYFUNCTION("""COMPUTED_VALUE"""),"2022-04-12 01:07:05 UTC")</f>
        <v>2022-04-12 01:07:05 UTC</v>
      </c>
      <c r="G759" s="1" t="str">
        <f>IFERROR(__xludf.DUMMYFUNCTION("""COMPUTED_VALUE"""),"af123a46f3c24b7da9134d0c493777a5")</f>
        <v>af123a46f3c24b7da9134d0c493777a5</v>
      </c>
      <c r="H759" s="1" t="str">
        <f>IFERROR(__xludf.DUMMYFUNCTION("""COMPUTED_VALUE"""),"c487ec455258a2a69f695a6ab492c395")</f>
        <v>c487ec455258a2a69f695a6ab492c395</v>
      </c>
      <c r="I759" s="1">
        <f>IFERROR(__xludf.DUMMYFUNCTION("""COMPUTED_VALUE"""),0.0)</f>
        <v>0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2" t="s">
        <v>854</v>
      </c>
      <c r="B760" s="2" t="s">
        <v>848</v>
      </c>
      <c r="C760" s="1"/>
      <c r="D760" s="1"/>
      <c r="E760" s="1"/>
      <c r="F760" s="1" t="str">
        <f>IFERROR(__xludf.DUMMYFUNCTION("""COMPUTED_VALUE"""),"2022-04-12 01:05:45 UTC")</f>
        <v>2022-04-12 01:05:45 UTC</v>
      </c>
      <c r="G760" s="1" t="str">
        <f>IFERROR(__xludf.DUMMYFUNCTION("""COMPUTED_VALUE"""),"af123a46f3c24b7da9134d0c493777a5")</f>
        <v>af123a46f3c24b7da9134d0c493777a5</v>
      </c>
      <c r="H760" s="1" t="str">
        <f>IFERROR(__xludf.DUMMYFUNCTION("""COMPUTED_VALUE"""),"c48a7fd09e2ba885257cd35978a0a7fe")</f>
        <v>c48a7fd09e2ba885257cd35978a0a7fe</v>
      </c>
      <c r="I760" s="1">
        <f>IFERROR(__xludf.DUMMYFUNCTION("""COMPUTED_VALUE"""),0.0)</f>
        <v>0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2" t="s">
        <v>855</v>
      </c>
      <c r="B761" s="1"/>
      <c r="C761" s="1"/>
      <c r="D761" s="1"/>
      <c r="E761" s="1"/>
      <c r="F761" s="1" t="str">
        <f>IFERROR(__xludf.DUMMYFUNCTION("""COMPUTED_VALUE"""),"2022-04-12 01:05:27 UTC")</f>
        <v>2022-04-12 01:05:27 UTC</v>
      </c>
      <c r="G761" s="1" t="str">
        <f>IFERROR(__xludf.DUMMYFUNCTION("""COMPUTED_VALUE"""),"af123a46f3c24b7da9134d0c493777a5")</f>
        <v>af123a46f3c24b7da9134d0c493777a5</v>
      </c>
      <c r="H761" s="1" t="str">
        <f>IFERROR(__xludf.DUMMYFUNCTION("""COMPUTED_VALUE"""),"c4986bb33a5a21d5e4080840bd4a2a0f")</f>
        <v>c4986bb33a5a21d5e4080840bd4a2a0f</v>
      </c>
      <c r="I761" s="1">
        <f>IFERROR(__xludf.DUMMYFUNCTION("""COMPUTED_VALUE"""),2.0)</f>
        <v>2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2" t="s">
        <v>856</v>
      </c>
      <c r="B762" s="1"/>
      <c r="C762" s="1"/>
      <c r="D762" s="1"/>
      <c r="E762" s="1"/>
      <c r="F762" s="1" t="str">
        <f>IFERROR(__xludf.DUMMYFUNCTION("""COMPUTED_VALUE"""),"2022-04-12 01:04:12 UTC")</f>
        <v>2022-04-12 01:04:12 UTC</v>
      </c>
      <c r="G762" s="1" t="str">
        <f>IFERROR(__xludf.DUMMYFUNCTION("""COMPUTED_VALUE"""),"af123a46f3c24b7da9134d0c493777a5")</f>
        <v>af123a46f3c24b7da9134d0c493777a5</v>
      </c>
      <c r="H762" s="1" t="str">
        <f>IFERROR(__xludf.DUMMYFUNCTION("""COMPUTED_VALUE"""),"c4f7a60ba10de7e0037e73067f320944")</f>
        <v>c4f7a60ba10de7e0037e73067f320944</v>
      </c>
      <c r="I762" s="1">
        <f>IFERROR(__xludf.DUMMYFUNCTION("""COMPUTED_VALUE"""),1.0)</f>
        <v>1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2" t="s">
        <v>857</v>
      </c>
      <c r="B763" s="2" t="s">
        <v>858</v>
      </c>
      <c r="C763" s="1"/>
      <c r="D763" s="1"/>
      <c r="E763" s="1"/>
      <c r="F763" s="1" t="str">
        <f>IFERROR(__xludf.DUMMYFUNCTION("""COMPUTED_VALUE"""),"2022-04-12 01:04:05 UTC")</f>
        <v>2022-04-12 01:04:05 UTC</v>
      </c>
      <c r="G763" s="1" t="str">
        <f>IFERROR(__xludf.DUMMYFUNCTION("""COMPUTED_VALUE"""),"af123a46f3c24b7da9134d0c493777a5")</f>
        <v>af123a46f3c24b7da9134d0c493777a5</v>
      </c>
      <c r="H763" s="1" t="str">
        <f>IFERROR(__xludf.DUMMYFUNCTION("""COMPUTED_VALUE"""),"c5a77c2643f88acd794b6aee9835880d")</f>
        <v>c5a77c2643f88acd794b6aee9835880d</v>
      </c>
      <c r="I763" s="1">
        <f>IFERROR(__xludf.DUMMYFUNCTION("""COMPUTED_VALUE"""),0.0)</f>
        <v>0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2" t="s">
        <v>859</v>
      </c>
      <c r="B764" s="2" t="s">
        <v>858</v>
      </c>
      <c r="C764" s="1"/>
      <c r="D764" s="1"/>
      <c r="E764" s="1"/>
      <c r="F764" s="1" t="str">
        <f>IFERROR(__xludf.DUMMYFUNCTION("""COMPUTED_VALUE"""),"2022-04-12 01:03:56 UTC")</f>
        <v>2022-04-12 01:03:56 UTC</v>
      </c>
      <c r="G764" s="1" t="str">
        <f>IFERROR(__xludf.DUMMYFUNCTION("""COMPUTED_VALUE"""),"af123a46f3c24b7da9134d0c493777a5")</f>
        <v>af123a46f3c24b7da9134d0c493777a5</v>
      </c>
      <c r="H764" s="1" t="str">
        <f>IFERROR(__xludf.DUMMYFUNCTION("""COMPUTED_VALUE"""),"c5ad7e78a95eb04e4255d9f76ff5f924")</f>
        <v>c5ad7e78a95eb04e4255d9f76ff5f924</v>
      </c>
      <c r="I764" s="1">
        <f>IFERROR(__xludf.DUMMYFUNCTION("""COMPUTED_VALUE"""),0.0)</f>
        <v>0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2" t="s">
        <v>860</v>
      </c>
      <c r="B765" s="1"/>
      <c r="C765" s="1"/>
      <c r="D765" s="1"/>
      <c r="E765" s="1"/>
      <c r="F765" s="1" t="str">
        <f>IFERROR(__xludf.DUMMYFUNCTION("""COMPUTED_VALUE"""),"2022-04-12 01:03:02 UTC")</f>
        <v>2022-04-12 01:03:02 UTC</v>
      </c>
      <c r="G765" s="1" t="str">
        <f>IFERROR(__xludf.DUMMYFUNCTION("""COMPUTED_VALUE"""),"af123a46f3c24b7da9134d0c493777a5")</f>
        <v>af123a46f3c24b7da9134d0c493777a5</v>
      </c>
      <c r="H765" s="1" t="str">
        <f>IFERROR(__xludf.DUMMYFUNCTION("""COMPUTED_VALUE"""),"c7591dbccac8b3b2557ceae172fa2b66")</f>
        <v>c7591dbccac8b3b2557ceae172fa2b66</v>
      </c>
      <c r="I765" s="1">
        <f>IFERROR(__xludf.DUMMYFUNCTION("""COMPUTED_VALUE"""),0.0)</f>
        <v>0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2" t="s">
        <v>861</v>
      </c>
      <c r="B766" s="1"/>
      <c r="C766" s="1"/>
      <c r="D766" s="1"/>
      <c r="E766" s="1"/>
      <c r="F766" s="1" t="str">
        <f>IFERROR(__xludf.DUMMYFUNCTION("""COMPUTED_VALUE"""),"2022-04-12 01:01:23 UTC")</f>
        <v>2022-04-12 01:01:23 UTC</v>
      </c>
      <c r="G766" s="1" t="str">
        <f>IFERROR(__xludf.DUMMYFUNCTION("""COMPUTED_VALUE"""),"af123a46f3c24b7da9134d0c493777a5")</f>
        <v>af123a46f3c24b7da9134d0c493777a5</v>
      </c>
      <c r="H766" s="1" t="str">
        <f>IFERROR(__xludf.DUMMYFUNCTION("""COMPUTED_VALUE"""),"c7696a1b1a3dd8d5ee13cfc7c84378c4")</f>
        <v>c7696a1b1a3dd8d5ee13cfc7c84378c4</v>
      </c>
      <c r="I766" s="1">
        <f>IFERROR(__xludf.DUMMYFUNCTION("""COMPUTED_VALUE"""),1.0)</f>
        <v>1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2" t="s">
        <v>862</v>
      </c>
      <c r="B767" s="1"/>
      <c r="C767" s="1"/>
      <c r="D767" s="1"/>
      <c r="E767" s="1"/>
      <c r="F767" s="1" t="str">
        <f>IFERROR(__xludf.DUMMYFUNCTION("""COMPUTED_VALUE"""),"2022-04-12 00:58:56 UTC")</f>
        <v>2022-04-12 00:58:56 UTC</v>
      </c>
      <c r="G767" s="1" t="str">
        <f>IFERROR(__xludf.DUMMYFUNCTION("""COMPUTED_VALUE"""),"af123a46f3c24b7da9134d0c493777a5")</f>
        <v>af123a46f3c24b7da9134d0c493777a5</v>
      </c>
      <c r="H767" s="1" t="str">
        <f>IFERROR(__xludf.DUMMYFUNCTION("""COMPUTED_VALUE"""),"c77a23de238c58957decf9cd01d264f3")</f>
        <v>c77a23de238c58957decf9cd01d264f3</v>
      </c>
      <c r="I767" s="1">
        <f>IFERROR(__xludf.DUMMYFUNCTION("""COMPUTED_VALUE"""),0.0)</f>
        <v>0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2" t="s">
        <v>863</v>
      </c>
      <c r="B768" s="1"/>
      <c r="C768" s="1"/>
      <c r="D768" s="1"/>
      <c r="E768" s="1"/>
      <c r="F768" s="1" t="str">
        <f>IFERROR(__xludf.DUMMYFUNCTION("""COMPUTED_VALUE"""),"2022-04-12 00:58:03 UTC")</f>
        <v>2022-04-12 00:58:03 UTC</v>
      </c>
      <c r="G768" s="1" t="str">
        <f>IFERROR(__xludf.DUMMYFUNCTION("""COMPUTED_VALUE"""),"af123a46f3c24b7da9134d0c493777a5")</f>
        <v>af123a46f3c24b7da9134d0c493777a5</v>
      </c>
      <c r="H768" s="1" t="str">
        <f>IFERROR(__xludf.DUMMYFUNCTION("""COMPUTED_VALUE"""),"c782ea397a1fd72aa451024304d751ac")</f>
        <v>c782ea397a1fd72aa451024304d751ac</v>
      </c>
      <c r="I768" s="1">
        <f>IFERROR(__xludf.DUMMYFUNCTION("""COMPUTED_VALUE"""),1.0)</f>
        <v>1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2" t="s">
        <v>864</v>
      </c>
      <c r="B769" s="2" t="s">
        <v>865</v>
      </c>
      <c r="C769" s="1"/>
      <c r="D769" s="1"/>
      <c r="E769" s="1"/>
      <c r="F769" s="1" t="str">
        <f>IFERROR(__xludf.DUMMYFUNCTION("""COMPUTED_VALUE"""),"2022-04-12 00:53:37 UTC")</f>
        <v>2022-04-12 00:53:37 UTC</v>
      </c>
      <c r="G769" s="1" t="str">
        <f>IFERROR(__xludf.DUMMYFUNCTION("""COMPUTED_VALUE"""),"3a5c788558ee9dad7409e91d6b5d93a1")</f>
        <v>3a5c788558ee9dad7409e91d6b5d93a1</v>
      </c>
      <c r="H769" s="1" t="str">
        <f>IFERROR(__xludf.DUMMYFUNCTION("""COMPUTED_VALUE"""),"c823131950ef859483ce9faf5472336f")</f>
        <v>c823131950ef859483ce9faf5472336f</v>
      </c>
      <c r="I769" s="1">
        <f>IFERROR(__xludf.DUMMYFUNCTION("""COMPUTED_VALUE"""),1.0)</f>
        <v>1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2" t="s">
        <v>866</v>
      </c>
      <c r="B770" s="2" t="s">
        <v>867</v>
      </c>
      <c r="C770" s="1"/>
      <c r="D770" s="1"/>
      <c r="E770" s="1"/>
      <c r="F770" s="1" t="str">
        <f>IFERROR(__xludf.DUMMYFUNCTION("""COMPUTED_VALUE"""),"2022-04-12 00:52:23 UTC")</f>
        <v>2022-04-12 00:52:23 UTC</v>
      </c>
      <c r="G770" s="1" t="str">
        <f>IFERROR(__xludf.DUMMYFUNCTION("""COMPUTED_VALUE"""),"af123a46f3c24b7da9134d0c493777a5")</f>
        <v>af123a46f3c24b7da9134d0c493777a5</v>
      </c>
      <c r="H770" s="1" t="str">
        <f>IFERROR(__xludf.DUMMYFUNCTION("""COMPUTED_VALUE"""),"c8c3e4ca2893e6b4c72e6c0d0ff58f89")</f>
        <v>c8c3e4ca2893e6b4c72e6c0d0ff58f89</v>
      </c>
      <c r="I770" s="1">
        <f>IFERROR(__xludf.DUMMYFUNCTION("""COMPUTED_VALUE"""),0.0)</f>
        <v>0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2" t="s">
        <v>868</v>
      </c>
      <c r="B771" s="2" t="s">
        <v>869</v>
      </c>
      <c r="C771" s="1"/>
      <c r="D771" s="1"/>
      <c r="E771" s="1"/>
      <c r="F771" s="1" t="str">
        <f>IFERROR(__xludf.DUMMYFUNCTION("""COMPUTED_VALUE"""),"2022-04-12 00:40:12 UTC")</f>
        <v>2022-04-12 00:40:12 UTC</v>
      </c>
      <c r="G771" s="1" t="str">
        <f>IFERROR(__xludf.DUMMYFUNCTION("""COMPUTED_VALUE"""),"af123a46f3c24b7da9134d0c493777a5")</f>
        <v>af123a46f3c24b7da9134d0c493777a5</v>
      </c>
      <c r="H771" s="1" t="str">
        <f>IFERROR(__xludf.DUMMYFUNCTION("""COMPUTED_VALUE"""),"c8ed551e9572052fddc7c35c0cfbca3e")</f>
        <v>c8ed551e9572052fddc7c35c0cfbca3e</v>
      </c>
      <c r="I771" s="1">
        <f>IFERROR(__xludf.DUMMYFUNCTION("""COMPUTED_VALUE"""),1.0)</f>
        <v>1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2" t="s">
        <v>870</v>
      </c>
      <c r="B772" s="2" t="s">
        <v>871</v>
      </c>
      <c r="C772" s="1"/>
      <c r="D772" s="1"/>
      <c r="E772" s="1"/>
      <c r="F772" s="1" t="str">
        <f>IFERROR(__xludf.DUMMYFUNCTION("""COMPUTED_VALUE"""),"2022-04-12 00:38:55 UTC")</f>
        <v>2022-04-12 00:38:55 UTC</v>
      </c>
      <c r="G772" s="1" t="str">
        <f>IFERROR(__xludf.DUMMYFUNCTION("""COMPUTED_VALUE"""),"cca85fa0cb8a1b95b92a1b4be73e5957")</f>
        <v>cca85fa0cb8a1b95b92a1b4be73e5957</v>
      </c>
      <c r="H772" s="1" t="str">
        <f>IFERROR(__xludf.DUMMYFUNCTION("""COMPUTED_VALUE"""),"c8ef09f01b0bb4c6c1b75cf28a48d04a")</f>
        <v>c8ef09f01b0bb4c6c1b75cf28a48d04a</v>
      </c>
      <c r="I772" s="1">
        <f>IFERROR(__xludf.DUMMYFUNCTION("""COMPUTED_VALUE"""),1.0)</f>
        <v>1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2" t="s">
        <v>872</v>
      </c>
      <c r="B773" s="1"/>
      <c r="C773" s="1"/>
      <c r="D773" s="1"/>
      <c r="E773" s="1"/>
      <c r="F773" s="1" t="str">
        <f>IFERROR(__xludf.DUMMYFUNCTION("""COMPUTED_VALUE"""),"2022-04-12 00:38:11 UTC")</f>
        <v>2022-04-12 00:38:11 UTC</v>
      </c>
      <c r="G773" s="1" t="str">
        <f>IFERROR(__xludf.DUMMYFUNCTION("""COMPUTED_VALUE"""),"af123a46f3c24b7da9134d0c493777a5")</f>
        <v>af123a46f3c24b7da9134d0c493777a5</v>
      </c>
      <c r="H773" s="1" t="str">
        <f>IFERROR(__xludf.DUMMYFUNCTION("""COMPUTED_VALUE"""),"c9031c7bc48bfd521d2178d5857a8aa1")</f>
        <v>c9031c7bc48bfd521d2178d5857a8aa1</v>
      </c>
      <c r="I773" s="1">
        <f>IFERROR(__xludf.DUMMYFUNCTION("""COMPUTED_VALUE"""),2.0)</f>
        <v>2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2" t="s">
        <v>873</v>
      </c>
      <c r="B774" s="2" t="s">
        <v>874</v>
      </c>
      <c r="C774" s="1"/>
      <c r="D774" s="1"/>
      <c r="E774" s="1"/>
      <c r="F774" s="1" t="str">
        <f>IFERROR(__xludf.DUMMYFUNCTION("""COMPUTED_VALUE"""),"2022-04-12 00:38:08 UTC")</f>
        <v>2022-04-12 00:38:08 UTC</v>
      </c>
      <c r="G774" s="1" t="str">
        <f>IFERROR(__xludf.DUMMYFUNCTION("""COMPUTED_VALUE"""),"af123a46f3c24b7da9134d0c493777a5")</f>
        <v>af123a46f3c24b7da9134d0c493777a5</v>
      </c>
      <c r="H774" s="1" t="str">
        <f>IFERROR(__xludf.DUMMYFUNCTION("""COMPUTED_VALUE"""),"c989ed7d125ce049e968735fe7fb89d1")</f>
        <v>c989ed7d125ce049e968735fe7fb89d1</v>
      </c>
      <c r="I774" s="1">
        <f>IFERROR(__xludf.DUMMYFUNCTION("""COMPUTED_VALUE"""),2.0)</f>
        <v>2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2" t="s">
        <v>875</v>
      </c>
      <c r="B775" s="1"/>
      <c r="C775" s="1"/>
      <c r="D775" s="1"/>
      <c r="E775" s="1"/>
      <c r="F775" s="1" t="str">
        <f>IFERROR(__xludf.DUMMYFUNCTION("""COMPUTED_VALUE"""),"2022-04-12 00:35:53 UTC")</f>
        <v>2022-04-12 00:35:53 UTC</v>
      </c>
      <c r="G775" s="1" t="str">
        <f>IFERROR(__xludf.DUMMYFUNCTION("""COMPUTED_VALUE"""),"af123a46f3c24b7da9134d0c493777a5")</f>
        <v>af123a46f3c24b7da9134d0c493777a5</v>
      </c>
      <c r="H775" s="1" t="str">
        <f>IFERROR(__xludf.DUMMYFUNCTION("""COMPUTED_VALUE"""),"c9c9a0054f29b06a6f331b81ce4798cd")</f>
        <v>c9c9a0054f29b06a6f331b81ce4798cd</v>
      </c>
      <c r="I775" s="1">
        <f>IFERROR(__xludf.DUMMYFUNCTION("""COMPUTED_VALUE"""),0.0)</f>
        <v>0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2" t="s">
        <v>876</v>
      </c>
      <c r="B776" s="2" t="s">
        <v>877</v>
      </c>
      <c r="C776" s="1"/>
      <c r="D776" s="1"/>
      <c r="E776" s="1"/>
      <c r="F776" s="1" t="str">
        <f>IFERROR(__xludf.DUMMYFUNCTION("""COMPUTED_VALUE"""),"2022-04-12 00:33:03 UTC")</f>
        <v>2022-04-12 00:33:03 UTC</v>
      </c>
      <c r="G776" s="1" t="str">
        <f>IFERROR(__xludf.DUMMYFUNCTION("""COMPUTED_VALUE"""),"af123a46f3c24b7da9134d0c493777a5")</f>
        <v>af123a46f3c24b7da9134d0c493777a5</v>
      </c>
      <c r="H776" s="1" t="str">
        <f>IFERROR(__xludf.DUMMYFUNCTION("""COMPUTED_VALUE"""),"ca6ce62ad7dc90d1b63e5065027151ab")</f>
        <v>ca6ce62ad7dc90d1b63e5065027151ab</v>
      </c>
      <c r="I776" s="1">
        <f>IFERROR(__xludf.DUMMYFUNCTION("""COMPUTED_VALUE"""),0.0)</f>
        <v>0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2" t="s">
        <v>878</v>
      </c>
      <c r="B777" s="2" t="s">
        <v>877</v>
      </c>
      <c r="C777" s="1"/>
      <c r="D777" s="1"/>
      <c r="E777" s="1"/>
      <c r="F777" s="1" t="str">
        <f>IFERROR(__xludf.DUMMYFUNCTION("""COMPUTED_VALUE"""),"2022-04-12 00:32:59 UTC")</f>
        <v>2022-04-12 00:32:59 UTC</v>
      </c>
      <c r="G777" s="1" t="str">
        <f>IFERROR(__xludf.DUMMYFUNCTION("""COMPUTED_VALUE"""),"af123a46f3c24b7da9134d0c493777a5")</f>
        <v>af123a46f3c24b7da9134d0c493777a5</v>
      </c>
      <c r="H777" s="1" t="str">
        <f>IFERROR(__xludf.DUMMYFUNCTION("""COMPUTED_VALUE"""),"ca6dccbba1067e18e9cdd3e6c01997ee")</f>
        <v>ca6dccbba1067e18e9cdd3e6c01997ee</v>
      </c>
      <c r="I777" s="1">
        <f>IFERROR(__xludf.DUMMYFUNCTION("""COMPUTED_VALUE"""),0.0)</f>
        <v>0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2" t="s">
        <v>879</v>
      </c>
      <c r="B778" s="1"/>
      <c r="C778" s="1"/>
      <c r="D778" s="1"/>
      <c r="E778" s="1"/>
      <c r="F778" s="1" t="str">
        <f>IFERROR(__xludf.DUMMYFUNCTION("""COMPUTED_VALUE"""),"2022-04-12 00:32:56 UTC")</f>
        <v>2022-04-12 00:32:56 UTC</v>
      </c>
      <c r="G778" s="1" t="str">
        <f>IFERROR(__xludf.DUMMYFUNCTION("""COMPUTED_VALUE"""),"af123a46f3c24b7da9134d0c493777a5")</f>
        <v>af123a46f3c24b7da9134d0c493777a5</v>
      </c>
      <c r="H778" s="1" t="str">
        <f>IFERROR(__xludf.DUMMYFUNCTION("""COMPUTED_VALUE"""),"ca844af6b01699674d08add814937cbc")</f>
        <v>ca844af6b01699674d08add814937cbc</v>
      </c>
      <c r="I778" s="1">
        <f>IFERROR(__xludf.DUMMYFUNCTION("""COMPUTED_VALUE"""),9.0)</f>
        <v>9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2" t="s">
        <v>880</v>
      </c>
      <c r="B779" s="1"/>
      <c r="C779" s="1"/>
      <c r="D779" s="1"/>
      <c r="E779" s="1"/>
      <c r="F779" s="1" t="str">
        <f>IFERROR(__xludf.DUMMYFUNCTION("""COMPUTED_VALUE"""),"2022-04-12 00:28:09 UTC")</f>
        <v>2022-04-12 00:28:09 UTC</v>
      </c>
      <c r="G779" s="1" t="str">
        <f>IFERROR(__xludf.DUMMYFUNCTION("""COMPUTED_VALUE"""),"af123a46f3c24b7da9134d0c493777a5")</f>
        <v>af123a46f3c24b7da9134d0c493777a5</v>
      </c>
      <c r="H779" s="1" t="str">
        <f>IFERROR(__xludf.DUMMYFUNCTION("""COMPUTED_VALUE"""),"caaddcbcc542fabd47ee69b1734e0f52")</f>
        <v>caaddcbcc542fabd47ee69b1734e0f52</v>
      </c>
      <c r="I779" s="1">
        <f>IFERROR(__xludf.DUMMYFUNCTION("""COMPUTED_VALUE"""),0.0)</f>
        <v>0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2" t="s">
        <v>881</v>
      </c>
      <c r="B780" s="1"/>
      <c r="C780" s="1"/>
      <c r="D780" s="1"/>
      <c r="E780" s="1"/>
      <c r="F780" s="1" t="str">
        <f>IFERROR(__xludf.DUMMYFUNCTION("""COMPUTED_VALUE"""),"2022-04-12 00:27:56 UTC")</f>
        <v>2022-04-12 00:27:56 UTC</v>
      </c>
      <c r="G780" s="1" t="str">
        <f>IFERROR(__xludf.DUMMYFUNCTION("""COMPUTED_VALUE"""),"bc096a5a262c371bb7d650d64a58d8aa")</f>
        <v>bc096a5a262c371bb7d650d64a58d8aa</v>
      </c>
      <c r="H780" s="1" t="str">
        <f>IFERROR(__xludf.DUMMYFUNCTION("""COMPUTED_VALUE"""),"cafb4d3c93dd8a3e3eed7b5d3c6345cc")</f>
        <v>cafb4d3c93dd8a3e3eed7b5d3c6345cc</v>
      </c>
      <c r="I780" s="1">
        <f>IFERROR(__xludf.DUMMYFUNCTION("""COMPUTED_VALUE"""),1.0)</f>
        <v>1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2" t="s">
        <v>882</v>
      </c>
      <c r="B781" s="1"/>
      <c r="C781" s="1"/>
      <c r="D781" s="1"/>
      <c r="E781" s="1"/>
      <c r="F781" s="1" t="str">
        <f>IFERROR(__xludf.DUMMYFUNCTION("""COMPUTED_VALUE"""),"2022-04-12 00:27:52 UTC")</f>
        <v>2022-04-12 00:27:52 UTC</v>
      </c>
      <c r="G781" s="1" t="str">
        <f>IFERROR(__xludf.DUMMYFUNCTION("""COMPUTED_VALUE"""),"bc096a5a262c371bb7d650d64a58d8aa")</f>
        <v>bc096a5a262c371bb7d650d64a58d8aa</v>
      </c>
      <c r="H781" s="1" t="str">
        <f>IFERROR(__xludf.DUMMYFUNCTION("""COMPUTED_VALUE"""),"cb67deab82f8340b7ce831d5250934dc")</f>
        <v>cb67deab82f8340b7ce831d5250934dc</v>
      </c>
      <c r="I781" s="1">
        <f>IFERROR(__xludf.DUMMYFUNCTION("""COMPUTED_VALUE"""),1.0)</f>
        <v>1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2" t="s">
        <v>883</v>
      </c>
      <c r="B782" s="1"/>
      <c r="C782" s="1"/>
      <c r="D782" s="1"/>
      <c r="E782" s="1"/>
      <c r="F782" s="1" t="str">
        <f>IFERROR(__xludf.DUMMYFUNCTION("""COMPUTED_VALUE"""),"2022-04-12 00:27:49 UTC")</f>
        <v>2022-04-12 00:27:49 UTC</v>
      </c>
      <c r="G782" s="1" t="str">
        <f>IFERROR(__xludf.DUMMYFUNCTION("""COMPUTED_VALUE"""),"bc096a5a262c371bb7d650d64a58d8aa")</f>
        <v>bc096a5a262c371bb7d650d64a58d8aa</v>
      </c>
      <c r="H782" s="1" t="str">
        <f>IFERROR(__xludf.DUMMYFUNCTION("""COMPUTED_VALUE"""),"cb79c0a05d3622c4a4a3e271b90b142b")</f>
        <v>cb79c0a05d3622c4a4a3e271b90b142b</v>
      </c>
      <c r="I782" s="1">
        <f>IFERROR(__xludf.DUMMYFUNCTION("""COMPUTED_VALUE"""),1.0)</f>
        <v>1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2" t="s">
        <v>884</v>
      </c>
      <c r="B783" s="1"/>
      <c r="C783" s="1"/>
      <c r="D783" s="1"/>
      <c r="E783" s="1"/>
      <c r="F783" s="1" t="str">
        <f>IFERROR(__xludf.DUMMYFUNCTION("""COMPUTED_VALUE"""),"2022-04-12 00:27:44 UTC")</f>
        <v>2022-04-12 00:27:44 UTC</v>
      </c>
      <c r="G783" s="1" t="str">
        <f>IFERROR(__xludf.DUMMYFUNCTION("""COMPUTED_VALUE"""),"bc096a5a262c371bb7d650d64a58d8aa")</f>
        <v>bc096a5a262c371bb7d650d64a58d8aa</v>
      </c>
      <c r="H783" s="1" t="str">
        <f>IFERROR(__xludf.DUMMYFUNCTION("""COMPUTED_VALUE"""),"cc682c207bfe580bf8aef04c2cb11e84")</f>
        <v>cc682c207bfe580bf8aef04c2cb11e84</v>
      </c>
      <c r="I783" s="1">
        <f>IFERROR(__xludf.DUMMYFUNCTION("""COMPUTED_VALUE"""),0.0)</f>
        <v>0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2" t="s">
        <v>885</v>
      </c>
      <c r="B784" s="1"/>
      <c r="C784" s="1"/>
      <c r="D784" s="1"/>
      <c r="E784" s="1"/>
      <c r="F784" s="1" t="str">
        <f>IFERROR(__xludf.DUMMYFUNCTION("""COMPUTED_VALUE"""),"2022-04-12 00:27:16 UTC")</f>
        <v>2022-04-12 00:27:16 UTC</v>
      </c>
      <c r="G784" s="1" t="str">
        <f>IFERROR(__xludf.DUMMYFUNCTION("""COMPUTED_VALUE"""),"bc096a5a262c371bb7d650d64a58d8aa")</f>
        <v>bc096a5a262c371bb7d650d64a58d8aa</v>
      </c>
      <c r="H784" s="1" t="str">
        <f>IFERROR(__xludf.DUMMYFUNCTION("""COMPUTED_VALUE"""),"cc6d33fdd4e00f21f99ab32228c8066e")</f>
        <v>cc6d33fdd4e00f21f99ab32228c8066e</v>
      </c>
      <c r="I784" s="1">
        <f>IFERROR(__xludf.DUMMYFUNCTION("""COMPUTED_VALUE"""),1.0)</f>
        <v>1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2" t="s">
        <v>886</v>
      </c>
      <c r="B785" s="1"/>
      <c r="C785" s="1"/>
      <c r="D785" s="1"/>
      <c r="E785" s="1"/>
      <c r="F785" s="1" t="str">
        <f>IFERROR(__xludf.DUMMYFUNCTION("""COMPUTED_VALUE"""),"2022-04-12 00:27:12 UTC")</f>
        <v>2022-04-12 00:27:12 UTC</v>
      </c>
      <c r="G785" s="1" t="str">
        <f>IFERROR(__xludf.DUMMYFUNCTION("""COMPUTED_VALUE"""),"bc096a5a262c371bb7d650d64a58d8aa")</f>
        <v>bc096a5a262c371bb7d650d64a58d8aa</v>
      </c>
      <c r="H785" s="1" t="str">
        <f>IFERROR(__xludf.DUMMYFUNCTION("""COMPUTED_VALUE"""),"cc919e69e991210f5efbb52bd9ac6b02")</f>
        <v>cc919e69e991210f5efbb52bd9ac6b02</v>
      </c>
      <c r="I785" s="1">
        <f>IFERROR(__xludf.DUMMYFUNCTION("""COMPUTED_VALUE"""),1.0)</f>
        <v>1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2" t="s">
        <v>887</v>
      </c>
      <c r="B786" s="1"/>
      <c r="C786" s="1"/>
      <c r="D786" s="1"/>
      <c r="E786" s="1"/>
      <c r="F786" s="1" t="str">
        <f>IFERROR(__xludf.DUMMYFUNCTION("""COMPUTED_VALUE"""),"2022-04-12 00:26:46 UTC")</f>
        <v>2022-04-12 00:26:46 UTC</v>
      </c>
      <c r="G786" s="1" t="str">
        <f>IFERROR(__xludf.DUMMYFUNCTION("""COMPUTED_VALUE"""),"bc096a5a262c371bb7d650d64a58d8aa")</f>
        <v>bc096a5a262c371bb7d650d64a58d8aa</v>
      </c>
      <c r="H786" s="1" t="str">
        <f>IFERROR(__xludf.DUMMYFUNCTION("""COMPUTED_VALUE"""),"cca85fa0cb8a1b95b92a1b4be73e5957")</f>
        <v>cca85fa0cb8a1b95b92a1b4be73e5957</v>
      </c>
      <c r="I786" s="1">
        <f>IFERROR(__xludf.DUMMYFUNCTION("""COMPUTED_VALUE"""),1.0)</f>
        <v>1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2" t="s">
        <v>888</v>
      </c>
      <c r="B787" s="2" t="s">
        <v>877</v>
      </c>
      <c r="C787" s="1"/>
      <c r="D787" s="1"/>
      <c r="E787" s="1"/>
      <c r="F787" s="1" t="str">
        <f>IFERROR(__xludf.DUMMYFUNCTION("""COMPUTED_VALUE"""),"2022-04-12 00:26:43 UTC")</f>
        <v>2022-04-12 00:26:43 UTC</v>
      </c>
      <c r="G787" s="1" t="str">
        <f>IFERROR(__xludf.DUMMYFUNCTION("""COMPUTED_VALUE"""),"bc096a5a262c371bb7d650d64a58d8aa")</f>
        <v>bc096a5a262c371bb7d650d64a58d8aa</v>
      </c>
      <c r="H787" s="1" t="str">
        <f>IFERROR(__xludf.DUMMYFUNCTION("""COMPUTED_VALUE"""),"cd57780a8cd3880302cd3eb51fcdcb6f")</f>
        <v>cd57780a8cd3880302cd3eb51fcdcb6f</v>
      </c>
      <c r="I787" s="1">
        <f>IFERROR(__xludf.DUMMYFUNCTION("""COMPUTED_VALUE"""),1.0)</f>
        <v>1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2" t="s">
        <v>889</v>
      </c>
      <c r="B788" s="1"/>
      <c r="C788" s="1"/>
      <c r="D788" s="1"/>
      <c r="E788" s="1"/>
      <c r="F788" s="1" t="str">
        <f>IFERROR(__xludf.DUMMYFUNCTION("""COMPUTED_VALUE"""),"2022-04-12 00:26:30 UTC")</f>
        <v>2022-04-12 00:26:30 UTC</v>
      </c>
      <c r="G788" s="1" t="str">
        <f>IFERROR(__xludf.DUMMYFUNCTION("""COMPUTED_VALUE"""),"634a9f82ab76623b57c615778cfcc34d")</f>
        <v>634a9f82ab76623b57c615778cfcc34d</v>
      </c>
      <c r="H788" s="1" t="str">
        <f>IFERROR(__xludf.DUMMYFUNCTION("""COMPUTED_VALUE"""),"cdb79ea53d7154e8436ff6d2e9574443")</f>
        <v>cdb79ea53d7154e8436ff6d2e9574443</v>
      </c>
      <c r="I788" s="1">
        <f>IFERROR(__xludf.DUMMYFUNCTION("""COMPUTED_VALUE"""),1.0)</f>
        <v>1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2" t="s">
        <v>890</v>
      </c>
      <c r="B789" s="2" t="s">
        <v>891</v>
      </c>
      <c r="C789" s="1"/>
      <c r="D789" s="1"/>
      <c r="E789" s="1"/>
      <c r="F789" s="1" t="str">
        <f>IFERROR(__xludf.DUMMYFUNCTION("""COMPUTED_VALUE"""),"2022-04-12 00:26:27 UTC")</f>
        <v>2022-04-12 00:26:27 UTC</v>
      </c>
      <c r="G789" s="1" t="str">
        <f>IFERROR(__xludf.DUMMYFUNCTION("""COMPUTED_VALUE"""),"634a9f82ab76623b57c615778cfcc34d")</f>
        <v>634a9f82ab76623b57c615778cfcc34d</v>
      </c>
      <c r="H789" s="1" t="str">
        <f>IFERROR(__xludf.DUMMYFUNCTION("""COMPUTED_VALUE"""),"ce66461cb2e594cf47d4d221841a7003")</f>
        <v>ce66461cb2e594cf47d4d221841a7003</v>
      </c>
      <c r="I789" s="1">
        <f>IFERROR(__xludf.DUMMYFUNCTION("""COMPUTED_VALUE"""),0.0)</f>
        <v>0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2" t="s">
        <v>892</v>
      </c>
      <c r="B790" s="2" t="s">
        <v>877</v>
      </c>
      <c r="C790" s="1"/>
      <c r="D790" s="1"/>
      <c r="E790" s="1"/>
      <c r="F790" s="1" t="str">
        <f>IFERROR(__xludf.DUMMYFUNCTION("""COMPUTED_VALUE"""),"2022-04-12 00:26:12 UTC")</f>
        <v>2022-04-12 00:26:12 UTC</v>
      </c>
      <c r="G790" s="1" t="str">
        <f>IFERROR(__xludf.DUMMYFUNCTION("""COMPUTED_VALUE"""),"634a9f82ab76623b57c615778cfcc34d")</f>
        <v>634a9f82ab76623b57c615778cfcc34d</v>
      </c>
      <c r="H790" s="1" t="str">
        <f>IFERROR(__xludf.DUMMYFUNCTION("""COMPUTED_VALUE"""),"cee0caaa4b7e31dece9ca38d8084001a")</f>
        <v>cee0caaa4b7e31dece9ca38d8084001a</v>
      </c>
      <c r="I790" s="1">
        <f>IFERROR(__xludf.DUMMYFUNCTION("""COMPUTED_VALUE"""),0.0)</f>
        <v>0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2" t="s">
        <v>893</v>
      </c>
      <c r="B791" s="2" t="s">
        <v>877</v>
      </c>
      <c r="C791" s="1"/>
      <c r="D791" s="1"/>
      <c r="E791" s="1"/>
      <c r="F791" s="1" t="str">
        <f>IFERROR(__xludf.DUMMYFUNCTION("""COMPUTED_VALUE"""),"2022-04-12 00:26:08 UTC")</f>
        <v>2022-04-12 00:26:08 UTC</v>
      </c>
      <c r="G791" s="1" t="str">
        <f>IFERROR(__xludf.DUMMYFUNCTION("""COMPUTED_VALUE"""),"b7b663269b58fd424835f068d464fe94")</f>
        <v>b7b663269b58fd424835f068d464fe94</v>
      </c>
      <c r="H791" s="1" t="str">
        <f>IFERROR(__xludf.DUMMYFUNCTION("""COMPUTED_VALUE"""),"cf1e343db665ff26cf4e6b81c848641a")</f>
        <v>cf1e343db665ff26cf4e6b81c848641a</v>
      </c>
      <c r="I791" s="1">
        <f>IFERROR(__xludf.DUMMYFUNCTION("""COMPUTED_VALUE"""),1.0)</f>
        <v>1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2" t="s">
        <v>894</v>
      </c>
      <c r="B792" s="2" t="s">
        <v>895</v>
      </c>
      <c r="C792" s="1"/>
      <c r="D792" s="1"/>
      <c r="E792" s="1"/>
      <c r="F792" s="1" t="str">
        <f>IFERROR(__xludf.DUMMYFUNCTION("""COMPUTED_VALUE"""),"2022-04-12 00:26:03 UTC")</f>
        <v>2022-04-12 00:26:03 UTC</v>
      </c>
      <c r="G792" s="1" t="str">
        <f>IFERROR(__xludf.DUMMYFUNCTION("""COMPUTED_VALUE"""),"b7b663269b58fd424835f068d464fe94")</f>
        <v>b7b663269b58fd424835f068d464fe94</v>
      </c>
      <c r="H792" s="1" t="str">
        <f>IFERROR(__xludf.DUMMYFUNCTION("""COMPUTED_VALUE"""),"cf7859a7805dc837b8a3249e75e32dbf")</f>
        <v>cf7859a7805dc837b8a3249e75e32dbf</v>
      </c>
      <c r="I792" s="1">
        <f>IFERROR(__xludf.DUMMYFUNCTION("""COMPUTED_VALUE"""),1.0)</f>
        <v>1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2" t="s">
        <v>896</v>
      </c>
      <c r="B793" s="2" t="s">
        <v>877</v>
      </c>
      <c r="C793" s="1"/>
      <c r="D793" s="1"/>
      <c r="E793" s="1"/>
      <c r="F793" s="1" t="str">
        <f>IFERROR(__xludf.DUMMYFUNCTION("""COMPUTED_VALUE"""),"2022-04-12 00:26:00 UTC")</f>
        <v>2022-04-12 00:26:00 UTC</v>
      </c>
      <c r="G793" s="1" t="str">
        <f>IFERROR(__xludf.DUMMYFUNCTION("""COMPUTED_VALUE"""),"b7b663269b58fd424835f068d464fe94")</f>
        <v>b7b663269b58fd424835f068d464fe94</v>
      </c>
      <c r="H793" s="1" t="str">
        <f>IFERROR(__xludf.DUMMYFUNCTION("""COMPUTED_VALUE"""),"cfbb9c2a3362d1f9c2b7549191ca39e4")</f>
        <v>cfbb9c2a3362d1f9c2b7549191ca39e4</v>
      </c>
      <c r="I793" s="1">
        <f>IFERROR(__xludf.DUMMYFUNCTION("""COMPUTED_VALUE"""),0.0)</f>
        <v>0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2" t="s">
        <v>897</v>
      </c>
      <c r="B794" s="2" t="s">
        <v>895</v>
      </c>
      <c r="C794" s="1"/>
      <c r="D794" s="1"/>
      <c r="E794" s="1"/>
      <c r="F794" s="1" t="str">
        <f>IFERROR(__xludf.DUMMYFUNCTION("""COMPUTED_VALUE"""),"2022-04-12 00:25:55 UTC")</f>
        <v>2022-04-12 00:25:55 UTC</v>
      </c>
      <c r="G794" s="1" t="str">
        <f>IFERROR(__xludf.DUMMYFUNCTION("""COMPUTED_VALUE"""),"b7b663269b58fd424835f068d464fe94")</f>
        <v>b7b663269b58fd424835f068d464fe94</v>
      </c>
      <c r="H794" s="1" t="str">
        <f>IFERROR(__xludf.DUMMYFUNCTION("""COMPUTED_VALUE"""),"cfe125b4fb6061c05c6877db075d51af")</f>
        <v>cfe125b4fb6061c05c6877db075d51af</v>
      </c>
      <c r="I794" s="1">
        <f>IFERROR(__xludf.DUMMYFUNCTION("""COMPUTED_VALUE"""),25.0)</f>
        <v>25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2" t="s">
        <v>898</v>
      </c>
      <c r="B795" s="1"/>
      <c r="C795" s="1"/>
      <c r="D795" s="1"/>
      <c r="E795" s="1"/>
      <c r="F795" s="1" t="str">
        <f>IFERROR(__xludf.DUMMYFUNCTION("""COMPUTED_VALUE"""),"2022-04-12 00:25:48 UTC")</f>
        <v>2022-04-12 00:25:48 UTC</v>
      </c>
      <c r="G795" s="1" t="str">
        <f>IFERROR(__xludf.DUMMYFUNCTION("""COMPUTED_VALUE"""),"b7b663269b58fd424835f068d464fe94")</f>
        <v>b7b663269b58fd424835f068d464fe94</v>
      </c>
      <c r="H795" s="1" t="str">
        <f>IFERROR(__xludf.DUMMYFUNCTION("""COMPUTED_VALUE"""),"d0260141abdebc3e8fafc5a247616313")</f>
        <v>d0260141abdebc3e8fafc5a247616313</v>
      </c>
      <c r="I795" s="1">
        <f>IFERROR(__xludf.DUMMYFUNCTION("""COMPUTED_VALUE"""),0.0)</f>
        <v>0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2" t="s">
        <v>899</v>
      </c>
      <c r="B796" s="2" t="s">
        <v>877</v>
      </c>
      <c r="C796" s="1"/>
      <c r="D796" s="1"/>
      <c r="E796" s="1"/>
      <c r="F796" s="1" t="str">
        <f>IFERROR(__xludf.DUMMYFUNCTION("""COMPUTED_VALUE"""),"2022-04-12 00:25:14 UTC")</f>
        <v>2022-04-12 00:25:14 UTC</v>
      </c>
      <c r="G796" s="1" t="str">
        <f>IFERROR(__xludf.DUMMYFUNCTION("""COMPUTED_VALUE"""),"b7b663269b58fd424835f068d464fe94")</f>
        <v>b7b663269b58fd424835f068d464fe94</v>
      </c>
      <c r="H796" s="1" t="str">
        <f>IFERROR(__xludf.DUMMYFUNCTION("""COMPUTED_VALUE"""),"d0cc43b03cf4d442e510580142177e00")</f>
        <v>d0cc43b03cf4d442e510580142177e00</v>
      </c>
      <c r="I796" s="1">
        <f>IFERROR(__xludf.DUMMYFUNCTION("""COMPUTED_VALUE"""),3.0)</f>
        <v>3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2" t="s">
        <v>900</v>
      </c>
      <c r="B797" s="2" t="s">
        <v>901</v>
      </c>
      <c r="C797" s="1"/>
      <c r="D797" s="1"/>
      <c r="E797" s="1"/>
      <c r="F797" s="1" t="str">
        <f>IFERROR(__xludf.DUMMYFUNCTION("""COMPUTED_VALUE"""),"2022-04-12 00:23:12 UTC")</f>
        <v>2022-04-12 00:23:12 UTC</v>
      </c>
      <c r="G797" s="1" t="str">
        <f>IFERROR(__xludf.DUMMYFUNCTION("""COMPUTED_VALUE"""),"b7b663269b58fd424835f068d464fe94")</f>
        <v>b7b663269b58fd424835f068d464fe94</v>
      </c>
      <c r="H797" s="1" t="str">
        <f>IFERROR(__xludf.DUMMYFUNCTION("""COMPUTED_VALUE"""),"d12b1b5e9abda7a02b83be15bc63ff08")</f>
        <v>d12b1b5e9abda7a02b83be15bc63ff08</v>
      </c>
      <c r="I797" s="1">
        <f>IFERROR(__xludf.DUMMYFUNCTION("""COMPUTED_VALUE"""),1.0)</f>
        <v>1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2" t="s">
        <v>902</v>
      </c>
      <c r="B798" s="1"/>
      <c r="C798" s="1"/>
      <c r="D798" s="1"/>
      <c r="E798" s="1"/>
      <c r="F798" s="1" t="str">
        <f>IFERROR(__xludf.DUMMYFUNCTION("""COMPUTED_VALUE"""),"2022-04-12 00:23:06 UTC")</f>
        <v>2022-04-12 00:23:06 UTC</v>
      </c>
      <c r="G798" s="1" t="str">
        <f>IFERROR(__xludf.DUMMYFUNCTION("""COMPUTED_VALUE"""),"b7b663269b58fd424835f068d464fe94")</f>
        <v>b7b663269b58fd424835f068d464fe94</v>
      </c>
      <c r="H798" s="1" t="str">
        <f>IFERROR(__xludf.DUMMYFUNCTION("""COMPUTED_VALUE"""),"d1de92c3b7fb309ec92b4e7d83eebe13")</f>
        <v>d1de92c3b7fb309ec92b4e7d83eebe13</v>
      </c>
      <c r="I798" s="1">
        <f>IFERROR(__xludf.DUMMYFUNCTION("""COMPUTED_VALUE"""),1.0)</f>
        <v>1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2" t="s">
        <v>903</v>
      </c>
      <c r="B799" s="1"/>
      <c r="C799" s="1"/>
      <c r="D799" s="1"/>
      <c r="E799" s="1"/>
      <c r="F799" s="1" t="str">
        <f>IFERROR(__xludf.DUMMYFUNCTION("""COMPUTED_VALUE"""),"2022-04-12 00:19:09 UTC")</f>
        <v>2022-04-12 00:19:09 UTC</v>
      </c>
      <c r="G799" s="1" t="str">
        <f>IFERROR(__xludf.DUMMYFUNCTION("""COMPUTED_VALUE"""),"b7b663269b58fd424835f068d464fe94")</f>
        <v>b7b663269b58fd424835f068d464fe94</v>
      </c>
      <c r="H799" s="1" t="str">
        <f>IFERROR(__xludf.DUMMYFUNCTION("""COMPUTED_VALUE"""),"d2154fd4df7a4b5c6f781979959af961")</f>
        <v>d2154fd4df7a4b5c6f781979959af961</v>
      </c>
      <c r="I799" s="1">
        <f>IFERROR(__xludf.DUMMYFUNCTION("""COMPUTED_VALUE"""),0.0)</f>
        <v>0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2" t="s">
        <v>904</v>
      </c>
      <c r="B800" s="2" t="s">
        <v>905</v>
      </c>
      <c r="C800" s="1"/>
      <c r="D800" s="1"/>
      <c r="E800" s="1"/>
      <c r="F800" s="1" t="str">
        <f>IFERROR(__xludf.DUMMYFUNCTION("""COMPUTED_VALUE"""),"2022-04-12 00:19:08 UTC")</f>
        <v>2022-04-12 00:19:08 UTC</v>
      </c>
      <c r="G800" s="1" t="str">
        <f>IFERROR(__xludf.DUMMYFUNCTION("""COMPUTED_VALUE"""),"b7b663269b58fd424835f068d464fe94")</f>
        <v>b7b663269b58fd424835f068d464fe94</v>
      </c>
      <c r="H800" s="1" t="str">
        <f>IFERROR(__xludf.DUMMYFUNCTION("""COMPUTED_VALUE"""),"d21bcb1450da3203d407c8d2e2c37eb4")</f>
        <v>d21bcb1450da3203d407c8d2e2c37eb4</v>
      </c>
      <c r="I800" s="1">
        <f>IFERROR(__xludf.DUMMYFUNCTION("""COMPUTED_VALUE"""),1.0)</f>
        <v>1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2" t="s">
        <v>906</v>
      </c>
      <c r="B801" s="1"/>
      <c r="C801" s="1"/>
      <c r="D801" s="1"/>
      <c r="E801" s="1"/>
      <c r="F801" s="1" t="str">
        <f>IFERROR(__xludf.DUMMYFUNCTION("""COMPUTED_VALUE"""),"2022-04-12 00:19:06 UTC")</f>
        <v>2022-04-12 00:19:06 UTC</v>
      </c>
      <c r="G801" s="1" t="str">
        <f>IFERROR(__xludf.DUMMYFUNCTION("""COMPUTED_VALUE"""),"b7b663269b58fd424835f068d464fe94")</f>
        <v>b7b663269b58fd424835f068d464fe94</v>
      </c>
      <c r="H801" s="1" t="str">
        <f>IFERROR(__xludf.DUMMYFUNCTION("""COMPUTED_VALUE"""),"d292ff833e0ccec687473cb3fe474ab9")</f>
        <v>d292ff833e0ccec687473cb3fe474ab9</v>
      </c>
      <c r="I801" s="1">
        <f>IFERROR(__xludf.DUMMYFUNCTION("""COMPUTED_VALUE"""),3.0)</f>
        <v>3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2" t="s">
        <v>907</v>
      </c>
      <c r="B802" s="1"/>
      <c r="C802" s="1"/>
      <c r="D802" s="1"/>
      <c r="E802" s="1"/>
      <c r="F802" s="1" t="str">
        <f>IFERROR(__xludf.DUMMYFUNCTION("""COMPUTED_VALUE"""),"2022-04-12 00:17:00 UTC")</f>
        <v>2022-04-12 00:17:00 UTC</v>
      </c>
      <c r="G802" s="1" t="str">
        <f>IFERROR(__xludf.DUMMYFUNCTION("""COMPUTED_VALUE"""),"704ebe5cf59d6fa1cbf60e5b319f5e08")</f>
        <v>704ebe5cf59d6fa1cbf60e5b319f5e08</v>
      </c>
      <c r="H802" s="1" t="str">
        <f>IFERROR(__xludf.DUMMYFUNCTION("""COMPUTED_VALUE"""),"d2967279e277b6ea0e37a20446debbf4")</f>
        <v>d2967279e277b6ea0e37a20446debbf4</v>
      </c>
      <c r="I802" s="1">
        <f>IFERROR(__xludf.DUMMYFUNCTION("""COMPUTED_VALUE"""),1.0)</f>
        <v>1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2" t="s">
        <v>908</v>
      </c>
      <c r="B803" s="1"/>
      <c r="C803" s="1"/>
      <c r="D803" s="1"/>
      <c r="E803" s="1"/>
      <c r="F803" s="1" t="str">
        <f>IFERROR(__xludf.DUMMYFUNCTION("""COMPUTED_VALUE"""),"2022-04-12 00:16:55 UTC")</f>
        <v>2022-04-12 00:16:55 UTC</v>
      </c>
      <c r="G803" s="1" t="str">
        <f>IFERROR(__xludf.DUMMYFUNCTION("""COMPUTED_VALUE"""),"7fcdf06a462118f9ad40ed8dabb89608")</f>
        <v>7fcdf06a462118f9ad40ed8dabb89608</v>
      </c>
      <c r="H803" s="1" t="str">
        <f>IFERROR(__xludf.DUMMYFUNCTION("""COMPUTED_VALUE"""),"d368c7f4e78f87a621ec011d8ab30101")</f>
        <v>d368c7f4e78f87a621ec011d8ab30101</v>
      </c>
      <c r="I803" s="1">
        <f>IFERROR(__xludf.DUMMYFUNCTION("""COMPUTED_VALUE"""),1.0)</f>
        <v>1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2" t="s">
        <v>909</v>
      </c>
      <c r="B804" s="1"/>
      <c r="C804" s="1"/>
      <c r="D804" s="1"/>
      <c r="E804" s="1"/>
      <c r="F804" s="1" t="str">
        <f>IFERROR(__xludf.DUMMYFUNCTION("""COMPUTED_VALUE"""),"2022-04-12 00:16:44 UTC")</f>
        <v>2022-04-12 00:16:44 UTC</v>
      </c>
      <c r="G804" s="1" t="str">
        <f>IFERROR(__xludf.DUMMYFUNCTION("""COMPUTED_VALUE"""),"7fcdf06a462118f9ad40ed8dabb89608")</f>
        <v>7fcdf06a462118f9ad40ed8dabb89608</v>
      </c>
      <c r="H804" s="1" t="str">
        <f>IFERROR(__xludf.DUMMYFUNCTION("""COMPUTED_VALUE"""),"d391daff95b80daad9e68b8dae71339a")</f>
        <v>d391daff95b80daad9e68b8dae71339a</v>
      </c>
      <c r="I804" s="1">
        <f>IFERROR(__xludf.DUMMYFUNCTION("""COMPUTED_VALUE"""),0.0)</f>
        <v>0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2" t="s">
        <v>910</v>
      </c>
      <c r="B805" s="1"/>
      <c r="C805" s="1"/>
      <c r="D805" s="1"/>
      <c r="E805" s="1"/>
      <c r="F805" s="1" t="str">
        <f>IFERROR(__xludf.DUMMYFUNCTION("""COMPUTED_VALUE"""),"2022-04-12 00:16:36 UTC")</f>
        <v>2022-04-12 00:16:36 UTC</v>
      </c>
      <c r="G805" s="1" t="str">
        <f>IFERROR(__xludf.DUMMYFUNCTION("""COMPUTED_VALUE"""),"7fcdf06a462118f9ad40ed8dabb89608")</f>
        <v>7fcdf06a462118f9ad40ed8dabb89608</v>
      </c>
      <c r="H805" s="1" t="str">
        <f>IFERROR(__xludf.DUMMYFUNCTION("""COMPUTED_VALUE"""),"d3e06b31a682dcefbb10a4217d63177c")</f>
        <v>d3e06b31a682dcefbb10a4217d63177c</v>
      </c>
      <c r="I805" s="1">
        <f>IFERROR(__xludf.DUMMYFUNCTION("""COMPUTED_VALUE"""),0.0)</f>
        <v>0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2" t="s">
        <v>911</v>
      </c>
      <c r="B806" s="1"/>
      <c r="C806" s="1"/>
      <c r="D806" s="1"/>
      <c r="E806" s="1"/>
      <c r="F806" s="1" t="str">
        <f>IFERROR(__xludf.DUMMYFUNCTION("""COMPUTED_VALUE"""),"2022-04-12 00:16:32 UTC")</f>
        <v>2022-04-12 00:16:32 UTC</v>
      </c>
      <c r="G806" s="1" t="str">
        <f>IFERROR(__xludf.DUMMYFUNCTION("""COMPUTED_VALUE"""),"7fcdf06a462118f9ad40ed8dabb89608")</f>
        <v>7fcdf06a462118f9ad40ed8dabb89608</v>
      </c>
      <c r="H806" s="1" t="str">
        <f>IFERROR(__xludf.DUMMYFUNCTION("""COMPUTED_VALUE"""),"d422a675966c5bb478b2dd5c92c13a20")</f>
        <v>d422a675966c5bb478b2dd5c92c13a20</v>
      </c>
      <c r="I806" s="1">
        <f>IFERROR(__xludf.DUMMYFUNCTION("""COMPUTED_VALUE"""),0.0)</f>
        <v>0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2" t="s">
        <v>912</v>
      </c>
      <c r="B807" s="1"/>
      <c r="C807" s="1"/>
      <c r="D807" s="1"/>
      <c r="E807" s="1"/>
      <c r="F807" s="1" t="str">
        <f>IFERROR(__xludf.DUMMYFUNCTION("""COMPUTED_VALUE"""),"2022-04-12 00:16:30 UTC")</f>
        <v>2022-04-12 00:16:30 UTC</v>
      </c>
      <c r="G807" s="1" t="str">
        <f>IFERROR(__xludf.DUMMYFUNCTION("""COMPUTED_VALUE"""),"7fcdf06a462118f9ad40ed8dabb89608")</f>
        <v>7fcdf06a462118f9ad40ed8dabb89608</v>
      </c>
      <c r="H807" s="1" t="str">
        <f>IFERROR(__xludf.DUMMYFUNCTION("""COMPUTED_VALUE"""),"d4691f15d56d3e5f615cbdbdaf8358ec")</f>
        <v>d4691f15d56d3e5f615cbdbdaf8358ec</v>
      </c>
      <c r="I807" s="1">
        <f>IFERROR(__xludf.DUMMYFUNCTION("""COMPUTED_VALUE"""),1.0)</f>
        <v>1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2" t="s">
        <v>913</v>
      </c>
      <c r="B808" s="1"/>
      <c r="C808" s="1"/>
      <c r="D808" s="1"/>
      <c r="E808" s="1"/>
      <c r="F808" s="1" t="str">
        <f>IFERROR(__xludf.DUMMYFUNCTION("""COMPUTED_VALUE"""),"2022-04-12 00:16:27 UTC")</f>
        <v>2022-04-12 00:16:27 UTC</v>
      </c>
      <c r="G808" s="1" t="str">
        <f>IFERROR(__xludf.DUMMYFUNCTION("""COMPUTED_VALUE"""),"f3a7586d1215d7ce5923e72e65001216")</f>
        <v>f3a7586d1215d7ce5923e72e65001216</v>
      </c>
      <c r="H808" s="1" t="str">
        <f>IFERROR(__xludf.DUMMYFUNCTION("""COMPUTED_VALUE"""),"d517a8439844270e1aade8518c61d334")</f>
        <v>d517a8439844270e1aade8518c61d334</v>
      </c>
      <c r="I808" s="1">
        <f>IFERROR(__xludf.DUMMYFUNCTION("""COMPUTED_VALUE"""),1.0)</f>
        <v>1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2" t="s">
        <v>914</v>
      </c>
      <c r="B809" s="1"/>
      <c r="C809" s="1"/>
      <c r="D809" s="1"/>
      <c r="E809" s="1"/>
      <c r="F809" s="1" t="str">
        <f>IFERROR(__xludf.DUMMYFUNCTION("""COMPUTED_VALUE"""),"2022-04-12 00:16:06 UTC")</f>
        <v>2022-04-12 00:16:06 UTC</v>
      </c>
      <c r="G809" s="1" t="str">
        <f>IFERROR(__xludf.DUMMYFUNCTION("""COMPUTED_VALUE"""),"0362be763b4b3e1313f40c91b5659d2d")</f>
        <v>0362be763b4b3e1313f40c91b5659d2d</v>
      </c>
      <c r="H809" s="1" t="str">
        <f>IFERROR(__xludf.DUMMYFUNCTION("""COMPUTED_VALUE"""),"d52f3aec51f362cfbfe525847e266239")</f>
        <v>d52f3aec51f362cfbfe525847e266239</v>
      </c>
      <c r="I809" s="1">
        <f>IFERROR(__xludf.DUMMYFUNCTION("""COMPUTED_VALUE"""),1.0)</f>
        <v>1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2" t="s">
        <v>915</v>
      </c>
      <c r="B810" s="1"/>
      <c r="C810" s="1"/>
      <c r="D810" s="1"/>
      <c r="E810" s="1"/>
      <c r="F810" s="1" t="str">
        <f>IFERROR(__xludf.DUMMYFUNCTION("""COMPUTED_VALUE"""),"2022-04-12 00:15:59 UTC")</f>
        <v>2022-04-12 00:15:59 UTC</v>
      </c>
      <c r="G810" s="1" t="str">
        <f>IFERROR(__xludf.DUMMYFUNCTION("""COMPUTED_VALUE"""),"8156a225d13ade6225257f8e105fa247")</f>
        <v>8156a225d13ade6225257f8e105fa247</v>
      </c>
      <c r="H810" s="1" t="str">
        <f>IFERROR(__xludf.DUMMYFUNCTION("""COMPUTED_VALUE"""),"d5305bd69f38beebe90ecfe4ea461e4f")</f>
        <v>d5305bd69f38beebe90ecfe4ea461e4f</v>
      </c>
      <c r="I810" s="1">
        <f>IFERROR(__xludf.DUMMYFUNCTION("""COMPUTED_VALUE"""),3.0)</f>
        <v>3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2" t="s">
        <v>916</v>
      </c>
      <c r="B811" s="1"/>
      <c r="C811" s="1"/>
      <c r="D811" s="1"/>
      <c r="E811" s="1"/>
      <c r="F811" s="1" t="str">
        <f>IFERROR(__xludf.DUMMYFUNCTION("""COMPUTED_VALUE"""),"2022-04-12 00:15:53 UTC")</f>
        <v>2022-04-12 00:15:53 UTC</v>
      </c>
      <c r="G811" s="1" t="str">
        <f>IFERROR(__xludf.DUMMYFUNCTION("""COMPUTED_VALUE"""),"d12b1b5e9abda7a02b83be15bc63ff08")</f>
        <v>d12b1b5e9abda7a02b83be15bc63ff08</v>
      </c>
      <c r="H811" s="1" t="str">
        <f>IFERROR(__xludf.DUMMYFUNCTION("""COMPUTED_VALUE"""),"d5509eeaaf7f8a06ac0e915ffeba762f")</f>
        <v>d5509eeaaf7f8a06ac0e915ffeba762f</v>
      </c>
      <c r="I811" s="1">
        <f>IFERROR(__xludf.DUMMYFUNCTION("""COMPUTED_VALUE"""),0.0)</f>
        <v>0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2" t="s">
        <v>917</v>
      </c>
      <c r="B812" s="1"/>
      <c r="C812" s="1"/>
      <c r="D812" s="1"/>
      <c r="E812" s="1"/>
      <c r="F812" s="1" t="str">
        <f>IFERROR(__xludf.DUMMYFUNCTION("""COMPUTED_VALUE"""),"2022-04-12 00:15:50 UTC")</f>
        <v>2022-04-12 00:15:50 UTC</v>
      </c>
      <c r="G812" s="1" t="str">
        <f>IFERROR(__xludf.DUMMYFUNCTION("""COMPUTED_VALUE"""),"10d4cdbf6fa558d618776ad10e94cb3e")</f>
        <v>10d4cdbf6fa558d618776ad10e94cb3e</v>
      </c>
      <c r="H812" s="1" t="str">
        <f>IFERROR(__xludf.DUMMYFUNCTION("""COMPUTED_VALUE"""),"d552737980eccce5f27a09dc8c4f51fc")</f>
        <v>d552737980eccce5f27a09dc8c4f51fc</v>
      </c>
      <c r="I812" s="1">
        <f>IFERROR(__xludf.DUMMYFUNCTION("""COMPUTED_VALUE"""),2.0)</f>
        <v>2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2" t="s">
        <v>918</v>
      </c>
      <c r="B813" s="1"/>
      <c r="C813" s="1"/>
      <c r="D813" s="1"/>
      <c r="E813" s="1"/>
      <c r="F813" s="1" t="str">
        <f>IFERROR(__xludf.DUMMYFUNCTION("""COMPUTED_VALUE"""),"2022-04-12 00:15:47 UTC")</f>
        <v>2022-04-12 00:15:47 UTC</v>
      </c>
      <c r="G813" s="1" t="str">
        <f>IFERROR(__xludf.DUMMYFUNCTION("""COMPUTED_VALUE"""),"fe777632d5236d61ac1e36e40888454f")</f>
        <v>fe777632d5236d61ac1e36e40888454f</v>
      </c>
      <c r="H813" s="1" t="str">
        <f>IFERROR(__xludf.DUMMYFUNCTION("""COMPUTED_VALUE"""),"d55bc195c978c4ffc87ecdf3febfe46c")</f>
        <v>d55bc195c978c4ffc87ecdf3febfe46c</v>
      </c>
      <c r="I813" s="1">
        <f>IFERROR(__xludf.DUMMYFUNCTION("""COMPUTED_VALUE"""),1.0)</f>
        <v>1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2" t="s">
        <v>919</v>
      </c>
      <c r="B814" s="2" t="s">
        <v>920</v>
      </c>
      <c r="C814" s="1"/>
      <c r="D814" s="1"/>
      <c r="E814" s="1"/>
      <c r="F814" s="1" t="str">
        <f>IFERROR(__xludf.DUMMYFUNCTION("""COMPUTED_VALUE"""),"2022-04-12 00:15:44 UTC")</f>
        <v>2022-04-12 00:15:44 UTC</v>
      </c>
      <c r="G814" s="1" t="str">
        <f>IFERROR(__xludf.DUMMYFUNCTION("""COMPUTED_VALUE"""),"c121b635b63d9a68ee2a39e2cf1aa387")</f>
        <v>c121b635b63d9a68ee2a39e2cf1aa387</v>
      </c>
      <c r="H814" s="1" t="str">
        <f>IFERROR(__xludf.DUMMYFUNCTION("""COMPUTED_VALUE"""),"d59c281508d95a8981d071c9870fd84f")</f>
        <v>d59c281508d95a8981d071c9870fd84f</v>
      </c>
      <c r="I814" s="1">
        <f>IFERROR(__xludf.DUMMYFUNCTION("""COMPUTED_VALUE"""),1.0)</f>
        <v>1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2" t="s">
        <v>921</v>
      </c>
      <c r="B815" s="2" t="s">
        <v>922</v>
      </c>
      <c r="C815" s="1"/>
      <c r="D815" s="1"/>
      <c r="E815" s="1"/>
      <c r="F815" s="1" t="str">
        <f>IFERROR(__xludf.DUMMYFUNCTION("""COMPUTED_VALUE"""),"2022-04-12 00:10:30 UTC")</f>
        <v>2022-04-12 00:10:30 UTC</v>
      </c>
      <c r="G815" s="1" t="str">
        <f>IFERROR(__xludf.DUMMYFUNCTION("""COMPUTED_VALUE"""),"a9166899d527dcd6ba4f3b198955b0c8")</f>
        <v>a9166899d527dcd6ba4f3b198955b0c8</v>
      </c>
      <c r="H815" s="1" t="str">
        <f>IFERROR(__xludf.DUMMYFUNCTION("""COMPUTED_VALUE"""),"d5c429f204cbe1571e8e47e17e164ffc")</f>
        <v>d5c429f204cbe1571e8e47e17e164ffc</v>
      </c>
      <c r="I815" s="1">
        <f>IFERROR(__xludf.DUMMYFUNCTION("""COMPUTED_VALUE"""),0.0)</f>
        <v>0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2" t="s">
        <v>923</v>
      </c>
      <c r="B816" s="2" t="s">
        <v>874</v>
      </c>
      <c r="C816" s="1"/>
      <c r="D816" s="1"/>
      <c r="E816" s="1"/>
      <c r="F816" s="1" t="str">
        <f>IFERROR(__xludf.DUMMYFUNCTION("""COMPUTED_VALUE"""),"2022-04-12 00:09:22 UTC")</f>
        <v>2022-04-12 00:09:22 UTC</v>
      </c>
      <c r="G816" s="1" t="str">
        <f>IFERROR(__xludf.DUMMYFUNCTION("""COMPUTED_VALUE"""),"a9166899d527dcd6ba4f3b198955b0c8")</f>
        <v>a9166899d527dcd6ba4f3b198955b0c8</v>
      </c>
      <c r="H816" s="1" t="str">
        <f>IFERROR(__xludf.DUMMYFUNCTION("""COMPUTED_VALUE"""),"d6188f2fff864ed4f6c0a74ca9e3c898")</f>
        <v>d6188f2fff864ed4f6c0a74ca9e3c898</v>
      </c>
      <c r="I816" s="1">
        <f>IFERROR(__xludf.DUMMYFUNCTION("""COMPUTED_VALUE"""),0.0)</f>
        <v>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2" t="s">
        <v>924</v>
      </c>
      <c r="B817" s="1"/>
      <c r="C817" s="1"/>
      <c r="D817" s="1"/>
      <c r="E817" s="1"/>
      <c r="F817" s="1" t="str">
        <f>IFERROR(__xludf.DUMMYFUNCTION("""COMPUTED_VALUE"""),"2022-04-12 00:01:49 UTC")</f>
        <v>2022-04-12 00:01:49 UTC</v>
      </c>
      <c r="G817" s="1" t="str">
        <f>IFERROR(__xludf.DUMMYFUNCTION("""COMPUTED_VALUE"""),"aeb59b70eecd893aeee031a894de8553")</f>
        <v>aeb59b70eecd893aeee031a894de8553</v>
      </c>
      <c r="H817" s="1" t="str">
        <f>IFERROR(__xludf.DUMMYFUNCTION("""COMPUTED_VALUE"""),"d66b7bb31c2fe3ff27a9d15c6cd76035")</f>
        <v>d66b7bb31c2fe3ff27a9d15c6cd76035</v>
      </c>
      <c r="I817" s="1">
        <f>IFERROR(__xludf.DUMMYFUNCTION("""COMPUTED_VALUE"""),0.0)</f>
        <v>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2" t="s">
        <v>925</v>
      </c>
      <c r="B818" s="2" t="s">
        <v>926</v>
      </c>
      <c r="C818" s="1"/>
      <c r="D818" s="1"/>
      <c r="E818" s="1"/>
      <c r="F818" s="1" t="str">
        <f>IFERROR(__xludf.DUMMYFUNCTION("""COMPUTED_VALUE"""),"2022-04-12 00:01:48 UTC")</f>
        <v>2022-04-12 00:01:48 UTC</v>
      </c>
      <c r="G818" s="1" t="str">
        <f>IFERROR(__xludf.DUMMYFUNCTION("""COMPUTED_VALUE"""),"a151f9721bed5a27284f165fedf7bc90")</f>
        <v>a151f9721bed5a27284f165fedf7bc90</v>
      </c>
      <c r="H818" s="1" t="str">
        <f>IFERROR(__xludf.DUMMYFUNCTION("""COMPUTED_VALUE"""),"d733bfe1373d8462fceb23c2f6f75ead")</f>
        <v>d733bfe1373d8462fceb23c2f6f75ead</v>
      </c>
      <c r="I818" s="1">
        <f>IFERROR(__xludf.DUMMYFUNCTION("""COMPUTED_VALUE"""),1.0)</f>
        <v>1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2" t="s">
        <v>927</v>
      </c>
      <c r="B819" s="1"/>
      <c r="C819" s="1"/>
      <c r="D819" s="1"/>
      <c r="E819" s="1"/>
      <c r="F819" s="1" t="str">
        <f>IFERROR(__xludf.DUMMYFUNCTION("""COMPUTED_VALUE"""),"2022-04-12 00:01:46 UTC")</f>
        <v>2022-04-12 00:01:46 UTC</v>
      </c>
      <c r="G819" s="1" t="str">
        <f>IFERROR(__xludf.DUMMYFUNCTION("""COMPUTED_VALUE"""),"a151f9721bed5a27284f165fedf7bc90")</f>
        <v>a151f9721bed5a27284f165fedf7bc90</v>
      </c>
      <c r="H819" s="1" t="str">
        <f>IFERROR(__xludf.DUMMYFUNCTION("""COMPUTED_VALUE"""),"d7acc735e404009075afc5523ad4ec38")</f>
        <v>d7acc735e404009075afc5523ad4ec38</v>
      </c>
      <c r="I819" s="1">
        <f>IFERROR(__xludf.DUMMYFUNCTION("""COMPUTED_VALUE"""),1.0)</f>
        <v>1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2" t="s">
        <v>927</v>
      </c>
      <c r="B820" s="2" t="s">
        <v>926</v>
      </c>
      <c r="C820" s="1"/>
      <c r="D820" s="1"/>
      <c r="E820" s="1"/>
      <c r="F820" s="1" t="str">
        <f>IFERROR(__xludf.DUMMYFUNCTION("""COMPUTED_VALUE"""),"2022-04-12 00:01:46 UTC")</f>
        <v>2022-04-12 00:01:46 UTC</v>
      </c>
      <c r="G820" s="1" t="str">
        <f>IFERROR(__xludf.DUMMYFUNCTION("""COMPUTED_VALUE"""),"8a1908b96a2ec5c627c8901573fe83ee")</f>
        <v>8a1908b96a2ec5c627c8901573fe83ee</v>
      </c>
      <c r="H820" s="1" t="str">
        <f>IFERROR(__xludf.DUMMYFUNCTION("""COMPUTED_VALUE"""),"d7d25f950c10cd1e1fe6607422a30bfe")</f>
        <v>d7d25f950c10cd1e1fe6607422a30bfe</v>
      </c>
      <c r="I820" s="1">
        <f>IFERROR(__xludf.DUMMYFUNCTION("""COMPUTED_VALUE"""),0.0)</f>
        <v>0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2" t="s">
        <v>928</v>
      </c>
      <c r="B821" s="1"/>
      <c r="C821" s="1"/>
      <c r="D821" s="1"/>
      <c r="E821" s="1"/>
      <c r="F821" s="1" t="str">
        <f>IFERROR(__xludf.DUMMYFUNCTION("""COMPUTED_VALUE"""),"2022-04-12 00:01:44 UTC")</f>
        <v>2022-04-12 00:01:44 UTC</v>
      </c>
      <c r="G821" s="1" t="str">
        <f>IFERROR(__xludf.DUMMYFUNCTION("""COMPUTED_VALUE"""),"8870f1d4affca12bd6b9f5e809c9b2c3")</f>
        <v>8870f1d4affca12bd6b9f5e809c9b2c3</v>
      </c>
      <c r="H821" s="1" t="str">
        <f>IFERROR(__xludf.DUMMYFUNCTION("""COMPUTED_VALUE"""),"d7e19b8a0650f562cb29c6e18b144bf3")</f>
        <v>d7e19b8a0650f562cb29c6e18b144bf3</v>
      </c>
      <c r="I821" s="1">
        <f>IFERROR(__xludf.DUMMYFUNCTION("""COMPUTED_VALUE"""),1.0)</f>
        <v>1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2" t="s">
        <v>929</v>
      </c>
      <c r="B822" s="1"/>
      <c r="C822" s="1"/>
      <c r="D822" s="1"/>
      <c r="E822" s="1"/>
      <c r="F822" s="1" t="str">
        <f>IFERROR(__xludf.DUMMYFUNCTION("""COMPUTED_VALUE"""),"2022-04-12 00:01:40 UTC")</f>
        <v>2022-04-12 00:01:40 UTC</v>
      </c>
      <c r="G822" s="1" t="str">
        <f>IFERROR(__xludf.DUMMYFUNCTION("""COMPUTED_VALUE"""),"8870f1d4affca12bd6b9f5e809c9b2c3")</f>
        <v>8870f1d4affca12bd6b9f5e809c9b2c3</v>
      </c>
      <c r="H822" s="1" t="str">
        <f>IFERROR(__xludf.DUMMYFUNCTION("""COMPUTED_VALUE"""),"d812f903ec6491b3991154b4ceff8d77")</f>
        <v>d812f903ec6491b3991154b4ceff8d77</v>
      </c>
      <c r="I822" s="1">
        <f>IFERROR(__xludf.DUMMYFUNCTION("""COMPUTED_VALUE"""),1.0)</f>
        <v>1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2" t="s">
        <v>930</v>
      </c>
      <c r="B823" s="1"/>
      <c r="C823" s="1"/>
      <c r="D823" s="1"/>
      <c r="E823" s="1"/>
      <c r="F823" s="1" t="str">
        <f>IFERROR(__xludf.DUMMYFUNCTION("""COMPUTED_VALUE"""),"2022-04-12 00:01:37 UTC")</f>
        <v>2022-04-12 00:01:37 UTC</v>
      </c>
      <c r="G823" s="1" t="str">
        <f>IFERROR(__xludf.DUMMYFUNCTION("""COMPUTED_VALUE"""),"8870f1d4affca12bd6b9f5e809c9b2c3")</f>
        <v>8870f1d4affca12bd6b9f5e809c9b2c3</v>
      </c>
      <c r="H823" s="1" t="str">
        <f>IFERROR(__xludf.DUMMYFUNCTION("""COMPUTED_VALUE"""),"d84fad99295e654e7546cb686b4bccd7")</f>
        <v>d84fad99295e654e7546cb686b4bccd7</v>
      </c>
      <c r="I823" s="1">
        <f>IFERROR(__xludf.DUMMYFUNCTION("""COMPUTED_VALUE"""),1.0)</f>
        <v>1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2" t="s">
        <v>931</v>
      </c>
      <c r="B824" s="2" t="s">
        <v>932</v>
      </c>
      <c r="C824" s="1"/>
      <c r="D824" s="1"/>
      <c r="E824" s="1"/>
      <c r="F824" s="1" t="str">
        <f>IFERROR(__xludf.DUMMYFUNCTION("""COMPUTED_VALUE"""),"2022-04-12 00:01:16 UTC")</f>
        <v>2022-04-12 00:01:16 UTC</v>
      </c>
      <c r="G824" s="1" t="str">
        <f>IFERROR(__xludf.DUMMYFUNCTION("""COMPUTED_VALUE"""),"8870f1d4affca12bd6b9f5e809c9b2c3")</f>
        <v>8870f1d4affca12bd6b9f5e809c9b2c3</v>
      </c>
      <c r="H824" s="1" t="str">
        <f>IFERROR(__xludf.DUMMYFUNCTION("""COMPUTED_VALUE"""),"d86e584755293251a9fdc5fdb1d06237")</f>
        <v>d86e584755293251a9fdc5fdb1d06237</v>
      </c>
      <c r="I824" s="1">
        <f>IFERROR(__xludf.DUMMYFUNCTION("""COMPUTED_VALUE"""),0.0)</f>
        <v>0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2" t="s">
        <v>933</v>
      </c>
      <c r="B825" s="1"/>
      <c r="C825" s="1"/>
      <c r="D825" s="1"/>
      <c r="E825" s="1"/>
      <c r="F825" s="1" t="str">
        <f>IFERROR(__xludf.DUMMYFUNCTION("""COMPUTED_VALUE"""),"2022-04-12 00:00:55 UTC")</f>
        <v>2022-04-12 00:00:55 UTC</v>
      </c>
      <c r="G825" s="1" t="str">
        <f>IFERROR(__xludf.DUMMYFUNCTION("""COMPUTED_VALUE"""),"599e8f8d09d8b53f3d344750c8c4df75")</f>
        <v>599e8f8d09d8b53f3d344750c8c4df75</v>
      </c>
      <c r="H825" s="1" t="str">
        <f>IFERROR(__xludf.DUMMYFUNCTION("""COMPUTED_VALUE"""),"d894024409fcfdce06361793603671b8")</f>
        <v>d894024409fcfdce06361793603671b8</v>
      </c>
      <c r="I825" s="1">
        <f>IFERROR(__xludf.DUMMYFUNCTION("""COMPUTED_VALUE"""),1.0)</f>
        <v>1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2" t="s">
        <v>934</v>
      </c>
      <c r="B826" s="1"/>
      <c r="C826" s="1"/>
      <c r="D826" s="1"/>
      <c r="E826" s="1"/>
      <c r="F826" s="1" t="str">
        <f>IFERROR(__xludf.DUMMYFUNCTION("""COMPUTED_VALUE"""),"2022-04-12 00:00:54 UTC")</f>
        <v>2022-04-12 00:00:54 UTC</v>
      </c>
      <c r="G826" s="1" t="str">
        <f>IFERROR(__xludf.DUMMYFUNCTION("""COMPUTED_VALUE"""),"8a1908b96a2ec5c627c8901573fe83ee")</f>
        <v>8a1908b96a2ec5c627c8901573fe83ee</v>
      </c>
      <c r="H826" s="1" t="str">
        <f>IFERROR(__xludf.DUMMYFUNCTION("""COMPUTED_VALUE"""),"d92dc267c7b4e5de2b380d7cdef21a63")</f>
        <v>d92dc267c7b4e5de2b380d7cdef21a63</v>
      </c>
      <c r="I826" s="1">
        <f>IFERROR(__xludf.DUMMYFUNCTION("""COMPUTED_VALUE"""),0.0)</f>
        <v>0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2" t="s">
        <v>935</v>
      </c>
      <c r="B827" s="1"/>
      <c r="C827" s="1"/>
      <c r="D827" s="1"/>
      <c r="E827" s="1"/>
      <c r="F827" s="1" t="str">
        <f>IFERROR(__xludf.DUMMYFUNCTION("""COMPUTED_VALUE"""),"2022-04-12 00:00:52 UTC")</f>
        <v>2022-04-12 00:00:52 UTC</v>
      </c>
      <c r="G827" s="1" t="str">
        <f>IFERROR(__xludf.DUMMYFUNCTION("""COMPUTED_VALUE"""),"8a1908b96a2ec5c627c8901573fe83ee")</f>
        <v>8a1908b96a2ec5c627c8901573fe83ee</v>
      </c>
      <c r="H827" s="1" t="str">
        <f>IFERROR(__xludf.DUMMYFUNCTION("""COMPUTED_VALUE"""),"d9901e1754764c3e09af5c08fc586b1e")</f>
        <v>d9901e1754764c3e09af5c08fc586b1e</v>
      </c>
      <c r="I827" s="1">
        <f>IFERROR(__xludf.DUMMYFUNCTION("""COMPUTED_VALUE"""),1.0)</f>
        <v>1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2" t="s">
        <v>936</v>
      </c>
      <c r="B828" s="1"/>
      <c r="C828" s="1"/>
      <c r="D828" s="1"/>
      <c r="E828" s="1"/>
      <c r="F828" s="1" t="str">
        <f>IFERROR(__xludf.DUMMYFUNCTION("""COMPUTED_VALUE"""),"2022-04-11 23:53:26 UTC")</f>
        <v>2022-04-11 23:53:26 UTC</v>
      </c>
      <c r="G828" s="1" t="str">
        <f>IFERROR(__xludf.DUMMYFUNCTION("""COMPUTED_VALUE"""),"8a1908b96a2ec5c627c8901573fe83ee")</f>
        <v>8a1908b96a2ec5c627c8901573fe83ee</v>
      </c>
      <c r="H828" s="1" t="str">
        <f>IFERROR(__xludf.DUMMYFUNCTION("""COMPUTED_VALUE"""),"da383a764c76ca7267d7ae6dccb0db0a")</f>
        <v>da383a764c76ca7267d7ae6dccb0db0a</v>
      </c>
      <c r="I828" s="1">
        <f>IFERROR(__xludf.DUMMYFUNCTION("""COMPUTED_VALUE"""),1.0)</f>
        <v>1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2" t="s">
        <v>937</v>
      </c>
      <c r="B829" s="1"/>
      <c r="C829" s="1"/>
      <c r="D829" s="1"/>
      <c r="E829" s="1"/>
      <c r="F829" s="1" t="str">
        <f>IFERROR(__xludf.DUMMYFUNCTION("""COMPUTED_VALUE"""),"2022-04-11 23:50:10 UTC")</f>
        <v>2022-04-11 23:50:10 UTC</v>
      </c>
      <c r="G829" s="1" t="str">
        <f>IFERROR(__xludf.DUMMYFUNCTION("""COMPUTED_VALUE"""),"8a1908b96a2ec5c627c8901573fe83ee")</f>
        <v>8a1908b96a2ec5c627c8901573fe83ee</v>
      </c>
      <c r="H829" s="1" t="str">
        <f>IFERROR(__xludf.DUMMYFUNCTION("""COMPUTED_VALUE"""),"da4f497a72146e638ae8fc9497472782")</f>
        <v>da4f497a72146e638ae8fc9497472782</v>
      </c>
      <c r="I829" s="1">
        <f>IFERROR(__xludf.DUMMYFUNCTION("""COMPUTED_VALUE"""),0.0)</f>
        <v>0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2" t="s">
        <v>938</v>
      </c>
      <c r="B830" s="1"/>
      <c r="C830" s="1"/>
      <c r="D830" s="1"/>
      <c r="E830" s="1"/>
      <c r="F830" s="1" t="str">
        <f>IFERROR(__xludf.DUMMYFUNCTION("""COMPUTED_VALUE"""),"2022-04-11 23:50:08 UTC")</f>
        <v>2022-04-11 23:50:08 UTC</v>
      </c>
      <c r="G830" s="1" t="str">
        <f>IFERROR(__xludf.DUMMYFUNCTION("""COMPUTED_VALUE"""),"8a1908b96a2ec5c627c8901573fe83ee")</f>
        <v>8a1908b96a2ec5c627c8901573fe83ee</v>
      </c>
      <c r="H830" s="1" t="str">
        <f>IFERROR(__xludf.DUMMYFUNCTION("""COMPUTED_VALUE"""),"da9a77c7b2ae859d8028601f2df7ca1f")</f>
        <v>da9a77c7b2ae859d8028601f2df7ca1f</v>
      </c>
      <c r="I830" s="1">
        <f>IFERROR(__xludf.DUMMYFUNCTION("""COMPUTED_VALUE"""),0.0)</f>
        <v>0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2" t="s">
        <v>939</v>
      </c>
      <c r="B831" s="1"/>
      <c r="C831" s="1"/>
      <c r="D831" s="1"/>
      <c r="E831" s="1"/>
      <c r="F831" s="1" t="str">
        <f>IFERROR(__xludf.DUMMYFUNCTION("""COMPUTED_VALUE"""),"2022-04-11 23:47:55 UTC")</f>
        <v>2022-04-11 23:47:55 UTC</v>
      </c>
      <c r="G831" s="1" t="str">
        <f>IFERROR(__xludf.DUMMYFUNCTION("""COMPUTED_VALUE"""),"8a1908b96a2ec5c627c8901573fe83ee")</f>
        <v>8a1908b96a2ec5c627c8901573fe83ee</v>
      </c>
      <c r="H831" s="1" t="str">
        <f>IFERROR(__xludf.DUMMYFUNCTION("""COMPUTED_VALUE"""),"dae9423160a5abe034b61efbe1e815d0")</f>
        <v>dae9423160a5abe034b61efbe1e815d0</v>
      </c>
      <c r="I831" s="1">
        <f>IFERROR(__xludf.DUMMYFUNCTION("""COMPUTED_VALUE"""),0.0)</f>
        <v>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2" t="s">
        <v>940</v>
      </c>
      <c r="B832" s="1"/>
      <c r="C832" s="1"/>
      <c r="D832" s="1"/>
      <c r="E832" s="1"/>
      <c r="F832" s="1" t="str">
        <f>IFERROR(__xludf.DUMMYFUNCTION("""COMPUTED_VALUE"""),"2022-04-11 23:47:52 UTC")</f>
        <v>2022-04-11 23:47:52 UTC</v>
      </c>
      <c r="G832" s="1" t="str">
        <f>IFERROR(__xludf.DUMMYFUNCTION("""COMPUTED_VALUE"""),"8a1908b96a2ec5c627c8901573fe83ee")</f>
        <v>8a1908b96a2ec5c627c8901573fe83ee</v>
      </c>
      <c r="H832" s="1" t="str">
        <f>IFERROR(__xludf.DUMMYFUNCTION("""COMPUTED_VALUE"""),"db0d481e2417b2fbde67af114d56df66")</f>
        <v>db0d481e2417b2fbde67af114d56df66</v>
      </c>
      <c r="I832" s="1">
        <f>IFERROR(__xludf.DUMMYFUNCTION("""COMPUTED_VALUE"""),1.0)</f>
        <v>1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2" t="s">
        <v>941</v>
      </c>
      <c r="B833" s="2" t="s">
        <v>942</v>
      </c>
      <c r="C833" s="1"/>
      <c r="D833" s="1"/>
      <c r="E833" s="1"/>
      <c r="F833" s="1" t="str">
        <f>IFERROR(__xludf.DUMMYFUNCTION("""COMPUTED_VALUE"""),"2022-04-11 23:43:52 UTC")</f>
        <v>2022-04-11 23:43:52 UTC</v>
      </c>
      <c r="G833" s="1" t="str">
        <f>IFERROR(__xludf.DUMMYFUNCTION("""COMPUTED_VALUE"""),"8a1908b96a2ec5c627c8901573fe83ee")</f>
        <v>8a1908b96a2ec5c627c8901573fe83ee</v>
      </c>
      <c r="H833" s="1" t="str">
        <f>IFERROR(__xludf.DUMMYFUNCTION("""COMPUTED_VALUE"""),"db1fe014c4f78c816406bcf6ff5acda7")</f>
        <v>db1fe014c4f78c816406bcf6ff5acda7</v>
      </c>
      <c r="I833" s="1">
        <f>IFERROR(__xludf.DUMMYFUNCTION("""COMPUTED_VALUE"""),0.0)</f>
        <v>0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2" t="s">
        <v>943</v>
      </c>
      <c r="B834" s="2" t="s">
        <v>944</v>
      </c>
      <c r="C834" s="1"/>
      <c r="D834" s="1"/>
      <c r="E834" s="1"/>
      <c r="F834" s="1" t="str">
        <f>IFERROR(__xludf.DUMMYFUNCTION("""COMPUTED_VALUE"""),"2022-04-11 23:35:52 UTC")</f>
        <v>2022-04-11 23:35:52 UTC</v>
      </c>
      <c r="G834" s="1" t="str">
        <f>IFERROR(__xludf.DUMMYFUNCTION("""COMPUTED_VALUE"""),"8a1908b96a2ec5c627c8901573fe83ee")</f>
        <v>8a1908b96a2ec5c627c8901573fe83ee</v>
      </c>
      <c r="H834" s="1" t="str">
        <f>IFERROR(__xludf.DUMMYFUNCTION("""COMPUTED_VALUE"""),"dbae897b14374a41defcee8a47a84d4a")</f>
        <v>dbae897b14374a41defcee8a47a84d4a</v>
      </c>
      <c r="I834" s="1">
        <f>IFERROR(__xludf.DUMMYFUNCTION("""COMPUTED_VALUE"""),0.0)</f>
        <v>0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2" t="s">
        <v>945</v>
      </c>
      <c r="B835" s="1"/>
      <c r="C835" s="1"/>
      <c r="D835" s="1"/>
      <c r="E835" s="1"/>
      <c r="F835" s="1" t="str">
        <f>IFERROR(__xludf.DUMMYFUNCTION("""COMPUTED_VALUE"""),"2022-04-11 23:35:49 UTC")</f>
        <v>2022-04-11 23:35:49 UTC</v>
      </c>
      <c r="G835" s="1" t="str">
        <f>IFERROR(__xludf.DUMMYFUNCTION("""COMPUTED_VALUE"""),"8a1908b96a2ec5c627c8901573fe83ee")</f>
        <v>8a1908b96a2ec5c627c8901573fe83ee</v>
      </c>
      <c r="H835" s="1" t="str">
        <f>IFERROR(__xludf.DUMMYFUNCTION("""COMPUTED_VALUE"""),"dbb55196e782d9e11a3ad8a272fa9e6c")</f>
        <v>dbb55196e782d9e11a3ad8a272fa9e6c</v>
      </c>
      <c r="I835" s="1">
        <f>IFERROR(__xludf.DUMMYFUNCTION("""COMPUTED_VALUE"""),0.0)</f>
        <v>0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2" t="s">
        <v>946</v>
      </c>
      <c r="B836" s="2" t="s">
        <v>944</v>
      </c>
      <c r="C836" s="1"/>
      <c r="D836" s="1"/>
      <c r="E836" s="1"/>
      <c r="F836" s="1" t="str">
        <f>IFERROR(__xludf.DUMMYFUNCTION("""COMPUTED_VALUE"""),"2022-04-11 23:35:23 UTC")</f>
        <v>2022-04-11 23:35:23 UTC</v>
      </c>
      <c r="G836" s="1" t="str">
        <f>IFERROR(__xludf.DUMMYFUNCTION("""COMPUTED_VALUE"""),"8a1908b96a2ec5c627c8901573fe83ee")</f>
        <v>8a1908b96a2ec5c627c8901573fe83ee</v>
      </c>
      <c r="H836" s="1" t="str">
        <f>IFERROR(__xludf.DUMMYFUNCTION("""COMPUTED_VALUE"""),"dbea4da031f1640f9ba9a7e64cbf4a74")</f>
        <v>dbea4da031f1640f9ba9a7e64cbf4a74</v>
      </c>
      <c r="I836" s="1">
        <f>IFERROR(__xludf.DUMMYFUNCTION("""COMPUTED_VALUE"""),2.0)</f>
        <v>2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2" t="s">
        <v>947</v>
      </c>
      <c r="B837" s="2" t="s">
        <v>944</v>
      </c>
      <c r="C837" s="1"/>
      <c r="D837" s="1"/>
      <c r="E837" s="1"/>
      <c r="F837" s="1" t="str">
        <f>IFERROR(__xludf.DUMMYFUNCTION("""COMPUTED_VALUE"""),"2022-04-11 23:35:22 UTC")</f>
        <v>2022-04-11 23:35:22 UTC</v>
      </c>
      <c r="G837" s="1" t="str">
        <f>IFERROR(__xludf.DUMMYFUNCTION("""COMPUTED_VALUE"""),"8a1908b96a2ec5c627c8901573fe83ee")</f>
        <v>8a1908b96a2ec5c627c8901573fe83ee</v>
      </c>
      <c r="H837" s="1" t="str">
        <f>IFERROR(__xludf.DUMMYFUNCTION("""COMPUTED_VALUE"""),"dc15d37c60d494c593a364cbc9d3ac98")</f>
        <v>dc15d37c60d494c593a364cbc9d3ac98</v>
      </c>
      <c r="I837" s="1">
        <f>IFERROR(__xludf.DUMMYFUNCTION("""COMPUTED_VALUE"""),2.0)</f>
        <v>2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2" t="s">
        <v>948</v>
      </c>
      <c r="B838" s="1"/>
      <c r="C838" s="1"/>
      <c r="D838" s="1"/>
      <c r="E838" s="1"/>
      <c r="F838" s="1" t="str">
        <f>IFERROR(__xludf.DUMMYFUNCTION("""COMPUTED_VALUE"""),"2022-04-11 23:35:18 UTC")</f>
        <v>2022-04-11 23:35:18 UTC</v>
      </c>
      <c r="G838" s="1" t="str">
        <f>IFERROR(__xludf.DUMMYFUNCTION("""COMPUTED_VALUE"""),"8a1908b96a2ec5c627c8901573fe83ee")</f>
        <v>8a1908b96a2ec5c627c8901573fe83ee</v>
      </c>
      <c r="H838" s="1" t="str">
        <f>IFERROR(__xludf.DUMMYFUNCTION("""COMPUTED_VALUE"""),"dc505209d3b533a59e2254b1a00307c8")</f>
        <v>dc505209d3b533a59e2254b1a00307c8</v>
      </c>
      <c r="I838" s="1">
        <f>IFERROR(__xludf.DUMMYFUNCTION("""COMPUTED_VALUE"""),0.0)</f>
        <v>0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2" t="s">
        <v>949</v>
      </c>
      <c r="B839" s="2" t="s">
        <v>944</v>
      </c>
      <c r="C839" s="1"/>
      <c r="D839" s="1"/>
      <c r="E839" s="1"/>
      <c r="F839" s="1" t="str">
        <f>IFERROR(__xludf.DUMMYFUNCTION("""COMPUTED_VALUE"""),"2022-04-11 23:35:14 UTC")</f>
        <v>2022-04-11 23:35:14 UTC</v>
      </c>
      <c r="G839" s="1" t="str">
        <f>IFERROR(__xludf.DUMMYFUNCTION("""COMPUTED_VALUE"""),"8a1908b96a2ec5c627c8901573fe83ee")</f>
        <v>8a1908b96a2ec5c627c8901573fe83ee</v>
      </c>
      <c r="H839" s="1" t="str">
        <f>IFERROR(__xludf.DUMMYFUNCTION("""COMPUTED_VALUE"""),"dcd99e010dd832895745d1612b5288f2")</f>
        <v>dcd99e010dd832895745d1612b5288f2</v>
      </c>
      <c r="I839" s="1">
        <f>IFERROR(__xludf.DUMMYFUNCTION("""COMPUTED_VALUE"""),1.0)</f>
        <v>1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2" t="s">
        <v>950</v>
      </c>
      <c r="B840" s="2" t="s">
        <v>944</v>
      </c>
      <c r="C840" s="1"/>
      <c r="D840" s="1"/>
      <c r="E840" s="1"/>
      <c r="F840" s="1" t="str">
        <f>IFERROR(__xludf.DUMMYFUNCTION("""COMPUTED_VALUE"""),"2022-04-11 23:34:34 UTC")</f>
        <v>2022-04-11 23:34:34 UTC</v>
      </c>
      <c r="G840" s="1" t="str">
        <f>IFERROR(__xludf.DUMMYFUNCTION("""COMPUTED_VALUE"""),"8a1908b96a2ec5c627c8901573fe83ee")</f>
        <v>8a1908b96a2ec5c627c8901573fe83ee</v>
      </c>
      <c r="H840" s="1" t="str">
        <f>IFERROR(__xludf.DUMMYFUNCTION("""COMPUTED_VALUE"""),"dce7f8c0f12d71a69dd68fcfa9c21728")</f>
        <v>dce7f8c0f12d71a69dd68fcfa9c21728</v>
      </c>
      <c r="I840" s="1">
        <f>IFERROR(__xludf.DUMMYFUNCTION("""COMPUTED_VALUE"""),3.0)</f>
        <v>3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2" t="s">
        <v>951</v>
      </c>
      <c r="B841" s="2" t="s">
        <v>137</v>
      </c>
      <c r="C841" s="1"/>
      <c r="D841" s="1"/>
      <c r="E841" s="1"/>
      <c r="F841" s="1" t="str">
        <f>IFERROR(__xludf.DUMMYFUNCTION("""COMPUTED_VALUE"""),"2022-04-11 23:31:06 UTC")</f>
        <v>2022-04-11 23:31:06 UTC</v>
      </c>
      <c r="G841" s="1" t="str">
        <f>IFERROR(__xludf.DUMMYFUNCTION("""COMPUTED_VALUE"""),"8a1908b96a2ec5c627c8901573fe83ee")</f>
        <v>8a1908b96a2ec5c627c8901573fe83ee</v>
      </c>
      <c r="H841" s="1" t="str">
        <f>IFERROR(__xludf.DUMMYFUNCTION("""COMPUTED_VALUE"""),"dced11daf5eb5662b45c804c9af0727e")</f>
        <v>dced11daf5eb5662b45c804c9af0727e</v>
      </c>
      <c r="I841" s="1">
        <f>IFERROR(__xludf.DUMMYFUNCTION("""COMPUTED_VALUE"""),1.0)</f>
        <v>1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2" t="s">
        <v>952</v>
      </c>
      <c r="B842" s="2" t="s">
        <v>137</v>
      </c>
      <c r="C842" s="1"/>
      <c r="D842" s="1"/>
      <c r="E842" s="1"/>
      <c r="F842" s="1" t="str">
        <f>IFERROR(__xludf.DUMMYFUNCTION("""COMPUTED_VALUE"""),"2022-04-11 23:31:03 UTC")</f>
        <v>2022-04-11 23:31:03 UTC</v>
      </c>
      <c r="G842" s="1" t="str">
        <f>IFERROR(__xludf.DUMMYFUNCTION("""COMPUTED_VALUE"""),"8a1908b96a2ec5c627c8901573fe83ee")</f>
        <v>8a1908b96a2ec5c627c8901573fe83ee</v>
      </c>
      <c r="H842" s="1" t="str">
        <f>IFERROR(__xludf.DUMMYFUNCTION("""COMPUTED_VALUE"""),"dd4284a6ef69f6beb5b40c9e0182b5c1")</f>
        <v>dd4284a6ef69f6beb5b40c9e0182b5c1</v>
      </c>
      <c r="I842" s="1">
        <f>IFERROR(__xludf.DUMMYFUNCTION("""COMPUTED_VALUE"""),0.0)</f>
        <v>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2" t="s">
        <v>953</v>
      </c>
      <c r="B843" s="2" t="s">
        <v>954</v>
      </c>
      <c r="C843" s="1"/>
      <c r="D843" s="1"/>
      <c r="E843" s="1"/>
      <c r="F843" s="1" t="str">
        <f>IFERROR(__xludf.DUMMYFUNCTION("""COMPUTED_VALUE"""),"2022-04-11 23:26:59 UTC")</f>
        <v>2022-04-11 23:26:59 UTC</v>
      </c>
      <c r="G843" s="1" t="str">
        <f>IFERROR(__xludf.DUMMYFUNCTION("""COMPUTED_VALUE"""),"8a1908b96a2ec5c627c8901573fe83ee")</f>
        <v>8a1908b96a2ec5c627c8901573fe83ee</v>
      </c>
      <c r="H843" s="1" t="str">
        <f>IFERROR(__xludf.DUMMYFUNCTION("""COMPUTED_VALUE"""),"dd656c56b92d5d545120737988e89a16")</f>
        <v>dd656c56b92d5d545120737988e89a16</v>
      </c>
      <c r="I843" s="1">
        <f>IFERROR(__xludf.DUMMYFUNCTION("""COMPUTED_VALUE"""),1.0)</f>
        <v>1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2" t="s">
        <v>955</v>
      </c>
      <c r="B844" s="1"/>
      <c r="C844" s="1"/>
      <c r="D844" s="1"/>
      <c r="E844" s="1"/>
      <c r="F844" s="1" t="str">
        <f>IFERROR(__xludf.DUMMYFUNCTION("""COMPUTED_VALUE"""),"2022-04-11 23:26:39 UTC")</f>
        <v>2022-04-11 23:26:39 UTC</v>
      </c>
      <c r="G844" s="1" t="str">
        <f>IFERROR(__xludf.DUMMYFUNCTION("""COMPUTED_VALUE"""),"663f3183901582606756364b871d1004")</f>
        <v>663f3183901582606756364b871d1004</v>
      </c>
      <c r="H844" s="1" t="str">
        <f>IFERROR(__xludf.DUMMYFUNCTION("""COMPUTED_VALUE"""),"ddceb4bac6ec54a82b1caeb999cbd854")</f>
        <v>ddceb4bac6ec54a82b1caeb999cbd854</v>
      </c>
      <c r="I844" s="1">
        <f>IFERROR(__xludf.DUMMYFUNCTION("""COMPUTED_VALUE"""),0.0)</f>
        <v>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2" t="s">
        <v>956</v>
      </c>
      <c r="B845" s="2" t="s">
        <v>954</v>
      </c>
      <c r="C845" s="1"/>
      <c r="D845" s="1"/>
      <c r="E845" s="1"/>
      <c r="F845" s="1" t="str">
        <f>IFERROR(__xludf.DUMMYFUNCTION("""COMPUTED_VALUE"""),"2022-04-11 23:24:23 UTC")</f>
        <v>2022-04-11 23:24:23 UTC</v>
      </c>
      <c r="G845" s="1" t="str">
        <f>IFERROR(__xludf.DUMMYFUNCTION("""COMPUTED_VALUE"""),"859655292faa1c41d80073134d69e50c")</f>
        <v>859655292faa1c41d80073134d69e50c</v>
      </c>
      <c r="H845" s="1" t="str">
        <f>IFERROR(__xludf.DUMMYFUNCTION("""COMPUTED_VALUE"""),"de1f9b72074eb301f855104cc4295bf4")</f>
        <v>de1f9b72074eb301f855104cc4295bf4</v>
      </c>
      <c r="I845" s="1">
        <f>IFERROR(__xludf.DUMMYFUNCTION("""COMPUTED_VALUE"""),1.0)</f>
        <v>1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2" t="s">
        <v>957</v>
      </c>
      <c r="B846" s="2" t="s">
        <v>954</v>
      </c>
      <c r="C846" s="1"/>
      <c r="D846" s="1"/>
      <c r="E846" s="1"/>
      <c r="F846" s="1" t="str">
        <f>IFERROR(__xludf.DUMMYFUNCTION("""COMPUTED_VALUE"""),"2022-04-11 23:24:10 UTC")</f>
        <v>2022-04-11 23:24:10 UTC</v>
      </c>
      <c r="G846" s="1" t="str">
        <f>IFERROR(__xludf.DUMMYFUNCTION("""COMPUTED_VALUE"""),"859655292faa1c41d80073134d69e50c")</f>
        <v>859655292faa1c41d80073134d69e50c</v>
      </c>
      <c r="H846" s="1" t="str">
        <f>IFERROR(__xludf.DUMMYFUNCTION("""COMPUTED_VALUE"""),"de444256221168098379c2825dcadd8e")</f>
        <v>de444256221168098379c2825dcadd8e</v>
      </c>
      <c r="I846" s="1">
        <f>IFERROR(__xludf.DUMMYFUNCTION("""COMPUTED_VALUE"""),1.0)</f>
        <v>1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2" t="s">
        <v>958</v>
      </c>
      <c r="B847" s="1"/>
      <c r="C847" s="1"/>
      <c r="D847" s="1"/>
      <c r="E847" s="1"/>
      <c r="F847" s="1" t="str">
        <f>IFERROR(__xludf.DUMMYFUNCTION("""COMPUTED_VALUE"""),"2022-04-11 23:18:31 UTC")</f>
        <v>2022-04-11 23:18:31 UTC</v>
      </c>
      <c r="G847" s="1" t="str">
        <f>IFERROR(__xludf.DUMMYFUNCTION("""COMPUTED_VALUE"""),"859655292faa1c41d80073134d69e50c")</f>
        <v>859655292faa1c41d80073134d69e50c</v>
      </c>
      <c r="H847" s="1" t="str">
        <f>IFERROR(__xludf.DUMMYFUNCTION("""COMPUTED_VALUE"""),"de4d96e6e13dea7f85a73277171f0555")</f>
        <v>de4d96e6e13dea7f85a73277171f0555</v>
      </c>
      <c r="I847" s="1">
        <f>IFERROR(__xludf.DUMMYFUNCTION("""COMPUTED_VALUE"""),2.0)</f>
        <v>2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2" t="s">
        <v>959</v>
      </c>
      <c r="B848" s="1"/>
      <c r="C848" s="1"/>
      <c r="D848" s="1"/>
      <c r="E848" s="1"/>
      <c r="F848" s="1" t="str">
        <f>IFERROR(__xludf.DUMMYFUNCTION("""COMPUTED_VALUE"""),"2022-04-11 23:18:27 UTC")</f>
        <v>2022-04-11 23:18:27 UTC</v>
      </c>
      <c r="G848" s="1" t="str">
        <f>IFERROR(__xludf.DUMMYFUNCTION("""COMPUTED_VALUE"""),"859655292faa1c41d80073134d69e50c")</f>
        <v>859655292faa1c41d80073134d69e50c</v>
      </c>
      <c r="H848" s="1" t="str">
        <f>IFERROR(__xludf.DUMMYFUNCTION("""COMPUTED_VALUE"""),"de58075a69fd1a909056db8983e59e49")</f>
        <v>de58075a69fd1a909056db8983e59e49</v>
      </c>
      <c r="I848" s="1">
        <f>IFERROR(__xludf.DUMMYFUNCTION("""COMPUTED_VALUE"""),0.0)</f>
        <v>0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2" t="s">
        <v>960</v>
      </c>
      <c r="B849" s="1"/>
      <c r="C849" s="1"/>
      <c r="D849" s="1"/>
      <c r="E849" s="1"/>
      <c r="F849" s="1" t="str">
        <f>IFERROR(__xludf.DUMMYFUNCTION("""COMPUTED_VALUE"""),"2022-04-11 23:17:40 UTC")</f>
        <v>2022-04-11 23:17:40 UTC</v>
      </c>
      <c r="G849" s="1" t="str">
        <f>IFERROR(__xludf.DUMMYFUNCTION("""COMPUTED_VALUE"""),"555a56bdd555b356d19655625462b0d6")</f>
        <v>555a56bdd555b356d19655625462b0d6</v>
      </c>
      <c r="H849" s="1" t="str">
        <f>IFERROR(__xludf.DUMMYFUNCTION("""COMPUTED_VALUE"""),"de8401bcb5a8db3cf5fcd291d48a671d")</f>
        <v>de8401bcb5a8db3cf5fcd291d48a671d</v>
      </c>
      <c r="I849" s="1">
        <f>IFERROR(__xludf.DUMMYFUNCTION("""COMPUTED_VALUE"""),2.0)</f>
        <v>2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2" t="s">
        <v>961</v>
      </c>
      <c r="B850" s="1"/>
      <c r="C850" s="1"/>
      <c r="D850" s="1"/>
      <c r="E850" s="1"/>
      <c r="F850" s="1" t="str">
        <f>IFERROR(__xludf.DUMMYFUNCTION("""COMPUTED_VALUE"""),"2022-04-11 23:15:47 UTC")</f>
        <v>2022-04-11 23:15:47 UTC</v>
      </c>
      <c r="G850" s="1" t="str">
        <f>IFERROR(__xludf.DUMMYFUNCTION("""COMPUTED_VALUE"""),"6d33f5d012b6e5db1b48861d4b92cf54")</f>
        <v>6d33f5d012b6e5db1b48861d4b92cf54</v>
      </c>
      <c r="H850" s="1" t="str">
        <f>IFERROR(__xludf.DUMMYFUNCTION("""COMPUTED_VALUE"""),"debfe92260dd64f918c0da86160bdcdc")</f>
        <v>debfe92260dd64f918c0da86160bdcdc</v>
      </c>
      <c r="I850" s="1">
        <f>IFERROR(__xludf.DUMMYFUNCTION("""COMPUTED_VALUE"""),1.0)</f>
        <v>1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2" t="s">
        <v>962</v>
      </c>
      <c r="B851" s="1"/>
      <c r="C851" s="1"/>
      <c r="D851" s="1"/>
      <c r="E851" s="1"/>
      <c r="F851" s="1" t="str">
        <f>IFERROR(__xludf.DUMMYFUNCTION("""COMPUTED_VALUE"""),"2022-04-11 23:15:30 UTC")</f>
        <v>2022-04-11 23:15:30 UTC</v>
      </c>
      <c r="G851" s="1" t="str">
        <f>IFERROR(__xludf.DUMMYFUNCTION("""COMPUTED_VALUE"""),"cfe125b4fb6061c05c6877db075d51af")</f>
        <v>cfe125b4fb6061c05c6877db075d51af</v>
      </c>
      <c r="H851" s="1" t="str">
        <f>IFERROR(__xludf.DUMMYFUNCTION("""COMPUTED_VALUE"""),"decac8fc1b079c0b21f7b5ac492c5fa7")</f>
        <v>decac8fc1b079c0b21f7b5ac492c5fa7</v>
      </c>
      <c r="I851" s="1">
        <f>IFERROR(__xludf.DUMMYFUNCTION("""COMPUTED_VALUE"""),1.0)</f>
        <v>1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2" t="s">
        <v>963</v>
      </c>
      <c r="B852" s="1"/>
      <c r="C852" s="1"/>
      <c r="D852" s="1"/>
      <c r="E852" s="1"/>
      <c r="F852" s="1" t="str">
        <f>IFERROR(__xludf.DUMMYFUNCTION("""COMPUTED_VALUE"""),"2022-04-11 23:07:37 UTC")</f>
        <v>2022-04-11 23:07:37 UTC</v>
      </c>
      <c r="G852" s="1" t="str">
        <f>IFERROR(__xludf.DUMMYFUNCTION("""COMPUTED_VALUE"""),"cfe125b4fb6061c05c6877db075d51af")</f>
        <v>cfe125b4fb6061c05c6877db075d51af</v>
      </c>
      <c r="H852" s="1" t="str">
        <f>IFERROR(__xludf.DUMMYFUNCTION("""COMPUTED_VALUE"""),"defa06c26e1a5e6f2b597f59fa23a290")</f>
        <v>defa06c26e1a5e6f2b597f59fa23a290</v>
      </c>
      <c r="I852" s="1">
        <f>IFERROR(__xludf.DUMMYFUNCTION("""COMPUTED_VALUE"""),1.0)</f>
        <v>1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2" t="s">
        <v>964</v>
      </c>
      <c r="B853" s="2" t="s">
        <v>965</v>
      </c>
      <c r="C853" s="1"/>
      <c r="D853" s="1"/>
      <c r="E853" s="1"/>
      <c r="F853" s="1" t="str">
        <f>IFERROR(__xludf.DUMMYFUNCTION("""COMPUTED_VALUE"""),"2022-04-11 23:03:39 UTC")</f>
        <v>2022-04-11 23:03:39 UTC</v>
      </c>
      <c r="G853" s="1" t="str">
        <f>IFERROR(__xludf.DUMMYFUNCTION("""COMPUTED_VALUE"""),"cfe125b4fb6061c05c6877db075d51af")</f>
        <v>cfe125b4fb6061c05c6877db075d51af</v>
      </c>
      <c r="H853" s="1" t="str">
        <f>IFERROR(__xludf.DUMMYFUNCTION("""COMPUTED_VALUE"""),"df414a6313a269f5616d7cbec4852ca4")</f>
        <v>df414a6313a269f5616d7cbec4852ca4</v>
      </c>
      <c r="I853" s="1">
        <f>IFERROR(__xludf.DUMMYFUNCTION("""COMPUTED_VALUE"""),1.0)</f>
        <v>1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2" t="s">
        <v>966</v>
      </c>
      <c r="B854" s="1"/>
      <c r="C854" s="1"/>
      <c r="D854" s="1"/>
      <c r="E854" s="1"/>
      <c r="F854" s="1" t="str">
        <f>IFERROR(__xludf.DUMMYFUNCTION("""COMPUTED_VALUE"""),"2022-04-11 22:45:45 UTC")</f>
        <v>2022-04-11 22:45:45 UTC</v>
      </c>
      <c r="G854" s="1" t="str">
        <f>IFERROR(__xludf.DUMMYFUNCTION("""COMPUTED_VALUE"""),"cfe125b4fb6061c05c6877db075d51af")</f>
        <v>cfe125b4fb6061c05c6877db075d51af</v>
      </c>
      <c r="H854" s="1" t="str">
        <f>IFERROR(__xludf.DUMMYFUNCTION("""COMPUTED_VALUE"""),"df495ebe85542503fa64472dfd378c77")</f>
        <v>df495ebe85542503fa64472dfd378c77</v>
      </c>
      <c r="I854" s="1">
        <f>IFERROR(__xludf.DUMMYFUNCTION("""COMPUTED_VALUE"""),1.0)</f>
        <v>1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2" t="s">
        <v>967</v>
      </c>
      <c r="B855" s="1"/>
      <c r="C855" s="1"/>
      <c r="D855" s="1"/>
      <c r="E855" s="1"/>
      <c r="F855" s="1" t="str">
        <f>IFERROR(__xludf.DUMMYFUNCTION("""COMPUTED_VALUE"""),"2022-04-11 22:26:37 UTC")</f>
        <v>2022-04-11 22:26:37 UTC</v>
      </c>
      <c r="G855" s="1" t="str">
        <f>IFERROR(__xludf.DUMMYFUNCTION("""COMPUTED_VALUE"""),"cfe125b4fb6061c05c6877db075d51af")</f>
        <v>cfe125b4fb6061c05c6877db075d51af</v>
      </c>
      <c r="H855" s="1" t="str">
        <f>IFERROR(__xludf.DUMMYFUNCTION("""COMPUTED_VALUE"""),"df56e9b6cd21770f36f0b597730e7156")</f>
        <v>df56e9b6cd21770f36f0b597730e7156</v>
      </c>
      <c r="I855" s="1">
        <f>IFERROR(__xludf.DUMMYFUNCTION("""COMPUTED_VALUE"""),0.0)</f>
        <v>0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2" t="s">
        <v>968</v>
      </c>
      <c r="B856" s="1"/>
      <c r="C856" s="1"/>
      <c r="D856" s="1"/>
      <c r="E856" s="1"/>
      <c r="F856" s="1" t="str">
        <f>IFERROR(__xludf.DUMMYFUNCTION("""COMPUTED_VALUE"""),"2022-04-11 22:00:06 UTC")</f>
        <v>2022-04-11 22:00:06 UTC</v>
      </c>
      <c r="G856" s="1" t="str">
        <f>IFERROR(__xludf.DUMMYFUNCTION("""COMPUTED_VALUE"""),"cfe125b4fb6061c05c6877db075d51af")</f>
        <v>cfe125b4fb6061c05c6877db075d51af</v>
      </c>
      <c r="H856" s="1" t="str">
        <f>IFERROR(__xludf.DUMMYFUNCTION("""COMPUTED_VALUE"""),"dfa00c6326eddfa28cad57f87c5465fe")</f>
        <v>dfa00c6326eddfa28cad57f87c5465fe</v>
      </c>
      <c r="I856" s="1">
        <f>IFERROR(__xludf.DUMMYFUNCTION("""COMPUTED_VALUE"""),0.0)</f>
        <v>0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2" t="s">
        <v>969</v>
      </c>
      <c r="B857" s="2" t="s">
        <v>970</v>
      </c>
      <c r="C857" s="1"/>
      <c r="D857" s="1"/>
      <c r="E857" s="1"/>
      <c r="F857" s="1" t="str">
        <f>IFERROR(__xludf.DUMMYFUNCTION("""COMPUTED_VALUE"""),"2022-04-11 21:58:11 UTC")</f>
        <v>2022-04-11 21:58:11 UTC</v>
      </c>
      <c r="G857" s="1" t="str">
        <f>IFERROR(__xludf.DUMMYFUNCTION("""COMPUTED_VALUE"""),"cfe125b4fb6061c05c6877db075d51af")</f>
        <v>cfe125b4fb6061c05c6877db075d51af</v>
      </c>
      <c r="H857" s="1" t="str">
        <f>IFERROR(__xludf.DUMMYFUNCTION("""COMPUTED_VALUE"""),"dfa812272fceebcf836b6670376108be")</f>
        <v>dfa812272fceebcf836b6670376108be</v>
      </c>
      <c r="I857" s="1">
        <f>IFERROR(__xludf.DUMMYFUNCTION("""COMPUTED_VALUE"""),2.0)</f>
        <v>2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2" t="s">
        <v>971</v>
      </c>
      <c r="B858" s="2" t="s">
        <v>972</v>
      </c>
      <c r="C858" s="1"/>
      <c r="D858" s="1"/>
      <c r="E858" s="1"/>
      <c r="F858" s="1" t="str">
        <f>IFERROR(__xludf.DUMMYFUNCTION("""COMPUTED_VALUE"""),"2022-04-11 21:51:33 UTC")</f>
        <v>2022-04-11 21:51:33 UTC</v>
      </c>
      <c r="G858" s="1" t="str">
        <f>IFERROR(__xludf.DUMMYFUNCTION("""COMPUTED_VALUE"""),"cfe125b4fb6061c05c6877db075d51af")</f>
        <v>cfe125b4fb6061c05c6877db075d51af</v>
      </c>
      <c r="H858" s="1" t="str">
        <f>IFERROR(__xludf.DUMMYFUNCTION("""COMPUTED_VALUE"""),"e018138f12ffe0a068b3bc0734f5a9ed")</f>
        <v>e018138f12ffe0a068b3bc0734f5a9ed</v>
      </c>
      <c r="I858" s="1">
        <f>IFERROR(__xludf.DUMMYFUNCTION("""COMPUTED_VALUE"""),0.0)</f>
        <v>0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2" t="s">
        <v>973</v>
      </c>
      <c r="B859" s="2" t="s">
        <v>972</v>
      </c>
      <c r="C859" s="1"/>
      <c r="D859" s="1"/>
      <c r="E859" s="1"/>
      <c r="F859" s="1" t="str">
        <f>IFERROR(__xludf.DUMMYFUNCTION("""COMPUTED_VALUE"""),"2022-04-11 21:51:15 UTC")</f>
        <v>2022-04-11 21:51:15 UTC</v>
      </c>
      <c r="G859" s="1" t="str">
        <f>IFERROR(__xludf.DUMMYFUNCTION("""COMPUTED_VALUE"""),"cfe125b4fb6061c05c6877db075d51af")</f>
        <v>cfe125b4fb6061c05c6877db075d51af</v>
      </c>
      <c r="H859" s="1" t="str">
        <f>IFERROR(__xludf.DUMMYFUNCTION("""COMPUTED_VALUE"""),"e027e08e72f10c1199f49d98bea45791")</f>
        <v>e027e08e72f10c1199f49d98bea45791</v>
      </c>
      <c r="I859" s="1">
        <f>IFERROR(__xludf.DUMMYFUNCTION("""COMPUTED_VALUE"""),1.0)</f>
        <v>1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2" t="s">
        <v>974</v>
      </c>
      <c r="B860" s="2" t="s">
        <v>972</v>
      </c>
      <c r="C860" s="1"/>
      <c r="D860" s="1"/>
      <c r="E860" s="1"/>
      <c r="F860" s="1" t="str">
        <f>IFERROR(__xludf.DUMMYFUNCTION("""COMPUTED_VALUE"""),"2022-04-11 21:51:08 UTC")</f>
        <v>2022-04-11 21:51:08 UTC</v>
      </c>
      <c r="G860" s="1" t="str">
        <f>IFERROR(__xludf.DUMMYFUNCTION("""COMPUTED_VALUE"""),"cfe125b4fb6061c05c6877db075d51af")</f>
        <v>cfe125b4fb6061c05c6877db075d51af</v>
      </c>
      <c r="H860" s="1" t="str">
        <f>IFERROR(__xludf.DUMMYFUNCTION("""COMPUTED_VALUE"""),"e100e02e2879ddd59a92f06b575e1608")</f>
        <v>e100e02e2879ddd59a92f06b575e1608</v>
      </c>
      <c r="I860" s="1">
        <f>IFERROR(__xludf.DUMMYFUNCTION("""COMPUTED_VALUE"""),0.0)</f>
        <v>0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2" t="s">
        <v>975</v>
      </c>
      <c r="B861" s="2" t="s">
        <v>976</v>
      </c>
      <c r="C861" s="1"/>
      <c r="D861" s="1"/>
      <c r="E861" s="1"/>
      <c r="F861" s="1" t="str">
        <f>IFERROR(__xludf.DUMMYFUNCTION("""COMPUTED_VALUE"""),"2022-04-11 21:49:16 UTC")</f>
        <v>2022-04-11 21:49:16 UTC</v>
      </c>
      <c r="G861" s="1" t="str">
        <f>IFERROR(__xludf.DUMMYFUNCTION("""COMPUTED_VALUE"""),"cfe125b4fb6061c05c6877db075d51af")</f>
        <v>cfe125b4fb6061c05c6877db075d51af</v>
      </c>
      <c r="H861" s="1" t="str">
        <f>IFERROR(__xludf.DUMMYFUNCTION("""COMPUTED_VALUE"""),"e1198024911ca9b7f37b84bb34ff5b6c")</f>
        <v>e1198024911ca9b7f37b84bb34ff5b6c</v>
      </c>
      <c r="I861" s="1">
        <f>IFERROR(__xludf.DUMMYFUNCTION("""COMPUTED_VALUE"""),0.0)</f>
        <v>0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2" t="s">
        <v>977</v>
      </c>
      <c r="B862" s="1"/>
      <c r="C862" s="1"/>
      <c r="D862" s="1"/>
      <c r="E862" s="1"/>
      <c r="F862" s="1" t="str">
        <f>IFERROR(__xludf.DUMMYFUNCTION("""COMPUTED_VALUE"""),"2022-04-11 21:44:23 UTC")</f>
        <v>2022-04-11 21:44:23 UTC</v>
      </c>
      <c r="G862" s="1" t="str">
        <f>IFERROR(__xludf.DUMMYFUNCTION("""COMPUTED_VALUE"""),"cfe125b4fb6061c05c6877db075d51af")</f>
        <v>cfe125b4fb6061c05c6877db075d51af</v>
      </c>
      <c r="H862" s="1" t="str">
        <f>IFERROR(__xludf.DUMMYFUNCTION("""COMPUTED_VALUE"""),"e16ce150747384b5e6b2097e341f5c32")</f>
        <v>e16ce150747384b5e6b2097e341f5c32</v>
      </c>
      <c r="I862" s="1">
        <f>IFERROR(__xludf.DUMMYFUNCTION("""COMPUTED_VALUE"""),1.0)</f>
        <v>1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2" t="s">
        <v>978</v>
      </c>
      <c r="B863" s="2" t="s">
        <v>979</v>
      </c>
      <c r="C863" s="1"/>
      <c r="D863" s="1"/>
      <c r="E863" s="1"/>
      <c r="F863" s="1" t="str">
        <f>IFERROR(__xludf.DUMMYFUNCTION("""COMPUTED_VALUE"""),"2022-04-11 20:49:09 UTC")</f>
        <v>2022-04-11 20:49:09 UTC</v>
      </c>
      <c r="G863" s="1" t="str">
        <f>IFERROR(__xludf.DUMMYFUNCTION("""COMPUTED_VALUE"""),"cfe125b4fb6061c05c6877db075d51af")</f>
        <v>cfe125b4fb6061c05c6877db075d51af</v>
      </c>
      <c r="H863" s="1" t="str">
        <f>IFERROR(__xludf.DUMMYFUNCTION("""COMPUTED_VALUE"""),"e1723e1dc1692120991df143a6eb28ac")</f>
        <v>e1723e1dc1692120991df143a6eb28ac</v>
      </c>
      <c r="I863" s="1">
        <f>IFERROR(__xludf.DUMMYFUNCTION("""COMPUTED_VALUE"""),0.0)</f>
        <v>0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2" t="s">
        <v>980</v>
      </c>
      <c r="B864" s="1"/>
      <c r="C864" s="1"/>
      <c r="D864" s="1"/>
      <c r="E864" s="1"/>
      <c r="F864" s="1" t="str">
        <f>IFERROR(__xludf.DUMMYFUNCTION("""COMPUTED_VALUE"""),"2022-04-11 20:09:01 UTC")</f>
        <v>2022-04-11 20:09:01 UTC</v>
      </c>
      <c r="G864" s="1" t="str">
        <f>IFERROR(__xludf.DUMMYFUNCTION("""COMPUTED_VALUE"""),"cfe125b4fb6061c05c6877db075d51af")</f>
        <v>cfe125b4fb6061c05c6877db075d51af</v>
      </c>
      <c r="H864" s="1" t="str">
        <f>IFERROR(__xludf.DUMMYFUNCTION("""COMPUTED_VALUE"""),"e193f740b1d8a310d685f27643dba1b3")</f>
        <v>e193f740b1d8a310d685f27643dba1b3</v>
      </c>
      <c r="I864" s="1">
        <f>IFERROR(__xludf.DUMMYFUNCTION("""COMPUTED_VALUE"""),1.0)</f>
        <v>1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2" t="s">
        <v>981</v>
      </c>
      <c r="B865" s="2" t="s">
        <v>982</v>
      </c>
      <c r="C865" s="1"/>
      <c r="D865" s="1"/>
      <c r="E865" s="1"/>
      <c r="F865" s="1" t="str">
        <f>IFERROR(__xludf.DUMMYFUNCTION("""COMPUTED_VALUE"""),"2022-04-11 20:06:32 UTC")</f>
        <v>2022-04-11 20:06:32 UTC</v>
      </c>
      <c r="G865" s="1" t="str">
        <f>IFERROR(__xludf.DUMMYFUNCTION("""COMPUTED_VALUE"""),"cfe125b4fb6061c05c6877db075d51af")</f>
        <v>cfe125b4fb6061c05c6877db075d51af</v>
      </c>
      <c r="H865" s="1" t="str">
        <f>IFERROR(__xludf.DUMMYFUNCTION("""COMPUTED_VALUE"""),"e1cefcd1da6849d5bf8157496fa6be74")</f>
        <v>e1cefcd1da6849d5bf8157496fa6be74</v>
      </c>
      <c r="I865" s="1">
        <f>IFERROR(__xludf.DUMMYFUNCTION("""COMPUTED_VALUE"""),0.0)</f>
        <v>0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2" t="s">
        <v>983</v>
      </c>
      <c r="B866" s="2" t="s">
        <v>984</v>
      </c>
      <c r="C866" s="1"/>
      <c r="D866" s="1"/>
      <c r="E866" s="1"/>
      <c r="F866" s="1" t="str">
        <f>IFERROR(__xludf.DUMMYFUNCTION("""COMPUTED_VALUE"""),"2022-04-11 20:03:46 UTC")</f>
        <v>2022-04-11 20:03:46 UTC</v>
      </c>
      <c r="G866" s="1" t="str">
        <f>IFERROR(__xludf.DUMMYFUNCTION("""COMPUTED_VALUE"""),"cfe125b4fb6061c05c6877db075d51af")</f>
        <v>cfe125b4fb6061c05c6877db075d51af</v>
      </c>
      <c r="H866" s="1" t="str">
        <f>IFERROR(__xludf.DUMMYFUNCTION("""COMPUTED_VALUE"""),"e25c90222a8fb87fd415568316644d68")</f>
        <v>e25c90222a8fb87fd415568316644d68</v>
      </c>
      <c r="I866" s="1">
        <f>IFERROR(__xludf.DUMMYFUNCTION("""COMPUTED_VALUE"""),1.0)</f>
        <v>1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2" t="s">
        <v>985</v>
      </c>
      <c r="B867" s="1"/>
      <c r="C867" s="1"/>
      <c r="D867" s="1"/>
      <c r="E867" s="1"/>
      <c r="F867" s="1" t="str">
        <f>IFERROR(__xludf.DUMMYFUNCTION("""COMPUTED_VALUE"""),"2022-04-11 20:01:04 UTC")</f>
        <v>2022-04-11 20:01:04 UTC</v>
      </c>
      <c r="G867" s="1" t="str">
        <f>IFERROR(__xludf.DUMMYFUNCTION("""COMPUTED_VALUE"""),"cfe125b4fb6061c05c6877db075d51af")</f>
        <v>cfe125b4fb6061c05c6877db075d51af</v>
      </c>
      <c r="H867" s="1" t="str">
        <f>IFERROR(__xludf.DUMMYFUNCTION("""COMPUTED_VALUE"""),"e2688bf10b31312d29d47c614ec7f4b3")</f>
        <v>e2688bf10b31312d29d47c614ec7f4b3</v>
      </c>
      <c r="I867" s="1">
        <f>IFERROR(__xludf.DUMMYFUNCTION("""COMPUTED_VALUE"""),0.0)</f>
        <v>0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2" t="s">
        <v>986</v>
      </c>
      <c r="B868" s="1"/>
      <c r="C868" s="1"/>
      <c r="D868" s="1"/>
      <c r="E868" s="1"/>
      <c r="F868" s="1" t="str">
        <f>IFERROR(__xludf.DUMMYFUNCTION("""COMPUTED_VALUE"""),"2022-04-11 19:50:24 UTC")</f>
        <v>2022-04-11 19:50:24 UTC</v>
      </c>
      <c r="G868" s="1" t="str">
        <f>IFERROR(__xludf.DUMMYFUNCTION("""COMPUTED_VALUE"""),"cfe125b4fb6061c05c6877db075d51af")</f>
        <v>cfe125b4fb6061c05c6877db075d51af</v>
      </c>
      <c r="H868" s="1" t="str">
        <f>IFERROR(__xludf.DUMMYFUNCTION("""COMPUTED_VALUE"""),"e42fb18d0287b273160a3415bfe4016f")</f>
        <v>e42fb18d0287b273160a3415bfe4016f</v>
      </c>
      <c r="I868" s="1">
        <f>IFERROR(__xludf.DUMMYFUNCTION("""COMPUTED_VALUE"""),0.0)</f>
        <v>0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2" t="s">
        <v>987</v>
      </c>
      <c r="B869" s="1"/>
      <c r="C869" s="1"/>
      <c r="D869" s="1"/>
      <c r="E869" s="1"/>
      <c r="F869" s="1" t="str">
        <f>IFERROR(__xludf.DUMMYFUNCTION("""COMPUTED_VALUE"""),"2022-04-11 19:47:58 UTC")</f>
        <v>2022-04-11 19:47:58 UTC</v>
      </c>
      <c r="G869" s="1" t="str">
        <f>IFERROR(__xludf.DUMMYFUNCTION("""COMPUTED_VALUE"""),"cfe125b4fb6061c05c6877db075d51af")</f>
        <v>cfe125b4fb6061c05c6877db075d51af</v>
      </c>
      <c r="H869" s="1" t="str">
        <f>IFERROR(__xludf.DUMMYFUNCTION("""COMPUTED_VALUE"""),"e44a37ac26c41feb4ba67ff4452fdb90")</f>
        <v>e44a37ac26c41feb4ba67ff4452fdb90</v>
      </c>
      <c r="I869" s="1">
        <f>IFERROR(__xludf.DUMMYFUNCTION("""COMPUTED_VALUE"""),2.0)</f>
        <v>2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2" t="s">
        <v>988</v>
      </c>
      <c r="B870" s="1"/>
      <c r="C870" s="1"/>
      <c r="D870" s="1"/>
      <c r="E870" s="1"/>
      <c r="F870" s="1" t="str">
        <f>IFERROR(__xludf.DUMMYFUNCTION("""COMPUTED_VALUE"""),"2022-04-11 19:47:53 UTC")</f>
        <v>2022-04-11 19:47:53 UTC</v>
      </c>
      <c r="G870" s="1" t="str">
        <f>IFERROR(__xludf.DUMMYFUNCTION("""COMPUTED_VALUE"""),"cfe125b4fb6061c05c6877db075d51af")</f>
        <v>cfe125b4fb6061c05c6877db075d51af</v>
      </c>
      <c r="H870" s="1" t="str">
        <f>IFERROR(__xludf.DUMMYFUNCTION("""COMPUTED_VALUE"""),"e465671df21299d0b7bf65910246c53f")</f>
        <v>e465671df21299d0b7bf65910246c53f</v>
      </c>
      <c r="I870" s="1">
        <f>IFERROR(__xludf.DUMMYFUNCTION("""COMPUTED_VALUE"""),0.0)</f>
        <v>0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2" t="s">
        <v>989</v>
      </c>
      <c r="B871" s="1"/>
      <c r="C871" s="1"/>
      <c r="D871" s="1"/>
      <c r="E871" s="1"/>
      <c r="F871" s="1" t="str">
        <f>IFERROR(__xludf.DUMMYFUNCTION("""COMPUTED_VALUE"""),"2022-04-11 19:29:31 UTC")</f>
        <v>2022-04-11 19:29:31 UTC</v>
      </c>
      <c r="G871" s="1" t="str">
        <f>IFERROR(__xludf.DUMMYFUNCTION("""COMPUTED_VALUE"""),"cfe125b4fb6061c05c6877db075d51af")</f>
        <v>cfe125b4fb6061c05c6877db075d51af</v>
      </c>
      <c r="H871" s="1" t="str">
        <f>IFERROR(__xludf.DUMMYFUNCTION("""COMPUTED_VALUE"""),"e4699fe7ae007a745b3c8a9a7a706fff")</f>
        <v>e4699fe7ae007a745b3c8a9a7a706fff</v>
      </c>
      <c r="I871" s="1">
        <f>IFERROR(__xludf.DUMMYFUNCTION("""COMPUTED_VALUE"""),1.0)</f>
        <v>1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2" t="s">
        <v>990</v>
      </c>
      <c r="B872" s="1"/>
      <c r="C872" s="1"/>
      <c r="D872" s="1"/>
      <c r="E872" s="1"/>
      <c r="F872" s="1" t="str">
        <f>IFERROR(__xludf.DUMMYFUNCTION("""COMPUTED_VALUE"""),"2022-04-11 19:24:05 UTC")</f>
        <v>2022-04-11 19:24:05 UTC</v>
      </c>
      <c r="G872" s="1" t="str">
        <f>IFERROR(__xludf.DUMMYFUNCTION("""COMPUTED_VALUE"""),"cfe125b4fb6061c05c6877db075d51af")</f>
        <v>cfe125b4fb6061c05c6877db075d51af</v>
      </c>
      <c r="H872" s="1" t="str">
        <f>IFERROR(__xludf.DUMMYFUNCTION("""COMPUTED_VALUE"""),"e4c23b42a18cf72729e974d03d20394f")</f>
        <v>e4c23b42a18cf72729e974d03d20394f</v>
      </c>
      <c r="I872" s="1">
        <f>IFERROR(__xludf.DUMMYFUNCTION("""COMPUTED_VALUE"""),1.0)</f>
        <v>1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2" t="s">
        <v>991</v>
      </c>
      <c r="B873" s="2" t="s">
        <v>992</v>
      </c>
      <c r="C873" s="1"/>
      <c r="D873" s="1"/>
      <c r="E873" s="1"/>
      <c r="F873" s="1" t="str">
        <f>IFERROR(__xludf.DUMMYFUNCTION("""COMPUTED_VALUE"""),"2022-04-11 19:21:53 UTC")</f>
        <v>2022-04-11 19:21:53 UTC</v>
      </c>
      <c r="G873" s="1" t="str">
        <f>IFERROR(__xludf.DUMMYFUNCTION("""COMPUTED_VALUE"""),"cfe125b4fb6061c05c6877db075d51af")</f>
        <v>cfe125b4fb6061c05c6877db075d51af</v>
      </c>
      <c r="H873" s="1" t="str">
        <f>IFERROR(__xludf.DUMMYFUNCTION("""COMPUTED_VALUE"""),"e4f01a6eab294cb16d39982ca2519962")</f>
        <v>e4f01a6eab294cb16d39982ca2519962</v>
      </c>
      <c r="I873" s="1">
        <f>IFERROR(__xludf.DUMMYFUNCTION("""COMPUTED_VALUE"""),1.0)</f>
        <v>1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2" t="s">
        <v>993</v>
      </c>
      <c r="B874" s="1"/>
      <c r="C874" s="1"/>
      <c r="D874" s="1"/>
      <c r="E874" s="1"/>
      <c r="F874" s="1" t="str">
        <f>IFERROR(__xludf.DUMMYFUNCTION("""COMPUTED_VALUE"""),"2022-04-11 19:21:51 UTC")</f>
        <v>2022-04-11 19:21:51 UTC</v>
      </c>
      <c r="G874" s="1" t="str">
        <f>IFERROR(__xludf.DUMMYFUNCTION("""COMPUTED_VALUE"""),"cfe125b4fb6061c05c6877db075d51af")</f>
        <v>cfe125b4fb6061c05c6877db075d51af</v>
      </c>
      <c r="H874" s="1" t="str">
        <f>IFERROR(__xludf.DUMMYFUNCTION("""COMPUTED_VALUE"""),"e56a7b370c90d964348d843adefbb2cc")</f>
        <v>e56a7b370c90d964348d843adefbb2cc</v>
      </c>
      <c r="I874" s="1">
        <f>IFERROR(__xludf.DUMMYFUNCTION("""COMPUTED_VALUE"""),2.0)</f>
        <v>2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2" t="s">
        <v>994</v>
      </c>
      <c r="B875" s="2" t="s">
        <v>992</v>
      </c>
      <c r="C875" s="1"/>
      <c r="D875" s="1"/>
      <c r="E875" s="1"/>
      <c r="F875" s="1" t="str">
        <f>IFERROR(__xludf.DUMMYFUNCTION("""COMPUTED_VALUE"""),"2022-04-11 19:21:48 UTC")</f>
        <v>2022-04-11 19:21:48 UTC</v>
      </c>
      <c r="G875" s="1" t="str">
        <f>IFERROR(__xludf.DUMMYFUNCTION("""COMPUTED_VALUE"""),"cfe125b4fb6061c05c6877db075d51af")</f>
        <v>cfe125b4fb6061c05c6877db075d51af</v>
      </c>
      <c r="H875" s="1" t="str">
        <f>IFERROR(__xludf.DUMMYFUNCTION("""COMPUTED_VALUE"""),"e5cba599a78f7724b3b5afe473450f2e")</f>
        <v>e5cba599a78f7724b3b5afe473450f2e</v>
      </c>
      <c r="I875" s="1">
        <f>IFERROR(__xludf.DUMMYFUNCTION("""COMPUTED_VALUE"""),0.0)</f>
        <v>0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2" t="s">
        <v>995</v>
      </c>
      <c r="B876" s="2" t="s">
        <v>992</v>
      </c>
      <c r="C876" s="1"/>
      <c r="D876" s="1"/>
      <c r="E876" s="1"/>
      <c r="F876" s="1" t="str">
        <f>IFERROR(__xludf.DUMMYFUNCTION("""COMPUTED_VALUE"""),"2022-04-11 19:21:37 UTC")</f>
        <v>2022-04-11 19:21:37 UTC</v>
      </c>
      <c r="G876" s="1" t="str">
        <f>IFERROR(__xludf.DUMMYFUNCTION("""COMPUTED_VALUE"""),"da383a764c76ca7267d7ae6dccb0db0a")</f>
        <v>da383a764c76ca7267d7ae6dccb0db0a</v>
      </c>
      <c r="H876" s="1" t="str">
        <f>IFERROR(__xludf.DUMMYFUNCTION("""COMPUTED_VALUE"""),"e5ddb0323b2b5f73ddd430489830ed16")</f>
        <v>e5ddb0323b2b5f73ddd430489830ed16</v>
      </c>
      <c r="I876" s="1">
        <f>IFERROR(__xludf.DUMMYFUNCTION("""COMPUTED_VALUE"""),2.0)</f>
        <v>2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2" t="s">
        <v>996</v>
      </c>
      <c r="B877" s="1"/>
      <c r="C877" s="1"/>
      <c r="D877" s="1"/>
      <c r="E877" s="1"/>
      <c r="F877" s="1" t="str">
        <f>IFERROR(__xludf.DUMMYFUNCTION("""COMPUTED_VALUE"""),"2022-04-11 19:19:27 UTC")</f>
        <v>2022-04-11 19:19:27 UTC</v>
      </c>
      <c r="G877" s="1" t="str">
        <f>IFERROR(__xludf.DUMMYFUNCTION("""COMPUTED_VALUE"""),"cdb79ea53d7154e8436ff6d2e9574443")</f>
        <v>cdb79ea53d7154e8436ff6d2e9574443</v>
      </c>
      <c r="H877" s="1" t="str">
        <f>IFERROR(__xludf.DUMMYFUNCTION("""COMPUTED_VALUE"""),"e5ede6da606cef3e0aeb0a14aeecc7b2")</f>
        <v>e5ede6da606cef3e0aeb0a14aeecc7b2</v>
      </c>
      <c r="I877" s="1">
        <f>IFERROR(__xludf.DUMMYFUNCTION("""COMPUTED_VALUE"""),0.0)</f>
        <v>0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2" t="s">
        <v>997</v>
      </c>
      <c r="B878" s="1"/>
      <c r="C878" s="1"/>
      <c r="D878" s="1"/>
      <c r="E878" s="1"/>
      <c r="F878" s="1" t="str">
        <f>IFERROR(__xludf.DUMMYFUNCTION("""COMPUTED_VALUE"""),"2022-04-11 19:19:20 UTC")</f>
        <v>2022-04-11 19:19:20 UTC</v>
      </c>
      <c r="G878" s="1" t="str">
        <f>IFERROR(__xludf.DUMMYFUNCTION("""COMPUTED_VALUE"""),"00a54f680484144e18b668cc6abe4a84")</f>
        <v>00a54f680484144e18b668cc6abe4a84</v>
      </c>
      <c r="H878" s="1" t="str">
        <f>IFERROR(__xludf.DUMMYFUNCTION("""COMPUTED_VALUE"""),"e6000c8bf31e8b596c78b948e04aa11f")</f>
        <v>e6000c8bf31e8b596c78b948e04aa11f</v>
      </c>
      <c r="I878" s="1">
        <f>IFERROR(__xludf.DUMMYFUNCTION("""COMPUTED_VALUE"""),0.0)</f>
        <v>0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2" t="s">
        <v>998</v>
      </c>
      <c r="B879" s="1"/>
      <c r="C879" s="1"/>
      <c r="D879" s="1"/>
      <c r="E879" s="1"/>
      <c r="F879" s="1" t="str">
        <f>IFERROR(__xludf.DUMMYFUNCTION("""COMPUTED_VALUE"""),"2022-04-11 19:07:12 UTC")</f>
        <v>2022-04-11 19:07:12 UTC</v>
      </c>
      <c r="G879" s="1" t="str">
        <f>IFERROR(__xludf.DUMMYFUNCTION("""COMPUTED_VALUE"""),"b11af9dd8413be4eb5b1120fdcda00d8")</f>
        <v>b11af9dd8413be4eb5b1120fdcda00d8</v>
      </c>
      <c r="H879" s="1" t="str">
        <f>IFERROR(__xludf.DUMMYFUNCTION("""COMPUTED_VALUE"""),"e604a0491ae239d007253098fda24873")</f>
        <v>e604a0491ae239d007253098fda24873</v>
      </c>
      <c r="I879" s="1">
        <f>IFERROR(__xludf.DUMMYFUNCTION("""COMPUTED_VALUE"""),3.0)</f>
        <v>3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2" t="s">
        <v>999</v>
      </c>
      <c r="B880" s="1"/>
      <c r="C880" s="1"/>
      <c r="D880" s="1"/>
      <c r="E880" s="1"/>
      <c r="F880" s="1" t="str">
        <f>IFERROR(__xludf.DUMMYFUNCTION("""COMPUTED_VALUE"""),"2022-04-11 19:07:09 UTC")</f>
        <v>2022-04-11 19:07:09 UTC</v>
      </c>
      <c r="G880" s="1" t="str">
        <f>IFERROR(__xludf.DUMMYFUNCTION("""COMPUTED_VALUE"""),"77e1f18061dab9c8bbf28d87e048eb4e")</f>
        <v>77e1f18061dab9c8bbf28d87e048eb4e</v>
      </c>
      <c r="H880" s="1" t="str">
        <f>IFERROR(__xludf.DUMMYFUNCTION("""COMPUTED_VALUE"""),"e628bedad49481d7101104b65e367600")</f>
        <v>e628bedad49481d7101104b65e367600</v>
      </c>
      <c r="I880" s="1">
        <f>IFERROR(__xludf.DUMMYFUNCTION("""COMPUTED_VALUE"""),1.0)</f>
        <v>1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2" t="s">
        <v>1000</v>
      </c>
      <c r="B881" s="1"/>
      <c r="C881" s="1"/>
      <c r="D881" s="1"/>
      <c r="E881" s="1"/>
      <c r="F881" s="1" t="str">
        <f>IFERROR(__xludf.DUMMYFUNCTION("""COMPUTED_VALUE"""),"2022-04-11 19:03:42 UTC")</f>
        <v>2022-04-11 19:03:42 UTC</v>
      </c>
      <c r="G881" s="1" t="str">
        <f>IFERROR(__xludf.DUMMYFUNCTION("""COMPUTED_VALUE"""),"4b492dbbd07dcd39643ceb76f7a65b95")</f>
        <v>4b492dbbd07dcd39643ceb76f7a65b95</v>
      </c>
      <c r="H881" s="1" t="str">
        <f>IFERROR(__xludf.DUMMYFUNCTION("""COMPUTED_VALUE"""),"e68ed4ed233aae53a98270a123a9393c")</f>
        <v>e68ed4ed233aae53a98270a123a9393c</v>
      </c>
      <c r="I881" s="1">
        <f>IFERROR(__xludf.DUMMYFUNCTION("""COMPUTED_VALUE"""),0.0)</f>
        <v>0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2" t="s">
        <v>1001</v>
      </c>
      <c r="B882" s="2" t="s">
        <v>1002</v>
      </c>
      <c r="C882" s="1"/>
      <c r="D882" s="1"/>
      <c r="E882" s="1"/>
      <c r="F882" s="1" t="str">
        <f>IFERROR(__xludf.DUMMYFUNCTION("""COMPUTED_VALUE"""),"2022-04-11 19:02:41 UTC")</f>
        <v>2022-04-11 19:02:41 UTC</v>
      </c>
      <c r="G882" s="1" t="str">
        <f>IFERROR(__xludf.DUMMYFUNCTION("""COMPUTED_VALUE"""),"b7b663269b58fd424835f068d464fe94")</f>
        <v>b7b663269b58fd424835f068d464fe94</v>
      </c>
      <c r="H882" s="1" t="str">
        <f>IFERROR(__xludf.DUMMYFUNCTION("""COMPUTED_VALUE"""),"e6ab5edaa69044aa029c14dc5d19795d")</f>
        <v>e6ab5edaa69044aa029c14dc5d19795d</v>
      </c>
      <c r="I882" s="1">
        <f>IFERROR(__xludf.DUMMYFUNCTION("""COMPUTED_VALUE"""),1.0)</f>
        <v>1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2" t="s">
        <v>1001</v>
      </c>
      <c r="B883" s="2" t="s">
        <v>1002</v>
      </c>
      <c r="C883" s="1"/>
      <c r="D883" s="1"/>
      <c r="E883" s="1"/>
      <c r="F883" s="1" t="str">
        <f>IFERROR(__xludf.DUMMYFUNCTION("""COMPUTED_VALUE"""),"2022-04-11 19:02:41 UTC")</f>
        <v>2022-04-11 19:02:41 UTC</v>
      </c>
      <c r="G883" s="1" t="str">
        <f>IFERROR(__xludf.DUMMYFUNCTION("""COMPUTED_VALUE"""),"b7b663269b58fd424835f068d464fe94")</f>
        <v>b7b663269b58fd424835f068d464fe94</v>
      </c>
      <c r="H883" s="1" t="str">
        <f>IFERROR(__xludf.DUMMYFUNCTION("""COMPUTED_VALUE"""),"e711860609c3b1cc1acde4c587417c6a")</f>
        <v>e711860609c3b1cc1acde4c587417c6a</v>
      </c>
      <c r="I883" s="1">
        <f>IFERROR(__xludf.DUMMYFUNCTION("""COMPUTED_VALUE"""),0.0)</f>
        <v>0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2" t="s">
        <v>1001</v>
      </c>
      <c r="B884" s="2" t="s">
        <v>1002</v>
      </c>
      <c r="C884" s="1"/>
      <c r="D884" s="1"/>
      <c r="E884" s="1"/>
      <c r="F884" s="1" t="str">
        <f>IFERROR(__xludf.DUMMYFUNCTION("""COMPUTED_VALUE"""),"2022-04-11 19:02:41 UTC")</f>
        <v>2022-04-11 19:02:41 UTC</v>
      </c>
      <c r="G884" s="1" t="str">
        <f>IFERROR(__xludf.DUMMYFUNCTION("""COMPUTED_VALUE"""),"1f85cab986b7edf878f386478a8d769e")</f>
        <v>1f85cab986b7edf878f386478a8d769e</v>
      </c>
      <c r="H884" s="1" t="str">
        <f>IFERROR(__xludf.DUMMYFUNCTION("""COMPUTED_VALUE"""),"e734caca68ed2a512b2c02b0f78dafbc")</f>
        <v>e734caca68ed2a512b2c02b0f78dafbc</v>
      </c>
      <c r="I884" s="1">
        <f>IFERROR(__xludf.DUMMYFUNCTION("""COMPUTED_VALUE"""),0.0)</f>
        <v>0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2" t="s">
        <v>1001</v>
      </c>
      <c r="B885" s="2" t="s">
        <v>1002</v>
      </c>
      <c r="C885" s="1"/>
      <c r="D885" s="1"/>
      <c r="E885" s="1"/>
      <c r="F885" s="1" t="str">
        <f>IFERROR(__xludf.DUMMYFUNCTION("""COMPUTED_VALUE"""),"2022-04-11 19:02:41 UTC")</f>
        <v>2022-04-11 19:02:41 UTC</v>
      </c>
      <c r="G885" s="1" t="str">
        <f>IFERROR(__xludf.DUMMYFUNCTION("""COMPUTED_VALUE"""),"4ab14cb96bdb39bbe4a64211f1025edd")</f>
        <v>4ab14cb96bdb39bbe4a64211f1025edd</v>
      </c>
      <c r="H885" s="1" t="str">
        <f>IFERROR(__xludf.DUMMYFUNCTION("""COMPUTED_VALUE"""),"e79b71a177655f15a2677f8af305a5b0")</f>
        <v>e79b71a177655f15a2677f8af305a5b0</v>
      </c>
      <c r="I885" s="1">
        <f>IFERROR(__xludf.DUMMYFUNCTION("""COMPUTED_VALUE"""),1.0)</f>
        <v>1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2" t="s">
        <v>1001</v>
      </c>
      <c r="B886" s="2" t="s">
        <v>1002</v>
      </c>
      <c r="C886" s="1"/>
      <c r="D886" s="1"/>
      <c r="E886" s="1"/>
      <c r="F886" s="1" t="str">
        <f>IFERROR(__xludf.DUMMYFUNCTION("""COMPUTED_VALUE"""),"2022-04-11 19:02:41 UTC")</f>
        <v>2022-04-11 19:02:41 UTC</v>
      </c>
      <c r="G886" s="1" t="str">
        <f>IFERROR(__xludf.DUMMYFUNCTION("""COMPUTED_VALUE"""),"587de58e3958031329c6608238e366c1")</f>
        <v>587de58e3958031329c6608238e366c1</v>
      </c>
      <c r="H886" s="1" t="str">
        <f>IFERROR(__xludf.DUMMYFUNCTION("""COMPUTED_VALUE"""),"e7c73faf288c0f879e75257027bf9aa2")</f>
        <v>e7c73faf288c0f879e75257027bf9aa2</v>
      </c>
      <c r="I886" s="1">
        <f>IFERROR(__xludf.DUMMYFUNCTION("""COMPUTED_VALUE"""),0.0)</f>
        <v>0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2" t="s">
        <v>1001</v>
      </c>
      <c r="B887" s="1"/>
      <c r="C887" s="1"/>
      <c r="D887" s="1"/>
      <c r="E887" s="1"/>
      <c r="F887" s="1" t="str">
        <f>IFERROR(__xludf.DUMMYFUNCTION("""COMPUTED_VALUE"""),"2022-04-11 19:02:41 UTC")</f>
        <v>2022-04-11 19:02:41 UTC</v>
      </c>
      <c r="G887" s="1" t="str">
        <f>IFERROR(__xludf.DUMMYFUNCTION("""COMPUTED_VALUE"""),"a759771e26cfae486275dfbe0e3c471b")</f>
        <v>a759771e26cfae486275dfbe0e3c471b</v>
      </c>
      <c r="H887" s="1" t="str">
        <f>IFERROR(__xludf.DUMMYFUNCTION("""COMPUTED_VALUE"""),"e7f635eef59e2e99a970aaac0edfd388")</f>
        <v>e7f635eef59e2e99a970aaac0edfd388</v>
      </c>
      <c r="I887" s="1">
        <f>IFERROR(__xludf.DUMMYFUNCTION("""COMPUTED_VALUE"""),1.0)</f>
        <v>1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2" t="s">
        <v>1003</v>
      </c>
      <c r="B888" s="1"/>
      <c r="C888" s="1"/>
      <c r="D888" s="1"/>
      <c r="E888" s="1"/>
      <c r="F888" s="1" t="str">
        <f>IFERROR(__xludf.DUMMYFUNCTION("""COMPUTED_VALUE"""),"2022-04-11 19:02:08 UTC")</f>
        <v>2022-04-11 19:02:08 UTC</v>
      </c>
      <c r="G888" s="1" t="str">
        <f>IFERROR(__xludf.DUMMYFUNCTION("""COMPUTED_VALUE"""),"a759771e26cfae486275dfbe0e3c471b")</f>
        <v>a759771e26cfae486275dfbe0e3c471b</v>
      </c>
      <c r="H888" s="1" t="str">
        <f>IFERROR(__xludf.DUMMYFUNCTION("""COMPUTED_VALUE"""),"e85dc5c9550f9ea180432cf28e07ff68")</f>
        <v>e85dc5c9550f9ea180432cf28e07ff68</v>
      </c>
      <c r="I888" s="1">
        <f>IFERROR(__xludf.DUMMYFUNCTION("""COMPUTED_VALUE"""),2.0)</f>
        <v>2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2" t="s">
        <v>1004</v>
      </c>
      <c r="B889" s="1"/>
      <c r="C889" s="1"/>
      <c r="D889" s="1"/>
      <c r="E889" s="1"/>
      <c r="F889" s="1" t="str">
        <f>IFERROR(__xludf.DUMMYFUNCTION("""COMPUTED_VALUE"""),"2022-04-11 19:00:26 UTC")</f>
        <v>2022-04-11 19:00:26 UTC</v>
      </c>
      <c r="G889" s="1" t="str">
        <f>IFERROR(__xludf.DUMMYFUNCTION("""COMPUTED_VALUE"""),"a759771e26cfae486275dfbe0e3c471b")</f>
        <v>a759771e26cfae486275dfbe0e3c471b</v>
      </c>
      <c r="H889" s="1" t="str">
        <f>IFERROR(__xludf.DUMMYFUNCTION("""COMPUTED_VALUE"""),"e865ea83b18dcd5962218fdaa636458f")</f>
        <v>e865ea83b18dcd5962218fdaa636458f</v>
      </c>
      <c r="I889" s="1">
        <f>IFERROR(__xludf.DUMMYFUNCTION("""COMPUTED_VALUE"""),0.0)</f>
        <v>0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2" t="s">
        <v>1005</v>
      </c>
      <c r="B890" s="2" t="s">
        <v>1006</v>
      </c>
      <c r="C890" s="1"/>
      <c r="D890" s="1"/>
      <c r="E890" s="1"/>
      <c r="F890" s="1" t="str">
        <f>IFERROR(__xludf.DUMMYFUNCTION("""COMPUTED_VALUE"""),"2022-04-11 18:59:50 UTC")</f>
        <v>2022-04-11 18:59:50 UTC</v>
      </c>
      <c r="G890" s="1" t="str">
        <f>IFERROR(__xludf.DUMMYFUNCTION("""COMPUTED_VALUE"""),"a759771e26cfae486275dfbe0e3c471b")</f>
        <v>a759771e26cfae486275dfbe0e3c471b</v>
      </c>
      <c r="H890" s="1" t="str">
        <f>IFERROR(__xludf.DUMMYFUNCTION("""COMPUTED_VALUE"""),"e89f974fe6f64682b4c3b9416f5fe561")</f>
        <v>e89f974fe6f64682b4c3b9416f5fe561</v>
      </c>
      <c r="I890" s="1">
        <f>IFERROR(__xludf.DUMMYFUNCTION("""COMPUTED_VALUE"""),6.0)</f>
        <v>6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2" t="s">
        <v>1007</v>
      </c>
      <c r="B891" s="1"/>
      <c r="C891" s="1"/>
      <c r="D891" s="1"/>
      <c r="E891" s="1"/>
      <c r="F891" s="1" t="str">
        <f>IFERROR(__xludf.DUMMYFUNCTION("""COMPUTED_VALUE"""),"2022-04-11 18:59:48 UTC")</f>
        <v>2022-04-11 18:59:48 UTC</v>
      </c>
      <c r="G891" s="1" t="str">
        <f>IFERROR(__xludf.DUMMYFUNCTION("""COMPUTED_VALUE"""),"a759771e26cfae486275dfbe0e3c471b")</f>
        <v>a759771e26cfae486275dfbe0e3c471b</v>
      </c>
      <c r="H891" s="1" t="str">
        <f>IFERROR(__xludf.DUMMYFUNCTION("""COMPUTED_VALUE"""),"e8e6ca2a24efa9b8510ac6cc63ef0994")</f>
        <v>e8e6ca2a24efa9b8510ac6cc63ef0994</v>
      </c>
      <c r="I891" s="1">
        <f>IFERROR(__xludf.DUMMYFUNCTION("""COMPUTED_VALUE"""),7.0)</f>
        <v>7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2" t="s">
        <v>1008</v>
      </c>
      <c r="B892" s="1"/>
      <c r="C892" s="1"/>
      <c r="D892" s="1"/>
      <c r="E892" s="1"/>
      <c r="F892" s="1" t="str">
        <f>IFERROR(__xludf.DUMMYFUNCTION("""COMPUTED_VALUE"""),"2022-04-11 18:59:45 UTC")</f>
        <v>2022-04-11 18:59:45 UTC</v>
      </c>
      <c r="G892" s="1" t="str">
        <f>IFERROR(__xludf.DUMMYFUNCTION("""COMPUTED_VALUE"""),"8c0212c8cc635d073a3e6bb8f6739400")</f>
        <v>8c0212c8cc635d073a3e6bb8f6739400</v>
      </c>
      <c r="H892" s="1" t="str">
        <f>IFERROR(__xludf.DUMMYFUNCTION("""COMPUTED_VALUE"""),"e91126f719894793e7afc68967db7181")</f>
        <v>e91126f719894793e7afc68967db7181</v>
      </c>
      <c r="I892" s="1">
        <f>IFERROR(__xludf.DUMMYFUNCTION("""COMPUTED_VALUE"""),0.0)</f>
        <v>0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2" t="s">
        <v>1009</v>
      </c>
      <c r="B893" s="2" t="s">
        <v>1010</v>
      </c>
      <c r="C893" s="1"/>
      <c r="D893" s="1"/>
      <c r="E893" s="1"/>
      <c r="F893" s="1" t="str">
        <f>IFERROR(__xludf.DUMMYFUNCTION("""COMPUTED_VALUE"""),"2022-04-11 18:59:42 UTC")</f>
        <v>2022-04-11 18:59:42 UTC</v>
      </c>
      <c r="G893" s="1" t="str">
        <f>IFERROR(__xludf.DUMMYFUNCTION("""COMPUTED_VALUE"""),"cf1e343db665ff26cf4e6b81c848641a")</f>
        <v>cf1e343db665ff26cf4e6b81c848641a</v>
      </c>
      <c r="H893" s="1" t="str">
        <f>IFERROR(__xludf.DUMMYFUNCTION("""COMPUTED_VALUE"""),"e91e907775c027326d94c6511019841c")</f>
        <v>e91e907775c027326d94c6511019841c</v>
      </c>
      <c r="I893" s="1">
        <f>IFERROR(__xludf.DUMMYFUNCTION("""COMPUTED_VALUE"""),0.0)</f>
        <v>0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2" t="s">
        <v>1011</v>
      </c>
      <c r="B894" s="2" t="s">
        <v>1012</v>
      </c>
      <c r="C894" s="1"/>
      <c r="D894" s="1"/>
      <c r="E894" s="1"/>
      <c r="F894" s="1" t="str">
        <f>IFERROR(__xludf.DUMMYFUNCTION("""COMPUTED_VALUE"""),"2022-04-11 18:59:09 UTC")</f>
        <v>2022-04-11 18:59:09 UTC</v>
      </c>
      <c r="G894" s="1" t="str">
        <f>IFERROR(__xludf.DUMMYFUNCTION("""COMPUTED_VALUE"""),"252a2979e08cb590e36da8872c751e79")</f>
        <v>252a2979e08cb590e36da8872c751e79</v>
      </c>
      <c r="H894" s="1" t="str">
        <f>IFERROR(__xludf.DUMMYFUNCTION("""COMPUTED_VALUE"""),"e93ffb07a2d2a47ffad1974cee19cecf")</f>
        <v>e93ffb07a2d2a47ffad1974cee19cecf</v>
      </c>
      <c r="I894" s="1">
        <f>IFERROR(__xludf.DUMMYFUNCTION("""COMPUTED_VALUE"""),0.0)</f>
        <v>0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2" t="s">
        <v>1013</v>
      </c>
      <c r="B895" s="2" t="s">
        <v>1014</v>
      </c>
      <c r="C895" s="1"/>
      <c r="D895" s="1"/>
      <c r="E895" s="1"/>
      <c r="F895" s="1" t="str">
        <f>IFERROR(__xludf.DUMMYFUNCTION("""COMPUTED_VALUE"""),"2022-04-11 18:58:29 UTC")</f>
        <v>2022-04-11 18:58:29 UTC</v>
      </c>
      <c r="G895" s="1" t="str">
        <f>IFERROR(__xludf.DUMMYFUNCTION("""COMPUTED_VALUE"""),"575454d1bc0e37d3b6db8a851605cdfd")</f>
        <v>575454d1bc0e37d3b6db8a851605cdfd</v>
      </c>
      <c r="H895" s="1" t="str">
        <f>IFERROR(__xludf.DUMMYFUNCTION("""COMPUTED_VALUE"""),"ea07517209bf99f68e252d3c74409b5a")</f>
        <v>ea07517209bf99f68e252d3c74409b5a</v>
      </c>
      <c r="I895" s="1">
        <f>IFERROR(__xludf.DUMMYFUNCTION("""COMPUTED_VALUE"""),1.0)</f>
        <v>1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2" t="s">
        <v>1015</v>
      </c>
      <c r="B896" s="2" t="s">
        <v>1014</v>
      </c>
      <c r="C896" s="1"/>
      <c r="D896" s="1"/>
      <c r="E896" s="1"/>
      <c r="F896" s="1" t="str">
        <f>IFERROR(__xludf.DUMMYFUNCTION("""COMPUTED_VALUE"""),"2022-04-11 18:58:27 UTC")</f>
        <v>2022-04-11 18:58:27 UTC</v>
      </c>
      <c r="G896" s="1" t="str">
        <f>IFERROR(__xludf.DUMMYFUNCTION("""COMPUTED_VALUE"""),"859655292faa1c41d80073134d69e50c")</f>
        <v>859655292faa1c41d80073134d69e50c</v>
      </c>
      <c r="H896" s="1" t="str">
        <f>IFERROR(__xludf.DUMMYFUNCTION("""COMPUTED_VALUE"""),"ea0949be0264de3b43d43814f754e762")</f>
        <v>ea0949be0264de3b43d43814f754e762</v>
      </c>
      <c r="I896" s="1">
        <f>IFERROR(__xludf.DUMMYFUNCTION("""COMPUTED_VALUE"""),1.0)</f>
        <v>1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2" t="s">
        <v>1016</v>
      </c>
      <c r="B897" s="2" t="s">
        <v>1014</v>
      </c>
      <c r="C897" s="1"/>
      <c r="D897" s="1"/>
      <c r="E897" s="1"/>
      <c r="F897" s="1" t="str">
        <f>IFERROR(__xludf.DUMMYFUNCTION("""COMPUTED_VALUE"""),"2022-04-11 18:58:25 UTC")</f>
        <v>2022-04-11 18:58:25 UTC</v>
      </c>
      <c r="G897" s="1" t="str">
        <f>IFERROR(__xludf.DUMMYFUNCTION("""COMPUTED_VALUE"""),"859655292faa1c41d80073134d69e50c")</f>
        <v>859655292faa1c41d80073134d69e50c</v>
      </c>
      <c r="H897" s="1" t="str">
        <f>IFERROR(__xludf.DUMMYFUNCTION("""COMPUTED_VALUE"""),"ea38d1aecb49327ca65e50255b6f935b")</f>
        <v>ea38d1aecb49327ca65e50255b6f935b</v>
      </c>
      <c r="I897" s="1">
        <f>IFERROR(__xludf.DUMMYFUNCTION("""COMPUTED_VALUE"""),0.0)</f>
        <v>0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2" t="s">
        <v>1017</v>
      </c>
      <c r="B898" s="2" t="s">
        <v>1014</v>
      </c>
      <c r="C898" s="1"/>
      <c r="D898" s="1"/>
      <c r="E898" s="1"/>
      <c r="F898" s="1" t="str">
        <f>IFERROR(__xludf.DUMMYFUNCTION("""COMPUTED_VALUE"""),"2022-04-11 18:58:21 UTC")</f>
        <v>2022-04-11 18:58:21 UTC</v>
      </c>
      <c r="G898" s="1" t="str">
        <f>IFERROR(__xludf.DUMMYFUNCTION("""COMPUTED_VALUE"""),"859655292faa1c41d80073134d69e50c")</f>
        <v>859655292faa1c41d80073134d69e50c</v>
      </c>
      <c r="H898" s="1" t="str">
        <f>IFERROR(__xludf.DUMMYFUNCTION("""COMPUTED_VALUE"""),"ea3b22d535fa0c2177817e3c67d6395e")</f>
        <v>ea3b22d535fa0c2177817e3c67d6395e</v>
      </c>
      <c r="I898" s="1">
        <f>IFERROR(__xludf.DUMMYFUNCTION("""COMPUTED_VALUE"""),0.0)</f>
        <v>0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2" t="s">
        <v>1018</v>
      </c>
      <c r="B899" s="2" t="s">
        <v>1006</v>
      </c>
      <c r="C899" s="1"/>
      <c r="D899" s="1"/>
      <c r="E899" s="1"/>
      <c r="F899" s="1" t="str">
        <f>IFERROR(__xludf.DUMMYFUNCTION("""COMPUTED_VALUE"""),"2022-04-11 18:58:12 UTC")</f>
        <v>2022-04-11 18:58:12 UTC</v>
      </c>
      <c r="G899" s="1" t="str">
        <f>IFERROR(__xludf.DUMMYFUNCTION("""COMPUTED_VALUE"""),"8eccf4857ef3d46d5ceb971250c2fe7b")</f>
        <v>8eccf4857ef3d46d5ceb971250c2fe7b</v>
      </c>
      <c r="H899" s="1" t="str">
        <f>IFERROR(__xludf.DUMMYFUNCTION("""COMPUTED_VALUE"""),"eb0641f4df1b81cb6d08ae5c161c620f")</f>
        <v>eb0641f4df1b81cb6d08ae5c161c620f</v>
      </c>
      <c r="I899" s="1">
        <f>IFERROR(__xludf.DUMMYFUNCTION("""COMPUTED_VALUE"""),2.0)</f>
        <v>2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2" t="s">
        <v>1019</v>
      </c>
      <c r="B900" s="2" t="s">
        <v>1014</v>
      </c>
      <c r="C900" s="1"/>
      <c r="D900" s="1"/>
      <c r="E900" s="1"/>
      <c r="F900" s="1" t="str">
        <f>IFERROR(__xludf.DUMMYFUNCTION("""COMPUTED_VALUE"""),"2022-04-11 18:57:59 UTC")</f>
        <v>2022-04-11 18:57:59 UTC</v>
      </c>
      <c r="G900" s="1" t="str">
        <f>IFERROR(__xludf.DUMMYFUNCTION("""COMPUTED_VALUE"""),"247a33e0a76fd5f79814f56e7800a306")</f>
        <v>247a33e0a76fd5f79814f56e7800a306</v>
      </c>
      <c r="H900" s="1" t="str">
        <f>IFERROR(__xludf.DUMMYFUNCTION("""COMPUTED_VALUE"""),"eb16c0acffbd74996f12a8e44f87fbf6")</f>
        <v>eb16c0acffbd74996f12a8e44f87fbf6</v>
      </c>
      <c r="I900" s="1">
        <f>IFERROR(__xludf.DUMMYFUNCTION("""COMPUTED_VALUE"""),0.0)</f>
        <v>0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2" t="s">
        <v>1020</v>
      </c>
      <c r="B901" s="2" t="s">
        <v>1014</v>
      </c>
      <c r="C901" s="1"/>
      <c r="D901" s="1"/>
      <c r="E901" s="1"/>
      <c r="F901" s="1" t="str">
        <f>IFERROR(__xludf.DUMMYFUNCTION("""COMPUTED_VALUE"""),"2022-04-11 18:57:51 UTC")</f>
        <v>2022-04-11 18:57:51 UTC</v>
      </c>
      <c r="G901" s="1" t="str">
        <f>IFERROR(__xludf.DUMMYFUNCTION("""COMPUTED_VALUE"""),"859655292faa1c41d80073134d69e50c")</f>
        <v>859655292faa1c41d80073134d69e50c</v>
      </c>
      <c r="H901" s="1" t="str">
        <f>IFERROR(__xludf.DUMMYFUNCTION("""COMPUTED_VALUE"""),"eb1f9ca62d9317d8ba25f934c71a0c4e")</f>
        <v>eb1f9ca62d9317d8ba25f934c71a0c4e</v>
      </c>
      <c r="I901" s="1">
        <f>IFERROR(__xludf.DUMMYFUNCTION("""COMPUTED_VALUE"""),1.0)</f>
        <v>1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2" t="s">
        <v>1021</v>
      </c>
      <c r="B902" s="2" t="s">
        <v>1014</v>
      </c>
      <c r="C902" s="1"/>
      <c r="D902" s="1"/>
      <c r="E902" s="1"/>
      <c r="F902" s="1" t="str">
        <f>IFERROR(__xludf.DUMMYFUNCTION("""COMPUTED_VALUE"""),"2022-04-11 18:57:39 UTC")</f>
        <v>2022-04-11 18:57:39 UTC</v>
      </c>
      <c r="G902" s="1" t="str">
        <f>IFERROR(__xludf.DUMMYFUNCTION("""COMPUTED_VALUE"""),"859655292faa1c41d80073134d69e50c")</f>
        <v>859655292faa1c41d80073134d69e50c</v>
      </c>
      <c r="H902" s="1" t="str">
        <f>IFERROR(__xludf.DUMMYFUNCTION("""COMPUTED_VALUE"""),"eb4bad2f77a44ee9189d304b4f458280")</f>
        <v>eb4bad2f77a44ee9189d304b4f458280</v>
      </c>
      <c r="I902" s="1">
        <f>IFERROR(__xludf.DUMMYFUNCTION("""COMPUTED_VALUE"""),1.0)</f>
        <v>1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2" t="s">
        <v>1022</v>
      </c>
      <c r="B903" s="2" t="s">
        <v>785</v>
      </c>
      <c r="C903" s="1"/>
      <c r="D903" s="1"/>
      <c r="E903" s="1"/>
      <c r="F903" s="1" t="str">
        <f>IFERROR(__xludf.DUMMYFUNCTION("""COMPUTED_VALUE"""),"2022-04-11 18:51:13 UTC")</f>
        <v>2022-04-11 18:51:13 UTC</v>
      </c>
      <c r="G903" s="1" t="str">
        <f>IFERROR(__xludf.DUMMYFUNCTION("""COMPUTED_VALUE"""),"859655292faa1c41d80073134d69e50c")</f>
        <v>859655292faa1c41d80073134d69e50c</v>
      </c>
      <c r="H903" s="1" t="str">
        <f>IFERROR(__xludf.DUMMYFUNCTION("""COMPUTED_VALUE"""),"eb5de40f94f20fa6a9c0502eed8b347d")</f>
        <v>eb5de40f94f20fa6a9c0502eed8b347d</v>
      </c>
      <c r="I903" s="1">
        <f>IFERROR(__xludf.DUMMYFUNCTION("""COMPUTED_VALUE"""),4.0)</f>
        <v>4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2" t="s">
        <v>1023</v>
      </c>
      <c r="B904" s="2" t="s">
        <v>1024</v>
      </c>
      <c r="C904" s="1"/>
      <c r="D904" s="1"/>
      <c r="E904" s="1"/>
      <c r="F904" s="1" t="str">
        <f>IFERROR(__xludf.DUMMYFUNCTION("""COMPUTED_VALUE"""),"2022-04-11 18:49:11 UTC")</f>
        <v>2022-04-11 18:49:11 UTC</v>
      </c>
      <c r="G904" s="1" t="str">
        <f>IFERROR(__xludf.DUMMYFUNCTION("""COMPUTED_VALUE"""),"859655292faa1c41d80073134d69e50c")</f>
        <v>859655292faa1c41d80073134d69e50c</v>
      </c>
      <c r="H904" s="1" t="str">
        <f>IFERROR(__xludf.DUMMYFUNCTION("""COMPUTED_VALUE"""),"ebc03627f22af92b5f6aba1a124c07b9")</f>
        <v>ebc03627f22af92b5f6aba1a124c07b9</v>
      </c>
      <c r="I904" s="1">
        <f>IFERROR(__xludf.DUMMYFUNCTION("""COMPUTED_VALUE"""),1.0)</f>
        <v>1</v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2" t="s">
        <v>1025</v>
      </c>
      <c r="B905" s="1"/>
      <c r="C905" s="1"/>
      <c r="D905" s="1"/>
      <c r="E905" s="1"/>
      <c r="F905" s="1" t="str">
        <f>IFERROR(__xludf.DUMMYFUNCTION("""COMPUTED_VALUE"""),"2022-04-11 18:49:09 UTC")</f>
        <v>2022-04-11 18:49:09 UTC</v>
      </c>
      <c r="G905" s="1" t="str">
        <f>IFERROR(__xludf.DUMMYFUNCTION("""COMPUTED_VALUE"""),"859655292faa1c41d80073134d69e50c")</f>
        <v>859655292faa1c41d80073134d69e50c</v>
      </c>
      <c r="H905" s="1" t="str">
        <f>IFERROR(__xludf.DUMMYFUNCTION("""COMPUTED_VALUE"""),"ebd8583fc99f5ce7341f9a581916c7f2")</f>
        <v>ebd8583fc99f5ce7341f9a581916c7f2</v>
      </c>
      <c r="I905" s="1">
        <f>IFERROR(__xludf.DUMMYFUNCTION("""COMPUTED_VALUE"""),0.0)</f>
        <v>0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2" t="s">
        <v>1026</v>
      </c>
      <c r="B906" s="2" t="s">
        <v>1024</v>
      </c>
      <c r="C906" s="1"/>
      <c r="D906" s="1"/>
      <c r="E906" s="1"/>
      <c r="F906" s="1" t="str">
        <f>IFERROR(__xludf.DUMMYFUNCTION("""COMPUTED_VALUE"""),"2022-04-11 18:49:07 UTC")</f>
        <v>2022-04-11 18:49:07 UTC</v>
      </c>
      <c r="G906" s="1" t="str">
        <f>IFERROR(__xludf.DUMMYFUNCTION("""COMPUTED_VALUE"""),"859655292faa1c41d80073134d69e50c")</f>
        <v>859655292faa1c41d80073134d69e50c</v>
      </c>
      <c r="H906" s="1" t="str">
        <f>IFERROR(__xludf.DUMMYFUNCTION("""COMPUTED_VALUE"""),"ebdb2f54620828e99eead73f1fd7129e")</f>
        <v>ebdb2f54620828e99eead73f1fd7129e</v>
      </c>
      <c r="I906" s="1">
        <f>IFERROR(__xludf.DUMMYFUNCTION("""COMPUTED_VALUE"""),1.0)</f>
        <v>1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2" t="s">
        <v>1027</v>
      </c>
      <c r="B907" s="2" t="s">
        <v>1028</v>
      </c>
      <c r="C907" s="1"/>
      <c r="D907" s="1"/>
      <c r="E907" s="1"/>
      <c r="F907" s="1" t="str">
        <f>IFERROR(__xludf.DUMMYFUNCTION("""COMPUTED_VALUE"""),"2022-04-11 18:48:59 UTC")</f>
        <v>2022-04-11 18:48:59 UTC</v>
      </c>
      <c r="G907" s="1" t="str">
        <f>IFERROR(__xludf.DUMMYFUNCTION("""COMPUTED_VALUE"""),"859655292faa1c41d80073134d69e50c")</f>
        <v>859655292faa1c41d80073134d69e50c</v>
      </c>
      <c r="H907" s="1" t="str">
        <f>IFERROR(__xludf.DUMMYFUNCTION("""COMPUTED_VALUE"""),"ec4d9869752843f611521d09a7ea59ef")</f>
        <v>ec4d9869752843f611521d09a7ea59ef</v>
      </c>
      <c r="I907" s="1">
        <f>IFERROR(__xludf.DUMMYFUNCTION("""COMPUTED_VALUE"""),0.0)</f>
        <v>0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2" t="s">
        <v>1029</v>
      </c>
      <c r="B908" s="1"/>
      <c r="C908" s="1"/>
      <c r="D908" s="1"/>
      <c r="E908" s="1"/>
      <c r="F908" s="1" t="str">
        <f>IFERROR(__xludf.DUMMYFUNCTION("""COMPUTED_VALUE"""),"2022-04-11 18:48:46 UTC")</f>
        <v>2022-04-11 18:48:46 UTC</v>
      </c>
      <c r="G908" s="1" t="str">
        <f>IFERROR(__xludf.DUMMYFUNCTION("""COMPUTED_VALUE"""),"859655292faa1c41d80073134d69e50c")</f>
        <v>859655292faa1c41d80073134d69e50c</v>
      </c>
      <c r="H908" s="1" t="str">
        <f>IFERROR(__xludf.DUMMYFUNCTION("""COMPUTED_VALUE"""),"ec4fd437ffba9c96ba26c911f6e70f6a")</f>
        <v>ec4fd437ffba9c96ba26c911f6e70f6a</v>
      </c>
      <c r="I908" s="1">
        <f>IFERROR(__xludf.DUMMYFUNCTION("""COMPUTED_VALUE"""),2.0)</f>
        <v>2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2" t="s">
        <v>1030</v>
      </c>
      <c r="B909" s="1"/>
      <c r="C909" s="1"/>
      <c r="D909" s="1"/>
      <c r="E909" s="1"/>
      <c r="F909" s="1" t="str">
        <f>IFERROR(__xludf.DUMMYFUNCTION("""COMPUTED_VALUE"""),"2022-04-11 18:48:40 UTC")</f>
        <v>2022-04-11 18:48:40 UTC</v>
      </c>
      <c r="G909" s="1" t="str">
        <f>IFERROR(__xludf.DUMMYFUNCTION("""COMPUTED_VALUE"""),"859655292faa1c41d80073134d69e50c")</f>
        <v>859655292faa1c41d80073134d69e50c</v>
      </c>
      <c r="H909" s="1" t="str">
        <f>IFERROR(__xludf.DUMMYFUNCTION("""COMPUTED_VALUE"""),"ec63917ca641bdfab3771486ee510524")</f>
        <v>ec63917ca641bdfab3771486ee510524</v>
      </c>
      <c r="I909" s="1">
        <f>IFERROR(__xludf.DUMMYFUNCTION("""COMPUTED_VALUE"""),0.0)</f>
        <v>0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2" t="s">
        <v>1031</v>
      </c>
      <c r="B910" s="1"/>
      <c r="C910" s="1"/>
      <c r="D910" s="1"/>
      <c r="E910" s="1"/>
      <c r="F910" s="1" t="str">
        <f>IFERROR(__xludf.DUMMYFUNCTION("""COMPUTED_VALUE"""),"2022-04-11 18:48:37 UTC")</f>
        <v>2022-04-11 18:48:37 UTC</v>
      </c>
      <c r="G910" s="1" t="str">
        <f>IFERROR(__xludf.DUMMYFUNCTION("""COMPUTED_VALUE"""),"247a33e0a76fd5f79814f56e7800a306")</f>
        <v>247a33e0a76fd5f79814f56e7800a306</v>
      </c>
      <c r="H910" s="1" t="str">
        <f>IFERROR(__xludf.DUMMYFUNCTION("""COMPUTED_VALUE"""),"ec665ba2d627155996a54ae5d099ce4f")</f>
        <v>ec665ba2d627155996a54ae5d099ce4f</v>
      </c>
      <c r="I910" s="1">
        <f>IFERROR(__xludf.DUMMYFUNCTION("""COMPUTED_VALUE"""),4.0)</f>
        <v>4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2" t="s">
        <v>1032</v>
      </c>
      <c r="B911" s="1"/>
      <c r="C911" s="1"/>
      <c r="D911" s="1"/>
      <c r="E911" s="1"/>
      <c r="F911" s="1" t="str">
        <f>IFERROR(__xludf.DUMMYFUNCTION("""COMPUTED_VALUE"""),"2022-04-11 18:45:05 UTC")</f>
        <v>2022-04-11 18:45:05 UTC</v>
      </c>
      <c r="G911" s="1" t="str">
        <f>IFERROR(__xludf.DUMMYFUNCTION("""COMPUTED_VALUE"""),"859655292faa1c41d80073134d69e50c")</f>
        <v>859655292faa1c41d80073134d69e50c</v>
      </c>
      <c r="H911" s="1" t="str">
        <f>IFERROR(__xludf.DUMMYFUNCTION("""COMPUTED_VALUE"""),"eccc4dfeb7b99de3b547b3a4230c45a3")</f>
        <v>eccc4dfeb7b99de3b547b3a4230c45a3</v>
      </c>
      <c r="I911" s="1">
        <f>IFERROR(__xludf.DUMMYFUNCTION("""COMPUTED_VALUE"""),0.0)</f>
        <v>0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2" t="s">
        <v>1033</v>
      </c>
      <c r="B912" s="2" t="s">
        <v>156</v>
      </c>
      <c r="C912" s="1"/>
      <c r="D912" s="1"/>
      <c r="E912" s="1"/>
      <c r="F912" s="1" t="str">
        <f>IFERROR(__xludf.DUMMYFUNCTION("""COMPUTED_VALUE"""),"2022-04-11 18:44:18 UTC")</f>
        <v>2022-04-11 18:44:18 UTC</v>
      </c>
      <c r="G912" s="1" t="str">
        <f>IFERROR(__xludf.DUMMYFUNCTION("""COMPUTED_VALUE"""),"859655292faa1c41d80073134d69e50c")</f>
        <v>859655292faa1c41d80073134d69e50c</v>
      </c>
      <c r="H912" s="1" t="str">
        <f>IFERROR(__xludf.DUMMYFUNCTION("""COMPUTED_VALUE"""),"ed12bc975053c4aa41cc908d94e32663")</f>
        <v>ed12bc975053c4aa41cc908d94e32663</v>
      </c>
      <c r="I912" s="1">
        <f>IFERROR(__xludf.DUMMYFUNCTION("""COMPUTED_VALUE"""),1.0)</f>
        <v>1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2" t="s">
        <v>1034</v>
      </c>
      <c r="B913" s="1"/>
      <c r="C913" s="1"/>
      <c r="D913" s="1"/>
      <c r="E913" s="1"/>
      <c r="F913" s="1" t="str">
        <f>IFERROR(__xludf.DUMMYFUNCTION("""COMPUTED_VALUE"""),"2022-04-11 18:39:39 UTC")</f>
        <v>2022-04-11 18:39:39 UTC</v>
      </c>
      <c r="G913" s="1" t="str">
        <f>IFERROR(__xludf.DUMMYFUNCTION("""COMPUTED_VALUE"""),"859655292faa1c41d80073134d69e50c")</f>
        <v>859655292faa1c41d80073134d69e50c</v>
      </c>
      <c r="H913" s="1" t="str">
        <f>IFERROR(__xludf.DUMMYFUNCTION("""COMPUTED_VALUE"""),"edcb1e50ee0aa170a3e66f367a621856")</f>
        <v>edcb1e50ee0aa170a3e66f367a621856</v>
      </c>
      <c r="I913" s="1">
        <f>IFERROR(__xludf.DUMMYFUNCTION("""COMPUTED_VALUE"""),0.0)</f>
        <v>0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2" t="s">
        <v>1035</v>
      </c>
      <c r="B914" s="1"/>
      <c r="C914" s="1"/>
      <c r="D914" s="1"/>
      <c r="E914" s="1"/>
      <c r="F914" s="1" t="str">
        <f>IFERROR(__xludf.DUMMYFUNCTION("""COMPUTED_VALUE"""),"2022-04-11 18:39:15 UTC")</f>
        <v>2022-04-11 18:39:15 UTC</v>
      </c>
      <c r="G914" s="1" t="str">
        <f>IFERROR(__xludf.DUMMYFUNCTION("""COMPUTED_VALUE"""),"859655292faa1c41d80073134d69e50c")</f>
        <v>859655292faa1c41d80073134d69e50c</v>
      </c>
      <c r="H914" s="1" t="str">
        <f>IFERROR(__xludf.DUMMYFUNCTION("""COMPUTED_VALUE"""),"edcf6d87ec4d070aa7a1ac4344fecdf2")</f>
        <v>edcf6d87ec4d070aa7a1ac4344fecdf2</v>
      </c>
      <c r="I914" s="1">
        <f>IFERROR(__xludf.DUMMYFUNCTION("""COMPUTED_VALUE"""),2.0)</f>
        <v>2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2" t="s">
        <v>1036</v>
      </c>
      <c r="B915" s="2" t="s">
        <v>1037</v>
      </c>
      <c r="C915" s="1"/>
      <c r="D915" s="1"/>
      <c r="E915" s="1"/>
      <c r="F915" s="1" t="str">
        <f>IFERROR(__xludf.DUMMYFUNCTION("""COMPUTED_VALUE"""),"2022-04-11 18:38:10 UTC")</f>
        <v>2022-04-11 18:38:10 UTC</v>
      </c>
      <c r="G915" s="1" t="str">
        <f>IFERROR(__xludf.DUMMYFUNCTION("""COMPUTED_VALUE"""),"859655292faa1c41d80073134d69e50c")</f>
        <v>859655292faa1c41d80073134d69e50c</v>
      </c>
      <c r="H915" s="1" t="str">
        <f>IFERROR(__xludf.DUMMYFUNCTION("""COMPUTED_VALUE"""),"ee600b7d862488a9563a65b796770885")</f>
        <v>ee600b7d862488a9563a65b796770885</v>
      </c>
      <c r="I915" s="1">
        <f>IFERROR(__xludf.DUMMYFUNCTION("""COMPUTED_VALUE"""),0.0)</f>
        <v>0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2" t="s">
        <v>1038</v>
      </c>
      <c r="B916" s="1"/>
      <c r="C916" s="1"/>
      <c r="D916" s="1"/>
      <c r="E916" s="1"/>
      <c r="F916" s="1" t="str">
        <f>IFERROR(__xludf.DUMMYFUNCTION("""COMPUTED_VALUE"""),"2022-04-11 18:37:01 UTC")</f>
        <v>2022-04-11 18:37:01 UTC</v>
      </c>
      <c r="G916" s="1" t="str">
        <f>IFERROR(__xludf.DUMMYFUNCTION("""COMPUTED_VALUE"""),"859655292faa1c41d80073134d69e50c")</f>
        <v>859655292faa1c41d80073134d69e50c</v>
      </c>
      <c r="H916" s="1" t="str">
        <f>IFERROR(__xludf.DUMMYFUNCTION("""COMPUTED_VALUE"""),"ee8d5c7ae9a9531e7e077136b47758c4")</f>
        <v>ee8d5c7ae9a9531e7e077136b47758c4</v>
      </c>
      <c r="I916" s="1">
        <f>IFERROR(__xludf.DUMMYFUNCTION("""COMPUTED_VALUE"""),1.0)</f>
        <v>1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2" t="s">
        <v>1039</v>
      </c>
      <c r="B917" s="1"/>
      <c r="C917" s="1"/>
      <c r="D917" s="1"/>
      <c r="E917" s="1"/>
      <c r="F917" s="1" t="str">
        <f>IFERROR(__xludf.DUMMYFUNCTION("""COMPUTED_VALUE"""),"2022-04-11 18:36:42 UTC")</f>
        <v>2022-04-11 18:36:42 UTC</v>
      </c>
      <c r="G917" s="1" t="str">
        <f>IFERROR(__xludf.DUMMYFUNCTION("""COMPUTED_VALUE"""),"859655292faa1c41d80073134d69e50c")</f>
        <v>859655292faa1c41d80073134d69e50c</v>
      </c>
      <c r="H917" s="1" t="str">
        <f>IFERROR(__xludf.DUMMYFUNCTION("""COMPUTED_VALUE"""),"eec1d4cb70d2c6c8c8a44e997f3da6c4")</f>
        <v>eec1d4cb70d2c6c8c8a44e997f3da6c4</v>
      </c>
      <c r="I917" s="1">
        <f>IFERROR(__xludf.DUMMYFUNCTION("""COMPUTED_VALUE"""),1.0)</f>
        <v>1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2" t="s">
        <v>1040</v>
      </c>
      <c r="B918" s="2" t="s">
        <v>1041</v>
      </c>
      <c r="C918" s="1"/>
      <c r="D918" s="1"/>
      <c r="E918" s="1"/>
      <c r="F918" s="1" t="str">
        <f>IFERROR(__xludf.DUMMYFUNCTION("""COMPUTED_VALUE"""),"2022-04-11 18:36:40 UTC")</f>
        <v>2022-04-11 18:36:40 UTC</v>
      </c>
      <c r="G918" s="1" t="str">
        <f>IFERROR(__xludf.DUMMYFUNCTION("""COMPUTED_VALUE"""),"859655292faa1c41d80073134d69e50c")</f>
        <v>859655292faa1c41d80073134d69e50c</v>
      </c>
      <c r="H918" s="1" t="str">
        <f>IFERROR(__xludf.DUMMYFUNCTION("""COMPUTED_VALUE"""),"eefea0a978d783eee6cafffb62c186d2")</f>
        <v>eefea0a978d783eee6cafffb62c186d2</v>
      </c>
      <c r="I918" s="1">
        <f>IFERROR(__xludf.DUMMYFUNCTION("""COMPUTED_VALUE"""),1.0)</f>
        <v>1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2" t="s">
        <v>1042</v>
      </c>
      <c r="B919" s="1"/>
      <c r="C919" s="1"/>
      <c r="D919" s="1"/>
      <c r="E919" s="1"/>
      <c r="F919" s="1" t="str">
        <f>IFERROR(__xludf.DUMMYFUNCTION("""COMPUTED_VALUE"""),"2022-04-11 18:36:38 UTC")</f>
        <v>2022-04-11 18:36:38 UTC</v>
      </c>
      <c r="G919" s="1" t="str">
        <f>IFERROR(__xludf.DUMMYFUNCTION("""COMPUTED_VALUE"""),"859655292faa1c41d80073134d69e50c")</f>
        <v>859655292faa1c41d80073134d69e50c</v>
      </c>
      <c r="H919" s="1" t="str">
        <f>IFERROR(__xludf.DUMMYFUNCTION("""COMPUTED_VALUE"""),"ef06ce8a8f298570e6a63a0f3fce08e4")</f>
        <v>ef06ce8a8f298570e6a63a0f3fce08e4</v>
      </c>
      <c r="I919" s="1">
        <f>IFERROR(__xludf.DUMMYFUNCTION("""COMPUTED_VALUE"""),1.0)</f>
        <v>1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2" t="s">
        <v>1043</v>
      </c>
      <c r="B920" s="2" t="s">
        <v>1044</v>
      </c>
      <c r="C920" s="1"/>
      <c r="D920" s="1"/>
      <c r="E920" s="1"/>
      <c r="F920" s="1" t="str">
        <f>IFERROR(__xludf.DUMMYFUNCTION("""COMPUTED_VALUE"""),"2022-04-11 18:32:18 UTC")</f>
        <v>2022-04-11 18:32:18 UTC</v>
      </c>
      <c r="G920" s="1" t="str">
        <f>IFERROR(__xludf.DUMMYFUNCTION("""COMPUTED_VALUE"""),"859655292faa1c41d80073134d69e50c")</f>
        <v>859655292faa1c41d80073134d69e50c</v>
      </c>
      <c r="H920" s="1" t="str">
        <f>IFERROR(__xludf.DUMMYFUNCTION("""COMPUTED_VALUE"""),"ef289781f2222c5e0947dc3537dff1b3")</f>
        <v>ef289781f2222c5e0947dc3537dff1b3</v>
      </c>
      <c r="I920" s="1">
        <f>IFERROR(__xludf.DUMMYFUNCTION("""COMPUTED_VALUE"""),0.0)</f>
        <v>0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2" t="s">
        <v>1045</v>
      </c>
      <c r="B921" s="2" t="s">
        <v>1046</v>
      </c>
      <c r="C921" s="1"/>
      <c r="D921" s="1"/>
      <c r="E921" s="1"/>
      <c r="F921" s="1" t="str">
        <f>IFERROR(__xludf.DUMMYFUNCTION("""COMPUTED_VALUE"""),"2022-04-11 18:29:27 UTC")</f>
        <v>2022-04-11 18:29:27 UTC</v>
      </c>
      <c r="G921" s="1" t="str">
        <f>IFERROR(__xludf.DUMMYFUNCTION("""COMPUTED_VALUE"""),"a56d63c70cb16dfea768da9b2fdf86e8")</f>
        <v>a56d63c70cb16dfea768da9b2fdf86e8</v>
      </c>
      <c r="H921" s="1" t="str">
        <f>IFERROR(__xludf.DUMMYFUNCTION("""COMPUTED_VALUE"""),"ef2cf18ad1c37119958f34cbafd2de0a")</f>
        <v>ef2cf18ad1c37119958f34cbafd2de0a</v>
      </c>
      <c r="I921" s="1">
        <f>IFERROR(__xludf.DUMMYFUNCTION("""COMPUTED_VALUE"""),0.0)</f>
        <v>0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2" t="s">
        <v>1047</v>
      </c>
      <c r="B922" s="1"/>
      <c r="C922" s="1"/>
      <c r="D922" s="1"/>
      <c r="E922" s="1"/>
      <c r="F922" s="1" t="str">
        <f>IFERROR(__xludf.DUMMYFUNCTION("""COMPUTED_VALUE"""),"2022-04-11 18:29:23 UTC")</f>
        <v>2022-04-11 18:29:23 UTC</v>
      </c>
      <c r="G922" s="1" t="str">
        <f>IFERROR(__xludf.DUMMYFUNCTION("""COMPUTED_VALUE"""),"13d9cdef245cbe3a0743a2d1a1d47ae7")</f>
        <v>13d9cdef245cbe3a0743a2d1a1d47ae7</v>
      </c>
      <c r="H922" s="1" t="str">
        <f>IFERROR(__xludf.DUMMYFUNCTION("""COMPUTED_VALUE"""),"ef3dbc725a9cd85d055d5ec8f84685cd")</f>
        <v>ef3dbc725a9cd85d055d5ec8f84685cd</v>
      </c>
      <c r="I922" s="1">
        <f>IFERROR(__xludf.DUMMYFUNCTION("""COMPUTED_VALUE"""),0.0)</f>
        <v>0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2" t="s">
        <v>1048</v>
      </c>
      <c r="B923" s="1"/>
      <c r="C923" s="1"/>
      <c r="D923" s="1"/>
      <c r="E923" s="1"/>
      <c r="F923" s="1" t="str">
        <f>IFERROR(__xludf.DUMMYFUNCTION("""COMPUTED_VALUE"""),"2022-04-11 18:29:17 UTC")</f>
        <v>2022-04-11 18:29:17 UTC</v>
      </c>
      <c r="G923" s="1" t="str">
        <f>IFERROR(__xludf.DUMMYFUNCTION("""COMPUTED_VALUE"""),"9790bbc4abaa2e7c4715f3aa06a7f5b2")</f>
        <v>9790bbc4abaa2e7c4715f3aa06a7f5b2</v>
      </c>
      <c r="H923" s="1" t="str">
        <f>IFERROR(__xludf.DUMMYFUNCTION("""COMPUTED_VALUE"""),"efb78f952c8874344970c73b2e5899eb")</f>
        <v>efb78f952c8874344970c73b2e5899eb</v>
      </c>
      <c r="I923" s="1">
        <f>IFERROR(__xludf.DUMMYFUNCTION("""COMPUTED_VALUE"""),0.0)</f>
        <v>0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2" t="s">
        <v>1049</v>
      </c>
      <c r="B924" s="1"/>
      <c r="C924" s="1"/>
      <c r="D924" s="1"/>
      <c r="E924" s="1"/>
      <c r="F924" s="1" t="str">
        <f>IFERROR(__xludf.DUMMYFUNCTION("""COMPUTED_VALUE"""),"2022-04-11 18:29:12 UTC")</f>
        <v>2022-04-11 18:29:12 UTC</v>
      </c>
      <c r="G924" s="1" t="str">
        <f>IFERROR(__xludf.DUMMYFUNCTION("""COMPUTED_VALUE"""),"859655292faa1c41d80073134d69e50c")</f>
        <v>859655292faa1c41d80073134d69e50c</v>
      </c>
      <c r="H924" s="1" t="str">
        <f>IFERROR(__xludf.DUMMYFUNCTION("""COMPUTED_VALUE"""),"efc0aac90297fc6b04110b85cfc23c58")</f>
        <v>efc0aac90297fc6b04110b85cfc23c58</v>
      </c>
      <c r="I924" s="1">
        <f>IFERROR(__xludf.DUMMYFUNCTION("""COMPUTED_VALUE"""),2.0)</f>
        <v>2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2" t="s">
        <v>1050</v>
      </c>
      <c r="B925" s="1"/>
      <c r="C925" s="1"/>
      <c r="D925" s="1"/>
      <c r="E925" s="1"/>
      <c r="F925" s="1" t="str">
        <f>IFERROR(__xludf.DUMMYFUNCTION("""COMPUTED_VALUE"""),"2022-04-11 18:29:08 UTC")</f>
        <v>2022-04-11 18:29:08 UTC</v>
      </c>
      <c r="G925" s="1" t="str">
        <f>IFERROR(__xludf.DUMMYFUNCTION("""COMPUTED_VALUE"""),"a5c004615e29f0097cdfcd828ae539fd")</f>
        <v>a5c004615e29f0097cdfcd828ae539fd</v>
      </c>
      <c r="H925" s="1" t="str">
        <f>IFERROR(__xludf.DUMMYFUNCTION("""COMPUTED_VALUE"""),"efc7f281275af5aeb62b42382cc413d4")</f>
        <v>efc7f281275af5aeb62b42382cc413d4</v>
      </c>
      <c r="I925" s="1">
        <f>IFERROR(__xludf.DUMMYFUNCTION("""COMPUTED_VALUE"""),1.0)</f>
        <v>1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2" t="s">
        <v>1051</v>
      </c>
      <c r="B926" s="1"/>
      <c r="C926" s="1"/>
      <c r="D926" s="1"/>
      <c r="E926" s="1"/>
      <c r="F926" s="1" t="str">
        <f>IFERROR(__xludf.DUMMYFUNCTION("""COMPUTED_VALUE"""),"2022-04-11 18:29:04 UTC")</f>
        <v>2022-04-11 18:29:04 UTC</v>
      </c>
      <c r="G926" s="1" t="str">
        <f>IFERROR(__xludf.DUMMYFUNCTION("""COMPUTED_VALUE"""),"812df09c764e167979a0553fb133ca5f")</f>
        <v>812df09c764e167979a0553fb133ca5f</v>
      </c>
      <c r="H926" s="1" t="str">
        <f>IFERROR(__xludf.DUMMYFUNCTION("""COMPUTED_VALUE"""),"efdf0163a97c50c05d8cbd6b1d0bdecf")</f>
        <v>efdf0163a97c50c05d8cbd6b1d0bdecf</v>
      </c>
      <c r="I926" s="1">
        <f>IFERROR(__xludf.DUMMYFUNCTION("""COMPUTED_VALUE"""),0.0)</f>
        <v>0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2" t="s">
        <v>1052</v>
      </c>
      <c r="B927" s="1"/>
      <c r="C927" s="1"/>
      <c r="D927" s="1"/>
      <c r="E927" s="1"/>
      <c r="F927" s="1" t="str">
        <f>IFERROR(__xludf.DUMMYFUNCTION("""COMPUTED_VALUE"""),"2022-04-11 18:25:34 UTC")</f>
        <v>2022-04-11 18:25:34 UTC</v>
      </c>
      <c r="G927" s="1" t="str">
        <f>IFERROR(__xludf.DUMMYFUNCTION("""COMPUTED_VALUE"""),"c212045c832aa4b27e61b4e4545eb195")</f>
        <v>c212045c832aa4b27e61b4e4545eb195</v>
      </c>
      <c r="H927" s="1" t="str">
        <f>IFERROR(__xludf.DUMMYFUNCTION("""COMPUTED_VALUE"""),"f023a7ad49a2d4a9a9be817d5f9029c5")</f>
        <v>f023a7ad49a2d4a9a9be817d5f9029c5</v>
      </c>
      <c r="I927" s="1">
        <f>IFERROR(__xludf.DUMMYFUNCTION("""COMPUTED_VALUE"""),1.0)</f>
        <v>1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2" t="s">
        <v>1053</v>
      </c>
      <c r="B928" s="1"/>
      <c r="C928" s="1"/>
      <c r="D928" s="1"/>
      <c r="E928" s="1"/>
      <c r="F928" s="1" t="str">
        <f>IFERROR(__xludf.DUMMYFUNCTION("""COMPUTED_VALUE"""),"2022-04-11 18:22:30 UTC")</f>
        <v>2022-04-11 18:22:30 UTC</v>
      </c>
      <c r="G928" s="1" t="str">
        <f>IFERROR(__xludf.DUMMYFUNCTION("""COMPUTED_VALUE"""),"c212045c832aa4b27e61b4e4545eb195")</f>
        <v>c212045c832aa4b27e61b4e4545eb195</v>
      </c>
      <c r="H928" s="1" t="str">
        <f>IFERROR(__xludf.DUMMYFUNCTION("""COMPUTED_VALUE"""),"f06accb322f262dc319a7859cf46992d")</f>
        <v>f06accb322f262dc319a7859cf46992d</v>
      </c>
      <c r="I928" s="1">
        <f>IFERROR(__xludf.DUMMYFUNCTION("""COMPUTED_VALUE"""),3.0)</f>
        <v>3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2" t="s">
        <v>1054</v>
      </c>
      <c r="B929" s="1"/>
      <c r="C929" s="1"/>
      <c r="D929" s="1"/>
      <c r="E929" s="1"/>
      <c r="F929" s="1" t="str">
        <f>IFERROR(__xludf.DUMMYFUNCTION("""COMPUTED_VALUE"""),"2022-04-11 18:18:40 UTC")</f>
        <v>2022-04-11 18:18:40 UTC</v>
      </c>
      <c r="G929" s="1" t="str">
        <f>IFERROR(__xludf.DUMMYFUNCTION("""COMPUTED_VALUE"""),"7c020616c029c2cc4b8a65d665d0989d")</f>
        <v>7c020616c029c2cc4b8a65d665d0989d</v>
      </c>
      <c r="H929" s="1" t="str">
        <f>IFERROR(__xludf.DUMMYFUNCTION("""COMPUTED_VALUE"""),"f0717dca35df182f55219635a2a98d35")</f>
        <v>f0717dca35df182f55219635a2a98d35</v>
      </c>
      <c r="I929" s="1">
        <f>IFERROR(__xludf.DUMMYFUNCTION("""COMPUTED_VALUE"""),12.0)</f>
        <v>12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2" t="s">
        <v>1055</v>
      </c>
      <c r="B930" s="2" t="s">
        <v>1056</v>
      </c>
      <c r="C930" s="1"/>
      <c r="D930" s="1"/>
      <c r="E930" s="1"/>
      <c r="F930" s="1" t="str">
        <f>IFERROR(__xludf.DUMMYFUNCTION("""COMPUTED_VALUE"""),"2022-04-11 18:01:45 UTC")</f>
        <v>2022-04-11 18:01:45 UTC</v>
      </c>
      <c r="G930" s="1" t="str">
        <f>IFERROR(__xludf.DUMMYFUNCTION("""COMPUTED_VALUE"""),"7c020616c029c2cc4b8a65d665d0989d")</f>
        <v>7c020616c029c2cc4b8a65d665d0989d</v>
      </c>
      <c r="H930" s="1" t="str">
        <f>IFERROR(__xludf.DUMMYFUNCTION("""COMPUTED_VALUE"""),"f0ac9b61e5241eaca72d563bc5317746")</f>
        <v>f0ac9b61e5241eaca72d563bc5317746</v>
      </c>
      <c r="I930" s="1">
        <f>IFERROR(__xludf.DUMMYFUNCTION("""COMPUTED_VALUE"""),1.0)</f>
        <v>1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2" t="s">
        <v>1057</v>
      </c>
      <c r="B931" s="1"/>
      <c r="C931" s="1"/>
      <c r="D931" s="1"/>
      <c r="E931" s="1"/>
      <c r="F931" s="1" t="str">
        <f>IFERROR(__xludf.DUMMYFUNCTION("""COMPUTED_VALUE"""),"2022-04-11 18:00:34 UTC")</f>
        <v>2022-04-11 18:00:34 UTC</v>
      </c>
      <c r="G931" s="1" t="str">
        <f>IFERROR(__xludf.DUMMYFUNCTION("""COMPUTED_VALUE"""),"859655292faa1c41d80073134d69e50c")</f>
        <v>859655292faa1c41d80073134d69e50c</v>
      </c>
      <c r="H931" s="1" t="str">
        <f>IFERROR(__xludf.DUMMYFUNCTION("""COMPUTED_VALUE"""),"f12dbaca0dc131e787f680b91bb116d9")</f>
        <v>f12dbaca0dc131e787f680b91bb116d9</v>
      </c>
      <c r="I931" s="1">
        <f>IFERROR(__xludf.DUMMYFUNCTION("""COMPUTED_VALUE"""),0.0)</f>
        <v>0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2" t="s">
        <v>1058</v>
      </c>
      <c r="B932" s="1"/>
      <c r="C932" s="1"/>
      <c r="D932" s="1"/>
      <c r="E932" s="1"/>
      <c r="F932" s="1" t="str">
        <f>IFERROR(__xludf.DUMMYFUNCTION("""COMPUTED_VALUE"""),"2022-04-11 17:57:20 UTC")</f>
        <v>2022-04-11 17:57:20 UTC</v>
      </c>
      <c r="G932" s="1" t="str">
        <f>IFERROR(__xludf.DUMMYFUNCTION("""COMPUTED_VALUE"""),"8ec09395d7ad00b7ce70255c602ce5f3")</f>
        <v>8ec09395d7ad00b7ce70255c602ce5f3</v>
      </c>
      <c r="H932" s="1" t="str">
        <f>IFERROR(__xludf.DUMMYFUNCTION("""COMPUTED_VALUE"""),"f1469b1d641a32f06bec7fe703318b7d")</f>
        <v>f1469b1d641a32f06bec7fe703318b7d</v>
      </c>
      <c r="I932" s="1">
        <f>IFERROR(__xludf.DUMMYFUNCTION("""COMPUTED_VALUE"""),1.0)</f>
        <v>1</v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2" t="s">
        <v>1059</v>
      </c>
      <c r="B933" s="2" t="s">
        <v>1060</v>
      </c>
      <c r="C933" s="1"/>
      <c r="D933" s="1"/>
      <c r="E933" s="1"/>
      <c r="F933" s="1" t="str">
        <f>IFERROR(__xludf.DUMMYFUNCTION("""COMPUTED_VALUE"""),"2022-04-11 17:55:00 UTC")</f>
        <v>2022-04-11 17:55:00 UTC</v>
      </c>
      <c r="G933" s="1" t="str">
        <f>IFERROR(__xludf.DUMMYFUNCTION("""COMPUTED_VALUE"""),"aebdd7a3d29e38915262cd337f920df2")</f>
        <v>aebdd7a3d29e38915262cd337f920df2</v>
      </c>
      <c r="H933" s="1" t="str">
        <f>IFERROR(__xludf.DUMMYFUNCTION("""COMPUTED_VALUE"""),"f16ddaf2393d4989a3747866a6e00b04")</f>
        <v>f16ddaf2393d4989a3747866a6e00b04</v>
      </c>
      <c r="I933" s="1">
        <f>IFERROR(__xludf.DUMMYFUNCTION("""COMPUTED_VALUE"""),0.0)</f>
        <v>0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2" t="s">
        <v>1061</v>
      </c>
      <c r="B934" s="2" t="s">
        <v>1062</v>
      </c>
      <c r="C934" s="1"/>
      <c r="D934" s="1"/>
      <c r="E934" s="1"/>
      <c r="F934" s="1" t="str">
        <f>IFERROR(__xludf.DUMMYFUNCTION("""COMPUTED_VALUE"""),"2022-04-11 17:48:50 UTC")</f>
        <v>2022-04-11 17:48:50 UTC</v>
      </c>
      <c r="G934" s="1" t="str">
        <f>IFERROR(__xludf.DUMMYFUNCTION("""COMPUTED_VALUE"""),"eec1d4cb70d2c6c8c8a44e997f3da6c4")</f>
        <v>eec1d4cb70d2c6c8c8a44e997f3da6c4</v>
      </c>
      <c r="H934" s="1" t="str">
        <f>IFERROR(__xludf.DUMMYFUNCTION("""COMPUTED_VALUE"""),"f1b0d0f443b0581c307fa502281713ea")</f>
        <v>f1b0d0f443b0581c307fa502281713ea</v>
      </c>
      <c r="I934" s="1">
        <f>IFERROR(__xludf.DUMMYFUNCTION("""COMPUTED_VALUE"""),0.0)</f>
        <v>0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2" t="s">
        <v>1063</v>
      </c>
      <c r="B935" s="1"/>
      <c r="C935" s="1"/>
      <c r="D935" s="1"/>
      <c r="E935" s="1"/>
      <c r="F935" s="1" t="str">
        <f>IFERROR(__xludf.DUMMYFUNCTION("""COMPUTED_VALUE"""),"2022-04-11 17:46:29 UTC")</f>
        <v>2022-04-11 17:46:29 UTC</v>
      </c>
      <c r="G935" s="1" t="str">
        <f>IFERROR(__xludf.DUMMYFUNCTION("""COMPUTED_VALUE"""),"d9901e1754764c3e09af5c08fc586b1e")</f>
        <v>d9901e1754764c3e09af5c08fc586b1e</v>
      </c>
      <c r="H935" s="1" t="str">
        <f>IFERROR(__xludf.DUMMYFUNCTION("""COMPUTED_VALUE"""),"f1e83b4d3e7fc7535fecaf2976b694ae")</f>
        <v>f1e83b4d3e7fc7535fecaf2976b694ae</v>
      </c>
      <c r="I935" s="1">
        <f>IFERROR(__xludf.DUMMYFUNCTION("""COMPUTED_VALUE"""),1.0)</f>
        <v>1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2" t="s">
        <v>1064</v>
      </c>
      <c r="B936" s="2" t="s">
        <v>1065</v>
      </c>
      <c r="C936" s="1"/>
      <c r="D936" s="1"/>
      <c r="E936" s="1"/>
      <c r="F936" s="1" t="str">
        <f>IFERROR(__xludf.DUMMYFUNCTION("""COMPUTED_VALUE"""),"2022-04-11 17:44:20 UTC")</f>
        <v>2022-04-11 17:44:20 UTC</v>
      </c>
      <c r="G936" s="1" t="str">
        <f>IFERROR(__xludf.DUMMYFUNCTION("""COMPUTED_VALUE"""),"3cdd820ef03ec8c383286436502cbf18")</f>
        <v>3cdd820ef03ec8c383286436502cbf18</v>
      </c>
      <c r="H936" s="1" t="str">
        <f>IFERROR(__xludf.DUMMYFUNCTION("""COMPUTED_VALUE"""),"f1f60228d960830e2cce5f3d5a472df2")</f>
        <v>f1f60228d960830e2cce5f3d5a472df2</v>
      </c>
      <c r="I936" s="1">
        <f>IFERROR(__xludf.DUMMYFUNCTION("""COMPUTED_VALUE"""),1.0)</f>
        <v>1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2" t="s">
        <v>1066</v>
      </c>
      <c r="B937" s="1"/>
      <c r="C937" s="1"/>
      <c r="D937" s="1"/>
      <c r="E937" s="1"/>
      <c r="F937" s="1" t="str">
        <f>IFERROR(__xludf.DUMMYFUNCTION("""COMPUTED_VALUE"""),"2022-04-11 17:44:09 UTC")</f>
        <v>2022-04-11 17:44:09 UTC</v>
      </c>
      <c r="G937" s="1" t="str">
        <f>IFERROR(__xludf.DUMMYFUNCTION("""COMPUTED_VALUE"""),"f8cd9f880e09bb30fd555794df3f62c0")</f>
        <v>f8cd9f880e09bb30fd555794df3f62c0</v>
      </c>
      <c r="H937" s="1" t="str">
        <f>IFERROR(__xludf.DUMMYFUNCTION("""COMPUTED_VALUE"""),"f20080b8a2841873baabc067583631a6")</f>
        <v>f20080b8a2841873baabc067583631a6</v>
      </c>
      <c r="I937" s="1">
        <f>IFERROR(__xludf.DUMMYFUNCTION("""COMPUTED_VALUE"""),0.0)</f>
        <v>0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2" t="s">
        <v>1067</v>
      </c>
      <c r="B938" s="2" t="s">
        <v>1068</v>
      </c>
      <c r="C938" s="1"/>
      <c r="D938" s="1"/>
      <c r="E938" s="1"/>
      <c r="F938" s="1" t="str">
        <f>IFERROR(__xludf.DUMMYFUNCTION("""COMPUTED_VALUE"""),"2022-04-11 17:42:27 UTC")</f>
        <v>2022-04-11 17:42:27 UTC</v>
      </c>
      <c r="G938" s="1" t="str">
        <f>IFERROR(__xludf.DUMMYFUNCTION("""COMPUTED_VALUE"""),"4a8c76ccf2c17dc8b3900ba9a77c4f82")</f>
        <v>4a8c76ccf2c17dc8b3900ba9a77c4f82</v>
      </c>
      <c r="H938" s="1" t="str">
        <f>IFERROR(__xludf.DUMMYFUNCTION("""COMPUTED_VALUE"""),"f2361ab1c0e6d23215a8bad50ebd9cca")</f>
        <v>f2361ab1c0e6d23215a8bad50ebd9cca</v>
      </c>
      <c r="I938" s="1">
        <f>IFERROR(__xludf.DUMMYFUNCTION("""COMPUTED_VALUE"""),1.0)</f>
        <v>1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2" t="s">
        <v>1069</v>
      </c>
      <c r="B939" s="2" t="s">
        <v>1070</v>
      </c>
      <c r="C939" s="1"/>
      <c r="D939" s="1"/>
      <c r="E939" s="1"/>
      <c r="F939" s="1" t="str">
        <f>IFERROR(__xludf.DUMMYFUNCTION("""COMPUTED_VALUE"""),"2022-04-11 17:40:40 UTC")</f>
        <v>2022-04-11 17:40:40 UTC</v>
      </c>
      <c r="G939" s="1" t="str">
        <f>IFERROR(__xludf.DUMMYFUNCTION("""COMPUTED_VALUE"""),"fdd982d1ab12305d0f6c1a4bab23e5bd")</f>
        <v>fdd982d1ab12305d0f6c1a4bab23e5bd</v>
      </c>
      <c r="H939" s="1" t="str">
        <f>IFERROR(__xludf.DUMMYFUNCTION("""COMPUTED_VALUE"""),"f24f15fb345f70562f40c0d65502d226")</f>
        <v>f24f15fb345f70562f40c0d65502d226</v>
      </c>
      <c r="I939" s="1">
        <f>IFERROR(__xludf.DUMMYFUNCTION("""COMPUTED_VALUE"""),0.0)</f>
        <v>0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2" t="s">
        <v>1071</v>
      </c>
      <c r="B940" s="2" t="s">
        <v>1072</v>
      </c>
      <c r="C940" s="1"/>
      <c r="D940" s="1"/>
      <c r="E940" s="1"/>
      <c r="F940" s="1" t="str">
        <f>IFERROR(__xludf.DUMMYFUNCTION("""COMPUTED_VALUE"""),"2022-04-11 17:40:17 UTC")</f>
        <v>2022-04-11 17:40:17 UTC</v>
      </c>
      <c r="G940" s="1" t="str">
        <f>IFERROR(__xludf.DUMMYFUNCTION("""COMPUTED_VALUE"""),"fd08cdfc5fa6d99dbeae8cb53265691d")</f>
        <v>fd08cdfc5fa6d99dbeae8cb53265691d</v>
      </c>
      <c r="H940" s="1" t="str">
        <f>IFERROR(__xludf.DUMMYFUNCTION("""COMPUTED_VALUE"""),"f24f5ec50e258ee0282f9d77e3679b62")</f>
        <v>f24f5ec50e258ee0282f9d77e3679b62</v>
      </c>
      <c r="I940" s="1">
        <f>IFERROR(__xludf.DUMMYFUNCTION("""COMPUTED_VALUE"""),1.0)</f>
        <v>1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2" t="s">
        <v>1073</v>
      </c>
      <c r="B941" s="1"/>
      <c r="C941" s="1"/>
      <c r="D941" s="1"/>
      <c r="E941" s="1"/>
      <c r="F941" s="1" t="str">
        <f>IFERROR(__xludf.DUMMYFUNCTION("""COMPUTED_VALUE"""),"2022-04-11 17:38:58 UTC")</f>
        <v>2022-04-11 17:38:58 UTC</v>
      </c>
      <c r="G941" s="1" t="str">
        <f>IFERROR(__xludf.DUMMYFUNCTION("""COMPUTED_VALUE"""),"a5a048e7c7e3173cb1aa98e973b2ebb2")</f>
        <v>a5a048e7c7e3173cb1aa98e973b2ebb2</v>
      </c>
      <c r="H941" s="1" t="str">
        <f>IFERROR(__xludf.DUMMYFUNCTION("""COMPUTED_VALUE"""),"f25ac214a9fe1cfaf30ce4811279522c")</f>
        <v>f25ac214a9fe1cfaf30ce4811279522c</v>
      </c>
      <c r="I941" s="1">
        <f>IFERROR(__xludf.DUMMYFUNCTION("""COMPUTED_VALUE"""),1.0)</f>
        <v>1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2" t="s">
        <v>1074</v>
      </c>
      <c r="B942" s="2" t="s">
        <v>41</v>
      </c>
      <c r="C942" s="1"/>
      <c r="D942" s="1"/>
      <c r="E942" s="1"/>
      <c r="F942" s="1" t="str">
        <f>IFERROR(__xludf.DUMMYFUNCTION("""COMPUTED_VALUE"""),"2022-04-11 17:38:50 UTC")</f>
        <v>2022-04-11 17:38:50 UTC</v>
      </c>
      <c r="G942" s="1" t="str">
        <f>IFERROR(__xludf.DUMMYFUNCTION("""COMPUTED_VALUE"""),"1419e44c184a655d2aeefc58a3a96077")</f>
        <v>1419e44c184a655d2aeefc58a3a96077</v>
      </c>
      <c r="H942" s="1" t="str">
        <f>IFERROR(__xludf.DUMMYFUNCTION("""COMPUTED_VALUE"""),"f2b63ab260e14ba50050625004967751")</f>
        <v>f2b63ab260e14ba50050625004967751</v>
      </c>
      <c r="I942" s="1">
        <f>IFERROR(__xludf.DUMMYFUNCTION("""COMPUTED_VALUE"""),1.0)</f>
        <v>1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2" t="s">
        <v>1075</v>
      </c>
      <c r="B943" s="2" t="s">
        <v>1076</v>
      </c>
      <c r="C943" s="1"/>
      <c r="D943" s="1"/>
      <c r="E943" s="1"/>
      <c r="F943" s="1" t="str">
        <f>IFERROR(__xludf.DUMMYFUNCTION("""COMPUTED_VALUE"""),"2022-04-11 17:38:20 UTC")</f>
        <v>2022-04-11 17:38:20 UTC</v>
      </c>
      <c r="G943" s="1" t="str">
        <f>IFERROR(__xludf.DUMMYFUNCTION("""COMPUTED_VALUE"""),"f80bef23c4d5a0abccc515aa6ea35ebe")</f>
        <v>f80bef23c4d5a0abccc515aa6ea35ebe</v>
      </c>
      <c r="H943" s="1" t="str">
        <f>IFERROR(__xludf.DUMMYFUNCTION("""COMPUTED_VALUE"""),"f2e79034eba8324c2dbd70f6c4700ed1")</f>
        <v>f2e79034eba8324c2dbd70f6c4700ed1</v>
      </c>
      <c r="I943" s="1">
        <f>IFERROR(__xludf.DUMMYFUNCTION("""COMPUTED_VALUE"""),2.0)</f>
        <v>2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2" t="s">
        <v>1077</v>
      </c>
      <c r="B944" s="2" t="s">
        <v>1078</v>
      </c>
      <c r="C944" s="1"/>
      <c r="D944" s="1"/>
      <c r="E944" s="1"/>
      <c r="F944" s="1" t="str">
        <f>IFERROR(__xludf.DUMMYFUNCTION("""COMPUTED_VALUE"""),"2022-04-11 17:36:39 UTC")</f>
        <v>2022-04-11 17:36:39 UTC</v>
      </c>
      <c r="G944" s="1" t="str">
        <f>IFERROR(__xludf.DUMMYFUNCTION("""COMPUTED_VALUE"""),"2498b787e7f74d7df3a3cbc60bd4c087")</f>
        <v>2498b787e7f74d7df3a3cbc60bd4c087</v>
      </c>
      <c r="H944" s="1" t="str">
        <f>IFERROR(__xludf.DUMMYFUNCTION("""COMPUTED_VALUE"""),"f34af2b1f4385d03dacaae2978766874")</f>
        <v>f34af2b1f4385d03dacaae2978766874</v>
      </c>
      <c r="I944" s="1">
        <f>IFERROR(__xludf.DUMMYFUNCTION("""COMPUTED_VALUE"""),11.0)</f>
        <v>11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2" t="s">
        <v>1079</v>
      </c>
      <c r="B945" s="2" t="s">
        <v>1080</v>
      </c>
      <c r="C945" s="1"/>
      <c r="D945" s="1"/>
      <c r="E945" s="1"/>
      <c r="F945" s="1" t="str">
        <f>IFERROR(__xludf.DUMMYFUNCTION("""COMPUTED_VALUE"""),"2022-04-11 17:34:40 UTC")</f>
        <v>2022-04-11 17:34:40 UTC</v>
      </c>
      <c r="G945" s="1" t="str">
        <f>IFERROR(__xludf.DUMMYFUNCTION("""COMPUTED_VALUE"""),"96b0abc53e73be64277ba049190eb19e")</f>
        <v>96b0abc53e73be64277ba049190eb19e</v>
      </c>
      <c r="H945" s="1" t="str">
        <f>IFERROR(__xludf.DUMMYFUNCTION("""COMPUTED_VALUE"""),"f3a7586d1215d7ce5923e72e65001216")</f>
        <v>f3a7586d1215d7ce5923e72e65001216</v>
      </c>
      <c r="I945" s="1">
        <f>IFERROR(__xludf.DUMMYFUNCTION("""COMPUTED_VALUE"""),1.0)</f>
        <v>1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2" t="s">
        <v>1081</v>
      </c>
      <c r="B946" s="2" t="s">
        <v>1082</v>
      </c>
      <c r="C946" s="1"/>
      <c r="D946" s="1"/>
      <c r="E946" s="1"/>
      <c r="F946" s="1" t="str">
        <f>IFERROR(__xludf.DUMMYFUNCTION("""COMPUTED_VALUE"""),"2022-04-11 17:34:37 UTC")</f>
        <v>2022-04-11 17:34:37 UTC</v>
      </c>
      <c r="G946" s="1" t="str">
        <f>IFERROR(__xludf.DUMMYFUNCTION("""COMPUTED_VALUE"""),"a81534e2aef5efb30d7361f99c4775b8")</f>
        <v>a81534e2aef5efb30d7361f99c4775b8</v>
      </c>
      <c r="H946" s="1" t="str">
        <f>IFERROR(__xludf.DUMMYFUNCTION("""COMPUTED_VALUE"""),"f40575b74c26b53daa51d0d3c4756a6a")</f>
        <v>f40575b74c26b53daa51d0d3c4756a6a</v>
      </c>
      <c r="I946" s="1">
        <f>IFERROR(__xludf.DUMMYFUNCTION("""COMPUTED_VALUE"""),1.0)</f>
        <v>1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2" t="s">
        <v>1081</v>
      </c>
      <c r="B947" s="2" t="s">
        <v>248</v>
      </c>
      <c r="C947" s="1"/>
      <c r="D947" s="1"/>
      <c r="E947" s="1"/>
      <c r="F947" s="1" t="str">
        <f>IFERROR(__xludf.DUMMYFUNCTION("""COMPUTED_VALUE"""),"2022-04-11 17:34:37 UTC")</f>
        <v>2022-04-11 17:34:37 UTC</v>
      </c>
      <c r="G947" s="1" t="str">
        <f>IFERROR(__xludf.DUMMYFUNCTION("""COMPUTED_VALUE"""),"351bb9b7f21aebcfd70a7420bad4ebfb")</f>
        <v>351bb9b7f21aebcfd70a7420bad4ebfb</v>
      </c>
      <c r="H947" s="1" t="str">
        <f>IFERROR(__xludf.DUMMYFUNCTION("""COMPUTED_VALUE"""),"f41c65e8925a8c3396b72b6086754130")</f>
        <v>f41c65e8925a8c3396b72b6086754130</v>
      </c>
      <c r="I947" s="1">
        <f>IFERROR(__xludf.DUMMYFUNCTION("""COMPUTED_VALUE"""),1.0)</f>
        <v>1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2" t="s">
        <v>1083</v>
      </c>
      <c r="B948" s="2" t="s">
        <v>248</v>
      </c>
      <c r="C948" s="1"/>
      <c r="D948" s="1"/>
      <c r="E948" s="1"/>
      <c r="F948" s="1" t="str">
        <f>IFERROR(__xludf.DUMMYFUNCTION("""COMPUTED_VALUE"""),"2022-04-11 17:34:33 UTC")</f>
        <v>2022-04-11 17:34:33 UTC</v>
      </c>
      <c r="G948" s="1" t="str">
        <f>IFERROR(__xludf.DUMMYFUNCTION("""COMPUTED_VALUE"""),"38fa0021fb93627f48a16f82b47225bd")</f>
        <v>38fa0021fb93627f48a16f82b47225bd</v>
      </c>
      <c r="H948" s="1" t="str">
        <f>IFERROR(__xludf.DUMMYFUNCTION("""COMPUTED_VALUE"""),"f4499f8e50c1b091f24c7f99c9a3dcd4")</f>
        <v>f4499f8e50c1b091f24c7f99c9a3dcd4</v>
      </c>
      <c r="I948" s="1">
        <f>IFERROR(__xludf.DUMMYFUNCTION("""COMPUTED_VALUE"""),0.0)</f>
        <v>0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2" t="s">
        <v>1084</v>
      </c>
      <c r="B949" s="2" t="s">
        <v>1085</v>
      </c>
      <c r="C949" s="1"/>
      <c r="D949" s="1"/>
      <c r="E949" s="1"/>
      <c r="F949" s="1" t="str">
        <f>IFERROR(__xludf.DUMMYFUNCTION("""COMPUTED_VALUE"""),"2022-04-11 17:33:46 UTC")</f>
        <v>2022-04-11 17:33:46 UTC</v>
      </c>
      <c r="G949" s="1" t="str">
        <f>IFERROR(__xludf.DUMMYFUNCTION("""COMPUTED_VALUE"""),"7dfa52af873e8d46ebf995ba2dede498")</f>
        <v>7dfa52af873e8d46ebf995ba2dede498</v>
      </c>
      <c r="H949" s="1" t="str">
        <f>IFERROR(__xludf.DUMMYFUNCTION("""COMPUTED_VALUE"""),"f4654b39a9f65e0e2a3d5e4f9d0cb54c")</f>
        <v>f4654b39a9f65e0e2a3d5e4f9d0cb54c</v>
      </c>
      <c r="I949" s="1">
        <f>IFERROR(__xludf.DUMMYFUNCTION("""COMPUTED_VALUE"""),0.0)</f>
        <v>0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2" t="s">
        <v>1086</v>
      </c>
      <c r="B950" s="2" t="s">
        <v>1087</v>
      </c>
      <c r="C950" s="1"/>
      <c r="D950" s="1"/>
      <c r="E950" s="1"/>
      <c r="F950" s="1" t="str">
        <f>IFERROR(__xludf.DUMMYFUNCTION("""COMPUTED_VALUE"""),"2022-04-11 17:33:23 UTC")</f>
        <v>2022-04-11 17:33:23 UTC</v>
      </c>
      <c r="G950" s="1" t="str">
        <f>IFERROR(__xludf.DUMMYFUNCTION("""COMPUTED_VALUE"""),"c782ea397a1fd72aa451024304d751ac")</f>
        <v>c782ea397a1fd72aa451024304d751ac</v>
      </c>
      <c r="H950" s="1" t="str">
        <f>IFERROR(__xludf.DUMMYFUNCTION("""COMPUTED_VALUE"""),"f4b9e1226ed1383f4bee941182addaca")</f>
        <v>f4b9e1226ed1383f4bee941182addaca</v>
      </c>
      <c r="I950" s="1">
        <f>IFERROR(__xludf.DUMMYFUNCTION("""COMPUTED_VALUE"""),1.0)</f>
        <v>1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2" t="s">
        <v>1088</v>
      </c>
      <c r="B951" s="2" t="s">
        <v>1087</v>
      </c>
      <c r="C951" s="1"/>
      <c r="D951" s="1"/>
      <c r="E951" s="1"/>
      <c r="F951" s="1" t="str">
        <f>IFERROR(__xludf.DUMMYFUNCTION("""COMPUTED_VALUE"""),"2022-04-11 17:33:19 UTC")</f>
        <v>2022-04-11 17:33:19 UTC</v>
      </c>
      <c r="G951" s="1" t="str">
        <f>IFERROR(__xludf.DUMMYFUNCTION("""COMPUTED_VALUE"""),"443923b1a2d7d310cd574ea6badf4a27")</f>
        <v>443923b1a2d7d310cd574ea6badf4a27</v>
      </c>
      <c r="H951" s="1" t="str">
        <f>IFERROR(__xludf.DUMMYFUNCTION("""COMPUTED_VALUE"""),"f4fa82a0ff44a8837c48d634d38ce9f2")</f>
        <v>f4fa82a0ff44a8837c48d634d38ce9f2</v>
      </c>
      <c r="I951" s="1">
        <f>IFERROR(__xludf.DUMMYFUNCTION("""COMPUTED_VALUE"""),1.0)</f>
        <v>1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2" t="s">
        <v>1089</v>
      </c>
      <c r="B952" s="2" t="s">
        <v>1090</v>
      </c>
      <c r="C952" s="1"/>
      <c r="D952" s="1"/>
      <c r="E952" s="1"/>
      <c r="F952" s="1" t="str">
        <f>IFERROR(__xludf.DUMMYFUNCTION("""COMPUTED_VALUE"""),"2022-04-11 17:32:29 UTC")</f>
        <v>2022-04-11 17:32:29 UTC</v>
      </c>
      <c r="G952" s="1" t="str">
        <f>IFERROR(__xludf.DUMMYFUNCTION("""COMPUTED_VALUE"""),"443923b1a2d7d310cd574ea6badf4a27")</f>
        <v>443923b1a2d7d310cd574ea6badf4a27</v>
      </c>
      <c r="H952" s="1" t="str">
        <f>IFERROR(__xludf.DUMMYFUNCTION("""COMPUTED_VALUE"""),"f51798a8fe5b5cfa259bb8978696bb87")</f>
        <v>f51798a8fe5b5cfa259bb8978696bb87</v>
      </c>
      <c r="I952" s="1">
        <f>IFERROR(__xludf.DUMMYFUNCTION("""COMPUTED_VALUE"""),0.0)</f>
        <v>0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2" t="s">
        <v>1091</v>
      </c>
      <c r="B953" s="1"/>
      <c r="C953" s="1"/>
      <c r="D953" s="1"/>
      <c r="E953" s="1"/>
      <c r="F953" s="1" t="str">
        <f>IFERROR(__xludf.DUMMYFUNCTION("""COMPUTED_VALUE"""),"2022-04-11 17:32:13 UTC")</f>
        <v>2022-04-11 17:32:13 UTC</v>
      </c>
      <c r="G953" s="1" t="str">
        <f>IFERROR(__xludf.DUMMYFUNCTION("""COMPUTED_VALUE"""),"443923b1a2d7d310cd574ea6badf4a27")</f>
        <v>443923b1a2d7d310cd574ea6badf4a27</v>
      </c>
      <c r="H953" s="1" t="str">
        <f>IFERROR(__xludf.DUMMYFUNCTION("""COMPUTED_VALUE"""),"f55cb9c70fd83fa946f021b8614c31ec")</f>
        <v>f55cb9c70fd83fa946f021b8614c31ec</v>
      </c>
      <c r="I953" s="1">
        <f>IFERROR(__xludf.DUMMYFUNCTION("""COMPUTED_VALUE"""),6.0)</f>
        <v>6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2" t="s">
        <v>1091</v>
      </c>
      <c r="B954" s="2" t="s">
        <v>1092</v>
      </c>
      <c r="C954" s="1"/>
      <c r="D954" s="1"/>
      <c r="E954" s="1"/>
      <c r="F954" s="1" t="str">
        <f>IFERROR(__xludf.DUMMYFUNCTION("""COMPUTED_VALUE"""),"2022-04-11 17:32:13 UTC")</f>
        <v>2022-04-11 17:32:13 UTC</v>
      </c>
      <c r="G954" s="1" t="str">
        <f>IFERROR(__xludf.DUMMYFUNCTION("""COMPUTED_VALUE"""),"9e8ed1c2fefd62af58d7a4e08c4ab3b4")</f>
        <v>9e8ed1c2fefd62af58d7a4e08c4ab3b4</v>
      </c>
      <c r="H954" s="1" t="str">
        <f>IFERROR(__xludf.DUMMYFUNCTION("""COMPUTED_VALUE"""),"f5668c6e4d48bd6ba43f30cd376a0a8c")</f>
        <v>f5668c6e4d48bd6ba43f30cd376a0a8c</v>
      </c>
      <c r="I954" s="1">
        <f>IFERROR(__xludf.DUMMYFUNCTION("""COMPUTED_VALUE"""),1.0)</f>
        <v>1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2" t="s">
        <v>1093</v>
      </c>
      <c r="B955" s="2" t="s">
        <v>1094</v>
      </c>
      <c r="C955" s="1"/>
      <c r="D955" s="1"/>
      <c r="E955" s="1"/>
      <c r="F955" s="1" t="str">
        <f>IFERROR(__xludf.DUMMYFUNCTION("""COMPUTED_VALUE"""),"2022-04-11 17:32:09 UTC")</f>
        <v>2022-04-11 17:32:09 UTC</v>
      </c>
      <c r="G955" s="1" t="str">
        <f>IFERROR(__xludf.DUMMYFUNCTION("""COMPUTED_VALUE"""),"9e8ed1c2fefd62af58d7a4e08c4ab3b4")</f>
        <v>9e8ed1c2fefd62af58d7a4e08c4ab3b4</v>
      </c>
      <c r="H955" s="1" t="str">
        <f>IFERROR(__xludf.DUMMYFUNCTION("""COMPUTED_VALUE"""),"f56c1b1d5345147bb6e3afec0469591c")</f>
        <v>f56c1b1d5345147bb6e3afec0469591c</v>
      </c>
      <c r="I955" s="1">
        <f>IFERROR(__xludf.DUMMYFUNCTION("""COMPUTED_VALUE"""),1.0)</f>
        <v>1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2" t="s">
        <v>1095</v>
      </c>
      <c r="B956" s="1"/>
      <c r="C956" s="1"/>
      <c r="D956" s="1"/>
      <c r="E956" s="1"/>
      <c r="F956" s="1" t="str">
        <f>IFERROR(__xludf.DUMMYFUNCTION("""COMPUTED_VALUE"""),"2022-04-11 17:31:57 UTC")</f>
        <v>2022-04-11 17:31:57 UTC</v>
      </c>
      <c r="G956" s="1" t="str">
        <f>IFERROR(__xludf.DUMMYFUNCTION("""COMPUTED_VALUE"""),"9e8ed1c2fefd62af58d7a4e08c4ab3b4")</f>
        <v>9e8ed1c2fefd62af58d7a4e08c4ab3b4</v>
      </c>
      <c r="H956" s="1" t="str">
        <f>IFERROR(__xludf.DUMMYFUNCTION("""COMPUTED_VALUE"""),"f5835c3000849b99a86927b1691c1f9d")</f>
        <v>f5835c3000849b99a86927b1691c1f9d</v>
      </c>
      <c r="I956" s="1">
        <f>IFERROR(__xludf.DUMMYFUNCTION("""COMPUTED_VALUE"""),1.0)</f>
        <v>1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2" t="s">
        <v>1096</v>
      </c>
      <c r="B957" s="2" t="s">
        <v>1097</v>
      </c>
      <c r="C957" s="1"/>
      <c r="D957" s="1"/>
      <c r="E957" s="1"/>
      <c r="F957" s="1" t="str">
        <f>IFERROR(__xludf.DUMMYFUNCTION("""COMPUTED_VALUE"""),"2022-04-11 17:30:27 UTC")</f>
        <v>2022-04-11 17:30:27 UTC</v>
      </c>
      <c r="G957" s="1" t="str">
        <f>IFERROR(__xludf.DUMMYFUNCTION("""COMPUTED_VALUE"""),"9e8ed1c2fefd62af58d7a4e08c4ab3b4")</f>
        <v>9e8ed1c2fefd62af58d7a4e08c4ab3b4</v>
      </c>
      <c r="H957" s="1" t="str">
        <f>IFERROR(__xludf.DUMMYFUNCTION("""COMPUTED_VALUE"""),"f5be57efda9ca3a6edcc74b89a529539")</f>
        <v>f5be57efda9ca3a6edcc74b89a529539</v>
      </c>
      <c r="I957" s="1">
        <f>IFERROR(__xludf.DUMMYFUNCTION("""COMPUTED_VALUE"""),1.0)</f>
        <v>1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2" t="s">
        <v>1098</v>
      </c>
      <c r="B958" s="2" t="s">
        <v>1099</v>
      </c>
      <c r="C958" s="1"/>
      <c r="D958" s="1"/>
      <c r="E958" s="1"/>
      <c r="F958" s="1" t="str">
        <f>IFERROR(__xludf.DUMMYFUNCTION("""COMPUTED_VALUE"""),"2022-04-11 17:29:54 UTC")</f>
        <v>2022-04-11 17:29:54 UTC</v>
      </c>
      <c r="G958" s="1" t="str">
        <f>IFERROR(__xludf.DUMMYFUNCTION("""COMPUTED_VALUE"""),"9e4febddec5a22da1c5ae9103cb45e11")</f>
        <v>9e4febddec5a22da1c5ae9103cb45e11</v>
      </c>
      <c r="H958" s="1" t="str">
        <f>IFERROR(__xludf.DUMMYFUNCTION("""COMPUTED_VALUE"""),"f665ec6a5680ce71a1b1621958d819dc")</f>
        <v>f665ec6a5680ce71a1b1621958d819dc</v>
      </c>
      <c r="I958" s="1">
        <f>IFERROR(__xludf.DUMMYFUNCTION("""COMPUTED_VALUE"""),1.0)</f>
        <v>1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2" t="s">
        <v>1100</v>
      </c>
      <c r="B959" s="2" t="s">
        <v>1101</v>
      </c>
      <c r="C959" s="1"/>
      <c r="D959" s="1"/>
      <c r="E959" s="1"/>
      <c r="F959" s="1" t="str">
        <f>IFERROR(__xludf.DUMMYFUNCTION("""COMPUTED_VALUE"""),"2022-04-11 17:29:41 UTC")</f>
        <v>2022-04-11 17:29:41 UTC</v>
      </c>
      <c r="G959" s="1" t="str">
        <f>IFERROR(__xludf.DUMMYFUNCTION("""COMPUTED_VALUE"""),"8a1908b96a2ec5c627c8901573fe83ee")</f>
        <v>8a1908b96a2ec5c627c8901573fe83ee</v>
      </c>
      <c r="H959" s="1" t="str">
        <f>IFERROR(__xludf.DUMMYFUNCTION("""COMPUTED_VALUE"""),"f6813c2a1de03a3bb3063c484d040061")</f>
        <v>f6813c2a1de03a3bb3063c484d040061</v>
      </c>
      <c r="I959" s="1">
        <f>IFERROR(__xludf.DUMMYFUNCTION("""COMPUTED_VALUE"""),0.0)</f>
        <v>0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2" t="s">
        <v>1102</v>
      </c>
      <c r="B960" s="1"/>
      <c r="C960" s="1"/>
      <c r="D960" s="1"/>
      <c r="E960" s="1"/>
      <c r="F960" s="1" t="str">
        <f>IFERROR(__xludf.DUMMYFUNCTION("""COMPUTED_VALUE"""),"2022-04-11 17:29:34 UTC")</f>
        <v>2022-04-11 17:29:34 UTC</v>
      </c>
      <c r="G960" s="1" t="str">
        <f>IFERROR(__xludf.DUMMYFUNCTION("""COMPUTED_VALUE"""),"2a881119a909bb7900f4f920e3fb4de3")</f>
        <v>2a881119a909bb7900f4f920e3fb4de3</v>
      </c>
      <c r="H960" s="1" t="str">
        <f>IFERROR(__xludf.DUMMYFUNCTION("""COMPUTED_VALUE"""),"f69c117c8a5e2cc7c583a5f6d0d12aa8")</f>
        <v>f69c117c8a5e2cc7c583a5f6d0d12aa8</v>
      </c>
      <c r="I960" s="1">
        <f>IFERROR(__xludf.DUMMYFUNCTION("""COMPUTED_VALUE"""),1.0)</f>
        <v>1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2" t="s">
        <v>1103</v>
      </c>
      <c r="B961" s="2" t="s">
        <v>1072</v>
      </c>
      <c r="C961" s="1"/>
      <c r="D961" s="1"/>
      <c r="E961" s="1"/>
      <c r="F961" s="1" t="str">
        <f>IFERROR(__xludf.DUMMYFUNCTION("""COMPUTED_VALUE"""),"2022-04-11 17:29:29 UTC")</f>
        <v>2022-04-11 17:29:29 UTC</v>
      </c>
      <c r="G961" s="1" t="str">
        <f>IFERROR(__xludf.DUMMYFUNCTION("""COMPUTED_VALUE"""),"39627782d11ffd7b14d5144414eb5b33")</f>
        <v>39627782d11ffd7b14d5144414eb5b33</v>
      </c>
      <c r="H961" s="1" t="str">
        <f>IFERROR(__xludf.DUMMYFUNCTION("""COMPUTED_VALUE"""),"f6aae3bad756381296b35b0ca35fdf30")</f>
        <v>f6aae3bad756381296b35b0ca35fdf30</v>
      </c>
      <c r="I961" s="1">
        <f>IFERROR(__xludf.DUMMYFUNCTION("""COMPUTED_VALUE"""),1.0)</f>
        <v>1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2" t="s">
        <v>1104</v>
      </c>
      <c r="B962" s="2" t="s">
        <v>1072</v>
      </c>
      <c r="C962" s="1"/>
      <c r="D962" s="1"/>
      <c r="E962" s="1"/>
      <c r="F962" s="1" t="str">
        <f>IFERROR(__xludf.DUMMYFUNCTION("""COMPUTED_VALUE"""),"2022-04-11 17:29:25 UTC")</f>
        <v>2022-04-11 17:29:25 UTC</v>
      </c>
      <c r="G962" s="1" t="str">
        <f>IFERROR(__xludf.DUMMYFUNCTION("""COMPUTED_VALUE"""),"f7b0a0afd24937813de64a91dfda4e66")</f>
        <v>f7b0a0afd24937813de64a91dfda4e66</v>
      </c>
      <c r="H962" s="1" t="str">
        <f>IFERROR(__xludf.DUMMYFUNCTION("""COMPUTED_VALUE"""),"f6edd7b0525ab754bb9c512e4f9e1366")</f>
        <v>f6edd7b0525ab754bb9c512e4f9e1366</v>
      </c>
      <c r="I962" s="1">
        <f>IFERROR(__xludf.DUMMYFUNCTION("""COMPUTED_VALUE"""),1.0)</f>
        <v>1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2" t="s">
        <v>1105</v>
      </c>
      <c r="B963" s="2" t="s">
        <v>1106</v>
      </c>
      <c r="C963" s="1"/>
      <c r="D963" s="1"/>
      <c r="E963" s="1"/>
      <c r="F963" s="1" t="str">
        <f>IFERROR(__xludf.DUMMYFUNCTION("""COMPUTED_VALUE"""),"2022-04-11 17:29:24 UTC")</f>
        <v>2022-04-11 17:29:24 UTC</v>
      </c>
      <c r="G963" s="1" t="str">
        <f>IFERROR(__xludf.DUMMYFUNCTION("""COMPUTED_VALUE"""),"a1c59601ffa4f914a158bd9ebba87334")</f>
        <v>a1c59601ffa4f914a158bd9ebba87334</v>
      </c>
      <c r="H963" s="1" t="str">
        <f>IFERROR(__xludf.DUMMYFUNCTION("""COMPUTED_VALUE"""),"f6f620d270e22b5a6cd787207e211dbd")</f>
        <v>f6f620d270e22b5a6cd787207e211dbd</v>
      </c>
      <c r="I963" s="1">
        <f>IFERROR(__xludf.DUMMYFUNCTION("""COMPUTED_VALUE"""),1.0)</f>
        <v>1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2" t="s">
        <v>1107</v>
      </c>
      <c r="B964" s="1"/>
      <c r="C964" s="1"/>
      <c r="D964" s="1"/>
      <c r="E964" s="1"/>
      <c r="F964" s="1" t="str">
        <f>IFERROR(__xludf.DUMMYFUNCTION("""COMPUTED_VALUE"""),"2022-04-11 17:29:04 UTC")</f>
        <v>2022-04-11 17:29:04 UTC</v>
      </c>
      <c r="G964" s="1" t="str">
        <f>IFERROR(__xludf.DUMMYFUNCTION("""COMPUTED_VALUE"""),"f0717dca35df182f55219635a2a98d35")</f>
        <v>f0717dca35df182f55219635a2a98d35</v>
      </c>
      <c r="H964" s="1" t="str">
        <f>IFERROR(__xludf.DUMMYFUNCTION("""COMPUTED_VALUE"""),"f7123dd49683e6da64166f3d45b917b6")</f>
        <v>f7123dd49683e6da64166f3d45b917b6</v>
      </c>
      <c r="I964" s="1">
        <f>IFERROR(__xludf.DUMMYFUNCTION("""COMPUTED_VALUE"""),0.0)</f>
        <v>0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2" t="s">
        <v>1108</v>
      </c>
      <c r="B965" s="2" t="s">
        <v>41</v>
      </c>
      <c r="C965" s="1"/>
      <c r="D965" s="1"/>
      <c r="E965" s="1"/>
      <c r="F965" s="1" t="str">
        <f>IFERROR(__xludf.DUMMYFUNCTION("""COMPUTED_VALUE"""),"2022-04-11 17:29:00 UTC")</f>
        <v>2022-04-11 17:29:00 UTC</v>
      </c>
      <c r="G965" s="1" t="str">
        <f>IFERROR(__xludf.DUMMYFUNCTION("""COMPUTED_VALUE"""),"555a56bdd555b356d19655625462b0d6")</f>
        <v>555a56bdd555b356d19655625462b0d6</v>
      </c>
      <c r="H965" s="1" t="str">
        <f>IFERROR(__xludf.DUMMYFUNCTION("""COMPUTED_VALUE"""),"f7273bd71c83863b43ce78b5c0048aff")</f>
        <v>f7273bd71c83863b43ce78b5c0048aff</v>
      </c>
      <c r="I965" s="1">
        <f>IFERROR(__xludf.DUMMYFUNCTION("""COMPUTED_VALUE"""),1.0)</f>
        <v>1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2" t="s">
        <v>1109</v>
      </c>
      <c r="B966" s="2" t="s">
        <v>1110</v>
      </c>
      <c r="C966" s="1"/>
      <c r="D966" s="1"/>
      <c r="E966" s="1"/>
      <c r="F966" s="1" t="str">
        <f>IFERROR(__xludf.DUMMYFUNCTION("""COMPUTED_VALUE"""),"2022-04-11 17:28:34 UTC")</f>
        <v>2022-04-11 17:28:34 UTC</v>
      </c>
      <c r="G966" s="1" t="str">
        <f>IFERROR(__xludf.DUMMYFUNCTION("""COMPUTED_VALUE"""),"931466f30307ffb0d434b381bbf23511")</f>
        <v>931466f30307ffb0d434b381bbf23511</v>
      </c>
      <c r="H966" s="1" t="str">
        <f>IFERROR(__xludf.DUMMYFUNCTION("""COMPUTED_VALUE"""),"f7b0a0afd24937813de64a91dfda4e66")</f>
        <v>f7b0a0afd24937813de64a91dfda4e66</v>
      </c>
      <c r="I966" s="1">
        <f>IFERROR(__xludf.DUMMYFUNCTION("""COMPUTED_VALUE"""),1.0)</f>
        <v>1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2" t="s">
        <v>1111</v>
      </c>
      <c r="B967" s="1"/>
      <c r="C967" s="1"/>
      <c r="D967" s="1"/>
      <c r="E967" s="1"/>
      <c r="F967" s="1" t="str">
        <f>IFERROR(__xludf.DUMMYFUNCTION("""COMPUTED_VALUE"""),"2022-04-11 17:28:18 UTC")</f>
        <v>2022-04-11 17:28:18 UTC</v>
      </c>
      <c r="G967" s="1" t="str">
        <f>IFERROR(__xludf.DUMMYFUNCTION("""COMPUTED_VALUE"""),"37f7dbab0cdc2df4251fe526387208dd")</f>
        <v>37f7dbab0cdc2df4251fe526387208dd</v>
      </c>
      <c r="H967" s="1" t="str">
        <f>IFERROR(__xludf.DUMMYFUNCTION("""COMPUTED_VALUE"""),"f7cb5711f7e696be088551b9fbcc412c")</f>
        <v>f7cb5711f7e696be088551b9fbcc412c</v>
      </c>
      <c r="I967" s="1">
        <f>IFERROR(__xludf.DUMMYFUNCTION("""COMPUTED_VALUE"""),1.0)</f>
        <v>1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2" t="s">
        <v>1112</v>
      </c>
      <c r="B968" s="2" t="s">
        <v>41</v>
      </c>
      <c r="C968" s="1"/>
      <c r="D968" s="1"/>
      <c r="E968" s="1"/>
      <c r="F968" s="1" t="str">
        <f>IFERROR(__xludf.DUMMYFUNCTION("""COMPUTED_VALUE"""),"2022-04-11 17:28:17 UTC")</f>
        <v>2022-04-11 17:28:17 UTC</v>
      </c>
      <c r="G968" s="1" t="str">
        <f>IFERROR(__xludf.DUMMYFUNCTION("""COMPUTED_VALUE"""),"4003aaaaae89978177857ad0940b572d")</f>
        <v>4003aaaaae89978177857ad0940b572d</v>
      </c>
      <c r="H968" s="1" t="str">
        <f>IFERROR(__xludf.DUMMYFUNCTION("""COMPUTED_VALUE"""),"f80bef23c4d5a0abccc515aa6ea35ebe")</f>
        <v>f80bef23c4d5a0abccc515aa6ea35ebe</v>
      </c>
      <c r="I968" s="1">
        <f>IFERROR(__xludf.DUMMYFUNCTION("""COMPUTED_VALUE"""),2.0)</f>
        <v>2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2" t="s">
        <v>1113</v>
      </c>
      <c r="B969" s="1"/>
      <c r="C969" s="1"/>
      <c r="D969" s="1"/>
      <c r="E969" s="1"/>
      <c r="F969" s="1" t="str">
        <f>IFERROR(__xludf.DUMMYFUNCTION("""COMPUTED_VALUE"""),"2022-04-11 17:28:16 UTC")</f>
        <v>2022-04-11 17:28:16 UTC</v>
      </c>
      <c r="G969" s="1" t="str">
        <f>IFERROR(__xludf.DUMMYFUNCTION("""COMPUTED_VALUE"""),"08168e20598bbd48aabd91449e769553")</f>
        <v>08168e20598bbd48aabd91449e769553</v>
      </c>
      <c r="H969" s="1" t="str">
        <f>IFERROR(__xludf.DUMMYFUNCTION("""COMPUTED_VALUE"""),"f8164938fee04a149d5a0e636061ef83")</f>
        <v>f8164938fee04a149d5a0e636061ef83</v>
      </c>
      <c r="I969" s="1">
        <f>IFERROR(__xludf.DUMMYFUNCTION("""COMPUTED_VALUE"""),278.0)</f>
        <v>278</v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2" t="s">
        <v>1114</v>
      </c>
      <c r="B970" s="1"/>
      <c r="C970" s="1"/>
      <c r="D970" s="1"/>
      <c r="E970" s="1"/>
      <c r="F970" s="1" t="str">
        <f>IFERROR(__xludf.DUMMYFUNCTION("""COMPUTED_VALUE"""),"2022-04-11 17:28:13 UTC")</f>
        <v>2022-04-11 17:28:13 UTC</v>
      </c>
      <c r="G970" s="1" t="str">
        <f>IFERROR(__xludf.DUMMYFUNCTION("""COMPUTED_VALUE"""),"7fcdf06a462118f9ad40ed8dabb89608")</f>
        <v>7fcdf06a462118f9ad40ed8dabb89608</v>
      </c>
      <c r="H970" s="1" t="str">
        <f>IFERROR(__xludf.DUMMYFUNCTION("""COMPUTED_VALUE"""),"f81f74368bf33fe3ae1c102355fb609f")</f>
        <v>f81f74368bf33fe3ae1c102355fb609f</v>
      </c>
      <c r="I970" s="1">
        <f>IFERROR(__xludf.DUMMYFUNCTION("""COMPUTED_VALUE"""),1.0)</f>
        <v>1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2" t="s">
        <v>1115</v>
      </c>
      <c r="B971" s="1"/>
      <c r="C971" s="1"/>
      <c r="D971" s="1"/>
      <c r="E971" s="1"/>
      <c r="F971" s="1" t="str">
        <f>IFERROR(__xludf.DUMMYFUNCTION("""COMPUTED_VALUE"""),"2022-04-11 17:28:10 UTC")</f>
        <v>2022-04-11 17:28:10 UTC</v>
      </c>
      <c r="G971" s="1" t="str">
        <f>IFERROR(__xludf.DUMMYFUNCTION("""COMPUTED_VALUE"""),"7fcdf06a462118f9ad40ed8dabb89608")</f>
        <v>7fcdf06a462118f9ad40ed8dabb89608</v>
      </c>
      <c r="H971" s="1" t="str">
        <f>IFERROR(__xludf.DUMMYFUNCTION("""COMPUTED_VALUE"""),"f8268de034a0ebda5766f9647f634fc1")</f>
        <v>f8268de034a0ebda5766f9647f634fc1</v>
      </c>
      <c r="I971" s="1">
        <f>IFERROR(__xludf.DUMMYFUNCTION("""COMPUTED_VALUE"""),0.0)</f>
        <v>0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2" t="s">
        <v>1116</v>
      </c>
      <c r="B972" s="2" t="s">
        <v>41</v>
      </c>
      <c r="C972" s="1"/>
      <c r="D972" s="1"/>
      <c r="E972" s="1"/>
      <c r="F972" s="1" t="str">
        <f>IFERROR(__xludf.DUMMYFUNCTION("""COMPUTED_VALUE"""),"2022-04-11 17:28:07 UTC")</f>
        <v>2022-04-11 17:28:07 UTC</v>
      </c>
      <c r="G972" s="1" t="str">
        <f>IFERROR(__xludf.DUMMYFUNCTION("""COMPUTED_VALUE"""),"740715fbc7af1317e61bcc3256abd40d")</f>
        <v>740715fbc7af1317e61bcc3256abd40d</v>
      </c>
      <c r="H972" s="1" t="str">
        <f>IFERROR(__xludf.DUMMYFUNCTION("""COMPUTED_VALUE"""),"f82bf86507759940821fc4d7c6220a77")</f>
        <v>f82bf86507759940821fc4d7c6220a77</v>
      </c>
      <c r="I972" s="1">
        <f>IFERROR(__xludf.DUMMYFUNCTION("""COMPUTED_VALUE"""),1.0)</f>
        <v>1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2" t="s">
        <v>1117</v>
      </c>
      <c r="B973" s="1"/>
      <c r="C973" s="1"/>
      <c r="D973" s="1"/>
      <c r="E973" s="1"/>
      <c r="F973" s="1" t="str">
        <f>IFERROR(__xludf.DUMMYFUNCTION("""COMPUTED_VALUE"""),"2022-04-11 17:28:06 UTC")</f>
        <v>2022-04-11 17:28:06 UTC</v>
      </c>
      <c r="G973" s="1" t="str">
        <f>IFERROR(__xludf.DUMMYFUNCTION("""COMPUTED_VALUE"""),"2b6ba75d662cf6dee05f77746feef4b1")</f>
        <v>2b6ba75d662cf6dee05f77746feef4b1</v>
      </c>
      <c r="H973" s="1" t="str">
        <f>IFERROR(__xludf.DUMMYFUNCTION("""COMPUTED_VALUE"""),"f8961af1dcd929d908750e23e7da1d68")</f>
        <v>f8961af1dcd929d908750e23e7da1d68</v>
      </c>
      <c r="I973" s="1">
        <f>IFERROR(__xludf.DUMMYFUNCTION("""COMPUTED_VALUE"""),0.0)</f>
        <v>0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2" t="s">
        <v>1118</v>
      </c>
      <c r="B974" s="1"/>
      <c r="C974" s="1"/>
      <c r="D974" s="1"/>
      <c r="E974" s="1"/>
      <c r="F974" s="1" t="str">
        <f>IFERROR(__xludf.DUMMYFUNCTION("""COMPUTED_VALUE"""),"2022-04-11 17:28:04 UTC")</f>
        <v>2022-04-11 17:28:04 UTC</v>
      </c>
      <c r="G974" s="1" t="str">
        <f>IFERROR(__xludf.DUMMYFUNCTION("""COMPUTED_VALUE"""),"41cef3b347327afa887a85ddd30105a3")</f>
        <v>41cef3b347327afa887a85ddd30105a3</v>
      </c>
      <c r="H974" s="1" t="str">
        <f>IFERROR(__xludf.DUMMYFUNCTION("""COMPUTED_VALUE"""),"f8bea0032addbf7355f21b64ae85fae0")</f>
        <v>f8bea0032addbf7355f21b64ae85fae0</v>
      </c>
      <c r="I974" s="1">
        <f>IFERROR(__xludf.DUMMYFUNCTION("""COMPUTED_VALUE"""),0.0)</f>
        <v>0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2" t="s">
        <v>1118</v>
      </c>
      <c r="B975" s="2" t="s">
        <v>1110</v>
      </c>
      <c r="C975" s="1"/>
      <c r="D975" s="1"/>
      <c r="E975" s="1"/>
      <c r="F975" s="1" t="str">
        <f>IFERROR(__xludf.DUMMYFUNCTION("""COMPUTED_VALUE"""),"2022-04-11 17:28:04 UTC")</f>
        <v>2022-04-11 17:28:04 UTC</v>
      </c>
      <c r="G975" s="1" t="str">
        <f>IFERROR(__xludf.DUMMYFUNCTION("""COMPUTED_VALUE"""),"7b30eb654c7707eb8500bd7847bbcc12")</f>
        <v>7b30eb654c7707eb8500bd7847bbcc12</v>
      </c>
      <c r="H975" s="1" t="str">
        <f>IFERROR(__xludf.DUMMYFUNCTION("""COMPUTED_VALUE"""),"f8cd9f880e09bb30fd555794df3f62c0")</f>
        <v>f8cd9f880e09bb30fd555794df3f62c0</v>
      </c>
      <c r="I975" s="1">
        <f>IFERROR(__xludf.DUMMYFUNCTION("""COMPUTED_VALUE"""),2.0)</f>
        <v>2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2" t="s">
        <v>1119</v>
      </c>
      <c r="B976" s="1"/>
      <c r="C976" s="1"/>
      <c r="D976" s="1"/>
      <c r="E976" s="1"/>
      <c r="F976" s="1" t="str">
        <f>IFERROR(__xludf.DUMMYFUNCTION("""COMPUTED_VALUE"""),"2022-04-11 17:28:02 UTC")</f>
        <v>2022-04-11 17:28:02 UTC</v>
      </c>
      <c r="G976" s="1" t="str">
        <f>IFERROR(__xludf.DUMMYFUNCTION("""COMPUTED_VALUE"""),"042040bbfb1503438e0aec01dbe086c7")</f>
        <v>042040bbfb1503438e0aec01dbe086c7</v>
      </c>
      <c r="H976" s="1" t="str">
        <f>IFERROR(__xludf.DUMMYFUNCTION("""COMPUTED_VALUE"""),"f92f75b09b9779e0480ac6bccd67d65d")</f>
        <v>f92f75b09b9779e0480ac6bccd67d65d</v>
      </c>
      <c r="I976" s="1">
        <f>IFERROR(__xludf.DUMMYFUNCTION("""COMPUTED_VALUE"""),1.0)</f>
        <v>1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2" t="s">
        <v>1120</v>
      </c>
      <c r="B977" s="2" t="s">
        <v>41</v>
      </c>
      <c r="C977" s="1"/>
      <c r="D977" s="1"/>
      <c r="E977" s="1"/>
      <c r="F977" s="1" t="str">
        <f>IFERROR(__xludf.DUMMYFUNCTION("""COMPUTED_VALUE"""),"2022-04-11 17:28:00 UTC")</f>
        <v>2022-04-11 17:28:00 UTC</v>
      </c>
      <c r="G977" s="1" t="str">
        <f>IFERROR(__xludf.DUMMYFUNCTION("""COMPUTED_VALUE"""),"042040bbfb1503438e0aec01dbe086c7")</f>
        <v>042040bbfb1503438e0aec01dbe086c7</v>
      </c>
      <c r="H977" s="1" t="str">
        <f>IFERROR(__xludf.DUMMYFUNCTION("""COMPUTED_VALUE"""),"f9a3ce05e792927598bb7fc4cad1390b")</f>
        <v>f9a3ce05e792927598bb7fc4cad1390b</v>
      </c>
      <c r="I977" s="1">
        <f>IFERROR(__xludf.DUMMYFUNCTION("""COMPUTED_VALUE"""),0.0)</f>
        <v>0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2" t="s">
        <v>1121</v>
      </c>
      <c r="B978" s="1"/>
      <c r="C978" s="1"/>
      <c r="D978" s="1"/>
      <c r="E978" s="1"/>
      <c r="F978" s="1" t="str">
        <f>IFERROR(__xludf.DUMMYFUNCTION("""COMPUTED_VALUE"""),"2022-04-11 17:27:55 UTC")</f>
        <v>2022-04-11 17:27:55 UTC</v>
      </c>
      <c r="G978" s="1" t="str">
        <f>IFERROR(__xludf.DUMMYFUNCTION("""COMPUTED_VALUE"""),"042040bbfb1503438e0aec01dbe086c7")</f>
        <v>042040bbfb1503438e0aec01dbe086c7</v>
      </c>
      <c r="H978" s="1" t="str">
        <f>IFERROR(__xludf.DUMMYFUNCTION("""COMPUTED_VALUE"""),"f9adc3ea888252f223504a77317f43c9")</f>
        <v>f9adc3ea888252f223504a77317f43c9</v>
      </c>
      <c r="I978" s="1">
        <f>IFERROR(__xludf.DUMMYFUNCTION("""COMPUTED_VALUE"""),1.0)</f>
        <v>1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2" t="s">
        <v>1122</v>
      </c>
      <c r="B979" s="1"/>
      <c r="C979" s="1"/>
      <c r="D979" s="1"/>
      <c r="E979" s="1"/>
      <c r="F979" s="1" t="str">
        <f>IFERROR(__xludf.DUMMYFUNCTION("""COMPUTED_VALUE"""),"2022-04-11 17:27:53 UTC")</f>
        <v>2022-04-11 17:27:53 UTC</v>
      </c>
      <c r="G979" s="1" t="str">
        <f>IFERROR(__xludf.DUMMYFUNCTION("""COMPUTED_VALUE"""),"fab2b41b39a38e60d2b952444d408012")</f>
        <v>fab2b41b39a38e60d2b952444d408012</v>
      </c>
      <c r="H979" s="1" t="str">
        <f>IFERROR(__xludf.DUMMYFUNCTION("""COMPUTED_VALUE"""),"f9b959ce7f71a1f92bcbf0a35502a036")</f>
        <v>f9b959ce7f71a1f92bcbf0a35502a036</v>
      </c>
      <c r="I979" s="1">
        <f>IFERROR(__xludf.DUMMYFUNCTION("""COMPUTED_VALUE"""),1.0)</f>
        <v>1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2" t="s">
        <v>1123</v>
      </c>
      <c r="B980" s="1"/>
      <c r="C980" s="1"/>
      <c r="D980" s="1"/>
      <c r="E980" s="1"/>
      <c r="F980" s="1" t="str">
        <f>IFERROR(__xludf.DUMMYFUNCTION("""COMPUTED_VALUE"""),"2022-04-11 17:27:51 UTC")</f>
        <v>2022-04-11 17:27:51 UTC</v>
      </c>
      <c r="G980" s="1" t="str">
        <f>IFERROR(__xludf.DUMMYFUNCTION("""COMPUTED_VALUE"""),"e89f974fe6f64682b4c3b9416f5fe561")</f>
        <v>e89f974fe6f64682b4c3b9416f5fe561</v>
      </c>
      <c r="H980" s="1" t="str">
        <f>IFERROR(__xludf.DUMMYFUNCTION("""COMPUTED_VALUE"""),"f9c5136f614e03293252c55f6dbef195")</f>
        <v>f9c5136f614e03293252c55f6dbef195</v>
      </c>
      <c r="I980" s="1">
        <f>IFERROR(__xludf.DUMMYFUNCTION("""COMPUTED_VALUE"""),1.0)</f>
        <v>1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2" t="s">
        <v>1124</v>
      </c>
      <c r="B981" s="1"/>
      <c r="C981" s="1"/>
      <c r="D981" s="1"/>
      <c r="E981" s="1"/>
      <c r="F981" s="1" t="str">
        <f>IFERROR(__xludf.DUMMYFUNCTION("""COMPUTED_VALUE"""),"2022-04-11 17:27:49 UTC")</f>
        <v>2022-04-11 17:27:49 UTC</v>
      </c>
      <c r="G981" s="1" t="str">
        <f>IFERROR(__xludf.DUMMYFUNCTION("""COMPUTED_VALUE"""),"e89f974fe6f64682b4c3b9416f5fe561")</f>
        <v>e89f974fe6f64682b4c3b9416f5fe561</v>
      </c>
      <c r="H981" s="1" t="str">
        <f>IFERROR(__xludf.DUMMYFUNCTION("""COMPUTED_VALUE"""),"f9f97e6ff07e9bddff8498136d2fd394")</f>
        <v>f9f97e6ff07e9bddff8498136d2fd394</v>
      </c>
      <c r="I981" s="1">
        <f>IFERROR(__xludf.DUMMYFUNCTION("""COMPUTED_VALUE"""),0.0)</f>
        <v>0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2" t="s">
        <v>1125</v>
      </c>
      <c r="B982" s="1"/>
      <c r="C982" s="1"/>
      <c r="D982" s="1"/>
      <c r="E982" s="1"/>
      <c r="F982" s="1" t="str">
        <f>IFERROR(__xludf.DUMMYFUNCTION("""COMPUTED_VALUE"""),"2022-04-11 17:27:45 UTC")</f>
        <v>2022-04-11 17:27:45 UTC</v>
      </c>
      <c r="G982" s="1" t="str">
        <f>IFERROR(__xludf.DUMMYFUNCTION("""COMPUTED_VALUE"""),"e89f974fe6f64682b4c3b9416f5fe561")</f>
        <v>e89f974fe6f64682b4c3b9416f5fe561</v>
      </c>
      <c r="H982" s="1" t="str">
        <f>IFERROR(__xludf.DUMMYFUNCTION("""COMPUTED_VALUE"""),"fa0411639a78b62a8ba1359dee61790d")</f>
        <v>fa0411639a78b62a8ba1359dee61790d</v>
      </c>
      <c r="I982" s="1">
        <f>IFERROR(__xludf.DUMMYFUNCTION("""COMPUTED_VALUE"""),0.0)</f>
        <v>0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2" t="s">
        <v>1125</v>
      </c>
      <c r="B983" s="2" t="s">
        <v>41</v>
      </c>
      <c r="C983" s="1"/>
      <c r="D983" s="1"/>
      <c r="E983" s="1"/>
      <c r="F983" s="1" t="str">
        <f>IFERROR(__xludf.DUMMYFUNCTION("""COMPUTED_VALUE"""),"2022-04-11 17:27:45 UTC")</f>
        <v>2022-04-11 17:27:45 UTC</v>
      </c>
      <c r="G983" s="1" t="str">
        <f>IFERROR(__xludf.DUMMYFUNCTION("""COMPUTED_VALUE"""),"96220c80fa86f054be7e8c6c8db36d22")</f>
        <v>96220c80fa86f054be7e8c6c8db36d22</v>
      </c>
      <c r="H983" s="1" t="str">
        <f>IFERROR(__xludf.DUMMYFUNCTION("""COMPUTED_VALUE"""),"fa4fc0f1fe50b22dc93f44de618e0682")</f>
        <v>fa4fc0f1fe50b22dc93f44de618e0682</v>
      </c>
      <c r="I983" s="1">
        <f>IFERROR(__xludf.DUMMYFUNCTION("""COMPUTED_VALUE"""),0.0)</f>
        <v>0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2" t="s">
        <v>1126</v>
      </c>
      <c r="B984" s="2" t="s">
        <v>1110</v>
      </c>
      <c r="C984" s="1"/>
      <c r="D984" s="1"/>
      <c r="E984" s="1"/>
      <c r="F984" s="1" t="str">
        <f>IFERROR(__xludf.DUMMYFUNCTION("""COMPUTED_VALUE"""),"2022-04-11 17:27:44 UTC")</f>
        <v>2022-04-11 17:27:44 UTC</v>
      </c>
      <c r="G984" s="1" t="str">
        <f>IFERROR(__xludf.DUMMYFUNCTION("""COMPUTED_VALUE"""),"e89f974fe6f64682b4c3b9416f5fe561")</f>
        <v>e89f974fe6f64682b4c3b9416f5fe561</v>
      </c>
      <c r="H984" s="1" t="str">
        <f>IFERROR(__xludf.DUMMYFUNCTION("""COMPUTED_VALUE"""),"fab2b41b39a38e60d2b952444d408012")</f>
        <v>fab2b41b39a38e60d2b952444d408012</v>
      </c>
      <c r="I984" s="1">
        <f>IFERROR(__xludf.DUMMYFUNCTION("""COMPUTED_VALUE"""),2.0)</f>
        <v>2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2" t="s">
        <v>1127</v>
      </c>
      <c r="B985" s="1"/>
      <c r="C985" s="1"/>
      <c r="D985" s="1"/>
      <c r="E985" s="1"/>
      <c r="F985" s="1" t="str">
        <f>IFERROR(__xludf.DUMMYFUNCTION("""COMPUTED_VALUE"""),"2022-04-11 17:27:42 UTC")</f>
        <v>2022-04-11 17:27:42 UTC</v>
      </c>
      <c r="G985" s="1" t="str">
        <f>IFERROR(__xludf.DUMMYFUNCTION("""COMPUTED_VALUE"""),"4a14c35dfa6b33f43aa03fbfcb96d7ea")</f>
        <v>4a14c35dfa6b33f43aa03fbfcb96d7ea</v>
      </c>
      <c r="H985" s="1" t="str">
        <f>IFERROR(__xludf.DUMMYFUNCTION("""COMPUTED_VALUE"""),"facbd4e803aff7e38ba14196da580d5c")</f>
        <v>facbd4e803aff7e38ba14196da580d5c</v>
      </c>
      <c r="I985" s="1">
        <f>IFERROR(__xludf.DUMMYFUNCTION("""COMPUTED_VALUE"""),0.0)</f>
        <v>0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2" t="s">
        <v>1128</v>
      </c>
      <c r="B986" s="2" t="s">
        <v>41</v>
      </c>
      <c r="C986" s="1"/>
      <c r="D986" s="1"/>
      <c r="E986" s="1"/>
      <c r="F986" s="1" t="str">
        <f>IFERROR(__xludf.DUMMYFUNCTION("""COMPUTED_VALUE"""),"2022-04-11 17:27:39 UTC")</f>
        <v>2022-04-11 17:27:39 UTC</v>
      </c>
      <c r="G986" s="1" t="str">
        <f>IFERROR(__xludf.DUMMYFUNCTION("""COMPUTED_VALUE"""),"599e8f8d09d8b53f3d344750c8c4df75")</f>
        <v>599e8f8d09d8b53f3d344750c8c4df75</v>
      </c>
      <c r="H986" s="1" t="str">
        <f>IFERROR(__xludf.DUMMYFUNCTION("""COMPUTED_VALUE"""),"fadc5eacc406df8ca51bb471dbebb9c5")</f>
        <v>fadc5eacc406df8ca51bb471dbebb9c5</v>
      </c>
      <c r="I986" s="1">
        <f>IFERROR(__xludf.DUMMYFUNCTION("""COMPUTED_VALUE"""),0.0)</f>
        <v>0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2" t="s">
        <v>1128</v>
      </c>
      <c r="B987" s="2" t="s">
        <v>1110</v>
      </c>
      <c r="C987" s="1"/>
      <c r="D987" s="1"/>
      <c r="E987" s="1"/>
      <c r="F987" s="1" t="str">
        <f>IFERROR(__xludf.DUMMYFUNCTION("""COMPUTED_VALUE"""),"2022-04-11 17:27:39 UTC")</f>
        <v>2022-04-11 17:27:39 UTC</v>
      </c>
      <c r="G987" s="1" t="str">
        <f>IFERROR(__xludf.DUMMYFUNCTION("""COMPUTED_VALUE"""),"8a1908b96a2ec5c627c8901573fe83ee")</f>
        <v>8a1908b96a2ec5c627c8901573fe83ee</v>
      </c>
      <c r="H987" s="1" t="str">
        <f>IFERROR(__xludf.DUMMYFUNCTION("""COMPUTED_VALUE"""),"fafcfd4d3b63a092858b3fa7a05fb0d3")</f>
        <v>fafcfd4d3b63a092858b3fa7a05fb0d3</v>
      </c>
      <c r="I987" s="1">
        <f>IFERROR(__xludf.DUMMYFUNCTION("""COMPUTED_VALUE"""),1.0)</f>
        <v>1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2" t="s">
        <v>1129</v>
      </c>
      <c r="B988" s="2" t="s">
        <v>1065</v>
      </c>
      <c r="C988" s="1"/>
      <c r="D988" s="1"/>
      <c r="E988" s="1"/>
      <c r="F988" s="1" t="str">
        <f>IFERROR(__xludf.DUMMYFUNCTION("""COMPUTED_VALUE"""),"2022-04-11 17:27:33 UTC")</f>
        <v>2022-04-11 17:27:33 UTC</v>
      </c>
      <c r="G988" s="1" t="str">
        <f>IFERROR(__xludf.DUMMYFUNCTION("""COMPUTED_VALUE"""),"2e544b212964b210f391da0c28305cab")</f>
        <v>2e544b212964b210f391da0c28305cab</v>
      </c>
      <c r="H988" s="1" t="str">
        <f>IFERROR(__xludf.DUMMYFUNCTION("""COMPUTED_VALUE"""),"fb6500dea6221826e348c04d933f3794")</f>
        <v>fb6500dea6221826e348c04d933f3794</v>
      </c>
      <c r="I988" s="1">
        <f>IFERROR(__xludf.DUMMYFUNCTION("""COMPUTED_VALUE"""),2.0)</f>
        <v>2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2" t="s">
        <v>1130</v>
      </c>
      <c r="B989" s="2" t="s">
        <v>41</v>
      </c>
      <c r="C989" s="1"/>
      <c r="D989" s="1"/>
      <c r="E989" s="1"/>
      <c r="F989" s="1" t="str">
        <f>IFERROR(__xludf.DUMMYFUNCTION("""COMPUTED_VALUE"""),"2022-04-11 17:27:32 UTC")</f>
        <v>2022-04-11 17:27:32 UTC</v>
      </c>
      <c r="G989" s="1" t="str">
        <f>IFERROR(__xludf.DUMMYFUNCTION("""COMPUTED_VALUE"""),"a31288be0147807fa132df6884216c39")</f>
        <v>a31288be0147807fa132df6884216c39</v>
      </c>
      <c r="H989" s="1" t="str">
        <f>IFERROR(__xludf.DUMMYFUNCTION("""COMPUTED_VALUE"""),"fb73c0d84844b548e27d4e8d429ae7d5")</f>
        <v>fb73c0d84844b548e27d4e8d429ae7d5</v>
      </c>
      <c r="I989" s="1">
        <f>IFERROR(__xludf.DUMMYFUNCTION("""COMPUTED_VALUE"""),1.0)</f>
        <v>1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2" t="s">
        <v>1131</v>
      </c>
      <c r="B990" s="2" t="s">
        <v>41</v>
      </c>
      <c r="C990" s="1"/>
      <c r="D990" s="1"/>
      <c r="E990" s="1"/>
      <c r="F990" s="1" t="str">
        <f>IFERROR(__xludf.DUMMYFUNCTION("""COMPUTED_VALUE"""),"2022-04-11 17:27:24 UTC")</f>
        <v>2022-04-11 17:27:24 UTC</v>
      </c>
      <c r="G990" s="1" t="str">
        <f>IFERROR(__xludf.DUMMYFUNCTION("""COMPUTED_VALUE"""),"2e544b212964b210f391da0c28305cab")</f>
        <v>2e544b212964b210f391da0c28305cab</v>
      </c>
      <c r="H990" s="1" t="str">
        <f>IFERROR(__xludf.DUMMYFUNCTION("""COMPUTED_VALUE"""),"fbc05b820dffd7cb1d455760d8696554")</f>
        <v>fbc05b820dffd7cb1d455760d8696554</v>
      </c>
      <c r="I990" s="1">
        <f>IFERROR(__xludf.DUMMYFUNCTION("""COMPUTED_VALUE"""),2.0)</f>
        <v>2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2" t="s">
        <v>1132</v>
      </c>
      <c r="B991" s="2" t="s">
        <v>41</v>
      </c>
      <c r="C991" s="1"/>
      <c r="D991" s="1"/>
      <c r="E991" s="1"/>
      <c r="F991" s="1" t="str">
        <f>IFERROR(__xludf.DUMMYFUNCTION("""COMPUTED_VALUE"""),"2022-04-11 17:27:21 UTC")</f>
        <v>2022-04-11 17:27:21 UTC</v>
      </c>
      <c r="G991" s="1" t="str">
        <f>IFERROR(__xludf.DUMMYFUNCTION("""COMPUTED_VALUE"""),"2e544b212964b210f391da0c28305cab")</f>
        <v>2e544b212964b210f391da0c28305cab</v>
      </c>
      <c r="H991" s="1" t="str">
        <f>IFERROR(__xludf.DUMMYFUNCTION("""COMPUTED_VALUE"""),"fc148e48a61459b693e4503dd684c76e")</f>
        <v>fc148e48a61459b693e4503dd684c76e</v>
      </c>
      <c r="I991" s="1">
        <f>IFERROR(__xludf.DUMMYFUNCTION("""COMPUTED_VALUE"""),0.0)</f>
        <v>0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2" t="s">
        <v>1133</v>
      </c>
      <c r="B992" s="1"/>
      <c r="C992" s="1"/>
      <c r="D992" s="1"/>
      <c r="E992" s="1"/>
      <c r="F992" s="1" t="str">
        <f>IFERROR(__xludf.DUMMYFUNCTION("""COMPUTED_VALUE"""),"2022-04-11 17:27:20 UTC")</f>
        <v>2022-04-11 17:27:20 UTC</v>
      </c>
      <c r="G992" s="1" t="str">
        <f>IFERROR(__xludf.DUMMYFUNCTION("""COMPUTED_VALUE"""),"2e544b212964b210f391da0c28305cab")</f>
        <v>2e544b212964b210f391da0c28305cab</v>
      </c>
      <c r="H992" s="1" t="str">
        <f>IFERROR(__xludf.DUMMYFUNCTION("""COMPUTED_VALUE"""),"fc209441fb86196f3f1ba187dbf5ed91")</f>
        <v>fc209441fb86196f3f1ba187dbf5ed91</v>
      </c>
      <c r="I992" s="1">
        <f>IFERROR(__xludf.DUMMYFUNCTION("""COMPUTED_VALUE"""),1.0)</f>
        <v>1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2" t="s">
        <v>1134</v>
      </c>
      <c r="B993" s="2" t="s">
        <v>1110</v>
      </c>
      <c r="C993" s="1"/>
      <c r="D993" s="1"/>
      <c r="E993" s="1"/>
      <c r="F993" s="1" t="str">
        <f>IFERROR(__xludf.DUMMYFUNCTION("""COMPUTED_VALUE"""),"2022-04-11 17:27:17 UTC")</f>
        <v>2022-04-11 17:27:17 UTC</v>
      </c>
      <c r="G993" s="1" t="str">
        <f>IFERROR(__xludf.DUMMYFUNCTION("""COMPUTED_VALUE"""),"ba81cd21203dd284a8d63bfc4d1a1ff5")</f>
        <v>ba81cd21203dd284a8d63bfc4d1a1ff5</v>
      </c>
      <c r="H993" s="1" t="str">
        <f>IFERROR(__xludf.DUMMYFUNCTION("""COMPUTED_VALUE"""),"fcf827825d7e73929b48870591b4ea2d")</f>
        <v>fcf827825d7e73929b48870591b4ea2d</v>
      </c>
      <c r="I993" s="1">
        <f>IFERROR(__xludf.DUMMYFUNCTION("""COMPUTED_VALUE"""),0.0)</f>
        <v>0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2" t="s">
        <v>1135</v>
      </c>
      <c r="B994" s="2" t="s">
        <v>41</v>
      </c>
      <c r="C994" s="1"/>
      <c r="D994" s="1"/>
      <c r="E994" s="1"/>
      <c r="F994" s="1" t="str">
        <f>IFERROR(__xludf.DUMMYFUNCTION("""COMPUTED_VALUE"""),"2022-04-11 17:27:16 UTC")</f>
        <v>2022-04-11 17:27:16 UTC</v>
      </c>
      <c r="G994" s="1" t="str">
        <f>IFERROR(__xludf.DUMMYFUNCTION("""COMPUTED_VALUE"""),"ba81cd21203dd284a8d63bfc4d1a1ff5")</f>
        <v>ba81cd21203dd284a8d63bfc4d1a1ff5</v>
      </c>
      <c r="H994" s="1" t="str">
        <f>IFERROR(__xludf.DUMMYFUNCTION("""COMPUTED_VALUE"""),"fd08cdfc5fa6d99dbeae8cb53265691d")</f>
        <v>fd08cdfc5fa6d99dbeae8cb53265691d</v>
      </c>
      <c r="I994" s="1">
        <f>IFERROR(__xludf.DUMMYFUNCTION("""COMPUTED_VALUE"""),2.0)</f>
        <v>2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2" t="s">
        <v>1136</v>
      </c>
      <c r="B995" s="1"/>
      <c r="C995" s="1"/>
      <c r="D995" s="1"/>
      <c r="E995" s="1"/>
      <c r="F995" s="1" t="str">
        <f>IFERROR(__xludf.DUMMYFUNCTION("""COMPUTED_VALUE"""),"2022-04-11 17:27:15 UTC")</f>
        <v>2022-04-11 17:27:15 UTC</v>
      </c>
      <c r="G995" s="1" t="str">
        <f>IFERROR(__xludf.DUMMYFUNCTION("""COMPUTED_VALUE"""),"2e544b212964b210f391da0c28305cab")</f>
        <v>2e544b212964b210f391da0c28305cab</v>
      </c>
      <c r="H995" s="1" t="str">
        <f>IFERROR(__xludf.DUMMYFUNCTION("""COMPUTED_VALUE"""),"fd26132a4d47874d6bb6bd741e2215d1")</f>
        <v>fd26132a4d47874d6bb6bd741e2215d1</v>
      </c>
      <c r="I995" s="1">
        <f>IFERROR(__xludf.DUMMYFUNCTION("""COMPUTED_VALUE"""),1.0)</f>
        <v>1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2" t="s">
        <v>1137</v>
      </c>
      <c r="B996" s="1"/>
      <c r="C996" s="1"/>
      <c r="D996" s="1"/>
      <c r="E996" s="1"/>
      <c r="F996" s="1" t="str">
        <f>IFERROR(__xludf.DUMMYFUNCTION("""COMPUTED_VALUE"""),"2022-04-11 17:27:13 UTC")</f>
        <v>2022-04-11 17:27:13 UTC</v>
      </c>
      <c r="G996" s="1" t="str">
        <f>IFERROR(__xludf.DUMMYFUNCTION("""COMPUTED_VALUE"""),"859655292faa1c41d80073134d69e50c")</f>
        <v>859655292faa1c41d80073134d69e50c</v>
      </c>
      <c r="H996" s="1" t="str">
        <f>IFERROR(__xludf.DUMMYFUNCTION("""COMPUTED_VALUE"""),"fd2a56b78bfb48211929e8cedf39ed75")</f>
        <v>fd2a56b78bfb48211929e8cedf39ed75</v>
      </c>
      <c r="I996" s="1">
        <f>IFERROR(__xludf.DUMMYFUNCTION("""COMPUTED_VALUE"""),2.0)</f>
        <v>2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2" t="s">
        <v>1138</v>
      </c>
      <c r="B997" s="1"/>
      <c r="C997" s="1"/>
      <c r="D997" s="1"/>
      <c r="E997" s="1"/>
      <c r="F997" s="1" t="str">
        <f>IFERROR(__xludf.DUMMYFUNCTION("""COMPUTED_VALUE"""),"2022-04-11 17:27:11 UTC")</f>
        <v>2022-04-11 17:27:11 UTC</v>
      </c>
      <c r="G997" s="1" t="str">
        <f>IFERROR(__xludf.DUMMYFUNCTION("""COMPUTED_VALUE"""),"859655292faa1c41d80073134d69e50c")</f>
        <v>859655292faa1c41d80073134d69e50c</v>
      </c>
      <c r="H997" s="1" t="str">
        <f>IFERROR(__xludf.DUMMYFUNCTION("""COMPUTED_VALUE"""),"fd5a7873b856148f0f5810f01a2ee2b6")</f>
        <v>fd5a7873b856148f0f5810f01a2ee2b6</v>
      </c>
      <c r="I997" s="1">
        <f>IFERROR(__xludf.DUMMYFUNCTION("""COMPUTED_VALUE"""),1.0)</f>
        <v>1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2" t="s">
        <v>1139</v>
      </c>
      <c r="B998" s="1"/>
      <c r="C998" s="1"/>
      <c r="D998" s="1"/>
      <c r="E998" s="1"/>
      <c r="F998" s="1" t="str">
        <f>IFERROR(__xludf.DUMMYFUNCTION("""COMPUTED_VALUE"""),"2022-04-11 17:27:08 UTC")</f>
        <v>2022-04-11 17:27:08 UTC</v>
      </c>
      <c r="G998" s="1" t="str">
        <f>IFERROR(__xludf.DUMMYFUNCTION("""COMPUTED_VALUE"""),"859655292faa1c41d80073134d69e50c")</f>
        <v>859655292faa1c41d80073134d69e50c</v>
      </c>
      <c r="H998" s="1" t="str">
        <f>IFERROR(__xludf.DUMMYFUNCTION("""COMPUTED_VALUE"""),"fd7499ef7bb973474ea1d4128f6a1281")</f>
        <v>fd7499ef7bb973474ea1d4128f6a1281</v>
      </c>
      <c r="I998" s="1">
        <f>IFERROR(__xludf.DUMMYFUNCTION("""COMPUTED_VALUE"""),1.0)</f>
        <v>1</v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2" t="s">
        <v>1139</v>
      </c>
      <c r="B999" s="2" t="s">
        <v>41</v>
      </c>
      <c r="C999" s="1"/>
      <c r="D999" s="1"/>
      <c r="E999" s="1"/>
      <c r="F999" s="1" t="str">
        <f>IFERROR(__xludf.DUMMYFUNCTION("""COMPUTED_VALUE"""),"2022-04-11 17:27:08 UTC")</f>
        <v>2022-04-11 17:27:08 UTC</v>
      </c>
      <c r="G999" s="1" t="str">
        <f>IFERROR(__xludf.DUMMYFUNCTION("""COMPUTED_VALUE"""),"859655292faa1c41d80073134d69e50c")</f>
        <v>859655292faa1c41d80073134d69e50c</v>
      </c>
      <c r="H999" s="1" t="str">
        <f>IFERROR(__xludf.DUMMYFUNCTION("""COMPUTED_VALUE"""),"fd922be4ff448680a1b2545e911f661d")</f>
        <v>fd922be4ff448680a1b2545e911f661d</v>
      </c>
      <c r="I999" s="1">
        <f>IFERROR(__xludf.DUMMYFUNCTION("""COMPUTED_VALUE"""),4.0)</f>
        <v>4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2" t="s">
        <v>1140</v>
      </c>
      <c r="B1000" s="1"/>
      <c r="C1000" s="1"/>
      <c r="D1000" s="1"/>
      <c r="E1000" s="1"/>
      <c r="F1000" s="1" t="str">
        <f>IFERROR(__xludf.DUMMYFUNCTION("""COMPUTED_VALUE"""),"2022-04-11 17:27:01 UTC")</f>
        <v>2022-04-11 17:27:01 UTC</v>
      </c>
      <c r="G1000" s="1" t="str">
        <f>IFERROR(__xludf.DUMMYFUNCTION("""COMPUTED_VALUE"""),"859655292faa1c41d80073134d69e50c")</f>
        <v>859655292faa1c41d80073134d69e50c</v>
      </c>
      <c r="H1000" s="1" t="str">
        <f>IFERROR(__xludf.DUMMYFUNCTION("""COMPUTED_VALUE"""),"fda7587de624ecaf9a1a2fd5cbbaa31c")</f>
        <v>fda7587de624ecaf9a1a2fd5cbbaa31c</v>
      </c>
      <c r="I1000" s="1">
        <f>IFERROR(__xludf.DUMMYFUNCTION("""COMPUTED_VALUE"""),0.0)</f>
        <v>0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2" t="s">
        <v>1141</v>
      </c>
      <c r="B1001" s="2" t="s">
        <v>41</v>
      </c>
      <c r="C1001" s="1"/>
      <c r="D1001" s="1"/>
      <c r="E1001" s="1"/>
      <c r="F1001" s="1" t="str">
        <f>IFERROR(__xludf.DUMMYFUNCTION("""COMPUTED_VALUE"""),"2022-04-11 17:26:59 UTC")</f>
        <v>2022-04-11 17:26:59 UTC</v>
      </c>
      <c r="G1001" s="1" t="str">
        <f>IFERROR(__xludf.DUMMYFUNCTION("""COMPUTED_VALUE"""),"859655292faa1c41d80073134d69e50c")</f>
        <v>859655292faa1c41d80073134d69e50c</v>
      </c>
      <c r="H1001" s="1" t="str">
        <f>IFERROR(__xludf.DUMMYFUNCTION("""COMPUTED_VALUE"""),"fdd982d1ab12305d0f6c1a4bab23e5bd")</f>
        <v>fdd982d1ab12305d0f6c1a4bab23e5bd</v>
      </c>
      <c r="I1001" s="1">
        <f>IFERROR(__xludf.DUMMYFUNCTION("""COMPUTED_VALUE"""),2.0)</f>
        <v>2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2" t="s">
        <v>1142</v>
      </c>
      <c r="B1002" s="1"/>
      <c r="C1002" s="1"/>
      <c r="D1002" s="1"/>
      <c r="E1002" s="1"/>
      <c r="F1002" s="1" t="str">
        <f>IFERROR(__xludf.DUMMYFUNCTION("""COMPUTED_VALUE"""),"2022-04-11 17:26:57 UTC")</f>
        <v>2022-04-11 17:26:57 UTC</v>
      </c>
      <c r="G1002" s="1" t="str">
        <f>IFERROR(__xludf.DUMMYFUNCTION("""COMPUTED_VALUE"""),"859655292faa1c41d80073134d69e50c")</f>
        <v>859655292faa1c41d80073134d69e50c</v>
      </c>
      <c r="H1002" s="1" t="str">
        <f>IFERROR(__xludf.DUMMYFUNCTION("""COMPUTED_VALUE"""),"fde9cbfba4dbeb774ec0ee7deccb11b4")</f>
        <v>fde9cbfba4dbeb774ec0ee7deccb11b4</v>
      </c>
      <c r="I1002" s="1">
        <f>IFERROR(__xludf.DUMMYFUNCTION("""COMPUTED_VALUE"""),0.0)</f>
        <v>0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2" t="s">
        <v>1142</v>
      </c>
      <c r="B1003" s="2" t="s">
        <v>41</v>
      </c>
      <c r="C1003" s="1"/>
      <c r="D1003" s="1"/>
      <c r="E1003" s="1"/>
      <c r="F1003" s="1" t="str">
        <f>IFERROR(__xludf.DUMMYFUNCTION("""COMPUTED_VALUE"""),"2022-04-11 17:26:57 UTC")</f>
        <v>2022-04-11 17:26:57 UTC</v>
      </c>
      <c r="G1003" s="1" t="str">
        <f>IFERROR(__xludf.DUMMYFUNCTION("""COMPUTED_VALUE"""),"859655292faa1c41d80073134d69e50c")</f>
        <v>859655292faa1c41d80073134d69e50c</v>
      </c>
      <c r="H1003" s="1" t="str">
        <f>IFERROR(__xludf.DUMMYFUNCTION("""COMPUTED_VALUE"""),"fdfc234386b59a2d80cba783691677d7")</f>
        <v>fdfc234386b59a2d80cba783691677d7</v>
      </c>
      <c r="I1003" s="1">
        <f>IFERROR(__xludf.DUMMYFUNCTION("""COMPUTED_VALUE"""),0.0)</f>
        <v>0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2" t="s">
        <v>1143</v>
      </c>
      <c r="B1004" s="2" t="s">
        <v>41</v>
      </c>
      <c r="C1004" s="1"/>
      <c r="D1004" s="1"/>
      <c r="E1004" s="1"/>
      <c r="F1004" s="1" t="str">
        <f>IFERROR(__xludf.DUMMYFUNCTION("""COMPUTED_VALUE"""),"2022-04-11 17:26:54 UTC")</f>
        <v>2022-04-11 17:26:54 UTC</v>
      </c>
      <c r="G1004" s="1" t="str">
        <f>IFERROR(__xludf.DUMMYFUNCTION("""COMPUTED_VALUE"""),"859655292faa1c41d80073134d69e50c")</f>
        <v>859655292faa1c41d80073134d69e50c</v>
      </c>
      <c r="H1004" s="1" t="str">
        <f>IFERROR(__xludf.DUMMYFUNCTION("""COMPUTED_VALUE"""),"fe0299731b9fc698e09e93e31d5be608")</f>
        <v>fe0299731b9fc698e09e93e31d5be608</v>
      </c>
      <c r="I1004" s="1">
        <f>IFERROR(__xludf.DUMMYFUNCTION("""COMPUTED_VALUE"""),1.0)</f>
        <v>1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2" t="s">
        <v>1144</v>
      </c>
      <c r="B1005" s="1"/>
      <c r="C1005" s="1"/>
      <c r="D1005" s="1"/>
      <c r="E1005" s="1"/>
      <c r="F1005" s="1" t="str">
        <f>IFERROR(__xludf.DUMMYFUNCTION("""COMPUTED_VALUE"""),"2022-04-11 17:26:53 UTC")</f>
        <v>2022-04-11 17:26:53 UTC</v>
      </c>
      <c r="G1005" s="1" t="str">
        <f>IFERROR(__xludf.DUMMYFUNCTION("""COMPUTED_VALUE"""),"859655292faa1c41d80073134d69e50c")</f>
        <v>859655292faa1c41d80073134d69e50c</v>
      </c>
      <c r="H1005" s="1" t="str">
        <f>IFERROR(__xludf.DUMMYFUNCTION("""COMPUTED_VALUE"""),"fe24886e02edccea1b62c1f99b97f702")</f>
        <v>fe24886e02edccea1b62c1f99b97f702</v>
      </c>
      <c r="I1005" s="1">
        <f>IFERROR(__xludf.DUMMYFUNCTION("""COMPUTED_VALUE"""),1.0)</f>
        <v>1</v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2" t="s">
        <v>1145</v>
      </c>
      <c r="B1006" s="1"/>
      <c r="C1006" s="1"/>
      <c r="D1006" s="1"/>
      <c r="E1006" s="1"/>
      <c r="F1006" s="1" t="str">
        <f>IFERROR(__xludf.DUMMYFUNCTION("""COMPUTED_VALUE"""),"2022-04-11 17:26:51 UTC")</f>
        <v>2022-04-11 17:26:51 UTC</v>
      </c>
      <c r="G1006" s="1" t="str">
        <f>IFERROR(__xludf.DUMMYFUNCTION("""COMPUTED_VALUE"""),"859655292faa1c41d80073134d69e50c")</f>
        <v>859655292faa1c41d80073134d69e50c</v>
      </c>
      <c r="H1006" s="1" t="str">
        <f>IFERROR(__xludf.DUMMYFUNCTION("""COMPUTED_VALUE"""),"fe5738445157dca9c28fabae82e52a55")</f>
        <v>fe5738445157dca9c28fabae82e52a55</v>
      </c>
      <c r="I1006" s="1">
        <f>IFERROR(__xludf.DUMMYFUNCTION("""COMPUTED_VALUE"""),2.0)</f>
        <v>2</v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2" t="s">
        <v>1146</v>
      </c>
      <c r="B1007" s="1"/>
      <c r="C1007" s="1"/>
      <c r="D1007" s="1"/>
      <c r="E1007" s="1"/>
      <c r="F1007" s="1" t="str">
        <f>IFERROR(__xludf.DUMMYFUNCTION("""COMPUTED_VALUE"""),"2022-04-11 17:26:50 UTC")</f>
        <v>2022-04-11 17:26:50 UTC</v>
      </c>
      <c r="G1007" s="1" t="str">
        <f>IFERROR(__xludf.DUMMYFUNCTION("""COMPUTED_VALUE"""),"859655292faa1c41d80073134d69e50c")</f>
        <v>859655292faa1c41d80073134d69e50c</v>
      </c>
      <c r="H1007" s="1" t="str">
        <f>IFERROR(__xludf.DUMMYFUNCTION("""COMPUTED_VALUE"""),"fe6c301b75f1bbe9244f872c9841bae0")</f>
        <v>fe6c301b75f1bbe9244f872c9841bae0</v>
      </c>
      <c r="I1007" s="1">
        <f>IFERROR(__xludf.DUMMYFUNCTION("""COMPUTED_VALUE"""),1.0)</f>
        <v>1</v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2" t="s">
        <v>1146</v>
      </c>
      <c r="B1008" s="2" t="s">
        <v>41</v>
      </c>
      <c r="C1008" s="1"/>
      <c r="D1008" s="1"/>
      <c r="E1008" s="1"/>
      <c r="F1008" s="1" t="str">
        <f>IFERROR(__xludf.DUMMYFUNCTION("""COMPUTED_VALUE"""),"2022-04-11 17:26:50 UTC")</f>
        <v>2022-04-11 17:26:50 UTC</v>
      </c>
      <c r="G1008" s="1" t="str">
        <f>IFERROR(__xludf.DUMMYFUNCTION("""COMPUTED_VALUE"""),"859655292faa1c41d80073134d69e50c")</f>
        <v>859655292faa1c41d80073134d69e50c</v>
      </c>
      <c r="H1008" s="1" t="str">
        <f>IFERROR(__xludf.DUMMYFUNCTION("""COMPUTED_VALUE"""),"fe777632d5236d61ac1e36e40888454f")</f>
        <v>fe777632d5236d61ac1e36e40888454f</v>
      </c>
      <c r="I1008" s="1">
        <f>IFERROR(__xludf.DUMMYFUNCTION("""COMPUTED_VALUE"""),2.0)</f>
        <v>2</v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2" t="s">
        <v>1147</v>
      </c>
      <c r="B1009" s="2" t="s">
        <v>1076</v>
      </c>
      <c r="C1009" s="1"/>
      <c r="D1009" s="1"/>
      <c r="E1009" s="1"/>
      <c r="F1009" s="1" t="str">
        <f>IFERROR(__xludf.DUMMYFUNCTION("""COMPUTED_VALUE"""),"2022-04-11 17:26:49 UTC")</f>
        <v>2022-04-11 17:26:49 UTC</v>
      </c>
      <c r="G1009" s="1" t="str">
        <f>IFERROR(__xludf.DUMMYFUNCTION("""COMPUTED_VALUE"""),"859655292faa1c41d80073134d69e50c")</f>
        <v>859655292faa1c41d80073134d69e50c</v>
      </c>
      <c r="H1009" s="1" t="str">
        <f>IFERROR(__xludf.DUMMYFUNCTION("""COMPUTED_VALUE"""),"fee37a593370e0cc35228f8e08a4d445")</f>
        <v>fee37a593370e0cc35228f8e08a4d445</v>
      </c>
      <c r="I1009" s="1">
        <f>IFERROR(__xludf.DUMMYFUNCTION("""COMPUTED_VALUE"""),1.0)</f>
        <v>1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2" t="s">
        <v>1148</v>
      </c>
      <c r="B1010" s="2" t="s">
        <v>1076</v>
      </c>
      <c r="C1010" s="1"/>
      <c r="D1010" s="1"/>
      <c r="E1010" s="1"/>
      <c r="F1010" s="1" t="str">
        <f>IFERROR(__xludf.DUMMYFUNCTION("""COMPUTED_VALUE"""),"2022-04-11 17:26:47 UTC")</f>
        <v>2022-04-11 17:26:47 UTC</v>
      </c>
      <c r="G1010" s="1" t="str">
        <f>IFERROR(__xludf.DUMMYFUNCTION("""COMPUTED_VALUE"""),"859655292faa1c41d80073134d69e50c")</f>
        <v>859655292faa1c41d80073134d69e50c</v>
      </c>
      <c r="H1010" s="1" t="str">
        <f>IFERROR(__xludf.DUMMYFUNCTION("""COMPUTED_VALUE"""),"ff5ad71f2fbfdc9d71ea3cfc39598d41")</f>
        <v>ff5ad71f2fbfdc9d71ea3cfc39598d41</v>
      </c>
      <c r="I1010" s="1">
        <f>IFERROR(__xludf.DUMMYFUNCTION("""COMPUTED_VALUE"""),0.0)</f>
        <v>0</v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2" t="s">
        <v>1149</v>
      </c>
      <c r="B1011" s="1"/>
      <c r="C1011" s="1"/>
      <c r="D1011" s="1"/>
      <c r="E1011" s="1"/>
      <c r="F1011" s="1" t="str">
        <f>IFERROR(__xludf.DUMMYFUNCTION("""COMPUTED_VALUE"""),"2022-04-11 17:26:46 UTC")</f>
        <v>2022-04-11 17:26:46 UTC</v>
      </c>
      <c r="G1011" s="1" t="str">
        <f>IFERROR(__xludf.DUMMYFUNCTION("""COMPUTED_VALUE"""),"859655292faa1c41d80073134d69e50c")</f>
        <v>859655292faa1c41d80073134d69e50c</v>
      </c>
      <c r="H1011" s="1" t="str">
        <f>IFERROR(__xludf.DUMMYFUNCTION("""COMPUTED_VALUE"""),"ff7cc069b4d19c26b6b8137abdfbbec3")</f>
        <v>ff7cc069b4d19c26b6b8137abdfbbec3</v>
      </c>
      <c r="I1011" s="1">
        <f>IFERROR(__xludf.DUMMYFUNCTION("""COMPUTED_VALUE"""),1.0)</f>
        <v>1</v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2" t="s">
        <v>1150</v>
      </c>
      <c r="B1012" s="2" t="s">
        <v>41</v>
      </c>
      <c r="C1012" s="1"/>
      <c r="D1012" s="1"/>
      <c r="E1012" s="1"/>
      <c r="F1012" s="1" t="str">
        <f>IFERROR(__xludf.DUMMYFUNCTION("""COMPUTED_VALUE"""),"2022-04-11 17:26:45 UTC")</f>
        <v>2022-04-11 17:26:45 UTC</v>
      </c>
      <c r="G1012" s="1" t="str">
        <f>IFERROR(__xludf.DUMMYFUNCTION("""COMPUTED_VALUE"""),"859655292faa1c41d80073134d69e50c")</f>
        <v>859655292faa1c41d80073134d69e50c</v>
      </c>
      <c r="H1012" s="1" t="str">
        <f>IFERROR(__xludf.DUMMYFUNCTION("""COMPUTED_VALUE"""),"ffc08c32eaa3145a82f7dd22d93fcdf6")</f>
        <v>ffc08c32eaa3145a82f7dd22d93fcdf6</v>
      </c>
      <c r="I1012" s="1">
        <f>IFERROR(__xludf.DUMMYFUNCTION("""COMPUTED_VALUE"""),10.0)</f>
        <v>10</v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2" t="s">
        <v>1151</v>
      </c>
      <c r="B1013" s="1"/>
      <c r="C1013" s="1"/>
      <c r="D1013" s="1"/>
      <c r="E1013" s="1"/>
      <c r="F1013" s="1" t="str">
        <f>IFERROR(__xludf.DUMMYFUNCTION("""COMPUTED_VALUE"""),"2022-04-11 17:26:39 UTC")</f>
        <v>2022-04-11 17:26:39 UTC</v>
      </c>
      <c r="G1013" s="1" t="str">
        <f>IFERROR(__xludf.DUMMYFUNCTION("""COMPUTED_VALUE"""),"ac680ca93b2d62658ba94648ef46a0f1")</f>
        <v>ac680ca93b2d62658ba94648ef46a0f1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2" t="s">
        <v>1152</v>
      </c>
      <c r="B1014" s="1"/>
      <c r="C1014" s="1"/>
      <c r="D1014" s="1"/>
      <c r="E1014" s="1"/>
      <c r="F1014" s="1" t="str">
        <f>IFERROR(__xludf.DUMMYFUNCTION("""COMPUTED_VALUE"""),"2022-04-11 17:26:37 UTC")</f>
        <v>2022-04-11 17:26:37 UTC</v>
      </c>
      <c r="G1014" s="1" t="str">
        <f>IFERROR(__xludf.DUMMYFUNCTION("""COMPUTED_VALUE"""),"ac680ca93b2d62658ba94648ef46a0f1")</f>
        <v>ac680ca93b2d62658ba94648ef46a0f1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2" t="s">
        <v>1153</v>
      </c>
      <c r="B1015" s="2" t="s">
        <v>41</v>
      </c>
      <c r="C1015" s="1"/>
      <c r="D1015" s="1"/>
      <c r="E1015" s="1"/>
      <c r="F1015" s="1" t="str">
        <f>IFERROR(__xludf.DUMMYFUNCTION("""COMPUTED_VALUE"""),"2022-04-11 17:25:39 UTC")</f>
        <v>2022-04-11 17:25:39 UTC</v>
      </c>
      <c r="G1015" s="1" t="str">
        <f>IFERROR(__xludf.DUMMYFUNCTION("""COMPUTED_VALUE"""),"8a1908b96a2ec5c627c8901573fe83ee")</f>
        <v>8a1908b96a2ec5c627c8901573fe83ee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2" t="s">
        <v>1154</v>
      </c>
      <c r="B1016" s="2" t="s">
        <v>41</v>
      </c>
      <c r="C1016" s="1"/>
      <c r="D1016" s="1"/>
      <c r="E1016" s="1"/>
      <c r="F1016" s="1" t="str">
        <f>IFERROR(__xludf.DUMMYFUNCTION("""COMPUTED_VALUE"""),"2022-04-11 17:25:35 UTC")</f>
        <v>2022-04-11 17:25:35 UTC</v>
      </c>
      <c r="G1016" s="1" t="str">
        <f>IFERROR(__xludf.DUMMYFUNCTION("""COMPUTED_VALUE"""),"8a1908b96a2ec5c627c8901573fe83ee")</f>
        <v>8a1908b96a2ec5c627c8901573fe83ee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2" t="s">
        <v>1155</v>
      </c>
      <c r="B1017" s="1"/>
      <c r="C1017" s="1"/>
      <c r="D1017" s="1"/>
      <c r="E1017" s="1"/>
      <c r="F1017" s="1" t="str">
        <f>IFERROR(__xludf.DUMMYFUNCTION("""COMPUTED_VALUE"""),"2022-04-11 17:25:31 UTC")</f>
        <v>2022-04-11 17:25:31 UTC</v>
      </c>
      <c r="G1017" s="1" t="str">
        <f>IFERROR(__xludf.DUMMYFUNCTION("""COMPUTED_VALUE"""),"9d7147baa7e622eacc56f9d251d3b62e")</f>
        <v>9d7147baa7e622eacc56f9d251d3b62e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2" t="s">
        <v>1156</v>
      </c>
      <c r="B1018" s="1"/>
      <c r="C1018" s="1"/>
      <c r="D1018" s="1"/>
      <c r="E1018" s="1"/>
      <c r="F1018" s="1" t="str">
        <f>IFERROR(__xludf.DUMMYFUNCTION("""COMPUTED_VALUE"""),"2022-04-11 17:25:18 UTC")</f>
        <v>2022-04-11 17:25:18 UTC</v>
      </c>
      <c r="G1018" s="1" t="str">
        <f>IFERROR(__xludf.DUMMYFUNCTION("""COMPUTED_VALUE"""),"ac680ca93b2d62658ba94648ef46a0f1")</f>
        <v>ac680ca93b2d62658ba94648ef46a0f1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2" t="s">
        <v>1157</v>
      </c>
      <c r="B1019" s="2" t="s">
        <v>41</v>
      </c>
      <c r="C1019" s="1"/>
      <c r="D1019" s="1"/>
      <c r="E1019" s="1"/>
      <c r="F1019" s="1" t="str">
        <f>IFERROR(__xludf.DUMMYFUNCTION("""COMPUTED_VALUE"""),"2022-04-11 17:25:07 UTC")</f>
        <v>2022-04-11 17:25:07 UTC</v>
      </c>
      <c r="G1019" s="1" t="str">
        <f>IFERROR(__xludf.DUMMYFUNCTION("""COMPUTED_VALUE"""),"ba81cd21203dd284a8d63bfc4d1a1ff5")</f>
        <v>ba81cd21203dd284a8d63bfc4d1a1ff5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2" t="s">
        <v>1158</v>
      </c>
      <c r="B1020" s="2" t="s">
        <v>1159</v>
      </c>
      <c r="C1020" s="1"/>
      <c r="D1020" s="1"/>
      <c r="E1020" s="1"/>
      <c r="F1020" s="1" t="str">
        <f>IFERROR(__xludf.DUMMYFUNCTION("""COMPUTED_VALUE"""),"2022-04-11 17:24:45 UTC")</f>
        <v>2022-04-11 17:24:45 UTC</v>
      </c>
      <c r="G1020" s="1" t="str">
        <f>IFERROR(__xludf.DUMMYFUNCTION("""COMPUTED_VALUE"""),"ba81cd21203dd284a8d63bfc4d1a1ff5")</f>
        <v>ba81cd21203dd284a8d63bfc4d1a1ff5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2" t="s">
        <v>1160</v>
      </c>
      <c r="B1021" s="2" t="s">
        <v>221</v>
      </c>
      <c r="C1021" s="1"/>
      <c r="D1021" s="1"/>
      <c r="E1021" s="1"/>
      <c r="F1021" s="1" t="str">
        <f>IFERROR(__xludf.DUMMYFUNCTION("""COMPUTED_VALUE"""),"2022-04-11 17:23:18 UTC")</f>
        <v>2022-04-11 17:23:18 UTC</v>
      </c>
      <c r="G1021" s="1" t="str">
        <f>IFERROR(__xludf.DUMMYFUNCTION("""COMPUTED_VALUE"""),"7fcdf06a462118f9ad40ed8dabb89608")</f>
        <v>7fcdf06a462118f9ad40ed8dabb89608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2" t="s">
        <v>1161</v>
      </c>
      <c r="B1022" s="2" t="s">
        <v>221</v>
      </c>
      <c r="C1022" s="1"/>
      <c r="D1022" s="1"/>
      <c r="E1022" s="1"/>
      <c r="F1022" s="1" t="str">
        <f>IFERROR(__xludf.DUMMYFUNCTION("""COMPUTED_VALUE"""),"2022-04-11 17:23:14 UTC")</f>
        <v>2022-04-11 17:23:14 UTC</v>
      </c>
      <c r="G1022" s="1" t="str">
        <f>IFERROR(__xludf.DUMMYFUNCTION("""COMPUTED_VALUE"""),"7fcdf06a462118f9ad40ed8dabb89608")</f>
        <v>7fcdf06a462118f9ad40ed8dabb89608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2" t="s">
        <v>1162</v>
      </c>
      <c r="B1023" s="2" t="s">
        <v>221</v>
      </c>
      <c r="C1023" s="1"/>
      <c r="D1023" s="1"/>
      <c r="E1023" s="1"/>
      <c r="F1023" s="1" t="str">
        <f>IFERROR(__xludf.DUMMYFUNCTION("""COMPUTED_VALUE"""),"2022-04-11 17:23:12 UTC")</f>
        <v>2022-04-11 17:23:12 UTC</v>
      </c>
      <c r="G1023" s="1" t="str">
        <f>IFERROR(__xludf.DUMMYFUNCTION("""COMPUTED_VALUE"""),"7fcdf06a462118f9ad40ed8dabb89608")</f>
        <v>7fcdf06a462118f9ad40ed8dabb89608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2" t="s">
        <v>1163</v>
      </c>
      <c r="B1024" s="2" t="s">
        <v>221</v>
      </c>
      <c r="C1024" s="1"/>
      <c r="D1024" s="1"/>
      <c r="E1024" s="1"/>
      <c r="F1024" s="1" t="str">
        <f>IFERROR(__xludf.DUMMYFUNCTION("""COMPUTED_VALUE"""),"2022-04-11 17:23:10 UTC")</f>
        <v>2022-04-11 17:23:10 UTC</v>
      </c>
      <c r="G1024" s="1" t="str">
        <f>IFERROR(__xludf.DUMMYFUNCTION("""COMPUTED_VALUE"""),"7fcdf06a462118f9ad40ed8dabb89608")</f>
        <v>7fcdf06a462118f9ad40ed8dabb89608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2" t="s">
        <v>1164</v>
      </c>
      <c r="B1025" s="2" t="s">
        <v>1165</v>
      </c>
      <c r="C1025" s="1"/>
      <c r="D1025" s="1"/>
      <c r="E1025" s="1"/>
      <c r="F1025" s="1" t="str">
        <f>IFERROR(__xludf.DUMMYFUNCTION("""COMPUTED_VALUE"""),"2022-04-11 17:23:01 UTC")</f>
        <v>2022-04-11 17:23:01 UTC</v>
      </c>
      <c r="G1025" s="1" t="str">
        <f>IFERROR(__xludf.DUMMYFUNCTION("""COMPUTED_VALUE"""),"7fcdf06a462118f9ad40ed8dabb89608")</f>
        <v>7fcdf06a462118f9ad40ed8dabb89608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2" t="s">
        <v>1166</v>
      </c>
      <c r="B1026" s="1"/>
      <c r="C1026" s="1"/>
      <c r="D1026" s="1"/>
      <c r="E1026" s="1"/>
      <c r="F1026" s="1" t="str">
        <f>IFERROR(__xludf.DUMMYFUNCTION("""COMPUTED_VALUE"""),"2022-04-11 17:22:47 UTC")</f>
        <v>2022-04-11 17:22:47 UTC</v>
      </c>
      <c r="G1026" s="1" t="str">
        <f>IFERROR(__xludf.DUMMYFUNCTION("""COMPUTED_VALUE"""),"7fcdf06a462118f9ad40ed8dabb89608")</f>
        <v>7fcdf06a462118f9ad40ed8dabb89608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2" t="s">
        <v>1167</v>
      </c>
      <c r="B1027" s="2" t="s">
        <v>221</v>
      </c>
      <c r="C1027" s="1"/>
      <c r="D1027" s="1"/>
      <c r="E1027" s="1"/>
      <c r="F1027" s="1" t="str">
        <f>IFERROR(__xludf.DUMMYFUNCTION("""COMPUTED_VALUE"""),"2022-04-11 17:22:43 UTC")</f>
        <v>2022-04-11 17:22:43 UTC</v>
      </c>
      <c r="G1027" s="1" t="str">
        <f>IFERROR(__xludf.DUMMYFUNCTION("""COMPUTED_VALUE"""),"7fcdf06a462118f9ad40ed8dabb89608")</f>
        <v>7fcdf06a462118f9ad40ed8dabb89608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2" t="s">
        <v>1168</v>
      </c>
      <c r="B1028" s="2" t="s">
        <v>221</v>
      </c>
      <c r="C1028" s="1"/>
      <c r="D1028" s="1"/>
      <c r="E1028" s="1"/>
      <c r="F1028" s="1" t="str">
        <f>IFERROR(__xludf.DUMMYFUNCTION("""COMPUTED_VALUE"""),"2022-04-11 17:22:41 UTC")</f>
        <v>2022-04-11 17:22:41 UTC</v>
      </c>
      <c r="G1028" s="1" t="str">
        <f>IFERROR(__xludf.DUMMYFUNCTION("""COMPUTED_VALUE"""),"7fcdf06a462118f9ad40ed8dabb89608")</f>
        <v>7fcdf06a462118f9ad40ed8dabb89608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2" t="s">
        <v>1169</v>
      </c>
      <c r="B1029" s="1"/>
      <c r="C1029" s="1"/>
      <c r="D1029" s="1"/>
      <c r="E1029" s="1"/>
      <c r="F1029" s="1" t="str">
        <f>IFERROR(__xludf.DUMMYFUNCTION("""COMPUTED_VALUE"""),"2022-04-11 17:22:38 UTC")</f>
        <v>2022-04-11 17:22:38 UTC</v>
      </c>
      <c r="G1029" s="1" t="str">
        <f>IFERROR(__xludf.DUMMYFUNCTION("""COMPUTED_VALUE"""),"7fcdf06a462118f9ad40ed8dabb89608")</f>
        <v>7fcdf06a462118f9ad40ed8dabb89608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2" t="s">
        <v>1170</v>
      </c>
      <c r="B1030" s="1"/>
      <c r="C1030" s="1"/>
      <c r="D1030" s="1"/>
      <c r="E1030" s="1"/>
      <c r="F1030" s="1" t="str">
        <f>IFERROR(__xludf.DUMMYFUNCTION("""COMPUTED_VALUE"""),"2022-04-11 17:22:29 UTC")</f>
        <v>2022-04-11 17:22:29 UTC</v>
      </c>
      <c r="G1030" s="1" t="str">
        <f>IFERROR(__xludf.DUMMYFUNCTION("""COMPUTED_VALUE"""),"7fcdf06a462118f9ad40ed8dabb89608")</f>
        <v>7fcdf06a462118f9ad40ed8dabb89608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2" t="s">
        <v>1171</v>
      </c>
      <c r="B1031" s="1"/>
      <c r="C1031" s="1"/>
      <c r="D1031" s="1"/>
      <c r="E1031" s="1"/>
      <c r="F1031" s="1" t="str">
        <f>IFERROR(__xludf.DUMMYFUNCTION("""COMPUTED_VALUE"""),"2022-04-11 17:22:26 UTC")</f>
        <v>2022-04-11 17:22:26 UTC</v>
      </c>
      <c r="G1031" s="1" t="str">
        <f>IFERROR(__xludf.DUMMYFUNCTION("""COMPUTED_VALUE"""),"7fcdf06a462118f9ad40ed8dabb89608")</f>
        <v>7fcdf06a462118f9ad40ed8dabb89608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2" t="s">
        <v>1172</v>
      </c>
      <c r="B1032" s="2" t="s">
        <v>1173</v>
      </c>
      <c r="C1032" s="1"/>
      <c r="D1032" s="1"/>
      <c r="E1032" s="1"/>
      <c r="F1032" s="1" t="str">
        <f>IFERROR(__xludf.DUMMYFUNCTION("""COMPUTED_VALUE"""),"2022-04-11 17:22:20 UTC")</f>
        <v>2022-04-11 17:22:20 UTC</v>
      </c>
      <c r="G1032" s="1" t="str">
        <f>IFERROR(__xludf.DUMMYFUNCTION("""COMPUTED_VALUE"""),"7fcdf06a462118f9ad40ed8dabb89608")</f>
        <v>7fcdf06a462118f9ad40ed8dabb89608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2" t="s">
        <v>1174</v>
      </c>
      <c r="B1033" s="2" t="s">
        <v>1175</v>
      </c>
      <c r="C1033" s="1"/>
      <c r="D1033" s="1"/>
      <c r="E1033" s="1"/>
      <c r="F1033" s="1" t="str">
        <f>IFERROR(__xludf.DUMMYFUNCTION("""COMPUTED_VALUE"""),"2022-04-11 17:22:18 UTC")</f>
        <v>2022-04-11 17:22:18 UTC</v>
      </c>
      <c r="G1033" s="1" t="str">
        <f>IFERROR(__xludf.DUMMYFUNCTION("""COMPUTED_VALUE"""),"7fcdf06a462118f9ad40ed8dabb89608")</f>
        <v>7fcdf06a462118f9ad40ed8dabb89608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2" t="s">
        <v>1176</v>
      </c>
      <c r="B1034" s="2" t="s">
        <v>1177</v>
      </c>
      <c r="C1034" s="1"/>
      <c r="D1034" s="1"/>
      <c r="E1034" s="1"/>
      <c r="F1034" s="1" t="str">
        <f>IFERROR(__xludf.DUMMYFUNCTION("""COMPUTED_VALUE"""),"2022-04-11 17:22:04 UTC")</f>
        <v>2022-04-11 17:22:04 UTC</v>
      </c>
      <c r="G1034" s="1" t="str">
        <f>IFERROR(__xludf.DUMMYFUNCTION("""COMPUTED_VALUE"""),"5c6346228d8010a0929e73ea93585d27")</f>
        <v>5c6346228d8010a0929e73ea93585d27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2" t="s">
        <v>1178</v>
      </c>
      <c r="B1035" s="2" t="s">
        <v>1177</v>
      </c>
      <c r="C1035" s="1"/>
      <c r="D1035" s="1"/>
      <c r="E1035" s="1"/>
      <c r="F1035" s="1" t="str">
        <f>IFERROR(__xludf.DUMMYFUNCTION("""COMPUTED_VALUE"""),"2022-04-11 17:21:35 UTC")</f>
        <v>2022-04-11 17:21:35 UTC</v>
      </c>
      <c r="G1035" s="1" t="str">
        <f>IFERROR(__xludf.DUMMYFUNCTION("""COMPUTED_VALUE"""),"ba81cd21203dd284a8d63bfc4d1a1ff5")</f>
        <v>ba81cd21203dd284a8d63bfc4d1a1ff5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2" t="s">
        <v>1179</v>
      </c>
      <c r="B1036" s="1"/>
      <c r="C1036" s="1"/>
      <c r="D1036" s="1"/>
      <c r="E1036" s="1"/>
      <c r="F1036" s="1" t="str">
        <f>IFERROR(__xludf.DUMMYFUNCTION("""COMPUTED_VALUE"""),"2022-04-11 17:21:28 UTC")</f>
        <v>2022-04-11 17:21:28 UTC</v>
      </c>
      <c r="G1036" s="1" t="str">
        <f>IFERROR(__xludf.DUMMYFUNCTION("""COMPUTED_VALUE"""),"ba81cd21203dd284a8d63bfc4d1a1ff5")</f>
        <v>ba81cd21203dd284a8d63bfc4d1a1ff5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2" t="s">
        <v>1179</v>
      </c>
      <c r="B1037" s="2" t="s">
        <v>1180</v>
      </c>
      <c r="C1037" s="1"/>
      <c r="D1037" s="1"/>
      <c r="E1037" s="1"/>
      <c r="F1037" s="1" t="str">
        <f>IFERROR(__xludf.DUMMYFUNCTION("""COMPUTED_VALUE"""),"2022-04-11 17:21:28 UTC")</f>
        <v>2022-04-11 17:21:28 UTC</v>
      </c>
      <c r="G1037" s="1" t="str">
        <f>IFERROR(__xludf.DUMMYFUNCTION("""COMPUTED_VALUE"""),"7fed71d4d3bf4f2a63e3a25e815aae8a")</f>
        <v>7fed71d4d3bf4f2a63e3a25e815aae8a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2" t="s">
        <v>1181</v>
      </c>
      <c r="B1038" s="2" t="s">
        <v>1182</v>
      </c>
      <c r="C1038" s="1"/>
      <c r="D1038" s="1"/>
      <c r="E1038" s="1"/>
      <c r="F1038" s="1" t="str">
        <f>IFERROR(__xludf.DUMMYFUNCTION("""COMPUTED_VALUE"""),"2022-04-11 17:21:27 UTC")</f>
        <v>2022-04-11 17:21:27 UTC</v>
      </c>
      <c r="G1038" s="1" t="str">
        <f>IFERROR(__xludf.DUMMYFUNCTION("""COMPUTED_VALUE"""),"1a9aa32e48fceb17e7e2081c1fb2b59e")</f>
        <v>1a9aa32e48fceb17e7e2081c1fb2b59e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2" t="s">
        <v>1183</v>
      </c>
      <c r="B1039" s="2" t="s">
        <v>1184</v>
      </c>
      <c r="C1039" s="1"/>
      <c r="D1039" s="1"/>
      <c r="E1039" s="1"/>
      <c r="F1039" s="1" t="str">
        <f>IFERROR(__xludf.DUMMYFUNCTION("""COMPUTED_VALUE"""),"2022-04-11 17:21:00 UTC")</f>
        <v>2022-04-11 17:21:00 UTC</v>
      </c>
      <c r="G1039" s="1" t="str">
        <f>IFERROR(__xludf.DUMMYFUNCTION("""COMPUTED_VALUE"""),"1a9aa32e48fceb17e7e2081c1fb2b59e")</f>
        <v>1a9aa32e48fceb17e7e2081c1fb2b59e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2" t="s">
        <v>1185</v>
      </c>
      <c r="B1040" s="2" t="s">
        <v>1186</v>
      </c>
      <c r="C1040" s="1"/>
      <c r="D1040" s="1"/>
      <c r="E1040" s="1"/>
      <c r="F1040" s="1" t="str">
        <f>IFERROR(__xludf.DUMMYFUNCTION("""COMPUTED_VALUE"""),"2022-04-11 17:20:05 UTC")</f>
        <v>2022-04-11 17:20:05 UTC</v>
      </c>
      <c r="G1040" s="1" t="str">
        <f>IFERROR(__xludf.DUMMYFUNCTION("""COMPUTED_VALUE"""),"1a9aa32e48fceb17e7e2081c1fb2b59e")</f>
        <v>1a9aa32e48fceb17e7e2081c1fb2b59e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2" t="s">
        <v>1187</v>
      </c>
      <c r="B1041" s="1"/>
      <c r="C1041" s="1"/>
      <c r="D1041" s="1"/>
      <c r="E1041" s="1"/>
      <c r="F1041" s="1" t="str">
        <f>IFERROR(__xludf.DUMMYFUNCTION("""COMPUTED_VALUE"""),"2022-04-11 17:19:56 UTC")</f>
        <v>2022-04-11 17:19:56 UTC</v>
      </c>
      <c r="G1041" s="1" t="str">
        <f>IFERROR(__xludf.DUMMYFUNCTION("""COMPUTED_VALUE"""),"1a9aa32e48fceb17e7e2081c1fb2b59e")</f>
        <v>1a9aa32e48fceb17e7e2081c1fb2b59e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2" t="s">
        <v>1188</v>
      </c>
      <c r="B1042" s="2" t="s">
        <v>1189</v>
      </c>
      <c r="C1042" s="1"/>
      <c r="D1042" s="1"/>
      <c r="E1042" s="1"/>
      <c r="F1042" s="1" t="str">
        <f>IFERROR(__xludf.DUMMYFUNCTION("""COMPUTED_VALUE"""),"2022-04-11 17:16:47 UTC")</f>
        <v>2022-04-11 17:16:47 UTC</v>
      </c>
      <c r="G1042" s="1" t="str">
        <f>IFERROR(__xludf.DUMMYFUNCTION("""COMPUTED_VALUE"""),"4a14c35dfa6b33f43aa03fbfcb96d7ea")</f>
        <v>4a14c35dfa6b33f43aa03fbfcb96d7ea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2" t="s">
        <v>1190</v>
      </c>
      <c r="B1043" s="2" t="s">
        <v>1189</v>
      </c>
      <c r="C1043" s="1"/>
      <c r="D1043" s="1"/>
      <c r="E1043" s="1"/>
      <c r="F1043" s="1" t="str">
        <f>IFERROR(__xludf.DUMMYFUNCTION("""COMPUTED_VALUE"""),"2022-04-11 17:16:42 UTC")</f>
        <v>2022-04-11 17:16:42 UTC</v>
      </c>
      <c r="G1043" s="1" t="str">
        <f>IFERROR(__xludf.DUMMYFUNCTION("""COMPUTED_VALUE"""),"72bab8600912525ffff7dcf7bcf4e745")</f>
        <v>72bab8600912525ffff7dcf7bcf4e745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2" t="s">
        <v>1191</v>
      </c>
      <c r="B1044" s="2" t="s">
        <v>1189</v>
      </c>
      <c r="C1044" s="1"/>
      <c r="D1044" s="1"/>
      <c r="E1044" s="1"/>
      <c r="F1044" s="1" t="str">
        <f>IFERROR(__xludf.DUMMYFUNCTION("""COMPUTED_VALUE"""),"2022-04-11 17:16:38 UTC")</f>
        <v>2022-04-11 17:16:38 UTC</v>
      </c>
      <c r="G1044" s="1" t="str">
        <f>IFERROR(__xludf.DUMMYFUNCTION("""COMPUTED_VALUE"""),"1a9aa32e48fceb17e7e2081c1fb2b59e")</f>
        <v>1a9aa32e48fceb17e7e2081c1fb2b59e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2" t="s">
        <v>1192</v>
      </c>
      <c r="B1045" s="2" t="s">
        <v>1189</v>
      </c>
      <c r="C1045" s="1"/>
      <c r="D1045" s="1"/>
      <c r="E1045" s="1"/>
      <c r="F1045" s="1" t="str">
        <f>IFERROR(__xludf.DUMMYFUNCTION("""COMPUTED_VALUE"""),"2022-04-11 17:16:34 UTC")</f>
        <v>2022-04-11 17:16:34 UTC</v>
      </c>
      <c r="G1045" s="1" t="str">
        <f>IFERROR(__xludf.DUMMYFUNCTION("""COMPUTED_VALUE"""),"1a9aa32e48fceb17e7e2081c1fb2b59e")</f>
        <v>1a9aa32e48fceb17e7e2081c1fb2b59e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2" t="s">
        <v>1193</v>
      </c>
      <c r="B1046" s="1"/>
      <c r="C1046" s="1"/>
      <c r="D1046" s="1"/>
      <c r="E1046" s="1"/>
      <c r="F1046" s="1" t="str">
        <f>IFERROR(__xludf.DUMMYFUNCTION("""COMPUTED_VALUE"""),"2022-04-11 17:16:28 UTC")</f>
        <v>2022-04-11 17:16:28 UTC</v>
      </c>
      <c r="G1046" s="1" t="str">
        <f>IFERROR(__xludf.DUMMYFUNCTION("""COMPUTED_VALUE"""),"72bab8600912525ffff7dcf7bcf4e745")</f>
        <v>72bab8600912525ffff7dcf7bcf4e745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2" t="s">
        <v>1194</v>
      </c>
      <c r="B1047" s="2" t="s">
        <v>1189</v>
      </c>
      <c r="C1047" s="1"/>
      <c r="D1047" s="1"/>
      <c r="E1047" s="1"/>
      <c r="F1047" s="1" t="str">
        <f>IFERROR(__xludf.DUMMYFUNCTION("""COMPUTED_VALUE"""),"2022-04-11 17:16:26 UTC")</f>
        <v>2022-04-11 17:16:26 UTC</v>
      </c>
      <c r="G1047" s="1" t="str">
        <f>IFERROR(__xludf.DUMMYFUNCTION("""COMPUTED_VALUE"""),"ba81cd21203dd284a8d63bfc4d1a1ff5")</f>
        <v>ba81cd21203dd284a8d63bfc4d1a1ff5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2" t="s">
        <v>1195</v>
      </c>
      <c r="B1048" s="1"/>
      <c r="C1048" s="1"/>
      <c r="D1048" s="1"/>
      <c r="E1048" s="1"/>
      <c r="F1048" s="1" t="str">
        <f>IFERROR(__xludf.DUMMYFUNCTION("""COMPUTED_VALUE"""),"2022-04-11 17:16:25 UTC")</f>
        <v>2022-04-11 17:16:25 UTC</v>
      </c>
      <c r="G1048" s="1" t="str">
        <f>IFERROR(__xludf.DUMMYFUNCTION("""COMPUTED_VALUE"""),"1a9aa32e48fceb17e7e2081c1fb2b59e")</f>
        <v>1a9aa32e48fceb17e7e2081c1fb2b59e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2" t="s">
        <v>1196</v>
      </c>
      <c r="B1049" s="2" t="s">
        <v>1197</v>
      </c>
      <c r="C1049" s="1"/>
      <c r="D1049" s="1"/>
      <c r="E1049" s="1"/>
      <c r="F1049" s="1" t="str">
        <f>IFERROR(__xludf.DUMMYFUNCTION("""COMPUTED_VALUE"""),"2022-04-11 17:16:21 UTC")</f>
        <v>2022-04-11 17:16:21 UTC</v>
      </c>
      <c r="G1049" s="1" t="str">
        <f>IFERROR(__xludf.DUMMYFUNCTION("""COMPUTED_VALUE"""),"b68fcd09ae681013153ff1a5856495f0")</f>
        <v>b68fcd09ae681013153ff1a5856495f0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2" t="s">
        <v>1198</v>
      </c>
      <c r="B1050" s="2" t="s">
        <v>1189</v>
      </c>
      <c r="C1050" s="1"/>
      <c r="D1050" s="1"/>
      <c r="E1050" s="1"/>
      <c r="F1050" s="1" t="str">
        <f>IFERROR(__xludf.DUMMYFUNCTION("""COMPUTED_VALUE"""),"2022-04-11 17:16:16 UTC")</f>
        <v>2022-04-11 17:16:16 UTC</v>
      </c>
      <c r="G1050" s="1" t="str">
        <f>IFERROR(__xludf.DUMMYFUNCTION("""COMPUTED_VALUE"""),"1a9aa32e48fceb17e7e2081c1fb2b59e")</f>
        <v>1a9aa32e48fceb17e7e2081c1fb2b59e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2" t="s">
        <v>1199</v>
      </c>
      <c r="B1051" s="2" t="s">
        <v>1189</v>
      </c>
      <c r="C1051" s="1"/>
      <c r="D1051" s="1"/>
      <c r="E1051" s="1"/>
      <c r="F1051" s="1" t="str">
        <f>IFERROR(__xludf.DUMMYFUNCTION("""COMPUTED_VALUE"""),"2022-04-11 17:16:08 UTC")</f>
        <v>2022-04-11 17:16:08 UTC</v>
      </c>
      <c r="G1051" s="1" t="str">
        <f>IFERROR(__xludf.DUMMYFUNCTION("""COMPUTED_VALUE"""),"1a9aa32e48fceb17e7e2081c1fb2b59e")</f>
        <v>1a9aa32e48fceb17e7e2081c1fb2b59e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2" t="s">
        <v>1200</v>
      </c>
      <c r="B1052" s="2" t="s">
        <v>1189</v>
      </c>
      <c r="C1052" s="1"/>
      <c r="D1052" s="1"/>
      <c r="E1052" s="1"/>
      <c r="F1052" s="1" t="str">
        <f>IFERROR(__xludf.DUMMYFUNCTION("""COMPUTED_VALUE"""),"2022-04-11 17:16:05 UTC")</f>
        <v>2022-04-11 17:16:05 UTC</v>
      </c>
      <c r="G1052" s="1" t="str">
        <f>IFERROR(__xludf.DUMMYFUNCTION("""COMPUTED_VALUE"""),"1a9aa32e48fceb17e7e2081c1fb2b59e")</f>
        <v>1a9aa32e48fceb17e7e2081c1fb2b59e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2" t="s">
        <v>1201</v>
      </c>
      <c r="B1053" s="1"/>
      <c r="C1053" s="1"/>
      <c r="D1053" s="1"/>
      <c r="E1053" s="1"/>
      <c r="F1053" s="1" t="str">
        <f>IFERROR(__xludf.DUMMYFUNCTION("""COMPUTED_VALUE"""),"2022-04-11 17:15:51 UTC")</f>
        <v>2022-04-11 17:15:51 UTC</v>
      </c>
      <c r="G1053" s="1" t="str">
        <f>IFERROR(__xludf.DUMMYFUNCTION("""COMPUTED_VALUE"""),"1a9aa32e48fceb17e7e2081c1fb2b59e")</f>
        <v>1a9aa32e48fceb17e7e2081c1fb2b59e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2" t="s">
        <v>1202</v>
      </c>
      <c r="B1054" s="2" t="s">
        <v>1184</v>
      </c>
      <c r="C1054" s="1"/>
      <c r="D1054" s="1"/>
      <c r="E1054" s="1"/>
      <c r="F1054" s="1" t="str">
        <f>IFERROR(__xludf.DUMMYFUNCTION("""COMPUTED_VALUE"""),"2022-04-11 17:12:55 UTC")</f>
        <v>2022-04-11 17:12:55 UTC</v>
      </c>
      <c r="G1054" s="1" t="str">
        <f>IFERROR(__xludf.DUMMYFUNCTION("""COMPUTED_VALUE"""),"1fa63a387d0a3d19e388aa3b711ce1e6")</f>
        <v>1fa63a387d0a3d19e388aa3b711ce1e6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2" t="s">
        <v>1203</v>
      </c>
      <c r="B1055" s="2" t="s">
        <v>785</v>
      </c>
      <c r="C1055" s="1"/>
      <c r="D1055" s="1"/>
      <c r="E1055" s="1"/>
      <c r="F1055" s="1" t="str">
        <f>IFERROR(__xludf.DUMMYFUNCTION("""COMPUTED_VALUE"""),"2022-04-11 17:12:02 UTC")</f>
        <v>2022-04-11 17:12:02 UTC</v>
      </c>
      <c r="G1055" s="1" t="str">
        <f>IFERROR(__xludf.DUMMYFUNCTION("""COMPUTED_VALUE"""),"43eb80caf0561a1b961d50d628ae4999")</f>
        <v>43eb80caf0561a1b961d50d628ae4999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2" t="s">
        <v>1204</v>
      </c>
      <c r="B1056" s="2" t="s">
        <v>785</v>
      </c>
      <c r="C1056" s="1"/>
      <c r="D1056" s="1"/>
      <c r="E1056" s="1"/>
      <c r="F1056" s="1" t="str">
        <f>IFERROR(__xludf.DUMMYFUNCTION("""COMPUTED_VALUE"""),"2022-04-11 17:11:59 UTC")</f>
        <v>2022-04-11 17:11:59 UTC</v>
      </c>
      <c r="G1056" s="1" t="str">
        <f>IFERROR(__xludf.DUMMYFUNCTION("""COMPUTED_VALUE"""),"f56c1b1d5345147bb6e3afec0469591c")</f>
        <v>f56c1b1d5345147bb6e3afec0469591c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2" t="s">
        <v>1205</v>
      </c>
      <c r="B1057" s="2" t="s">
        <v>785</v>
      </c>
      <c r="C1057" s="1"/>
      <c r="D1057" s="1"/>
      <c r="E1057" s="1"/>
      <c r="F1057" s="1" t="str">
        <f>IFERROR(__xludf.DUMMYFUNCTION("""COMPUTED_VALUE"""),"2022-04-11 17:11:54 UTC")</f>
        <v>2022-04-11 17:11:54 UTC</v>
      </c>
      <c r="G1057" s="1" t="str">
        <f>IFERROR(__xludf.DUMMYFUNCTION("""COMPUTED_VALUE"""),"8f4010646fb6d7814d401c5025a83030")</f>
        <v>8f4010646fb6d7814d401c5025a83030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2" t="s">
        <v>1206</v>
      </c>
      <c r="B1058" s="2" t="s">
        <v>785</v>
      </c>
      <c r="C1058" s="1"/>
      <c r="D1058" s="1"/>
      <c r="E1058" s="1"/>
      <c r="F1058" s="1" t="str">
        <f>IFERROR(__xludf.DUMMYFUNCTION("""COMPUTED_VALUE"""),"2022-04-11 17:11:52 UTC")</f>
        <v>2022-04-11 17:11:52 UTC</v>
      </c>
      <c r="G1058" s="1" t="str">
        <f>IFERROR(__xludf.DUMMYFUNCTION("""COMPUTED_VALUE"""),"8f4010646fb6d7814d401c5025a83030")</f>
        <v>8f4010646fb6d7814d401c5025a83030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2" t="s">
        <v>1207</v>
      </c>
      <c r="B1059" s="2" t="s">
        <v>785</v>
      </c>
      <c r="C1059" s="1"/>
      <c r="D1059" s="1"/>
      <c r="E1059" s="1"/>
      <c r="F1059" s="1" t="str">
        <f>IFERROR(__xludf.DUMMYFUNCTION("""COMPUTED_VALUE"""),"2022-04-11 17:11:48 UTC")</f>
        <v>2022-04-11 17:11:48 UTC</v>
      </c>
      <c r="G1059" s="1" t="str">
        <f>IFERROR(__xludf.DUMMYFUNCTION("""COMPUTED_VALUE"""),"3c3146ae3e68a9b926409768c305f3b3")</f>
        <v>3c3146ae3e68a9b926409768c305f3b3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2" t="s">
        <v>1208</v>
      </c>
      <c r="B1060" s="1"/>
      <c r="C1060" s="1"/>
      <c r="D1060" s="1"/>
      <c r="E1060" s="1"/>
      <c r="F1060" s="1" t="str">
        <f>IFERROR(__xludf.DUMMYFUNCTION("""COMPUTED_VALUE"""),"2022-04-11 17:11:41 UTC")</f>
        <v>2022-04-11 17:11:41 UTC</v>
      </c>
      <c r="G1060" s="1" t="str">
        <f>IFERROR(__xludf.DUMMYFUNCTION("""COMPUTED_VALUE"""),"fd08cdfc5fa6d99dbeae8cb53265691d")</f>
        <v>fd08cdfc5fa6d99dbeae8cb53265691d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2" t="s">
        <v>1209</v>
      </c>
      <c r="B1061" s="2" t="s">
        <v>1210</v>
      </c>
      <c r="C1061" s="1"/>
      <c r="D1061" s="1"/>
      <c r="E1061" s="1"/>
      <c r="F1061" s="1" t="str">
        <f>IFERROR(__xludf.DUMMYFUNCTION("""COMPUTED_VALUE"""),"2022-04-11 17:11:27 UTC")</f>
        <v>2022-04-11 17:11:27 UTC</v>
      </c>
      <c r="G1061" s="1" t="str">
        <f>IFERROR(__xludf.DUMMYFUNCTION("""COMPUTED_VALUE"""),"46ef89cf0faca910c84c33305885545d")</f>
        <v>46ef89cf0faca910c84c33305885545d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2" t="s">
        <v>1211</v>
      </c>
      <c r="B1062" s="2" t="s">
        <v>1197</v>
      </c>
      <c r="C1062" s="1"/>
      <c r="D1062" s="1"/>
      <c r="E1062" s="1"/>
      <c r="F1062" s="1" t="str">
        <f>IFERROR(__xludf.DUMMYFUNCTION("""COMPUTED_VALUE"""),"2022-04-11 17:10:57 UTC")</f>
        <v>2022-04-11 17:10:57 UTC</v>
      </c>
      <c r="G1062" s="1" t="str">
        <f>IFERROR(__xludf.DUMMYFUNCTION("""COMPUTED_VALUE"""),"46ef89cf0faca910c84c33305885545d")</f>
        <v>46ef89cf0faca910c84c33305885545d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2" t="s">
        <v>1212</v>
      </c>
      <c r="B1063" s="2" t="s">
        <v>1213</v>
      </c>
      <c r="C1063" s="1"/>
      <c r="D1063" s="1"/>
      <c r="E1063" s="1"/>
      <c r="F1063" s="1" t="str">
        <f>IFERROR(__xludf.DUMMYFUNCTION("""COMPUTED_VALUE"""),"2022-04-11 17:10:39 UTC")</f>
        <v>2022-04-11 17:10:39 UTC</v>
      </c>
      <c r="G1063" s="1" t="str">
        <f>IFERROR(__xludf.DUMMYFUNCTION("""COMPUTED_VALUE"""),"46ef89cf0faca910c84c33305885545d")</f>
        <v>46ef89cf0faca910c84c33305885545d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2" t="s">
        <v>1214</v>
      </c>
      <c r="B1064" s="1"/>
      <c r="C1064" s="1"/>
      <c r="D1064" s="1"/>
      <c r="E1064" s="1"/>
      <c r="F1064" s="1" t="str">
        <f>IFERROR(__xludf.DUMMYFUNCTION("""COMPUTED_VALUE"""),"2022-04-11 17:10:36 UTC")</f>
        <v>2022-04-11 17:10:36 UTC</v>
      </c>
      <c r="G1064" s="1" t="str">
        <f>IFERROR(__xludf.DUMMYFUNCTION("""COMPUTED_VALUE"""),"46ef89cf0faca910c84c33305885545d")</f>
        <v>46ef89cf0faca910c84c33305885545d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2" t="s">
        <v>1215</v>
      </c>
      <c r="B1065" s="1"/>
      <c r="C1065" s="1"/>
      <c r="D1065" s="1"/>
      <c r="E1065" s="1"/>
      <c r="F1065" s="1" t="str">
        <f>IFERROR(__xludf.DUMMYFUNCTION("""COMPUTED_VALUE"""),"2022-04-11 17:09:49 UTC")</f>
        <v>2022-04-11 17:09:49 UTC</v>
      </c>
      <c r="G1065" s="1" t="str">
        <f>IFERROR(__xludf.DUMMYFUNCTION("""COMPUTED_VALUE"""),"e7f635eef59e2e99a970aaac0edfd388")</f>
        <v>e7f635eef59e2e99a970aaac0edfd388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2" t="s">
        <v>1216</v>
      </c>
      <c r="B1066" s="1"/>
      <c r="C1066" s="1"/>
      <c r="D1066" s="1"/>
      <c r="E1066" s="1"/>
      <c r="F1066" s="1" t="str">
        <f>IFERROR(__xludf.DUMMYFUNCTION("""COMPUTED_VALUE"""),"2022-04-11 17:09:48 UTC")</f>
        <v>2022-04-11 17:09:48 UTC</v>
      </c>
      <c r="G1066" s="1" t="str">
        <f>IFERROR(__xludf.DUMMYFUNCTION("""COMPUTED_VALUE"""),"46ef89cf0faca910c84c33305885545d")</f>
        <v>46ef89cf0faca910c84c33305885545d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2" t="s">
        <v>1217</v>
      </c>
      <c r="B1067" s="2" t="s">
        <v>1218</v>
      </c>
      <c r="C1067" s="1"/>
      <c r="D1067" s="1"/>
      <c r="E1067" s="1"/>
      <c r="F1067" s="1" t="str">
        <f>IFERROR(__xludf.DUMMYFUNCTION("""COMPUTED_VALUE"""),"2022-04-11 17:08:53 UTC")</f>
        <v>2022-04-11 17:08:53 UTC</v>
      </c>
      <c r="G1067" s="1" t="str">
        <f>IFERROR(__xludf.DUMMYFUNCTION("""COMPUTED_VALUE"""),"f2b63ab260e14ba50050625004967751")</f>
        <v>f2b63ab260e14ba50050625004967751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2" t="s">
        <v>1219</v>
      </c>
      <c r="B1068" s="2" t="s">
        <v>1220</v>
      </c>
      <c r="C1068" s="1"/>
      <c r="D1068" s="1"/>
      <c r="E1068" s="1"/>
      <c r="F1068" s="1" t="str">
        <f>IFERROR(__xludf.DUMMYFUNCTION("""COMPUTED_VALUE"""),"2022-04-11 17:08:31 UTC")</f>
        <v>2022-04-11 17:08:31 UTC</v>
      </c>
      <c r="G1068" s="1" t="str">
        <f>IFERROR(__xludf.DUMMYFUNCTION("""COMPUTED_VALUE"""),"b597a92697d1a03fac205db4f2e1aec5")</f>
        <v>b597a92697d1a03fac205db4f2e1aec5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2" t="s">
        <v>1221</v>
      </c>
      <c r="B1069" s="2" t="s">
        <v>1222</v>
      </c>
      <c r="C1069" s="1"/>
      <c r="D1069" s="1"/>
      <c r="E1069" s="1"/>
      <c r="F1069" s="1" t="str">
        <f>IFERROR(__xludf.DUMMYFUNCTION("""COMPUTED_VALUE"""),"2022-04-11 17:07:48 UTC")</f>
        <v>2022-04-11 17:07:48 UTC</v>
      </c>
      <c r="G1069" s="1" t="str">
        <f>IFERROR(__xludf.DUMMYFUNCTION("""COMPUTED_VALUE"""),"570c50af0622f188e1750ac2fd06bd53")</f>
        <v>570c50af0622f188e1750ac2fd06bd53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2" t="s">
        <v>1223</v>
      </c>
      <c r="B1070" s="2" t="s">
        <v>1222</v>
      </c>
      <c r="C1070" s="1"/>
      <c r="D1070" s="1"/>
      <c r="E1070" s="1"/>
      <c r="F1070" s="1" t="str">
        <f>IFERROR(__xludf.DUMMYFUNCTION("""COMPUTED_VALUE"""),"2022-04-11 17:07:43 UTC")</f>
        <v>2022-04-11 17:07:43 UTC</v>
      </c>
      <c r="G1070" s="1" t="str">
        <f>IFERROR(__xludf.DUMMYFUNCTION("""COMPUTED_VALUE"""),"4a14c35dfa6b33f43aa03fbfcb96d7ea")</f>
        <v>4a14c35dfa6b33f43aa03fbfcb96d7ea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2" t="s">
        <v>1224</v>
      </c>
      <c r="B1071" s="2" t="s">
        <v>1222</v>
      </c>
      <c r="C1071" s="1"/>
      <c r="D1071" s="1"/>
      <c r="E1071" s="1"/>
      <c r="F1071" s="1" t="str">
        <f>IFERROR(__xludf.DUMMYFUNCTION("""COMPUTED_VALUE"""),"2022-04-11 17:07:24 UTC")</f>
        <v>2022-04-11 17:07:24 UTC</v>
      </c>
      <c r="G1071" s="1" t="str">
        <f>IFERROR(__xludf.DUMMYFUNCTION("""COMPUTED_VALUE"""),"15ae589fc28271ad9c083b0d8eb70490")</f>
        <v>15ae589fc28271ad9c083b0d8eb70490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2" t="s">
        <v>1225</v>
      </c>
      <c r="B1072" s="2" t="s">
        <v>758</v>
      </c>
      <c r="C1072" s="1"/>
      <c r="D1072" s="1"/>
      <c r="E1072" s="1"/>
      <c r="F1072" s="1" t="str">
        <f>IFERROR(__xludf.DUMMYFUNCTION("""COMPUTED_VALUE"""),"2022-04-11 17:05:31 UTC")</f>
        <v>2022-04-11 17:05:31 UTC</v>
      </c>
      <c r="G1072" s="1" t="str">
        <f>IFERROR(__xludf.DUMMYFUNCTION("""COMPUTED_VALUE"""),"1c6ff46b9f627423f10ef7cb2e1db59b")</f>
        <v>1c6ff46b9f627423f10ef7cb2e1db59b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2" t="s">
        <v>1226</v>
      </c>
      <c r="B1073" s="2" t="s">
        <v>1082</v>
      </c>
      <c r="C1073" s="1"/>
      <c r="D1073" s="1"/>
      <c r="E1073" s="1"/>
      <c r="F1073" s="1" t="str">
        <f>IFERROR(__xludf.DUMMYFUNCTION("""COMPUTED_VALUE"""),"2022-04-11 17:05:24 UTC")</f>
        <v>2022-04-11 17:05:24 UTC</v>
      </c>
      <c r="G1073" s="1" t="str">
        <f>IFERROR(__xludf.DUMMYFUNCTION("""COMPUTED_VALUE"""),"b597a92697d1a03fac205db4f2e1aec5")</f>
        <v>b597a92697d1a03fac205db4f2e1aec5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2" t="s">
        <v>1227</v>
      </c>
      <c r="B1074" s="1"/>
      <c r="C1074" s="1"/>
      <c r="D1074" s="1"/>
      <c r="E1074" s="1"/>
      <c r="F1074" s="1" t="str">
        <f>IFERROR(__xludf.DUMMYFUNCTION("""COMPUTED_VALUE"""),"2022-04-11 17:05:12 UTC")</f>
        <v>2022-04-11 17:05:12 UTC</v>
      </c>
      <c r="G1074" s="1" t="str">
        <f>IFERROR(__xludf.DUMMYFUNCTION("""COMPUTED_VALUE"""),"d55bc195c978c4ffc87ecdf3febfe46c")</f>
        <v>d55bc195c978c4ffc87ecdf3febfe46c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2" t="s">
        <v>1228</v>
      </c>
      <c r="B1075" s="2" t="s">
        <v>1229</v>
      </c>
      <c r="C1075" s="1"/>
      <c r="D1075" s="1"/>
      <c r="E1075" s="1"/>
      <c r="F1075" s="1" t="str">
        <f>IFERROR(__xludf.DUMMYFUNCTION("""COMPUTED_VALUE"""),"2022-04-11 17:04:35 UTC")</f>
        <v>2022-04-11 17:04:35 UTC</v>
      </c>
      <c r="G1075" s="1" t="str">
        <f>IFERROR(__xludf.DUMMYFUNCTION("""COMPUTED_VALUE"""),"b597a92697d1a03fac205db4f2e1aec5")</f>
        <v>b597a92697d1a03fac205db4f2e1aec5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2" t="s">
        <v>1230</v>
      </c>
      <c r="B1076" s="2" t="s">
        <v>234</v>
      </c>
      <c r="C1076" s="1"/>
      <c r="D1076" s="1"/>
      <c r="E1076" s="1"/>
      <c r="F1076" s="1" t="str">
        <f>IFERROR(__xludf.DUMMYFUNCTION("""COMPUTED_VALUE"""),"2022-04-11 17:03:59 UTC")</f>
        <v>2022-04-11 17:03:59 UTC</v>
      </c>
      <c r="G1076" s="1" t="str">
        <f>IFERROR(__xludf.DUMMYFUNCTION("""COMPUTED_VALUE"""),"a1fc79e04ff594b45f65dfd58d72ae21")</f>
        <v>a1fc79e04ff594b45f65dfd58d72ae21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2" t="s">
        <v>1231</v>
      </c>
      <c r="B1077" s="1"/>
      <c r="C1077" s="1"/>
      <c r="D1077" s="1"/>
      <c r="E1077" s="1"/>
      <c r="F1077" s="1" t="str">
        <f>IFERROR(__xludf.DUMMYFUNCTION("""COMPUTED_VALUE"""),"2022-04-11 17:03:56 UTC")</f>
        <v>2022-04-11 17:03:56 UTC</v>
      </c>
      <c r="G1077" s="1" t="str">
        <f>IFERROR(__xludf.DUMMYFUNCTION("""COMPUTED_VALUE"""),"0ab3afcad7149f025d7e40abedd4eefd")</f>
        <v>0ab3afcad7149f025d7e40abedd4eefd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2" t="s">
        <v>1232</v>
      </c>
      <c r="B1078" s="2" t="s">
        <v>234</v>
      </c>
      <c r="C1078" s="1"/>
      <c r="D1078" s="1"/>
      <c r="E1078" s="1"/>
      <c r="F1078" s="1" t="str">
        <f>IFERROR(__xludf.DUMMYFUNCTION("""COMPUTED_VALUE"""),"2022-04-11 17:03:54 UTC")</f>
        <v>2022-04-11 17:03:54 UTC</v>
      </c>
      <c r="G1078" s="1" t="str">
        <f>IFERROR(__xludf.DUMMYFUNCTION("""COMPUTED_VALUE"""),"f9c5136f614e03293252c55f6dbef195")</f>
        <v>f9c5136f614e03293252c55f6dbef195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2" t="s">
        <v>1233</v>
      </c>
      <c r="B1079" s="2" t="s">
        <v>1234</v>
      </c>
      <c r="C1079" s="1"/>
      <c r="D1079" s="1"/>
      <c r="E1079" s="1"/>
      <c r="F1079" s="1" t="str">
        <f>IFERROR(__xludf.DUMMYFUNCTION("""COMPUTED_VALUE"""),"2022-04-11 17:01:20 UTC")</f>
        <v>2022-04-11 17:01:20 UTC</v>
      </c>
      <c r="G1079" s="1" t="str">
        <f>IFERROR(__xludf.DUMMYFUNCTION("""COMPUTED_VALUE"""),"7046c954e8f48028bebb04bd2fea9e49")</f>
        <v>7046c954e8f48028bebb04bd2fea9e49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2" t="s">
        <v>1235</v>
      </c>
      <c r="B1080" s="2" t="s">
        <v>1234</v>
      </c>
      <c r="C1080" s="1"/>
      <c r="D1080" s="1"/>
      <c r="E1080" s="1"/>
      <c r="F1080" s="1" t="str">
        <f>IFERROR(__xludf.DUMMYFUNCTION("""COMPUTED_VALUE"""),"2022-04-11 17:01:17 UTC")</f>
        <v>2022-04-11 17:01:17 UTC</v>
      </c>
      <c r="G1080" s="1" t="str">
        <f>IFERROR(__xludf.DUMMYFUNCTION("""COMPUTED_VALUE"""),"2661afba5914ec3a70c3721ff6e0efd4")</f>
        <v>2661afba5914ec3a70c3721ff6e0efd4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2" t="s">
        <v>1236</v>
      </c>
      <c r="B1081" s="2" t="s">
        <v>1237</v>
      </c>
      <c r="C1081" s="1"/>
      <c r="D1081" s="1"/>
      <c r="E1081" s="1"/>
      <c r="F1081" s="1" t="str">
        <f>IFERROR(__xludf.DUMMYFUNCTION("""COMPUTED_VALUE"""),"2022-04-11 16:59:10 UTC")</f>
        <v>2022-04-11 16:59:10 UTC</v>
      </c>
      <c r="G1081" s="1" t="str">
        <f>IFERROR(__xludf.DUMMYFUNCTION("""COMPUTED_VALUE"""),"4a14c35dfa6b33f43aa03fbfcb96d7ea")</f>
        <v>4a14c35dfa6b33f43aa03fbfcb96d7ea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2" t="s">
        <v>1238</v>
      </c>
      <c r="B1082" s="2" t="s">
        <v>891</v>
      </c>
      <c r="C1082" s="1"/>
      <c r="D1082" s="1"/>
      <c r="E1082" s="1"/>
      <c r="F1082" s="1" t="str">
        <f>IFERROR(__xludf.DUMMYFUNCTION("""COMPUTED_VALUE"""),"2022-04-11 16:58:16 UTC")</f>
        <v>2022-04-11 16:58:16 UTC</v>
      </c>
      <c r="G1082" s="1" t="str">
        <f>IFERROR(__xludf.DUMMYFUNCTION("""COMPUTED_VALUE"""),"cc919e69e991210f5efbb52bd9ac6b02")</f>
        <v>cc919e69e991210f5efbb52bd9ac6b02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2" t="s">
        <v>1239</v>
      </c>
      <c r="B1083" s="1"/>
      <c r="C1083" s="1"/>
      <c r="D1083" s="1"/>
      <c r="E1083" s="1"/>
      <c r="F1083" s="1" t="str">
        <f>IFERROR(__xludf.DUMMYFUNCTION("""COMPUTED_VALUE"""),"2022-04-11 16:57:45 UTC")</f>
        <v>2022-04-11 16:57:45 UTC</v>
      </c>
      <c r="G1083" s="1" t="str">
        <f>IFERROR(__xludf.DUMMYFUNCTION("""COMPUTED_VALUE"""),"50c21ae4df452a58e2be051d163df558")</f>
        <v>50c21ae4df452a58e2be051d163df558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2" t="s">
        <v>1240</v>
      </c>
      <c r="B1084" s="2" t="s">
        <v>1241</v>
      </c>
      <c r="C1084" s="1"/>
      <c r="D1084" s="1"/>
      <c r="E1084" s="1"/>
      <c r="F1084" s="1" t="str">
        <f>IFERROR(__xludf.DUMMYFUNCTION("""COMPUTED_VALUE"""),"2022-04-11 16:57:04 UTC")</f>
        <v>2022-04-11 16:57:04 UTC</v>
      </c>
      <c r="G1084" s="1" t="str">
        <f>IFERROR(__xludf.DUMMYFUNCTION("""COMPUTED_VALUE"""),"4a14c35dfa6b33f43aa03fbfcb96d7ea")</f>
        <v>4a14c35dfa6b33f43aa03fbfcb96d7ea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2" t="s">
        <v>1242</v>
      </c>
      <c r="B1085" s="2" t="s">
        <v>221</v>
      </c>
      <c r="C1085" s="1"/>
      <c r="D1085" s="1"/>
      <c r="E1085" s="1"/>
      <c r="F1085" s="1" t="str">
        <f>IFERROR(__xludf.DUMMYFUNCTION("""COMPUTED_VALUE"""),"2022-04-11 16:56:21 UTC")</f>
        <v>2022-04-11 16:56:21 UTC</v>
      </c>
      <c r="G1085" s="1" t="str">
        <f>IFERROR(__xludf.DUMMYFUNCTION("""COMPUTED_VALUE"""),"e027e08e72f10c1199f49d98bea45791")</f>
        <v>e027e08e72f10c1199f49d98bea45791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2" t="s">
        <v>1243</v>
      </c>
      <c r="B1086" s="2" t="s">
        <v>221</v>
      </c>
      <c r="C1086" s="1"/>
      <c r="D1086" s="1"/>
      <c r="E1086" s="1"/>
      <c r="F1086" s="1" t="str">
        <f>IFERROR(__xludf.DUMMYFUNCTION("""COMPUTED_VALUE"""),"2022-04-11 16:56:18 UTC")</f>
        <v>2022-04-11 16:56:18 UTC</v>
      </c>
      <c r="G1086" s="1" t="str">
        <f>IFERROR(__xludf.DUMMYFUNCTION("""COMPUTED_VALUE"""),"a81534e2aef5efb30d7361f99c4775b8")</f>
        <v>a81534e2aef5efb30d7361f99c4775b8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2" t="s">
        <v>1244</v>
      </c>
      <c r="B1087" s="2" t="s">
        <v>1245</v>
      </c>
      <c r="C1087" s="1"/>
      <c r="D1087" s="1"/>
      <c r="E1087" s="1"/>
      <c r="F1087" s="1" t="str">
        <f>IFERROR(__xludf.DUMMYFUNCTION("""COMPUTED_VALUE"""),"2022-04-11 16:54:55 UTC")</f>
        <v>2022-04-11 16:54:55 UTC</v>
      </c>
      <c r="G1087" s="1" t="str">
        <f>IFERROR(__xludf.DUMMYFUNCTION("""COMPUTED_VALUE"""),"a81534e2aef5efb30d7361f99c4775b8")</f>
        <v>a81534e2aef5efb30d7361f99c4775b8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2" t="s">
        <v>1246</v>
      </c>
      <c r="B1088" s="1"/>
      <c r="C1088" s="1"/>
      <c r="D1088" s="1"/>
      <c r="E1088" s="1"/>
      <c r="F1088" s="1" t="str">
        <f>IFERROR(__xludf.DUMMYFUNCTION("""COMPUTED_VALUE"""),"2022-04-11 16:54:49 UTC")</f>
        <v>2022-04-11 16:54:49 UTC</v>
      </c>
      <c r="G1088" s="1" t="str">
        <f>IFERROR(__xludf.DUMMYFUNCTION("""COMPUTED_VALUE"""),"c989ed7d125ce049e968735fe7fb89d1")</f>
        <v>c989ed7d125ce049e968735fe7fb89d1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2" t="s">
        <v>1247</v>
      </c>
      <c r="B1089" s="1"/>
      <c r="C1089" s="1"/>
      <c r="D1089" s="1"/>
      <c r="E1089" s="1"/>
      <c r="F1089" s="1" t="str">
        <f>IFERROR(__xludf.DUMMYFUNCTION("""COMPUTED_VALUE"""),"2022-04-11 16:54:46 UTC")</f>
        <v>2022-04-11 16:54:46 UTC</v>
      </c>
      <c r="G1089" s="1" t="str">
        <f>IFERROR(__xludf.DUMMYFUNCTION("""COMPUTED_VALUE"""),"c989ed7d125ce049e968735fe7fb89d1")</f>
        <v>c989ed7d125ce049e968735fe7fb89d1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2" t="s">
        <v>1248</v>
      </c>
      <c r="B1090" s="1"/>
      <c r="C1090" s="1"/>
      <c r="D1090" s="1"/>
      <c r="E1090" s="1"/>
      <c r="F1090" s="1" t="str">
        <f>IFERROR(__xludf.DUMMYFUNCTION("""COMPUTED_VALUE"""),"2022-04-11 16:54:39 UTC")</f>
        <v>2022-04-11 16:54:39 UTC</v>
      </c>
      <c r="G1090" s="1" t="str">
        <f>IFERROR(__xludf.DUMMYFUNCTION("""COMPUTED_VALUE"""),"0447ddd9b24376ab4ac7a7f1ab133c42")</f>
        <v>0447ddd9b24376ab4ac7a7f1ab133c42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2" t="s">
        <v>1249</v>
      </c>
      <c r="B1091" s="1"/>
      <c r="C1091" s="1"/>
      <c r="D1091" s="1"/>
      <c r="E1091" s="1"/>
      <c r="F1091" s="1" t="str">
        <f>IFERROR(__xludf.DUMMYFUNCTION("""COMPUTED_VALUE"""),"2022-04-11 16:52:28 UTC")</f>
        <v>2022-04-11 16:52:28 UTC</v>
      </c>
      <c r="G1091" s="1" t="str">
        <f>IFERROR(__xludf.DUMMYFUNCTION("""COMPUTED_VALUE"""),"a81534e2aef5efb30d7361f99c4775b8")</f>
        <v>a81534e2aef5efb30d7361f99c4775b8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2" t="s">
        <v>1250</v>
      </c>
      <c r="B1092" s="2" t="s">
        <v>1251</v>
      </c>
      <c r="C1092" s="1"/>
      <c r="D1092" s="1"/>
      <c r="E1092" s="1"/>
      <c r="F1092" s="1" t="str">
        <f>IFERROR(__xludf.DUMMYFUNCTION("""COMPUTED_VALUE"""),"2022-04-11 16:51:52 UTC")</f>
        <v>2022-04-11 16:51:52 UTC</v>
      </c>
      <c r="G1092" s="1" t="str">
        <f>IFERROR(__xludf.DUMMYFUNCTION("""COMPUTED_VALUE"""),"622702c2ff489b06631aeeedffadcf80")</f>
        <v>622702c2ff489b06631aeeedffadcf80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2" t="s">
        <v>1252</v>
      </c>
      <c r="B1093" s="2" t="s">
        <v>1253</v>
      </c>
      <c r="C1093" s="1"/>
      <c r="D1093" s="1"/>
      <c r="E1093" s="1"/>
      <c r="F1093" s="1" t="str">
        <f>IFERROR(__xludf.DUMMYFUNCTION("""COMPUTED_VALUE"""),"2022-04-11 16:51:48 UTC")</f>
        <v>2022-04-11 16:51:48 UTC</v>
      </c>
      <c r="G1093" s="1" t="str">
        <f>IFERROR(__xludf.DUMMYFUNCTION("""COMPUTED_VALUE"""),"622702c2ff489b06631aeeedffadcf80")</f>
        <v>622702c2ff489b06631aeeedffadcf80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2" t="s">
        <v>1254</v>
      </c>
      <c r="B1094" s="2" t="s">
        <v>1255</v>
      </c>
      <c r="C1094" s="1"/>
      <c r="D1094" s="1"/>
      <c r="E1094" s="1"/>
      <c r="F1094" s="1" t="str">
        <f>IFERROR(__xludf.DUMMYFUNCTION("""COMPUTED_VALUE"""),"2022-04-11 16:50:08 UTC")</f>
        <v>2022-04-11 16:50:08 UTC</v>
      </c>
      <c r="G1094" s="1" t="str">
        <f>IFERROR(__xludf.DUMMYFUNCTION("""COMPUTED_VALUE"""),"f1f60228d960830e2cce5f3d5a472df2")</f>
        <v>f1f60228d960830e2cce5f3d5a472df2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2" t="s">
        <v>1256</v>
      </c>
      <c r="B1095" s="1"/>
      <c r="C1095" s="1"/>
      <c r="D1095" s="1"/>
      <c r="E1095" s="1"/>
      <c r="F1095" s="1" t="str">
        <f>IFERROR(__xludf.DUMMYFUNCTION("""COMPUTED_VALUE"""),"2022-04-11 16:49:41 UTC")</f>
        <v>2022-04-11 16:49:41 UTC</v>
      </c>
      <c r="G1095" s="1" t="str">
        <f>IFERROR(__xludf.DUMMYFUNCTION("""COMPUTED_VALUE"""),"859655292faa1c41d80073134d69e50c")</f>
        <v>859655292faa1c41d80073134d69e50c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2" t="s">
        <v>1257</v>
      </c>
      <c r="B1096" s="2" t="s">
        <v>1258</v>
      </c>
      <c r="C1096" s="1"/>
      <c r="D1096" s="1"/>
      <c r="E1096" s="1"/>
      <c r="F1096" s="1" t="str">
        <f>IFERROR(__xludf.DUMMYFUNCTION("""COMPUTED_VALUE"""),"2022-04-11 16:48:46 UTC")</f>
        <v>2022-04-11 16:48:46 UTC</v>
      </c>
      <c r="G1096" s="1" t="str">
        <f>IFERROR(__xludf.DUMMYFUNCTION("""COMPUTED_VALUE"""),"859655292faa1c41d80073134d69e50c")</f>
        <v>859655292faa1c41d80073134d69e50c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2" t="s">
        <v>1259</v>
      </c>
      <c r="B1097" s="2" t="s">
        <v>1184</v>
      </c>
      <c r="C1097" s="1"/>
      <c r="D1097" s="1"/>
      <c r="E1097" s="1"/>
      <c r="F1097" s="1" t="str">
        <f>IFERROR(__xludf.DUMMYFUNCTION("""COMPUTED_VALUE"""),"2022-04-11 16:46:57 UTC")</f>
        <v>2022-04-11 16:46:57 UTC</v>
      </c>
      <c r="G1097" s="1" t="str">
        <f>IFERROR(__xludf.DUMMYFUNCTION("""COMPUTED_VALUE"""),"482a7010c5dd6bca5b00254e5c04301d")</f>
        <v>482a7010c5dd6bca5b00254e5c04301d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2" t="s">
        <v>1260</v>
      </c>
      <c r="B1098" s="2" t="s">
        <v>750</v>
      </c>
      <c r="C1098" s="1"/>
      <c r="D1098" s="1"/>
      <c r="E1098" s="1"/>
      <c r="F1098" s="1" t="str">
        <f>IFERROR(__xludf.DUMMYFUNCTION("""COMPUTED_VALUE"""),"2022-04-11 16:46:52 UTC")</f>
        <v>2022-04-11 16:46:52 UTC</v>
      </c>
      <c r="G1098" s="1" t="str">
        <f>IFERROR(__xludf.DUMMYFUNCTION("""COMPUTED_VALUE"""),"859655292faa1c41d80073134d69e50c")</f>
        <v>859655292faa1c41d80073134d69e50c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2" t="s">
        <v>1261</v>
      </c>
      <c r="B1099" s="1"/>
      <c r="C1099" s="1"/>
      <c r="D1099" s="1"/>
      <c r="E1099" s="1"/>
      <c r="F1099" s="1" t="str">
        <f>IFERROR(__xludf.DUMMYFUNCTION("""COMPUTED_VALUE"""),"2022-04-11 16:46:14 UTC")</f>
        <v>2022-04-11 16:46:14 UTC</v>
      </c>
      <c r="G1099" s="1" t="str">
        <f>IFERROR(__xludf.DUMMYFUNCTION("""COMPUTED_VALUE"""),"d5305bd69f38beebe90ecfe4ea461e4f")</f>
        <v>d5305bd69f38beebe90ecfe4ea461e4f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2" t="s">
        <v>1262</v>
      </c>
      <c r="B1100" s="2" t="s">
        <v>1263</v>
      </c>
      <c r="C1100" s="1"/>
      <c r="D1100" s="1"/>
      <c r="E1100" s="1"/>
      <c r="F1100" s="1" t="str">
        <f>IFERROR(__xludf.DUMMYFUNCTION("""COMPUTED_VALUE"""),"2022-04-11 16:44:15 UTC")</f>
        <v>2022-04-11 16:44:15 UTC</v>
      </c>
      <c r="G1100" s="1" t="str">
        <f>IFERROR(__xludf.DUMMYFUNCTION("""COMPUTED_VALUE"""),"f023a7ad49a2d4a9a9be817d5f9029c5")</f>
        <v>f023a7ad49a2d4a9a9be817d5f9029c5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2" t="s">
        <v>1264</v>
      </c>
      <c r="B1101" s="1"/>
      <c r="C1101" s="1"/>
      <c r="D1101" s="1"/>
      <c r="E1101" s="1"/>
      <c r="F1101" s="1" t="str">
        <f>IFERROR(__xludf.DUMMYFUNCTION("""COMPUTED_VALUE"""),"2022-04-11 16:42:01 UTC")</f>
        <v>2022-04-11 16:42:01 UTC</v>
      </c>
      <c r="G1101" s="1" t="str">
        <f>IFERROR(__xludf.DUMMYFUNCTION("""COMPUTED_VALUE"""),"d5305bd69f38beebe90ecfe4ea461e4f")</f>
        <v>d5305bd69f38beebe90ecfe4ea461e4f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2" t="s">
        <v>1265</v>
      </c>
      <c r="B1102" s="1"/>
      <c r="C1102" s="1"/>
      <c r="D1102" s="1"/>
      <c r="E1102" s="1"/>
      <c r="F1102" s="1" t="str">
        <f>IFERROR(__xludf.DUMMYFUNCTION("""COMPUTED_VALUE"""),"2022-04-11 16:41:59 UTC")</f>
        <v>2022-04-11 16:41:59 UTC</v>
      </c>
      <c r="G1102" s="1" t="str">
        <f>IFERROR(__xludf.DUMMYFUNCTION("""COMPUTED_VALUE"""),"d5305bd69f38beebe90ecfe4ea461e4f")</f>
        <v>d5305bd69f38beebe90ecfe4ea461e4f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2" t="s">
        <v>1266</v>
      </c>
      <c r="B1103" s="1"/>
      <c r="C1103" s="1"/>
      <c r="D1103" s="1"/>
      <c r="E1103" s="1"/>
      <c r="F1103" s="1" t="str">
        <f>IFERROR(__xludf.DUMMYFUNCTION("""COMPUTED_VALUE"""),"2022-04-11 16:41:54 UTC")</f>
        <v>2022-04-11 16:41:54 UTC</v>
      </c>
      <c r="G1103" s="1" t="str">
        <f>IFERROR(__xludf.DUMMYFUNCTION("""COMPUTED_VALUE"""),"41224e4aafed7205d280a4fae214aeeb")</f>
        <v>41224e4aafed7205d280a4fae214aeeb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2" t="s">
        <v>1267</v>
      </c>
      <c r="B1104" s="1"/>
      <c r="C1104" s="1"/>
      <c r="D1104" s="1"/>
      <c r="E1104" s="1"/>
      <c r="F1104" s="1" t="str">
        <f>IFERROR(__xludf.DUMMYFUNCTION("""COMPUTED_VALUE"""),"2022-04-11 16:41:27 UTC")</f>
        <v>2022-04-11 16:41:27 UTC</v>
      </c>
      <c r="G1104" s="1" t="str">
        <f>IFERROR(__xludf.DUMMYFUNCTION("""COMPUTED_VALUE"""),"41224e4aafed7205d280a4fae214aeeb")</f>
        <v>41224e4aafed7205d280a4fae214aeeb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2" t="s">
        <v>1268</v>
      </c>
      <c r="B1105" s="2" t="s">
        <v>1269</v>
      </c>
      <c r="C1105" s="1"/>
      <c r="D1105" s="1"/>
      <c r="E1105" s="1"/>
      <c r="F1105" s="1" t="str">
        <f>IFERROR(__xludf.DUMMYFUNCTION("""COMPUTED_VALUE"""),"2022-04-11 16:41:21 UTC")</f>
        <v>2022-04-11 16:41:21 UTC</v>
      </c>
      <c r="G1105" s="1" t="str">
        <f>IFERROR(__xludf.DUMMYFUNCTION("""COMPUTED_VALUE"""),"de1f9b72074eb301f855104cc4295bf4")</f>
        <v>de1f9b72074eb301f855104cc4295bf4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2" t="s">
        <v>1270</v>
      </c>
      <c r="B1106" s="1"/>
      <c r="C1106" s="1"/>
      <c r="D1106" s="1"/>
      <c r="E1106" s="1"/>
      <c r="F1106" s="1" t="str">
        <f>IFERROR(__xludf.DUMMYFUNCTION("""COMPUTED_VALUE"""),"2022-04-11 16:40:03 UTC")</f>
        <v>2022-04-11 16:40:03 UTC</v>
      </c>
      <c r="G1106" s="1" t="str">
        <f>IFERROR(__xludf.DUMMYFUNCTION("""COMPUTED_VALUE"""),"754565f3bf4d35b362a466ab6f90df03")</f>
        <v>754565f3bf4d35b362a466ab6f90df03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2" t="s">
        <v>1271</v>
      </c>
      <c r="B1107" s="2" t="s">
        <v>1272</v>
      </c>
      <c r="C1107" s="1"/>
      <c r="D1107" s="1"/>
      <c r="E1107" s="1"/>
      <c r="F1107" s="1" t="str">
        <f>IFERROR(__xludf.DUMMYFUNCTION("""COMPUTED_VALUE"""),"2022-04-11 16:39:41 UTC")</f>
        <v>2022-04-11 16:39:41 UTC</v>
      </c>
      <c r="G1107" s="1" t="str">
        <f>IFERROR(__xludf.DUMMYFUNCTION("""COMPUTED_VALUE"""),"41224e4aafed7205d280a4fae214aeeb")</f>
        <v>41224e4aafed7205d280a4fae214aeeb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2" t="s">
        <v>1273</v>
      </c>
      <c r="B1108" s="2" t="s">
        <v>1272</v>
      </c>
      <c r="C1108" s="1"/>
      <c r="D1108" s="1"/>
      <c r="E1108" s="1"/>
      <c r="F1108" s="1" t="str">
        <f>IFERROR(__xludf.DUMMYFUNCTION("""COMPUTED_VALUE"""),"2022-04-11 16:39:39 UTC")</f>
        <v>2022-04-11 16:39:39 UTC</v>
      </c>
      <c r="G1108" s="1" t="str">
        <f>IFERROR(__xludf.DUMMYFUNCTION("""COMPUTED_VALUE"""),"41224e4aafed7205d280a4fae214aeeb")</f>
        <v>41224e4aafed7205d280a4fae214aeeb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2" t="s">
        <v>1274</v>
      </c>
      <c r="B1109" s="2" t="s">
        <v>1272</v>
      </c>
      <c r="C1109" s="1"/>
      <c r="D1109" s="1"/>
      <c r="E1109" s="1"/>
      <c r="F1109" s="1" t="str">
        <f>IFERROR(__xludf.DUMMYFUNCTION("""COMPUTED_VALUE"""),"2022-04-11 16:39:35 UTC")</f>
        <v>2022-04-11 16:39:35 UTC</v>
      </c>
      <c r="G1109" s="1" t="str">
        <f>IFERROR(__xludf.DUMMYFUNCTION("""COMPUTED_VALUE"""),"754565f3bf4d35b362a466ab6f90df03")</f>
        <v>754565f3bf4d35b362a466ab6f90df03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2" t="s">
        <v>1275</v>
      </c>
      <c r="B1110" s="2" t="s">
        <v>1272</v>
      </c>
      <c r="C1110" s="1"/>
      <c r="D1110" s="1"/>
      <c r="E1110" s="1"/>
      <c r="F1110" s="1" t="str">
        <f>IFERROR(__xludf.DUMMYFUNCTION("""COMPUTED_VALUE"""),"2022-04-11 16:39:33 UTC")</f>
        <v>2022-04-11 16:39:33 UTC</v>
      </c>
      <c r="G1110" s="1" t="str">
        <f>IFERROR(__xludf.DUMMYFUNCTION("""COMPUTED_VALUE"""),"87454ce9af063128a6708b23e0e73131")</f>
        <v>87454ce9af063128a6708b23e0e73131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2" t="s">
        <v>1276</v>
      </c>
      <c r="B1111" s="1"/>
      <c r="C1111" s="1"/>
      <c r="D1111" s="1"/>
      <c r="E1111" s="1"/>
      <c r="F1111" s="1" t="str">
        <f>IFERROR(__xludf.DUMMYFUNCTION("""COMPUTED_VALUE"""),"2022-04-11 16:39:11 UTC")</f>
        <v>2022-04-11 16:39:11 UTC</v>
      </c>
      <c r="G1111" s="1" t="str">
        <f>IFERROR(__xludf.DUMMYFUNCTION("""COMPUTED_VALUE"""),"6cf63124e28fc0663930588509eb4d6d")</f>
        <v>6cf63124e28fc0663930588509eb4d6d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2" t="s">
        <v>1277</v>
      </c>
      <c r="B1112" s="1"/>
      <c r="C1112" s="1"/>
      <c r="D1112" s="1"/>
      <c r="E1112" s="1"/>
      <c r="F1112" s="1" t="str">
        <f>IFERROR(__xludf.DUMMYFUNCTION("""COMPUTED_VALUE"""),"2022-04-11 16:39:08 UTC")</f>
        <v>2022-04-11 16:39:08 UTC</v>
      </c>
      <c r="G1112" s="1" t="str">
        <f>IFERROR(__xludf.DUMMYFUNCTION("""COMPUTED_VALUE"""),"754565f3bf4d35b362a466ab6f90df03")</f>
        <v>754565f3bf4d35b362a466ab6f90df03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2" t="s">
        <v>1278</v>
      </c>
      <c r="B1113" s="1"/>
      <c r="C1113" s="1"/>
      <c r="D1113" s="1"/>
      <c r="E1113" s="1"/>
      <c r="F1113" s="1" t="str">
        <f>IFERROR(__xludf.DUMMYFUNCTION("""COMPUTED_VALUE"""),"2022-04-11 16:37:52 UTC")</f>
        <v>2022-04-11 16:37:52 UTC</v>
      </c>
      <c r="G1113" s="1" t="str">
        <f>IFERROR(__xludf.DUMMYFUNCTION("""COMPUTED_VALUE"""),"e4c23b42a18cf72729e974d03d20394f")</f>
        <v>e4c23b42a18cf72729e974d03d20394f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2" t="s">
        <v>1279</v>
      </c>
      <c r="B1114" s="2" t="s">
        <v>756</v>
      </c>
      <c r="C1114" s="1"/>
      <c r="D1114" s="1"/>
      <c r="E1114" s="1"/>
      <c r="F1114" s="1" t="str">
        <f>IFERROR(__xludf.DUMMYFUNCTION("""COMPUTED_VALUE"""),"2022-04-11 16:37:43 UTC")</f>
        <v>2022-04-11 16:37:43 UTC</v>
      </c>
      <c r="G1114" s="1" t="str">
        <f>IFERROR(__xludf.DUMMYFUNCTION("""COMPUTED_VALUE"""),"622702c2ff489b06631aeeedffadcf80")</f>
        <v>622702c2ff489b06631aeeedffadcf80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2" t="s">
        <v>1280</v>
      </c>
      <c r="B1115" s="2" t="s">
        <v>756</v>
      </c>
      <c r="C1115" s="1"/>
      <c r="D1115" s="1"/>
      <c r="E1115" s="1"/>
      <c r="F1115" s="1" t="str">
        <f>IFERROR(__xludf.DUMMYFUNCTION("""COMPUTED_VALUE"""),"2022-04-11 16:37:41 UTC")</f>
        <v>2022-04-11 16:37:41 UTC</v>
      </c>
      <c r="G1115" s="1" t="str">
        <f>IFERROR(__xludf.DUMMYFUNCTION("""COMPUTED_VALUE"""),"29b82e8d2441bef315ee888badedc5ca")</f>
        <v>29b82e8d2441bef315ee888badedc5ca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2" t="s">
        <v>1281</v>
      </c>
      <c r="B1116" s="1"/>
      <c r="C1116" s="1"/>
      <c r="D1116" s="1"/>
      <c r="E1116" s="1"/>
      <c r="F1116" s="1" t="str">
        <f>IFERROR(__xludf.DUMMYFUNCTION("""COMPUTED_VALUE"""),"2022-04-11 16:35:53 UTC")</f>
        <v>2022-04-11 16:35:53 UTC</v>
      </c>
      <c r="G1116" s="1" t="str">
        <f>IFERROR(__xludf.DUMMYFUNCTION("""COMPUTED_VALUE"""),"29b82e8d2441bef315ee888badedc5ca")</f>
        <v>29b82e8d2441bef315ee888badedc5ca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2" t="s">
        <v>1282</v>
      </c>
      <c r="B1117" s="1"/>
      <c r="C1117" s="1"/>
      <c r="D1117" s="1"/>
      <c r="E1117" s="1"/>
      <c r="F1117" s="1" t="str">
        <f>IFERROR(__xludf.DUMMYFUNCTION("""COMPUTED_VALUE"""),"2022-04-11 16:35:50 UTC")</f>
        <v>2022-04-11 16:35:50 UTC</v>
      </c>
      <c r="G1117" s="1" t="str">
        <f>IFERROR(__xludf.DUMMYFUNCTION("""COMPUTED_VALUE"""),"87454ce9af063128a6708b23e0e73131")</f>
        <v>87454ce9af063128a6708b23e0e73131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2" t="s">
        <v>1283</v>
      </c>
      <c r="B1118" s="2" t="s">
        <v>756</v>
      </c>
      <c r="C1118" s="1"/>
      <c r="D1118" s="1"/>
      <c r="E1118" s="1"/>
      <c r="F1118" s="1" t="str">
        <f>IFERROR(__xludf.DUMMYFUNCTION("""COMPUTED_VALUE"""),"2022-04-11 16:35:25 UTC")</f>
        <v>2022-04-11 16:35:25 UTC</v>
      </c>
      <c r="G1118" s="1" t="str">
        <f>IFERROR(__xludf.DUMMYFUNCTION("""COMPUTED_VALUE"""),"6109d6e45acda52508d0f2c2712b5285")</f>
        <v>6109d6e45acda52508d0f2c2712b5285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2" t="s">
        <v>1284</v>
      </c>
      <c r="B1119" s="2" t="s">
        <v>756</v>
      </c>
      <c r="C1119" s="1"/>
      <c r="D1119" s="1"/>
      <c r="E1119" s="1"/>
      <c r="F1119" s="1" t="str">
        <f>IFERROR(__xludf.DUMMYFUNCTION("""COMPUTED_VALUE"""),"2022-04-11 16:35:22 UTC")</f>
        <v>2022-04-11 16:35:22 UTC</v>
      </c>
      <c r="G1119" s="1" t="str">
        <f>IFERROR(__xludf.DUMMYFUNCTION("""COMPUTED_VALUE"""),"6109d6e45acda52508d0f2c2712b5285")</f>
        <v>6109d6e45acda52508d0f2c2712b5285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2" t="s">
        <v>1285</v>
      </c>
      <c r="B1120" s="2" t="s">
        <v>756</v>
      </c>
      <c r="C1120" s="1"/>
      <c r="D1120" s="1"/>
      <c r="E1120" s="1"/>
      <c r="F1120" s="1" t="str">
        <f>IFERROR(__xludf.DUMMYFUNCTION("""COMPUTED_VALUE"""),"2022-04-11 16:33:55 UTC")</f>
        <v>2022-04-11 16:33:55 UTC</v>
      </c>
      <c r="G1120" s="1" t="str">
        <f>IFERROR(__xludf.DUMMYFUNCTION("""COMPUTED_VALUE"""),"4a14c35dfa6b33f43aa03fbfcb96d7ea")</f>
        <v>4a14c35dfa6b33f43aa03fbfcb96d7ea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2" t="s">
        <v>1286</v>
      </c>
      <c r="B1121" s="1"/>
      <c r="C1121" s="1"/>
      <c r="D1121" s="1"/>
      <c r="E1121" s="1"/>
      <c r="F1121" s="1" t="str">
        <f>IFERROR(__xludf.DUMMYFUNCTION("""COMPUTED_VALUE"""),"2022-04-11 16:33:42 UTC")</f>
        <v>2022-04-11 16:33:42 UTC</v>
      </c>
      <c r="G1121" s="1" t="str">
        <f>IFERROR(__xludf.DUMMYFUNCTION("""COMPUTED_VALUE"""),"6294840eb08f71a99cf92570a0c346d8")</f>
        <v>6294840eb08f71a99cf92570a0c346d8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2" t="s">
        <v>1286</v>
      </c>
      <c r="B1122" s="1"/>
      <c r="C1122" s="1"/>
      <c r="D1122" s="1"/>
      <c r="E1122" s="1"/>
      <c r="F1122" s="1" t="str">
        <f>IFERROR(__xludf.DUMMYFUNCTION("""COMPUTED_VALUE"""),"2022-04-11 16:33:42 UTC")</f>
        <v>2022-04-11 16:33:42 UTC</v>
      </c>
      <c r="G1122" s="1" t="str">
        <f>IFERROR(__xludf.DUMMYFUNCTION("""COMPUTED_VALUE"""),"bc7838c6f0e5c4d6323b5d4ed8d2581e")</f>
        <v>bc7838c6f0e5c4d6323b5d4ed8d2581e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2" t="s">
        <v>1287</v>
      </c>
      <c r="B1123" s="1"/>
      <c r="C1123" s="1"/>
      <c r="D1123" s="1"/>
      <c r="E1123" s="1"/>
      <c r="F1123" s="1" t="str">
        <f>IFERROR(__xludf.DUMMYFUNCTION("""COMPUTED_VALUE"""),"2022-04-11 16:33:36 UTC")</f>
        <v>2022-04-11 16:33:36 UTC</v>
      </c>
      <c r="G1123" s="1" t="str">
        <f>IFERROR(__xludf.DUMMYFUNCTION("""COMPUTED_VALUE"""),"ed12bc975053c4aa41cc908d94e32663")</f>
        <v>ed12bc975053c4aa41cc908d94e32663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2" t="s">
        <v>1288</v>
      </c>
      <c r="B1124" s="1"/>
      <c r="C1124" s="1"/>
      <c r="D1124" s="1"/>
      <c r="E1124" s="1"/>
      <c r="F1124" s="1" t="str">
        <f>IFERROR(__xludf.DUMMYFUNCTION("""COMPUTED_VALUE"""),"2022-04-11 16:33:32 UTC")</f>
        <v>2022-04-11 16:33:32 UTC</v>
      </c>
      <c r="G1124" s="1" t="str">
        <f>IFERROR(__xludf.DUMMYFUNCTION("""COMPUTED_VALUE"""),"8a1908b96a2ec5c627c8901573fe83ee")</f>
        <v>8a1908b96a2ec5c627c8901573fe83ee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2" t="s">
        <v>1289</v>
      </c>
      <c r="B1125" s="1"/>
      <c r="C1125" s="1"/>
      <c r="D1125" s="1"/>
      <c r="E1125" s="1"/>
      <c r="F1125" s="1" t="str">
        <f>IFERROR(__xludf.DUMMYFUNCTION("""COMPUTED_VALUE"""),"2022-04-11 16:33:29 UTC")</f>
        <v>2022-04-11 16:33:29 UTC</v>
      </c>
      <c r="G1125" s="1" t="str">
        <f>IFERROR(__xludf.DUMMYFUNCTION("""COMPUTED_VALUE"""),"8a1908b96a2ec5c627c8901573fe83ee")</f>
        <v>8a1908b96a2ec5c627c8901573fe83ee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2" t="s">
        <v>1290</v>
      </c>
      <c r="B1126" s="2" t="s">
        <v>756</v>
      </c>
      <c r="C1126" s="1"/>
      <c r="D1126" s="1"/>
      <c r="E1126" s="1"/>
      <c r="F1126" s="1" t="str">
        <f>IFERROR(__xludf.DUMMYFUNCTION("""COMPUTED_VALUE"""),"2022-04-11 16:33:27 UTC")</f>
        <v>2022-04-11 16:33:27 UTC</v>
      </c>
      <c r="G1126" s="1" t="str">
        <f>IFERROR(__xludf.DUMMYFUNCTION("""COMPUTED_VALUE"""),"8a1908b96a2ec5c627c8901573fe83ee")</f>
        <v>8a1908b96a2ec5c627c8901573fe83ee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2" t="s">
        <v>1291</v>
      </c>
      <c r="B1127" s="2" t="s">
        <v>756</v>
      </c>
      <c r="C1127" s="1"/>
      <c r="D1127" s="1"/>
      <c r="E1127" s="1"/>
      <c r="F1127" s="1" t="str">
        <f>IFERROR(__xludf.DUMMYFUNCTION("""COMPUTED_VALUE"""),"2022-04-11 16:33:08 UTC")</f>
        <v>2022-04-11 16:33:08 UTC</v>
      </c>
      <c r="G1127" s="1" t="str">
        <f>IFERROR(__xludf.DUMMYFUNCTION("""COMPUTED_VALUE"""),"8a1908b96a2ec5c627c8901573fe83ee")</f>
        <v>8a1908b96a2ec5c627c8901573fe83ee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2" t="s">
        <v>1292</v>
      </c>
      <c r="B1128" s="2" t="s">
        <v>756</v>
      </c>
      <c r="C1128" s="1"/>
      <c r="D1128" s="1"/>
      <c r="E1128" s="1"/>
      <c r="F1128" s="1" t="str">
        <f>IFERROR(__xludf.DUMMYFUNCTION("""COMPUTED_VALUE"""),"2022-04-11 16:32:57 UTC")</f>
        <v>2022-04-11 16:32:57 UTC</v>
      </c>
      <c r="G1128" s="1" t="str">
        <f>IFERROR(__xludf.DUMMYFUNCTION("""COMPUTED_VALUE"""),"8a1908b96a2ec5c627c8901573fe83ee")</f>
        <v>8a1908b96a2ec5c627c8901573fe83ee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2" t="s">
        <v>1293</v>
      </c>
      <c r="B1129" s="2" t="s">
        <v>756</v>
      </c>
      <c r="C1129" s="1"/>
      <c r="D1129" s="1"/>
      <c r="E1129" s="1"/>
      <c r="F1129" s="1" t="str">
        <f>IFERROR(__xludf.DUMMYFUNCTION("""COMPUTED_VALUE"""),"2022-04-11 16:32:55 UTC")</f>
        <v>2022-04-11 16:32:55 UTC</v>
      </c>
      <c r="G1129" s="1" t="str">
        <f>IFERROR(__xludf.DUMMYFUNCTION("""COMPUTED_VALUE"""),"8a1908b96a2ec5c627c8901573fe83ee")</f>
        <v>8a1908b96a2ec5c627c8901573fe83ee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2" t="s">
        <v>1294</v>
      </c>
      <c r="B1130" s="2" t="s">
        <v>756</v>
      </c>
      <c r="C1130" s="1"/>
      <c r="D1130" s="1"/>
      <c r="E1130" s="1"/>
      <c r="F1130" s="1" t="str">
        <f>IFERROR(__xludf.DUMMYFUNCTION("""COMPUTED_VALUE"""),"2022-04-11 16:32:53 UTC")</f>
        <v>2022-04-11 16:32:53 UTC</v>
      </c>
      <c r="G1130" s="1" t="str">
        <f>IFERROR(__xludf.DUMMYFUNCTION("""COMPUTED_VALUE"""),"8a1908b96a2ec5c627c8901573fe83ee")</f>
        <v>8a1908b96a2ec5c627c8901573fe83ee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2" t="s">
        <v>1295</v>
      </c>
      <c r="B1131" s="2" t="s">
        <v>756</v>
      </c>
      <c r="C1131" s="1"/>
      <c r="D1131" s="1"/>
      <c r="E1131" s="1"/>
      <c r="F1131" s="1" t="str">
        <f>IFERROR(__xludf.DUMMYFUNCTION("""COMPUTED_VALUE"""),"2022-04-11 16:32:51 UTC")</f>
        <v>2022-04-11 16:32:51 UTC</v>
      </c>
      <c r="G1131" s="1" t="str">
        <f>IFERROR(__xludf.DUMMYFUNCTION("""COMPUTED_VALUE"""),"de4d96e6e13dea7f85a73277171f0555")</f>
        <v>de4d96e6e13dea7f85a73277171f0555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2" t="s">
        <v>1296</v>
      </c>
      <c r="B1132" s="2" t="s">
        <v>756</v>
      </c>
      <c r="C1132" s="1"/>
      <c r="D1132" s="1"/>
      <c r="E1132" s="1"/>
      <c r="F1132" s="1" t="str">
        <f>IFERROR(__xludf.DUMMYFUNCTION("""COMPUTED_VALUE"""),"2022-04-11 16:32:50 UTC")</f>
        <v>2022-04-11 16:32:50 UTC</v>
      </c>
      <c r="G1132" s="1" t="str">
        <f>IFERROR(__xludf.DUMMYFUNCTION("""COMPUTED_VALUE"""),"12d989a0b24bbc1d9729641d4adb4e98")</f>
        <v>12d989a0b24bbc1d9729641d4adb4e98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2" t="s">
        <v>1297</v>
      </c>
      <c r="B1133" s="2" t="s">
        <v>756</v>
      </c>
      <c r="C1133" s="1"/>
      <c r="D1133" s="1"/>
      <c r="E1133" s="1"/>
      <c r="F1133" s="1" t="str">
        <f>IFERROR(__xludf.DUMMYFUNCTION("""COMPUTED_VALUE"""),"2022-04-11 16:32:35 UTC")</f>
        <v>2022-04-11 16:32:35 UTC</v>
      </c>
      <c r="G1133" s="1" t="str">
        <f>IFERROR(__xludf.DUMMYFUNCTION("""COMPUTED_VALUE"""),"243ad3dd29e27cd43c43ab6886b7a3c2")</f>
        <v>243ad3dd29e27cd43c43ab6886b7a3c2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2" t="s">
        <v>1298</v>
      </c>
      <c r="B1134" s="2" t="s">
        <v>756</v>
      </c>
      <c r="C1134" s="1"/>
      <c r="D1134" s="1"/>
      <c r="E1134" s="1"/>
      <c r="F1134" s="1" t="str">
        <f>IFERROR(__xludf.DUMMYFUNCTION("""COMPUTED_VALUE"""),"2022-04-11 16:32:24 UTC")</f>
        <v>2022-04-11 16:32:24 UTC</v>
      </c>
      <c r="G1134" s="1" t="str">
        <f>IFERROR(__xludf.DUMMYFUNCTION("""COMPUTED_VALUE"""),"bfc940637cb47e392fd4f196f8471a40")</f>
        <v>bfc940637cb47e392fd4f196f8471a40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2" t="s">
        <v>1299</v>
      </c>
      <c r="B1135" s="2" t="s">
        <v>1300</v>
      </c>
      <c r="C1135" s="1"/>
      <c r="D1135" s="1"/>
      <c r="E1135" s="1"/>
      <c r="F1135" s="1" t="str">
        <f>IFERROR(__xludf.DUMMYFUNCTION("""COMPUTED_VALUE"""),"2022-04-11 16:31:32 UTC")</f>
        <v>2022-04-11 16:31:32 UTC</v>
      </c>
      <c r="G1135" s="1" t="str">
        <f>IFERROR(__xludf.DUMMYFUNCTION("""COMPUTED_VALUE"""),"b597a92697d1a03fac205db4f2e1aec5")</f>
        <v>b597a92697d1a03fac205db4f2e1aec5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2" t="s">
        <v>1301</v>
      </c>
      <c r="B1136" s="2" t="s">
        <v>137</v>
      </c>
      <c r="C1136" s="1"/>
      <c r="D1136" s="1"/>
      <c r="E1136" s="1"/>
      <c r="F1136" s="1" t="str">
        <f>IFERROR(__xludf.DUMMYFUNCTION("""COMPUTED_VALUE"""),"2022-04-11 16:31:26 UTC")</f>
        <v>2022-04-11 16:31:26 UTC</v>
      </c>
      <c r="G1136" s="1" t="str">
        <f>IFERROR(__xludf.DUMMYFUNCTION("""COMPUTED_VALUE"""),"0362be763b4b3e1313f40c91b5659d2d")</f>
        <v>0362be763b4b3e1313f40c91b5659d2d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2" t="s">
        <v>1302</v>
      </c>
      <c r="B1137" s="2" t="s">
        <v>823</v>
      </c>
      <c r="C1137" s="1"/>
      <c r="D1137" s="1"/>
      <c r="E1137" s="1"/>
      <c r="F1137" s="1" t="str">
        <f>IFERROR(__xludf.DUMMYFUNCTION("""COMPUTED_VALUE"""),"2022-04-11 16:31:15 UTC")</f>
        <v>2022-04-11 16:31:15 UTC</v>
      </c>
      <c r="G1137" s="1" t="str">
        <f>IFERROR(__xludf.DUMMYFUNCTION("""COMPUTED_VALUE"""),"fab2b41b39a38e60d2b952444d408012")</f>
        <v>fab2b41b39a38e60d2b952444d408012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2" t="s">
        <v>1303</v>
      </c>
      <c r="B1138" s="2" t="s">
        <v>1304</v>
      </c>
      <c r="C1138" s="1"/>
      <c r="D1138" s="1"/>
      <c r="E1138" s="1"/>
      <c r="F1138" s="1" t="str">
        <f>IFERROR(__xludf.DUMMYFUNCTION("""COMPUTED_VALUE"""),"2022-04-11 16:31:11 UTC")</f>
        <v>2022-04-11 16:31:11 UTC</v>
      </c>
      <c r="G1138" s="1" t="str">
        <f>IFERROR(__xludf.DUMMYFUNCTION("""COMPUTED_VALUE"""),"e89f974fe6f64682b4c3b9416f5fe561")</f>
        <v>e89f974fe6f64682b4c3b9416f5fe561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2" t="s">
        <v>1305</v>
      </c>
      <c r="B1139" s="2" t="s">
        <v>823</v>
      </c>
      <c r="C1139" s="1"/>
      <c r="D1139" s="1"/>
      <c r="E1139" s="1"/>
      <c r="F1139" s="1" t="str">
        <f>IFERROR(__xludf.DUMMYFUNCTION("""COMPUTED_VALUE"""),"2022-04-11 16:31:10 UTC")</f>
        <v>2022-04-11 16:31:10 UTC</v>
      </c>
      <c r="G1139" s="1" t="str">
        <f>IFERROR(__xludf.DUMMYFUNCTION("""COMPUTED_VALUE"""),"e89f974fe6f64682b4c3b9416f5fe561")</f>
        <v>e89f974fe6f64682b4c3b9416f5fe561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2" t="s">
        <v>1306</v>
      </c>
      <c r="B1140" s="2" t="s">
        <v>823</v>
      </c>
      <c r="C1140" s="1"/>
      <c r="D1140" s="1"/>
      <c r="E1140" s="1"/>
      <c r="F1140" s="1" t="str">
        <f>IFERROR(__xludf.DUMMYFUNCTION("""COMPUTED_VALUE"""),"2022-04-11 16:30:58 UTC")</f>
        <v>2022-04-11 16:30:58 UTC</v>
      </c>
      <c r="G1140" s="1" t="str">
        <f>IFERROR(__xludf.DUMMYFUNCTION("""COMPUTED_VALUE"""),"40de4b217daa489cd0ebcaeccb7e0593")</f>
        <v>40de4b217daa489cd0ebcaeccb7e0593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2" t="s">
        <v>1307</v>
      </c>
      <c r="B1141" s="2" t="s">
        <v>823</v>
      </c>
      <c r="C1141" s="1"/>
      <c r="D1141" s="1"/>
      <c r="E1141" s="1"/>
      <c r="F1141" s="1" t="str">
        <f>IFERROR(__xludf.DUMMYFUNCTION("""COMPUTED_VALUE"""),"2022-04-11 16:30:56 UTC")</f>
        <v>2022-04-11 16:30:56 UTC</v>
      </c>
      <c r="G1141" s="1" t="str">
        <f>IFERROR(__xludf.DUMMYFUNCTION("""COMPUTED_VALUE"""),"6f5fd458b383a6ec7c5bacc3fbe085a4")</f>
        <v>6f5fd458b383a6ec7c5bacc3fbe085a4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2" t="s">
        <v>1308</v>
      </c>
      <c r="B1142" s="2" t="s">
        <v>1304</v>
      </c>
      <c r="C1142" s="1"/>
      <c r="D1142" s="1"/>
      <c r="E1142" s="1"/>
      <c r="F1142" s="1" t="str">
        <f>IFERROR(__xludf.DUMMYFUNCTION("""COMPUTED_VALUE"""),"2022-04-11 16:30:47 UTC")</f>
        <v>2022-04-11 16:30:47 UTC</v>
      </c>
      <c r="G1142" s="1" t="str">
        <f>IFERROR(__xludf.DUMMYFUNCTION("""COMPUTED_VALUE"""),"7b82bcb160efc588dd67f9dfbfa19f29")</f>
        <v>7b82bcb160efc588dd67f9dfbfa19f29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2" t="s">
        <v>1309</v>
      </c>
      <c r="B1143" s="2" t="s">
        <v>1310</v>
      </c>
      <c r="C1143" s="1"/>
      <c r="D1143" s="1"/>
      <c r="E1143" s="1"/>
      <c r="F1143" s="1" t="str">
        <f>IFERROR(__xludf.DUMMYFUNCTION("""COMPUTED_VALUE"""),"2022-04-11 16:29:54 UTC")</f>
        <v>2022-04-11 16:29:54 UTC</v>
      </c>
      <c r="G1143" s="1" t="str">
        <f>IFERROR(__xludf.DUMMYFUNCTION("""COMPUTED_VALUE"""),"b56459ae5106df05704320e0e76f0418")</f>
        <v>b56459ae5106df05704320e0e76f0418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2" t="s">
        <v>1311</v>
      </c>
      <c r="B1144" s="2" t="s">
        <v>891</v>
      </c>
      <c r="C1144" s="1"/>
      <c r="D1144" s="1"/>
      <c r="E1144" s="1"/>
      <c r="F1144" s="1" t="str">
        <f>IFERROR(__xludf.DUMMYFUNCTION("""COMPUTED_VALUE"""),"2022-04-11 16:29:31 UTC")</f>
        <v>2022-04-11 16:29:31 UTC</v>
      </c>
      <c r="G1144" s="1" t="str">
        <f>IFERROR(__xludf.DUMMYFUNCTION("""COMPUTED_VALUE"""),"defa06c26e1a5e6f2b597f59fa23a290")</f>
        <v>defa06c26e1a5e6f2b597f59fa23a290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2" t="s">
        <v>1312</v>
      </c>
      <c r="B1145" s="2" t="s">
        <v>1313</v>
      </c>
      <c r="C1145" s="1"/>
      <c r="D1145" s="1"/>
      <c r="E1145" s="1"/>
      <c r="F1145" s="1" t="str">
        <f>IFERROR(__xludf.DUMMYFUNCTION("""COMPUTED_VALUE"""),"2022-04-11 16:29:29 UTC")</f>
        <v>2022-04-11 16:29:29 UTC</v>
      </c>
      <c r="G1145" s="1" t="str">
        <f>IFERROR(__xludf.DUMMYFUNCTION("""COMPUTED_VALUE"""),"29b82e8d2441bef315ee888badedc5ca")</f>
        <v>29b82e8d2441bef315ee888badedc5ca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2" t="s">
        <v>1314</v>
      </c>
      <c r="B1146" s="2" t="s">
        <v>1315</v>
      </c>
      <c r="C1146" s="1"/>
      <c r="D1146" s="1"/>
      <c r="E1146" s="1"/>
      <c r="F1146" s="1" t="str">
        <f>IFERROR(__xludf.DUMMYFUNCTION("""COMPUTED_VALUE"""),"2022-04-11 16:26:21 UTC")</f>
        <v>2022-04-11 16:26:21 UTC</v>
      </c>
      <c r="G1146" s="1" t="str">
        <f>IFERROR(__xludf.DUMMYFUNCTION("""COMPUTED_VALUE"""),"7fcdf06a462118f9ad40ed8dabb89608")</f>
        <v>7fcdf06a462118f9ad40ed8dabb89608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2" t="s">
        <v>1316</v>
      </c>
      <c r="B1147" s="2" t="s">
        <v>1317</v>
      </c>
      <c r="C1147" s="1"/>
      <c r="D1147" s="1"/>
      <c r="E1147" s="1"/>
      <c r="F1147" s="1" t="str">
        <f>IFERROR(__xludf.DUMMYFUNCTION("""COMPUTED_VALUE"""),"2022-04-11 16:24:53 UTC")</f>
        <v>2022-04-11 16:24:53 UTC</v>
      </c>
      <c r="G1147" s="1" t="str">
        <f>IFERROR(__xludf.DUMMYFUNCTION("""COMPUTED_VALUE"""),"c1e84709b8138a907cf459987fe58b79")</f>
        <v>c1e84709b8138a907cf459987fe58b79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2" t="s">
        <v>1318</v>
      </c>
      <c r="B1148" s="2" t="s">
        <v>1319</v>
      </c>
      <c r="C1148" s="1"/>
      <c r="D1148" s="1"/>
      <c r="E1148" s="1"/>
      <c r="F1148" s="1" t="str">
        <f>IFERROR(__xludf.DUMMYFUNCTION("""COMPUTED_VALUE"""),"2022-04-11 16:23:33 UTC")</f>
        <v>2022-04-11 16:23:33 UTC</v>
      </c>
      <c r="G1148" s="1" t="str">
        <f>IFERROR(__xludf.DUMMYFUNCTION("""COMPUTED_VALUE"""),"a037bf6a1079fa6bb8f41e0c6088f3d5")</f>
        <v>a037bf6a1079fa6bb8f41e0c6088f3d5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2" t="s">
        <v>1320</v>
      </c>
      <c r="B1149" s="2" t="s">
        <v>1321</v>
      </c>
      <c r="C1149" s="1"/>
      <c r="D1149" s="1"/>
      <c r="E1149" s="1"/>
      <c r="F1149" s="1" t="str">
        <f>IFERROR(__xludf.DUMMYFUNCTION("""COMPUTED_VALUE"""),"2022-04-11 16:22:51 UTC")</f>
        <v>2022-04-11 16:22:51 UTC</v>
      </c>
      <c r="G1149" s="1" t="str">
        <f>IFERROR(__xludf.DUMMYFUNCTION("""COMPUTED_VALUE"""),"0d0e254723f233d755afd80043d7c7ad")</f>
        <v>0d0e254723f233d755afd80043d7c7ad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2" t="s">
        <v>1322</v>
      </c>
      <c r="B1150" s="1"/>
      <c r="C1150" s="1"/>
      <c r="D1150" s="1"/>
      <c r="E1150" s="1"/>
      <c r="F1150" s="1" t="str">
        <f>IFERROR(__xludf.DUMMYFUNCTION("""COMPUTED_VALUE"""),"2022-04-11 16:22:23 UTC")</f>
        <v>2022-04-11 16:22:23 UTC</v>
      </c>
      <c r="G1150" s="1" t="str">
        <f>IFERROR(__xludf.DUMMYFUNCTION("""COMPUTED_VALUE"""),"0c7a7ca6678a3adcdf93304d40054302")</f>
        <v>0c7a7ca6678a3adcdf93304d40054302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2" t="s">
        <v>1323</v>
      </c>
      <c r="B1151" s="1"/>
      <c r="C1151" s="1"/>
      <c r="D1151" s="1"/>
      <c r="E1151" s="1"/>
      <c r="F1151" s="1" t="str">
        <f>IFERROR(__xludf.DUMMYFUNCTION("""COMPUTED_VALUE"""),"2022-04-11 16:22:20 UTC")</f>
        <v>2022-04-11 16:22:20 UTC</v>
      </c>
      <c r="G1151" s="1" t="str">
        <f>IFERROR(__xludf.DUMMYFUNCTION("""COMPUTED_VALUE"""),"0c7a7ca6678a3adcdf93304d40054302")</f>
        <v>0c7a7ca6678a3adcdf93304d40054302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2" t="s">
        <v>1324</v>
      </c>
      <c r="B1152" s="1"/>
      <c r="C1152" s="1"/>
      <c r="D1152" s="1"/>
      <c r="E1152" s="1"/>
      <c r="F1152" s="1" t="str">
        <f>IFERROR(__xludf.DUMMYFUNCTION("""COMPUTED_VALUE"""),"2022-04-11 16:22:17 UTC")</f>
        <v>2022-04-11 16:22:17 UTC</v>
      </c>
      <c r="G1152" s="1" t="str">
        <f>IFERROR(__xludf.DUMMYFUNCTION("""COMPUTED_VALUE"""),"25aa96d0e4bd8964cfa14aa42fd95d5d")</f>
        <v>25aa96d0e4bd8964cfa14aa42fd95d5d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2" t="s">
        <v>1325</v>
      </c>
      <c r="B1153" s="1"/>
      <c r="C1153" s="1"/>
      <c r="D1153" s="1"/>
      <c r="E1153" s="1"/>
      <c r="F1153" s="1" t="str">
        <f>IFERROR(__xludf.DUMMYFUNCTION("""COMPUTED_VALUE"""),"2022-04-11 16:22:12 UTC")</f>
        <v>2022-04-11 16:22:12 UTC</v>
      </c>
      <c r="G1153" s="1" t="str">
        <f>IFERROR(__xludf.DUMMYFUNCTION("""COMPUTED_VALUE"""),"630f105100bf6a827277d94e01899211")</f>
        <v>630f105100bf6a827277d94e01899211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2" t="s">
        <v>1326</v>
      </c>
      <c r="B1154" s="2" t="s">
        <v>1327</v>
      </c>
      <c r="C1154" s="1"/>
      <c r="D1154" s="1"/>
      <c r="E1154" s="1"/>
      <c r="F1154" s="1" t="str">
        <f>IFERROR(__xludf.DUMMYFUNCTION("""COMPUTED_VALUE"""),"2022-04-11 16:22:09 UTC")</f>
        <v>2022-04-11 16:22:09 UTC</v>
      </c>
      <c r="G1154" s="1" t="str">
        <f>IFERROR(__xludf.DUMMYFUNCTION("""COMPUTED_VALUE"""),"630f105100bf6a827277d94e01899211")</f>
        <v>630f105100bf6a827277d94e01899211</v>
      </c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2" t="s">
        <v>1328</v>
      </c>
      <c r="B1155" s="2" t="s">
        <v>877</v>
      </c>
      <c r="C1155" s="1"/>
      <c r="D1155" s="1"/>
      <c r="E1155" s="1"/>
      <c r="F1155" s="1" t="str">
        <f>IFERROR(__xludf.DUMMYFUNCTION("""COMPUTED_VALUE"""),"2022-04-11 16:22:04 UTC")</f>
        <v>2022-04-11 16:22:04 UTC</v>
      </c>
      <c r="G1155" s="1" t="str">
        <f>IFERROR(__xludf.DUMMYFUNCTION("""COMPUTED_VALUE"""),"25aa96d0e4bd8964cfa14aa42fd95d5d")</f>
        <v>25aa96d0e4bd8964cfa14aa42fd95d5d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2" t="s">
        <v>1329</v>
      </c>
      <c r="B1156" s="2" t="s">
        <v>877</v>
      </c>
      <c r="C1156" s="1"/>
      <c r="D1156" s="1"/>
      <c r="E1156" s="1"/>
      <c r="F1156" s="1" t="str">
        <f>IFERROR(__xludf.DUMMYFUNCTION("""COMPUTED_VALUE"""),"2022-04-11 16:22:00 UTC")</f>
        <v>2022-04-11 16:22:00 UTC</v>
      </c>
      <c r="G1156" s="1" t="str">
        <f>IFERROR(__xludf.DUMMYFUNCTION("""COMPUTED_VALUE"""),"96ec46c91687a0c3c31cdcffc6bbaf6c")</f>
        <v>96ec46c91687a0c3c31cdcffc6bbaf6c</v>
      </c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2" t="s">
        <v>1330</v>
      </c>
      <c r="B1157" s="1"/>
      <c r="C1157" s="1"/>
      <c r="D1157" s="1"/>
      <c r="E1157" s="1"/>
      <c r="F1157" s="1" t="str">
        <f>IFERROR(__xludf.DUMMYFUNCTION("""COMPUTED_VALUE"""),"2022-04-11 16:21:50 UTC")</f>
        <v>2022-04-11 16:21:50 UTC</v>
      </c>
      <c r="G1157" s="1" t="str">
        <f>IFERROR(__xludf.DUMMYFUNCTION("""COMPUTED_VALUE"""),"96ec46c91687a0c3c31cdcffc6bbaf6c")</f>
        <v>96ec46c91687a0c3c31cdcffc6bbaf6c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2" t="s">
        <v>1331</v>
      </c>
      <c r="B1158" s="1"/>
      <c r="C1158" s="1"/>
      <c r="D1158" s="1"/>
      <c r="E1158" s="1"/>
      <c r="F1158" s="1" t="str">
        <f>IFERROR(__xludf.DUMMYFUNCTION("""COMPUTED_VALUE"""),"2022-04-11 16:21:46 UTC")</f>
        <v>2022-04-11 16:21:46 UTC</v>
      </c>
      <c r="G1158" s="1" t="str">
        <f>IFERROR(__xludf.DUMMYFUNCTION("""COMPUTED_VALUE"""),"424c5f63da664017b24cbef5b1555dae")</f>
        <v>424c5f63da664017b24cbef5b1555dae</v>
      </c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2" t="s">
        <v>1332</v>
      </c>
      <c r="B1159" s="1"/>
      <c r="C1159" s="1"/>
      <c r="D1159" s="1"/>
      <c r="E1159" s="1"/>
      <c r="F1159" s="1" t="str">
        <f>IFERROR(__xludf.DUMMYFUNCTION("""COMPUTED_VALUE"""),"2022-04-11 16:21:22 UTC")</f>
        <v>2022-04-11 16:21:22 UTC</v>
      </c>
      <c r="G1159" s="1" t="str">
        <f>IFERROR(__xludf.DUMMYFUNCTION("""COMPUTED_VALUE"""),"a81534e2aef5efb30d7361f99c4775b8")</f>
        <v>a81534e2aef5efb30d7361f99c4775b8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2" t="s">
        <v>1333</v>
      </c>
      <c r="B1160" s="2" t="s">
        <v>1082</v>
      </c>
      <c r="C1160" s="1"/>
      <c r="D1160" s="1"/>
      <c r="E1160" s="1"/>
      <c r="F1160" s="1" t="str">
        <f>IFERROR(__xludf.DUMMYFUNCTION("""COMPUTED_VALUE"""),"2022-04-11 16:18:50 UTC")</f>
        <v>2022-04-11 16:18:50 UTC</v>
      </c>
      <c r="G1160" s="1" t="str">
        <f>IFERROR(__xludf.DUMMYFUNCTION("""COMPUTED_VALUE"""),"424c5f63da664017b24cbef5b1555dae")</f>
        <v>424c5f63da664017b24cbef5b1555dae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2" t="s">
        <v>1334</v>
      </c>
      <c r="B1161" s="1"/>
      <c r="C1161" s="1"/>
      <c r="D1161" s="1"/>
      <c r="E1161" s="1"/>
      <c r="F1161" s="1" t="str">
        <f>IFERROR(__xludf.DUMMYFUNCTION("""COMPUTED_VALUE"""),"2022-04-11 16:18:47 UTC")</f>
        <v>2022-04-11 16:18:47 UTC</v>
      </c>
      <c r="G1161" s="1" t="str">
        <f>IFERROR(__xludf.DUMMYFUNCTION("""COMPUTED_VALUE"""),"424c5f63da664017b24cbef5b1555dae")</f>
        <v>424c5f63da664017b24cbef5b1555dae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2" t="s">
        <v>1335</v>
      </c>
      <c r="B1162" s="2" t="s">
        <v>1263</v>
      </c>
      <c r="C1162" s="1"/>
      <c r="D1162" s="1"/>
      <c r="E1162" s="1"/>
      <c r="F1162" s="1" t="str">
        <f>IFERROR(__xludf.DUMMYFUNCTION("""COMPUTED_VALUE"""),"2022-04-11 16:18:04 UTC")</f>
        <v>2022-04-11 16:18:04 UTC</v>
      </c>
      <c r="G1162" s="1" t="str">
        <f>IFERROR(__xludf.DUMMYFUNCTION("""COMPUTED_VALUE"""),"a81534e2aef5efb30d7361f99c4775b8")</f>
        <v>a81534e2aef5efb30d7361f99c4775b8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2" t="s">
        <v>1336</v>
      </c>
      <c r="B1163" s="2" t="s">
        <v>1263</v>
      </c>
      <c r="C1163" s="1"/>
      <c r="D1163" s="1"/>
      <c r="E1163" s="1"/>
      <c r="F1163" s="1" t="str">
        <f>IFERROR(__xludf.DUMMYFUNCTION("""COMPUTED_VALUE"""),"2022-04-11 16:17:58 UTC")</f>
        <v>2022-04-11 16:17:58 UTC</v>
      </c>
      <c r="G1163" s="1" t="str">
        <f>IFERROR(__xludf.DUMMYFUNCTION("""COMPUTED_VALUE"""),"a5a2c26ba961d95946780f9773a9cb7e")</f>
        <v>a5a2c26ba961d95946780f9773a9cb7e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2" t="s">
        <v>1337</v>
      </c>
      <c r="B1164" s="1"/>
      <c r="C1164" s="1"/>
      <c r="D1164" s="1"/>
      <c r="E1164" s="1"/>
      <c r="F1164" s="1" t="str">
        <f>IFERROR(__xludf.DUMMYFUNCTION("""COMPUTED_VALUE"""),"2022-04-11 16:17:54 UTC")</f>
        <v>2022-04-11 16:17:54 UTC</v>
      </c>
      <c r="G1164" s="1" t="str">
        <f>IFERROR(__xludf.DUMMYFUNCTION("""COMPUTED_VALUE"""),"a81534e2aef5efb30d7361f99c4775b8")</f>
        <v>a81534e2aef5efb30d7361f99c4775b8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2" t="s">
        <v>1338</v>
      </c>
      <c r="B1165" s="1"/>
      <c r="C1165" s="1"/>
      <c r="D1165" s="1"/>
      <c r="E1165" s="1"/>
      <c r="F1165" s="1" t="str">
        <f>IFERROR(__xludf.DUMMYFUNCTION("""COMPUTED_VALUE"""),"2022-04-11 16:17:53 UTC")</f>
        <v>2022-04-11 16:17:53 UTC</v>
      </c>
      <c r="G1165" s="1" t="str">
        <f>IFERROR(__xludf.DUMMYFUNCTION("""COMPUTED_VALUE"""),"a5a2c26ba961d95946780f9773a9cb7e")</f>
        <v>a5a2c26ba961d95946780f9773a9cb7e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2" t="s">
        <v>1339</v>
      </c>
      <c r="B1166" s="1"/>
      <c r="C1166" s="1"/>
      <c r="D1166" s="1"/>
      <c r="E1166" s="1"/>
      <c r="F1166" s="1" t="str">
        <f>IFERROR(__xludf.DUMMYFUNCTION("""COMPUTED_VALUE"""),"2022-04-11 16:17:52 UTC")</f>
        <v>2022-04-11 16:17:52 UTC</v>
      </c>
      <c r="G1166" s="1" t="str">
        <f>IFERROR(__xludf.DUMMYFUNCTION("""COMPUTED_VALUE"""),"a81534e2aef5efb30d7361f99c4775b8")</f>
        <v>a81534e2aef5efb30d7361f99c4775b8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2" t="s">
        <v>1340</v>
      </c>
      <c r="B1167" s="1"/>
      <c r="C1167" s="1"/>
      <c r="D1167" s="1"/>
      <c r="E1167" s="1"/>
      <c r="F1167" s="1" t="str">
        <f>IFERROR(__xludf.DUMMYFUNCTION("""COMPUTED_VALUE"""),"2022-04-11 16:17:49 UTC")</f>
        <v>2022-04-11 16:17:49 UTC</v>
      </c>
      <c r="G1167" s="1" t="str">
        <f>IFERROR(__xludf.DUMMYFUNCTION("""COMPUTED_VALUE"""),"a81534e2aef5efb30d7361f99c4775b8")</f>
        <v>a81534e2aef5efb30d7361f99c4775b8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2" t="s">
        <v>1341</v>
      </c>
      <c r="B1168" s="1"/>
      <c r="C1168" s="1"/>
      <c r="D1168" s="1"/>
      <c r="E1168" s="1"/>
      <c r="F1168" s="1" t="str">
        <f>IFERROR(__xludf.DUMMYFUNCTION("""COMPUTED_VALUE"""),"2022-04-11 16:17:37 UTC")</f>
        <v>2022-04-11 16:17:37 UTC</v>
      </c>
      <c r="G1168" s="1" t="str">
        <f>IFERROR(__xludf.DUMMYFUNCTION("""COMPUTED_VALUE"""),"fbc05b820dffd7cb1d455760d8696554")</f>
        <v>fbc05b820dffd7cb1d455760d8696554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2" t="s">
        <v>1342</v>
      </c>
      <c r="B1169" s="2" t="s">
        <v>1082</v>
      </c>
      <c r="C1169" s="1"/>
      <c r="D1169" s="1"/>
      <c r="E1169" s="1"/>
      <c r="F1169" s="1" t="str">
        <f>IFERROR(__xludf.DUMMYFUNCTION("""COMPUTED_VALUE"""),"2022-04-11 16:17:34 UTC")</f>
        <v>2022-04-11 16:17:34 UTC</v>
      </c>
      <c r="G1169" s="1" t="str">
        <f>IFERROR(__xludf.DUMMYFUNCTION("""COMPUTED_VALUE"""),"ec665ba2d627155996a54ae5d099ce4f")</f>
        <v>ec665ba2d627155996a54ae5d099ce4f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2" t="s">
        <v>1343</v>
      </c>
      <c r="B1170" s="1"/>
      <c r="C1170" s="1"/>
      <c r="D1170" s="1"/>
      <c r="E1170" s="1"/>
      <c r="F1170" s="1" t="str">
        <f>IFERROR(__xludf.DUMMYFUNCTION("""COMPUTED_VALUE"""),"2022-04-11 16:17:30 UTC")</f>
        <v>2022-04-11 16:17:30 UTC</v>
      </c>
      <c r="G1170" s="1" t="str">
        <f>IFERROR(__xludf.DUMMYFUNCTION("""COMPUTED_VALUE"""),"fbc05b820dffd7cb1d455760d8696554")</f>
        <v>fbc05b820dffd7cb1d455760d8696554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2" t="s">
        <v>1344</v>
      </c>
      <c r="B1171" s="2" t="s">
        <v>1080</v>
      </c>
      <c r="C1171" s="1"/>
      <c r="D1171" s="1"/>
      <c r="E1171" s="1"/>
      <c r="F1171" s="1" t="str">
        <f>IFERROR(__xludf.DUMMYFUNCTION("""COMPUTED_VALUE"""),"2022-04-11 16:17:10 UTC")</f>
        <v>2022-04-11 16:17:10 UTC</v>
      </c>
      <c r="G1171" s="1" t="str">
        <f>IFERROR(__xludf.DUMMYFUNCTION("""COMPUTED_VALUE"""),"ec665ba2d627155996a54ae5d099ce4f")</f>
        <v>ec665ba2d627155996a54ae5d099ce4f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2" t="s">
        <v>1345</v>
      </c>
      <c r="B1172" s="2" t="s">
        <v>1080</v>
      </c>
      <c r="C1172" s="1"/>
      <c r="D1172" s="1"/>
      <c r="E1172" s="1"/>
      <c r="F1172" s="1" t="str">
        <f>IFERROR(__xludf.DUMMYFUNCTION("""COMPUTED_VALUE"""),"2022-04-11 16:17:08 UTC")</f>
        <v>2022-04-11 16:17:08 UTC</v>
      </c>
      <c r="G1172" s="1" t="str">
        <f>IFERROR(__xludf.DUMMYFUNCTION("""COMPUTED_VALUE"""),"ec665ba2d627155996a54ae5d099ce4f")</f>
        <v>ec665ba2d627155996a54ae5d099ce4f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2" t="s">
        <v>1346</v>
      </c>
      <c r="B1173" s="1"/>
      <c r="C1173" s="1"/>
      <c r="D1173" s="1"/>
      <c r="E1173" s="1"/>
      <c r="F1173" s="1" t="str">
        <f>IFERROR(__xludf.DUMMYFUNCTION("""COMPUTED_VALUE"""),"2022-04-11 16:17:04 UTC")</f>
        <v>2022-04-11 16:17:04 UTC</v>
      </c>
      <c r="G1173" s="1" t="str">
        <f>IFERROR(__xludf.DUMMYFUNCTION("""COMPUTED_VALUE"""),"c1e84709b8138a907cf459987fe58b79")</f>
        <v>c1e84709b8138a907cf459987fe58b79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2" t="s">
        <v>1347</v>
      </c>
      <c r="B1174" s="2" t="s">
        <v>1348</v>
      </c>
      <c r="C1174" s="1"/>
      <c r="D1174" s="1"/>
      <c r="E1174" s="1"/>
      <c r="F1174" s="1" t="str">
        <f>IFERROR(__xludf.DUMMYFUNCTION("""COMPUTED_VALUE"""),"2022-04-11 16:16:35 UTC")</f>
        <v>2022-04-11 16:16:35 UTC</v>
      </c>
      <c r="G1174" s="1" t="str">
        <f>IFERROR(__xludf.DUMMYFUNCTION("""COMPUTED_VALUE"""),"8a1908b96a2ec5c627c8901573fe83ee")</f>
        <v>8a1908b96a2ec5c627c8901573fe83ee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2" t="s">
        <v>1349</v>
      </c>
      <c r="B1175" s="2" t="s">
        <v>891</v>
      </c>
      <c r="C1175" s="1"/>
      <c r="D1175" s="1"/>
      <c r="E1175" s="1"/>
      <c r="F1175" s="1" t="str">
        <f>IFERROR(__xludf.DUMMYFUNCTION("""COMPUTED_VALUE"""),"2022-04-11 16:14:48 UTC")</f>
        <v>2022-04-11 16:14:48 UTC</v>
      </c>
      <c r="G1175" s="1" t="str">
        <f>IFERROR(__xludf.DUMMYFUNCTION("""COMPUTED_VALUE"""),"8a1908b96a2ec5c627c8901573fe83ee")</f>
        <v>8a1908b96a2ec5c627c8901573fe83ee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2" t="s">
        <v>1350</v>
      </c>
      <c r="B1176" s="1"/>
      <c r="C1176" s="1"/>
      <c r="D1176" s="1"/>
      <c r="E1176" s="1"/>
      <c r="F1176" s="1" t="str">
        <f>IFERROR(__xludf.DUMMYFUNCTION("""COMPUTED_VALUE"""),"2022-04-11 16:14:39 UTC")</f>
        <v>2022-04-11 16:14:39 UTC</v>
      </c>
      <c r="G1176" s="1" t="str">
        <f>IFERROR(__xludf.DUMMYFUNCTION("""COMPUTED_VALUE"""),"599e8f8d09d8b53f3d344750c8c4df75")</f>
        <v>599e8f8d09d8b53f3d344750c8c4df75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2" t="s">
        <v>1351</v>
      </c>
      <c r="B1177" s="2" t="s">
        <v>1352</v>
      </c>
      <c r="C1177" s="1"/>
      <c r="D1177" s="1"/>
      <c r="E1177" s="1"/>
      <c r="F1177" s="1" t="str">
        <f>IFERROR(__xludf.DUMMYFUNCTION("""COMPUTED_VALUE"""),"2022-04-11 16:14:37 UTC")</f>
        <v>2022-04-11 16:14:37 UTC</v>
      </c>
      <c r="G1177" s="1" t="str">
        <f>IFERROR(__xludf.DUMMYFUNCTION("""COMPUTED_VALUE"""),"599e8f8d09d8b53f3d344750c8c4df75")</f>
        <v>599e8f8d09d8b53f3d344750c8c4df75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2" t="s">
        <v>1353</v>
      </c>
      <c r="B1178" s="1"/>
      <c r="C1178" s="1"/>
      <c r="D1178" s="1"/>
      <c r="E1178" s="1"/>
      <c r="F1178" s="1" t="str">
        <f>IFERROR(__xludf.DUMMYFUNCTION("""COMPUTED_VALUE"""),"2022-04-11 16:14:03 UTC")</f>
        <v>2022-04-11 16:14:03 UTC</v>
      </c>
      <c r="G1178" s="1" t="str">
        <f>IFERROR(__xludf.DUMMYFUNCTION("""COMPUTED_VALUE"""),"8a1908b96a2ec5c627c8901573fe83ee")</f>
        <v>8a1908b96a2ec5c627c8901573fe83ee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2" t="s">
        <v>1354</v>
      </c>
      <c r="B1179" s="1"/>
      <c r="C1179" s="1"/>
      <c r="D1179" s="1"/>
      <c r="E1179" s="1"/>
      <c r="F1179" s="1" t="str">
        <f>IFERROR(__xludf.DUMMYFUNCTION("""COMPUTED_VALUE"""),"2022-04-11 16:13:56 UTC")</f>
        <v>2022-04-11 16:13:56 UTC</v>
      </c>
      <c r="G1179" s="1" t="str">
        <f>IFERROR(__xludf.DUMMYFUNCTION("""COMPUTED_VALUE"""),"308f3b5c44b7083ce2e032c5df1ebc02")</f>
        <v>308f3b5c44b7083ce2e032c5df1ebc02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2" t="s">
        <v>1355</v>
      </c>
      <c r="B1180" s="2" t="s">
        <v>1024</v>
      </c>
      <c r="C1180" s="1"/>
      <c r="D1180" s="1"/>
      <c r="E1180" s="1"/>
      <c r="F1180" s="1" t="str">
        <f>IFERROR(__xludf.DUMMYFUNCTION("""COMPUTED_VALUE"""),"2022-04-11 16:13:21 UTC")</f>
        <v>2022-04-11 16:13:21 UTC</v>
      </c>
      <c r="G1180" s="1" t="str">
        <f>IFERROR(__xludf.DUMMYFUNCTION("""COMPUTED_VALUE"""),"948b94ed7c8114418a3f834c5142e519")</f>
        <v>948b94ed7c8114418a3f834c5142e519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2" t="s">
        <v>1356</v>
      </c>
      <c r="B1181" s="2" t="s">
        <v>1024</v>
      </c>
      <c r="C1181" s="1"/>
      <c r="D1181" s="1"/>
      <c r="E1181" s="1"/>
      <c r="F1181" s="1" t="str">
        <f>IFERROR(__xludf.DUMMYFUNCTION("""COMPUTED_VALUE"""),"2022-04-11 16:13:19 UTC")</f>
        <v>2022-04-11 16:13:19 UTC</v>
      </c>
      <c r="G1181" s="1" t="str">
        <f>IFERROR(__xludf.DUMMYFUNCTION("""COMPUTED_VALUE"""),"a9166899d527dcd6ba4f3b198955b0c8")</f>
        <v>a9166899d527dcd6ba4f3b198955b0c8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2" t="s">
        <v>1357</v>
      </c>
      <c r="B1182" s="2" t="s">
        <v>1024</v>
      </c>
      <c r="C1182" s="1"/>
      <c r="D1182" s="1"/>
      <c r="E1182" s="1"/>
      <c r="F1182" s="1" t="str">
        <f>IFERROR(__xludf.DUMMYFUNCTION("""COMPUTED_VALUE"""),"2022-04-11 16:13:18 UTC")</f>
        <v>2022-04-11 16:13:18 UTC</v>
      </c>
      <c r="G1182" s="1" t="str">
        <f>IFERROR(__xludf.DUMMYFUNCTION("""COMPUTED_VALUE"""),"a9166899d527dcd6ba4f3b198955b0c8")</f>
        <v>a9166899d527dcd6ba4f3b198955b0c8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2" t="s">
        <v>1358</v>
      </c>
      <c r="B1183" s="2" t="s">
        <v>1024</v>
      </c>
      <c r="C1183" s="1"/>
      <c r="D1183" s="1"/>
      <c r="E1183" s="1"/>
      <c r="F1183" s="1" t="str">
        <f>IFERROR(__xludf.DUMMYFUNCTION("""COMPUTED_VALUE"""),"2022-04-11 16:13:13 UTC")</f>
        <v>2022-04-11 16:13:13 UTC</v>
      </c>
      <c r="G1183" s="1" t="str">
        <f>IFERROR(__xludf.DUMMYFUNCTION("""COMPUTED_VALUE"""),"99b6c313eceb70fe6bf0910dd07512ee")</f>
        <v>99b6c313eceb70fe6bf0910dd07512ee</v>
      </c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2" t="s">
        <v>1359</v>
      </c>
      <c r="B1184" s="1"/>
      <c r="C1184" s="1"/>
      <c r="D1184" s="1"/>
      <c r="E1184" s="1"/>
      <c r="F1184" s="1" t="str">
        <f>IFERROR(__xludf.DUMMYFUNCTION("""COMPUTED_VALUE"""),"2022-04-11 16:11:29 UTC")</f>
        <v>2022-04-11 16:11:29 UTC</v>
      </c>
      <c r="G1184" s="1" t="str">
        <f>IFERROR(__xludf.DUMMYFUNCTION("""COMPUTED_VALUE"""),"99b6c313eceb70fe6bf0910dd07512ee")</f>
        <v>99b6c313eceb70fe6bf0910dd07512ee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2" t="s">
        <v>1360</v>
      </c>
      <c r="B1185" s="1"/>
      <c r="C1185" s="1"/>
      <c r="D1185" s="1"/>
      <c r="E1185" s="1"/>
      <c r="F1185" s="1" t="str">
        <f>IFERROR(__xludf.DUMMYFUNCTION("""COMPUTED_VALUE"""),"2022-04-11 16:11:16 UTC")</f>
        <v>2022-04-11 16:11:16 UTC</v>
      </c>
      <c r="G1185" s="1" t="str">
        <f>IFERROR(__xludf.DUMMYFUNCTION("""COMPUTED_VALUE"""),"351bb9b7f21aebcfd70a7420bad4ebfb")</f>
        <v>351bb9b7f21aebcfd70a7420bad4ebfb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2" t="s">
        <v>1361</v>
      </c>
      <c r="B1186" s="1"/>
      <c r="C1186" s="1"/>
      <c r="D1186" s="1"/>
      <c r="E1186" s="1"/>
      <c r="F1186" s="1" t="str">
        <f>IFERROR(__xludf.DUMMYFUNCTION("""COMPUTED_VALUE"""),"2022-04-11 16:10:07 UTC")</f>
        <v>2022-04-11 16:10:07 UTC</v>
      </c>
      <c r="G1186" s="1" t="str">
        <f>IFERROR(__xludf.DUMMYFUNCTION("""COMPUTED_VALUE"""),"7fcdf06a462118f9ad40ed8dabb89608")</f>
        <v>7fcdf06a462118f9ad40ed8dabb89608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2" t="s">
        <v>1362</v>
      </c>
      <c r="B1187" s="1"/>
      <c r="C1187" s="1"/>
      <c r="D1187" s="1"/>
      <c r="E1187" s="1"/>
      <c r="F1187" s="1" t="str">
        <f>IFERROR(__xludf.DUMMYFUNCTION("""COMPUTED_VALUE"""),"2022-04-11 16:09:36 UTC")</f>
        <v>2022-04-11 16:09:36 UTC</v>
      </c>
      <c r="G1187" s="1" t="str">
        <f>IFERROR(__xludf.DUMMYFUNCTION("""COMPUTED_VALUE"""),"7fcdf06a462118f9ad40ed8dabb89608")</f>
        <v>7fcdf06a462118f9ad40ed8dabb89608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2" t="s">
        <v>1363</v>
      </c>
      <c r="B1188" s="1"/>
      <c r="C1188" s="1"/>
      <c r="D1188" s="1"/>
      <c r="E1188" s="1"/>
      <c r="F1188" s="1" t="str">
        <f>IFERROR(__xludf.DUMMYFUNCTION("""COMPUTED_VALUE"""),"2022-04-11 16:09:31 UTC")</f>
        <v>2022-04-11 16:09:31 UTC</v>
      </c>
      <c r="G1188" s="1" t="str">
        <f>IFERROR(__xludf.DUMMYFUNCTION("""COMPUTED_VALUE"""),"7fcdf06a462118f9ad40ed8dabb89608")</f>
        <v>7fcdf06a462118f9ad40ed8dabb89608</v>
      </c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2" t="s">
        <v>1364</v>
      </c>
      <c r="B1189" s="1"/>
      <c r="C1189" s="1"/>
      <c r="D1189" s="1"/>
      <c r="E1189" s="1"/>
      <c r="F1189" s="1" t="str">
        <f>IFERROR(__xludf.DUMMYFUNCTION("""COMPUTED_VALUE"""),"2022-04-11 16:09:26 UTC")</f>
        <v>2022-04-11 16:09:26 UTC</v>
      </c>
      <c r="G1189" s="1" t="str">
        <f>IFERROR(__xludf.DUMMYFUNCTION("""COMPUTED_VALUE"""),"7fcdf06a462118f9ad40ed8dabb89608")</f>
        <v>7fcdf06a462118f9ad40ed8dabb89608</v>
      </c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2" t="s">
        <v>1365</v>
      </c>
      <c r="B1190" s="2" t="s">
        <v>891</v>
      </c>
      <c r="C1190" s="1"/>
      <c r="D1190" s="1"/>
      <c r="E1190" s="1"/>
      <c r="F1190" s="1" t="str">
        <f>IFERROR(__xludf.DUMMYFUNCTION("""COMPUTED_VALUE"""),"2022-04-11 16:09:11 UTC")</f>
        <v>2022-04-11 16:09:11 UTC</v>
      </c>
      <c r="G1190" s="1" t="str">
        <f>IFERROR(__xludf.DUMMYFUNCTION("""COMPUTED_VALUE"""),"7fcdf06a462118f9ad40ed8dabb89608")</f>
        <v>7fcdf06a462118f9ad40ed8dabb89608</v>
      </c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2" t="s">
        <v>1366</v>
      </c>
      <c r="B1191" s="2" t="s">
        <v>891</v>
      </c>
      <c r="C1191" s="1"/>
      <c r="D1191" s="1"/>
      <c r="E1191" s="1"/>
      <c r="F1191" s="1" t="str">
        <f>IFERROR(__xludf.DUMMYFUNCTION("""COMPUTED_VALUE"""),"2022-04-11 16:09:10 UTC")</f>
        <v>2022-04-11 16:09:10 UTC</v>
      </c>
      <c r="G1191" s="1" t="str">
        <f>IFERROR(__xludf.DUMMYFUNCTION("""COMPUTED_VALUE"""),"7fcdf06a462118f9ad40ed8dabb89608")</f>
        <v>7fcdf06a462118f9ad40ed8dabb89608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2" t="s">
        <v>1367</v>
      </c>
      <c r="B1192" s="2" t="s">
        <v>891</v>
      </c>
      <c r="C1192" s="1"/>
      <c r="D1192" s="1"/>
      <c r="E1192" s="1"/>
      <c r="F1192" s="1" t="str">
        <f>IFERROR(__xludf.DUMMYFUNCTION("""COMPUTED_VALUE"""),"2022-04-11 16:09:08 UTC")</f>
        <v>2022-04-11 16:09:08 UTC</v>
      </c>
      <c r="G1192" s="1" t="str">
        <f>IFERROR(__xludf.DUMMYFUNCTION("""COMPUTED_VALUE"""),"948b94ed7c8114418a3f834c5142e519")</f>
        <v>948b94ed7c8114418a3f834c5142e519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2" t="s">
        <v>1368</v>
      </c>
      <c r="B1193" s="2" t="s">
        <v>891</v>
      </c>
      <c r="C1193" s="1"/>
      <c r="D1193" s="1"/>
      <c r="E1193" s="1"/>
      <c r="F1193" s="1" t="str">
        <f>IFERROR(__xludf.DUMMYFUNCTION("""COMPUTED_VALUE"""),"2022-04-11 16:09:07 UTC")</f>
        <v>2022-04-11 16:09:07 UTC</v>
      </c>
      <c r="G1193" s="1" t="str">
        <f>IFERROR(__xludf.DUMMYFUNCTION("""COMPUTED_VALUE"""),"6092bca40c424ed0ef0bcef816d8d02a")</f>
        <v>6092bca40c424ed0ef0bcef816d8d02a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2" t="s">
        <v>1369</v>
      </c>
      <c r="B1194" s="2" t="s">
        <v>891</v>
      </c>
      <c r="C1194" s="1"/>
      <c r="D1194" s="1"/>
      <c r="E1194" s="1"/>
      <c r="F1194" s="1" t="str">
        <f>IFERROR(__xludf.DUMMYFUNCTION("""COMPUTED_VALUE"""),"2022-04-11 16:09:05 UTC")</f>
        <v>2022-04-11 16:09:05 UTC</v>
      </c>
      <c r="G1194" s="1" t="str">
        <f>IFERROR(__xludf.DUMMYFUNCTION("""COMPUTED_VALUE"""),"a5a2c26ba961d95946780f9773a9cb7e")</f>
        <v>a5a2c26ba961d95946780f9773a9cb7e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2" t="s">
        <v>1370</v>
      </c>
      <c r="B1195" s="2" t="s">
        <v>891</v>
      </c>
      <c r="C1195" s="1"/>
      <c r="D1195" s="1"/>
      <c r="E1195" s="1"/>
      <c r="F1195" s="1" t="str">
        <f>IFERROR(__xludf.DUMMYFUNCTION("""COMPUTED_VALUE"""),"2022-04-11 16:09:04 UTC")</f>
        <v>2022-04-11 16:09:04 UTC</v>
      </c>
      <c r="G1195" s="1" t="str">
        <f>IFERROR(__xludf.DUMMYFUNCTION("""COMPUTED_VALUE"""),"a5a2c26ba961d95946780f9773a9cb7e")</f>
        <v>a5a2c26ba961d95946780f9773a9cb7e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2" t="s">
        <v>1371</v>
      </c>
      <c r="B1196" s="1"/>
      <c r="C1196" s="1"/>
      <c r="D1196" s="1"/>
      <c r="E1196" s="1"/>
      <c r="F1196" s="1" t="str">
        <f>IFERROR(__xludf.DUMMYFUNCTION("""COMPUTED_VALUE"""),"2022-04-11 16:09:01 UTC")</f>
        <v>2022-04-11 16:09:01 UTC</v>
      </c>
      <c r="G1196" s="1" t="str">
        <f>IFERROR(__xludf.DUMMYFUNCTION("""COMPUTED_VALUE"""),"a5a2c26ba961d95946780f9773a9cb7e")</f>
        <v>a5a2c26ba961d95946780f9773a9cb7e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2" t="s">
        <v>1372</v>
      </c>
      <c r="B1197" s="1"/>
      <c r="C1197" s="1"/>
      <c r="D1197" s="1"/>
      <c r="E1197" s="1"/>
      <c r="F1197" s="1" t="str">
        <f>IFERROR(__xludf.DUMMYFUNCTION("""COMPUTED_VALUE"""),"2022-04-11 16:08:55 UTC")</f>
        <v>2022-04-11 16:08:55 UTC</v>
      </c>
      <c r="G1197" s="1" t="str">
        <f>IFERROR(__xludf.DUMMYFUNCTION("""COMPUTED_VALUE"""),"87454ce9af063128a6708b23e0e73131")</f>
        <v>87454ce9af063128a6708b23e0e73131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2" t="s">
        <v>1373</v>
      </c>
      <c r="B1198" s="2" t="s">
        <v>891</v>
      </c>
      <c r="C1198" s="1"/>
      <c r="D1198" s="1"/>
      <c r="E1198" s="1"/>
      <c r="F1198" s="1" t="str">
        <f>IFERROR(__xludf.DUMMYFUNCTION("""COMPUTED_VALUE"""),"2022-04-11 16:08:54 UTC")</f>
        <v>2022-04-11 16:08:54 UTC</v>
      </c>
      <c r="G1198" s="1" t="str">
        <f>IFERROR(__xludf.DUMMYFUNCTION("""COMPUTED_VALUE"""),"a1fc79e04ff594b45f65dfd58d72ae21")</f>
        <v>a1fc79e04ff594b45f65dfd58d72ae21</v>
      </c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2" t="s">
        <v>1374</v>
      </c>
      <c r="B1199" s="2" t="s">
        <v>891</v>
      </c>
      <c r="C1199" s="1"/>
      <c r="D1199" s="1"/>
      <c r="E1199" s="1"/>
      <c r="F1199" s="1" t="str">
        <f>IFERROR(__xludf.DUMMYFUNCTION("""COMPUTED_VALUE"""),"2022-04-11 16:08:52 UTC")</f>
        <v>2022-04-11 16:08:52 UTC</v>
      </c>
      <c r="G1199" s="1" t="str">
        <f>IFERROR(__xludf.DUMMYFUNCTION("""COMPUTED_VALUE"""),"7fcdf06a462118f9ad40ed8dabb89608")</f>
        <v>7fcdf06a462118f9ad40ed8dabb89608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2" t="s">
        <v>1375</v>
      </c>
      <c r="B1200" s="2" t="s">
        <v>891</v>
      </c>
      <c r="C1200" s="1"/>
      <c r="D1200" s="1"/>
      <c r="E1200" s="1"/>
      <c r="F1200" s="1" t="str">
        <f>IFERROR(__xludf.DUMMYFUNCTION("""COMPUTED_VALUE"""),"2022-04-11 16:08:47 UTC")</f>
        <v>2022-04-11 16:08:47 UTC</v>
      </c>
      <c r="G1200" s="1" t="str">
        <f>IFERROR(__xludf.DUMMYFUNCTION("""COMPUTED_VALUE"""),"948b94ed7c8114418a3f834c5142e519")</f>
        <v>948b94ed7c8114418a3f834c5142e519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2" t="s">
        <v>1376</v>
      </c>
      <c r="B1201" s="1"/>
      <c r="C1201" s="1"/>
      <c r="D1201" s="1"/>
      <c r="E1201" s="1"/>
      <c r="F1201" s="1" t="str">
        <f>IFERROR(__xludf.DUMMYFUNCTION("""COMPUTED_VALUE"""),"2022-04-11 16:08:44 UTC")</f>
        <v>2022-04-11 16:08:44 UTC</v>
      </c>
      <c r="G1201" s="1" t="str">
        <f>IFERROR(__xludf.DUMMYFUNCTION("""COMPUTED_VALUE"""),"679ab3818883ec20821629d88de9357c")</f>
        <v>679ab3818883ec20821629d88de9357c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2" t="s">
        <v>1377</v>
      </c>
      <c r="B1202" s="2" t="s">
        <v>891</v>
      </c>
      <c r="C1202" s="1"/>
      <c r="D1202" s="1"/>
      <c r="E1202" s="1"/>
      <c r="F1202" s="1" t="str">
        <f>IFERROR(__xludf.DUMMYFUNCTION("""COMPUTED_VALUE"""),"2022-04-11 16:08:27 UTC")</f>
        <v>2022-04-11 16:08:27 UTC</v>
      </c>
      <c r="G1202" s="1" t="str">
        <f>IFERROR(__xludf.DUMMYFUNCTION("""COMPUTED_VALUE"""),"65cc910d14faa5a05b2ba0d8c6527702")</f>
        <v>65cc910d14faa5a05b2ba0d8c6527702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2" t="s">
        <v>1378</v>
      </c>
      <c r="B1203" s="2" t="s">
        <v>1379</v>
      </c>
      <c r="C1203" s="1"/>
      <c r="D1203" s="1"/>
      <c r="E1203" s="1"/>
      <c r="F1203" s="1" t="str">
        <f>IFERROR(__xludf.DUMMYFUNCTION("""COMPUTED_VALUE"""),"2022-04-11 16:07:47 UTC")</f>
        <v>2022-04-11 16:07:47 UTC</v>
      </c>
      <c r="G1203" s="1" t="str">
        <f>IFERROR(__xludf.DUMMYFUNCTION("""COMPUTED_VALUE"""),"65cc910d14faa5a05b2ba0d8c6527702")</f>
        <v>65cc910d14faa5a05b2ba0d8c6527702</v>
      </c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2" t="s">
        <v>1380</v>
      </c>
      <c r="B1204" s="2" t="s">
        <v>891</v>
      </c>
      <c r="C1204" s="1"/>
      <c r="D1204" s="1"/>
      <c r="E1204" s="1"/>
      <c r="F1204" s="1" t="str">
        <f>IFERROR(__xludf.DUMMYFUNCTION("""COMPUTED_VALUE"""),"2022-04-11 16:07:29 UTC")</f>
        <v>2022-04-11 16:07:29 UTC</v>
      </c>
      <c r="G1204" s="1" t="str">
        <f>IFERROR(__xludf.DUMMYFUNCTION("""COMPUTED_VALUE"""),"2845f29918c4fa3dbe6b4aa642876f4d")</f>
        <v>2845f29918c4fa3dbe6b4aa642876f4d</v>
      </c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2" t="s">
        <v>1381</v>
      </c>
      <c r="B1205" s="2" t="s">
        <v>891</v>
      </c>
      <c r="C1205" s="1"/>
      <c r="D1205" s="1"/>
      <c r="E1205" s="1"/>
      <c r="F1205" s="1" t="str">
        <f>IFERROR(__xludf.DUMMYFUNCTION("""COMPUTED_VALUE"""),"2022-04-11 16:07:27 UTC")</f>
        <v>2022-04-11 16:07:27 UTC</v>
      </c>
      <c r="G1205" s="1" t="str">
        <f>IFERROR(__xludf.DUMMYFUNCTION("""COMPUTED_VALUE"""),"a6ad26d7a505aff9f1bcbb44bc8d9c7a")</f>
        <v>a6ad26d7a505aff9f1bcbb44bc8d9c7a</v>
      </c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2" t="s">
        <v>1381</v>
      </c>
      <c r="B1206" s="2" t="s">
        <v>1382</v>
      </c>
      <c r="C1206" s="1"/>
      <c r="D1206" s="1"/>
      <c r="E1206" s="1"/>
      <c r="F1206" s="1" t="str">
        <f>IFERROR(__xludf.DUMMYFUNCTION("""COMPUTED_VALUE"""),"2022-04-11 16:07:27 UTC")</f>
        <v>2022-04-11 16:07:27 UTC</v>
      </c>
      <c r="G1206" s="1" t="str">
        <f>IFERROR(__xludf.DUMMYFUNCTION("""COMPUTED_VALUE"""),"87454ce9af063128a6708b23e0e73131")</f>
        <v>87454ce9af063128a6708b23e0e73131</v>
      </c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2" t="s">
        <v>1383</v>
      </c>
      <c r="B1207" s="2" t="s">
        <v>891</v>
      </c>
      <c r="C1207" s="1"/>
      <c r="D1207" s="1"/>
      <c r="E1207" s="1"/>
      <c r="F1207" s="1" t="str">
        <f>IFERROR(__xludf.DUMMYFUNCTION("""COMPUTED_VALUE"""),"2022-04-11 16:07:26 UTC")</f>
        <v>2022-04-11 16:07:26 UTC</v>
      </c>
      <c r="G1207" s="1" t="str">
        <f>IFERROR(__xludf.DUMMYFUNCTION("""COMPUTED_VALUE"""),"06c41c83264c2a15709c74cf3c569a6a")</f>
        <v>06c41c83264c2a15709c74cf3c569a6a</v>
      </c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2" t="s">
        <v>1384</v>
      </c>
      <c r="B1208" s="2" t="s">
        <v>891</v>
      </c>
      <c r="C1208" s="1"/>
      <c r="D1208" s="1"/>
      <c r="E1208" s="1"/>
      <c r="F1208" s="1" t="str">
        <f>IFERROR(__xludf.DUMMYFUNCTION("""COMPUTED_VALUE"""),"2022-04-11 16:07:24 UTC")</f>
        <v>2022-04-11 16:07:24 UTC</v>
      </c>
      <c r="G1208" s="1" t="str">
        <f>IFERROR(__xludf.DUMMYFUNCTION("""COMPUTED_VALUE"""),"65cc910d14faa5a05b2ba0d8c6527702")</f>
        <v>65cc910d14faa5a05b2ba0d8c6527702</v>
      </c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2" t="s">
        <v>1385</v>
      </c>
      <c r="B1209" s="2" t="s">
        <v>891</v>
      </c>
      <c r="C1209" s="1"/>
      <c r="D1209" s="1"/>
      <c r="E1209" s="1"/>
      <c r="F1209" s="1" t="str">
        <f>IFERROR(__xludf.DUMMYFUNCTION("""COMPUTED_VALUE"""),"2022-04-11 16:07:22 UTC")</f>
        <v>2022-04-11 16:07:22 UTC</v>
      </c>
      <c r="G1209" s="1" t="str">
        <f>IFERROR(__xludf.DUMMYFUNCTION("""COMPUTED_VALUE"""),"7a48ec5fb55f3011ad3238f40e07f82b")</f>
        <v>7a48ec5fb55f3011ad3238f40e07f82b</v>
      </c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2" t="s">
        <v>1386</v>
      </c>
      <c r="B1210" s="2" t="s">
        <v>891</v>
      </c>
      <c r="C1210" s="1"/>
      <c r="D1210" s="1"/>
      <c r="E1210" s="1"/>
      <c r="F1210" s="1" t="str">
        <f>IFERROR(__xludf.DUMMYFUNCTION("""COMPUTED_VALUE"""),"2022-04-11 16:07:21 UTC")</f>
        <v>2022-04-11 16:07:21 UTC</v>
      </c>
      <c r="G1210" s="1" t="str">
        <f>IFERROR(__xludf.DUMMYFUNCTION("""COMPUTED_VALUE"""),"eb4bad2f77a44ee9189d304b4f458280")</f>
        <v>eb4bad2f77a44ee9189d304b4f458280</v>
      </c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2" t="s">
        <v>1387</v>
      </c>
      <c r="B1211" s="2" t="s">
        <v>891</v>
      </c>
      <c r="C1211" s="1"/>
      <c r="D1211" s="1"/>
      <c r="E1211" s="1"/>
      <c r="F1211" s="1" t="str">
        <f>IFERROR(__xludf.DUMMYFUNCTION("""COMPUTED_VALUE"""),"2022-04-11 16:07:19 UTC")</f>
        <v>2022-04-11 16:07:19 UTC</v>
      </c>
      <c r="G1211" s="1" t="str">
        <f>IFERROR(__xludf.DUMMYFUNCTION("""COMPUTED_VALUE"""),"622702c2ff489b06631aeeedffadcf80")</f>
        <v>622702c2ff489b06631aeeedffadcf80</v>
      </c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2" t="s">
        <v>1388</v>
      </c>
      <c r="B1212" s="2" t="s">
        <v>891</v>
      </c>
      <c r="C1212" s="1"/>
      <c r="D1212" s="1"/>
      <c r="E1212" s="1"/>
      <c r="F1212" s="1" t="str">
        <f>IFERROR(__xludf.DUMMYFUNCTION("""COMPUTED_VALUE"""),"2022-04-11 16:07:10 UTC")</f>
        <v>2022-04-11 16:07:10 UTC</v>
      </c>
      <c r="G1212" s="1" t="str">
        <f>IFERROR(__xludf.DUMMYFUNCTION("""COMPUTED_VALUE"""),"87454ce9af063128a6708b23e0e73131")</f>
        <v>87454ce9af063128a6708b23e0e73131</v>
      </c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2" t="s">
        <v>1389</v>
      </c>
      <c r="B1213" s="2" t="s">
        <v>891</v>
      </c>
      <c r="C1213" s="1"/>
      <c r="D1213" s="1"/>
      <c r="E1213" s="1"/>
      <c r="F1213" s="1" t="str">
        <f>IFERROR(__xludf.DUMMYFUNCTION("""COMPUTED_VALUE"""),"2022-04-11 16:07:03 UTC")</f>
        <v>2022-04-11 16:07:03 UTC</v>
      </c>
      <c r="G1213" s="1" t="str">
        <f>IFERROR(__xludf.DUMMYFUNCTION("""COMPUTED_VALUE"""),"87454ce9af063128a6708b23e0e73131")</f>
        <v>87454ce9af063128a6708b23e0e73131</v>
      </c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2" t="s">
        <v>1390</v>
      </c>
      <c r="B1214" s="2" t="s">
        <v>1391</v>
      </c>
      <c r="C1214" s="1"/>
      <c r="D1214" s="1"/>
      <c r="E1214" s="1"/>
      <c r="F1214" s="1" t="str">
        <f>IFERROR(__xludf.DUMMYFUNCTION("""COMPUTED_VALUE"""),"2022-04-11 16:05:21 UTC")</f>
        <v>2022-04-11 16:05:21 UTC</v>
      </c>
      <c r="G1214" s="1" t="str">
        <f>IFERROR(__xludf.DUMMYFUNCTION("""COMPUTED_VALUE"""),"87454ce9af063128a6708b23e0e73131")</f>
        <v>87454ce9af063128a6708b23e0e73131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2" t="s">
        <v>1392</v>
      </c>
      <c r="B1215" s="2" t="s">
        <v>1391</v>
      </c>
      <c r="C1215" s="1"/>
      <c r="D1215" s="1"/>
      <c r="E1215" s="1"/>
      <c r="F1215" s="1" t="str">
        <f>IFERROR(__xludf.DUMMYFUNCTION("""COMPUTED_VALUE"""),"2022-04-11 16:05:19 UTC")</f>
        <v>2022-04-11 16:05:19 UTC</v>
      </c>
      <c r="G1215" s="1" t="str">
        <f>IFERROR(__xludf.DUMMYFUNCTION("""COMPUTED_VALUE"""),"4dc0067eb04e6dd6dccbb5ce385547f2")</f>
        <v>4dc0067eb04e6dd6dccbb5ce385547f2</v>
      </c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2" t="s">
        <v>1393</v>
      </c>
      <c r="B1216" s="2" t="s">
        <v>1391</v>
      </c>
      <c r="C1216" s="1"/>
      <c r="D1216" s="1"/>
      <c r="E1216" s="1"/>
      <c r="F1216" s="1" t="str">
        <f>IFERROR(__xludf.DUMMYFUNCTION("""COMPUTED_VALUE"""),"2022-04-11 16:05:17 UTC")</f>
        <v>2022-04-11 16:05:17 UTC</v>
      </c>
      <c r="G1216" s="1" t="str">
        <f>IFERROR(__xludf.DUMMYFUNCTION("""COMPUTED_VALUE"""),"4dc0067eb04e6dd6dccbb5ce385547f2")</f>
        <v>4dc0067eb04e6dd6dccbb5ce385547f2</v>
      </c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2" t="s">
        <v>1394</v>
      </c>
      <c r="B1217" s="2" t="s">
        <v>1391</v>
      </c>
      <c r="C1217" s="1"/>
      <c r="D1217" s="1"/>
      <c r="E1217" s="1"/>
      <c r="F1217" s="1" t="str">
        <f>IFERROR(__xludf.DUMMYFUNCTION("""COMPUTED_VALUE"""),"2022-04-11 16:05:15 UTC")</f>
        <v>2022-04-11 16:05:15 UTC</v>
      </c>
      <c r="G1217" s="1" t="str">
        <f>IFERROR(__xludf.DUMMYFUNCTION("""COMPUTED_VALUE"""),"87454ce9af063128a6708b23e0e73131")</f>
        <v>87454ce9af063128a6708b23e0e73131</v>
      </c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2" t="s">
        <v>1395</v>
      </c>
      <c r="B1218" s="2" t="s">
        <v>1391</v>
      </c>
      <c r="C1218" s="1"/>
      <c r="D1218" s="1"/>
      <c r="E1218" s="1"/>
      <c r="F1218" s="1" t="str">
        <f>IFERROR(__xludf.DUMMYFUNCTION("""COMPUTED_VALUE"""),"2022-04-11 16:05:12 UTC")</f>
        <v>2022-04-11 16:05:12 UTC</v>
      </c>
      <c r="G1218" s="1" t="str">
        <f>IFERROR(__xludf.DUMMYFUNCTION("""COMPUTED_VALUE"""),"6bac3835d52427e4fbf3ca32bde33b3e")</f>
        <v>6bac3835d52427e4fbf3ca32bde33b3e</v>
      </c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2" t="s">
        <v>1396</v>
      </c>
      <c r="B1219" s="2" t="s">
        <v>1391</v>
      </c>
      <c r="C1219" s="1"/>
      <c r="D1219" s="1"/>
      <c r="E1219" s="1"/>
      <c r="F1219" s="1" t="str">
        <f>IFERROR(__xludf.DUMMYFUNCTION("""COMPUTED_VALUE"""),"2022-04-11 16:05:10 UTC")</f>
        <v>2022-04-11 16:05:10 UTC</v>
      </c>
      <c r="G1219" s="1" t="str">
        <f>IFERROR(__xludf.DUMMYFUNCTION("""COMPUTED_VALUE"""),"8e2c00f0224d2095ef623906c00775e6")</f>
        <v>8e2c00f0224d2095ef623906c00775e6</v>
      </c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2" t="s">
        <v>1397</v>
      </c>
      <c r="B1220" s="2" t="s">
        <v>1391</v>
      </c>
      <c r="C1220" s="1"/>
      <c r="D1220" s="1"/>
      <c r="E1220" s="1"/>
      <c r="F1220" s="1" t="str">
        <f>IFERROR(__xludf.DUMMYFUNCTION("""COMPUTED_VALUE"""),"2022-04-11 16:05:08 UTC")</f>
        <v>2022-04-11 16:05:08 UTC</v>
      </c>
      <c r="G1220" s="1" t="str">
        <f>IFERROR(__xludf.DUMMYFUNCTION("""COMPUTED_VALUE"""),"0e0f5e5810a77c7a046bee5aebaa2675")</f>
        <v>0e0f5e5810a77c7a046bee5aebaa2675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2" t="s">
        <v>1398</v>
      </c>
      <c r="B1221" s="2" t="s">
        <v>1391</v>
      </c>
      <c r="C1221" s="1"/>
      <c r="D1221" s="1"/>
      <c r="E1221" s="1"/>
      <c r="F1221" s="1" t="str">
        <f>IFERROR(__xludf.DUMMYFUNCTION("""COMPUTED_VALUE"""),"2022-04-11 16:05:01 UTC")</f>
        <v>2022-04-11 16:05:01 UTC</v>
      </c>
      <c r="G1221" s="1" t="str">
        <f>IFERROR(__xludf.DUMMYFUNCTION("""COMPUTED_VALUE"""),"834e7bd1f1dec51daacda92eb1d7b426")</f>
        <v>834e7bd1f1dec51daacda92eb1d7b426</v>
      </c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2" t="s">
        <v>1399</v>
      </c>
      <c r="B1222" s="2" t="s">
        <v>1400</v>
      </c>
      <c r="C1222" s="1"/>
      <c r="D1222" s="1"/>
      <c r="E1222" s="1"/>
      <c r="F1222" s="1" t="str">
        <f>IFERROR(__xludf.DUMMYFUNCTION("""COMPUTED_VALUE"""),"2022-04-11 16:04:57 UTC")</f>
        <v>2022-04-11 16:04:57 UTC</v>
      </c>
      <c r="G1222" s="1" t="str">
        <f>IFERROR(__xludf.DUMMYFUNCTION("""COMPUTED_VALUE"""),"4cd2b01914c1cc2dd3bac5acd56b89de")</f>
        <v>4cd2b01914c1cc2dd3bac5acd56b89de</v>
      </c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2" t="s">
        <v>1401</v>
      </c>
      <c r="B1223" s="2" t="s">
        <v>1400</v>
      </c>
      <c r="C1223" s="1"/>
      <c r="D1223" s="1"/>
      <c r="E1223" s="1"/>
      <c r="F1223" s="1" t="str">
        <f>IFERROR(__xludf.DUMMYFUNCTION("""COMPUTED_VALUE"""),"2022-04-11 16:04:55 UTC")</f>
        <v>2022-04-11 16:04:55 UTC</v>
      </c>
      <c r="G1223" s="1" t="str">
        <f>IFERROR(__xludf.DUMMYFUNCTION("""COMPUTED_VALUE"""),"7fcdf06a462118f9ad40ed8dabb89608")</f>
        <v>7fcdf06a462118f9ad40ed8dabb89608</v>
      </c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2" t="s">
        <v>1401</v>
      </c>
      <c r="B1224" s="1"/>
      <c r="C1224" s="1"/>
      <c r="D1224" s="1"/>
      <c r="E1224" s="1"/>
      <c r="F1224" s="1" t="str">
        <f>IFERROR(__xludf.DUMMYFUNCTION("""COMPUTED_VALUE"""),"2022-04-11 16:04:55 UTC")</f>
        <v>2022-04-11 16:04:55 UTC</v>
      </c>
      <c r="G1224" s="1" t="str">
        <f>IFERROR(__xludf.DUMMYFUNCTION("""COMPUTED_VALUE"""),"7fcdf06a462118f9ad40ed8dabb89608")</f>
        <v>7fcdf06a462118f9ad40ed8dabb89608</v>
      </c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2" t="s">
        <v>1402</v>
      </c>
      <c r="B1225" s="2" t="s">
        <v>1400</v>
      </c>
      <c r="C1225" s="1"/>
      <c r="D1225" s="1"/>
      <c r="E1225" s="1"/>
      <c r="F1225" s="1" t="str">
        <f>IFERROR(__xludf.DUMMYFUNCTION("""COMPUTED_VALUE"""),"2022-04-11 16:04:53 UTC")</f>
        <v>2022-04-11 16:04:53 UTC</v>
      </c>
      <c r="G1225" s="1" t="str">
        <f>IFERROR(__xludf.DUMMYFUNCTION("""COMPUTED_VALUE"""),"7fcdf06a462118f9ad40ed8dabb89608")</f>
        <v>7fcdf06a462118f9ad40ed8dabb89608</v>
      </c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2" t="s">
        <v>1403</v>
      </c>
      <c r="B1226" s="1"/>
      <c r="C1226" s="1"/>
      <c r="D1226" s="1"/>
      <c r="E1226" s="1"/>
      <c r="F1226" s="1" t="str">
        <f>IFERROR(__xludf.DUMMYFUNCTION("""COMPUTED_VALUE"""),"2022-04-11 16:04:49 UTC")</f>
        <v>2022-04-11 16:04:49 UTC</v>
      </c>
      <c r="G1226" s="1" t="str">
        <f>IFERROR(__xludf.DUMMYFUNCTION("""COMPUTED_VALUE"""),"7fcdf06a462118f9ad40ed8dabb89608")</f>
        <v>7fcdf06a462118f9ad40ed8dabb89608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2" t="s">
        <v>1404</v>
      </c>
      <c r="B1227" s="1"/>
      <c r="C1227" s="1"/>
      <c r="D1227" s="1"/>
      <c r="E1227" s="1"/>
      <c r="F1227" s="1" t="str">
        <f>IFERROR(__xludf.DUMMYFUNCTION("""COMPUTED_VALUE"""),"2022-04-11 16:04:48 UTC")</f>
        <v>2022-04-11 16:04:48 UTC</v>
      </c>
      <c r="G1227" s="1" t="str">
        <f>IFERROR(__xludf.DUMMYFUNCTION("""COMPUTED_VALUE"""),"7fcdf06a462118f9ad40ed8dabb89608")</f>
        <v>7fcdf06a462118f9ad40ed8dabb89608</v>
      </c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2" t="s">
        <v>1405</v>
      </c>
      <c r="B1228" s="1"/>
      <c r="C1228" s="1"/>
      <c r="D1228" s="1"/>
      <c r="E1228" s="1"/>
      <c r="F1228" s="1" t="str">
        <f>IFERROR(__xludf.DUMMYFUNCTION("""COMPUTED_VALUE"""),"2022-04-11 16:04:45 UTC")</f>
        <v>2022-04-11 16:04:45 UTC</v>
      </c>
      <c r="G1228" s="1" t="str">
        <f>IFERROR(__xludf.DUMMYFUNCTION("""COMPUTED_VALUE"""),"7fcdf06a462118f9ad40ed8dabb89608")</f>
        <v>7fcdf06a462118f9ad40ed8dabb89608</v>
      </c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2" t="s">
        <v>1406</v>
      </c>
      <c r="B1229" s="1"/>
      <c r="C1229" s="1"/>
      <c r="D1229" s="1"/>
      <c r="E1229" s="1"/>
      <c r="F1229" s="1" t="str">
        <f>IFERROR(__xludf.DUMMYFUNCTION("""COMPUTED_VALUE"""),"2022-04-11 16:04:38 UTC")</f>
        <v>2022-04-11 16:04:38 UTC</v>
      </c>
      <c r="G1229" s="1" t="str">
        <f>IFERROR(__xludf.DUMMYFUNCTION("""COMPUTED_VALUE"""),"7fcdf06a462118f9ad40ed8dabb89608")</f>
        <v>7fcdf06a462118f9ad40ed8dabb89608</v>
      </c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2" t="s">
        <v>1407</v>
      </c>
      <c r="B1230" s="2" t="s">
        <v>1065</v>
      </c>
      <c r="C1230" s="1"/>
      <c r="D1230" s="1"/>
      <c r="E1230" s="1"/>
      <c r="F1230" s="1" t="str">
        <f>IFERROR(__xludf.DUMMYFUNCTION("""COMPUTED_VALUE"""),"2022-04-11 16:04:27 UTC")</f>
        <v>2022-04-11 16:04:27 UTC</v>
      </c>
      <c r="G1230" s="1" t="str">
        <f>IFERROR(__xludf.DUMMYFUNCTION("""COMPUTED_VALUE"""),"7fcdf06a462118f9ad40ed8dabb89608")</f>
        <v>7fcdf06a462118f9ad40ed8dabb89608</v>
      </c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2" t="s">
        <v>1408</v>
      </c>
      <c r="B1231" s="2" t="s">
        <v>1065</v>
      </c>
      <c r="C1231" s="1"/>
      <c r="D1231" s="1"/>
      <c r="E1231" s="1"/>
      <c r="F1231" s="1" t="str">
        <f>IFERROR(__xludf.DUMMYFUNCTION("""COMPUTED_VALUE"""),"2022-04-11 16:04:26 UTC")</f>
        <v>2022-04-11 16:04:26 UTC</v>
      </c>
      <c r="G1231" s="1" t="str">
        <f>IFERROR(__xludf.DUMMYFUNCTION("""COMPUTED_VALUE"""),"7fcdf06a462118f9ad40ed8dabb89608")</f>
        <v>7fcdf06a462118f9ad40ed8dabb89608</v>
      </c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2" t="s">
        <v>1409</v>
      </c>
      <c r="B1232" s="2" t="s">
        <v>1065</v>
      </c>
      <c r="C1232" s="1"/>
      <c r="D1232" s="1"/>
      <c r="E1232" s="1"/>
      <c r="F1232" s="1" t="str">
        <f>IFERROR(__xludf.DUMMYFUNCTION("""COMPUTED_VALUE"""),"2022-04-11 16:04:25 UTC")</f>
        <v>2022-04-11 16:04:25 UTC</v>
      </c>
      <c r="G1232" s="1" t="str">
        <f>IFERROR(__xludf.DUMMYFUNCTION("""COMPUTED_VALUE"""),"7fcdf06a462118f9ad40ed8dabb89608")</f>
        <v>7fcdf06a462118f9ad40ed8dabb89608</v>
      </c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2" t="s">
        <v>1410</v>
      </c>
      <c r="B1233" s="2" t="s">
        <v>1065</v>
      </c>
      <c r="C1233" s="1"/>
      <c r="D1233" s="1"/>
      <c r="E1233" s="1"/>
      <c r="F1233" s="1" t="str">
        <f>IFERROR(__xludf.DUMMYFUNCTION("""COMPUTED_VALUE"""),"2022-04-11 16:04:23 UTC")</f>
        <v>2022-04-11 16:04:23 UTC</v>
      </c>
      <c r="G1233" s="1" t="str">
        <f>IFERROR(__xludf.DUMMYFUNCTION("""COMPUTED_VALUE"""),"7fcdf06a462118f9ad40ed8dabb89608")</f>
        <v>7fcdf06a462118f9ad40ed8dabb89608</v>
      </c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2" t="s">
        <v>1411</v>
      </c>
      <c r="B1234" s="2" t="s">
        <v>1065</v>
      </c>
      <c r="C1234" s="1"/>
      <c r="D1234" s="1"/>
      <c r="E1234" s="1"/>
      <c r="F1234" s="1" t="str">
        <f>IFERROR(__xludf.DUMMYFUNCTION("""COMPUTED_VALUE"""),"2022-04-11 16:04:22 UTC")</f>
        <v>2022-04-11 16:04:22 UTC</v>
      </c>
      <c r="G1234" s="1" t="str">
        <f>IFERROR(__xludf.DUMMYFUNCTION("""COMPUTED_VALUE"""),"7fcdf06a462118f9ad40ed8dabb89608")</f>
        <v>7fcdf06a462118f9ad40ed8dabb89608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2" t="s">
        <v>1412</v>
      </c>
      <c r="B1235" s="2" t="s">
        <v>1065</v>
      </c>
      <c r="C1235" s="1"/>
      <c r="D1235" s="1"/>
      <c r="E1235" s="1"/>
      <c r="F1235" s="1" t="str">
        <f>IFERROR(__xludf.DUMMYFUNCTION("""COMPUTED_VALUE"""),"2022-04-11 16:04:21 UTC")</f>
        <v>2022-04-11 16:04:21 UTC</v>
      </c>
      <c r="G1235" s="1" t="str">
        <f>IFERROR(__xludf.DUMMYFUNCTION("""COMPUTED_VALUE"""),"7fcdf06a462118f9ad40ed8dabb89608")</f>
        <v>7fcdf06a462118f9ad40ed8dabb89608</v>
      </c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2" t="s">
        <v>1413</v>
      </c>
      <c r="B1236" s="2" t="s">
        <v>1065</v>
      </c>
      <c r="C1236" s="1"/>
      <c r="D1236" s="1"/>
      <c r="E1236" s="1"/>
      <c r="F1236" s="1" t="str">
        <f>IFERROR(__xludf.DUMMYFUNCTION("""COMPUTED_VALUE"""),"2022-04-11 16:04:19 UTC")</f>
        <v>2022-04-11 16:04:19 UTC</v>
      </c>
      <c r="G1236" s="1" t="str">
        <f>IFERROR(__xludf.DUMMYFUNCTION("""COMPUTED_VALUE"""),"7fcdf06a462118f9ad40ed8dabb89608")</f>
        <v>7fcdf06a462118f9ad40ed8dabb89608</v>
      </c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2" t="s">
        <v>1414</v>
      </c>
      <c r="B1237" s="2" t="s">
        <v>1065</v>
      </c>
      <c r="C1237" s="1"/>
      <c r="D1237" s="1"/>
      <c r="E1237" s="1"/>
      <c r="F1237" s="1" t="str">
        <f>IFERROR(__xludf.DUMMYFUNCTION("""COMPUTED_VALUE"""),"2022-04-11 16:04:18 UTC")</f>
        <v>2022-04-11 16:04:18 UTC</v>
      </c>
      <c r="G1237" s="1" t="str">
        <f>IFERROR(__xludf.DUMMYFUNCTION("""COMPUTED_VALUE"""),"7fcdf06a462118f9ad40ed8dabb89608")</f>
        <v>7fcdf06a462118f9ad40ed8dabb89608</v>
      </c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2" t="s">
        <v>1415</v>
      </c>
      <c r="B1238" s="2" t="s">
        <v>1065</v>
      </c>
      <c r="C1238" s="1"/>
      <c r="D1238" s="1"/>
      <c r="E1238" s="1"/>
      <c r="F1238" s="1" t="str">
        <f>IFERROR(__xludf.DUMMYFUNCTION("""COMPUTED_VALUE"""),"2022-04-11 16:04:17 UTC")</f>
        <v>2022-04-11 16:04:17 UTC</v>
      </c>
      <c r="G1238" s="1" t="str">
        <f>IFERROR(__xludf.DUMMYFUNCTION("""COMPUTED_VALUE"""),"7fcdf06a462118f9ad40ed8dabb89608")</f>
        <v>7fcdf06a462118f9ad40ed8dabb89608</v>
      </c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2" t="s">
        <v>1416</v>
      </c>
      <c r="B1239" s="2" t="s">
        <v>1065</v>
      </c>
      <c r="C1239" s="1"/>
      <c r="D1239" s="1"/>
      <c r="E1239" s="1"/>
      <c r="F1239" s="1" t="str">
        <f>IFERROR(__xludf.DUMMYFUNCTION("""COMPUTED_VALUE"""),"2022-04-11 16:04:15 UTC")</f>
        <v>2022-04-11 16:04:15 UTC</v>
      </c>
      <c r="G1239" s="1" t="str">
        <f>IFERROR(__xludf.DUMMYFUNCTION("""COMPUTED_VALUE"""),"7fcdf06a462118f9ad40ed8dabb89608")</f>
        <v>7fcdf06a462118f9ad40ed8dabb89608</v>
      </c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2" t="s">
        <v>1417</v>
      </c>
      <c r="B1240" s="2" t="s">
        <v>1065</v>
      </c>
      <c r="C1240" s="1"/>
      <c r="D1240" s="1"/>
      <c r="E1240" s="1"/>
      <c r="F1240" s="1" t="str">
        <f>IFERROR(__xludf.DUMMYFUNCTION("""COMPUTED_VALUE"""),"2022-04-11 16:04:14 UTC")</f>
        <v>2022-04-11 16:04:14 UTC</v>
      </c>
      <c r="G1240" s="1" t="str">
        <f>IFERROR(__xludf.DUMMYFUNCTION("""COMPUTED_VALUE"""),"7fcdf06a462118f9ad40ed8dabb89608")</f>
        <v>7fcdf06a462118f9ad40ed8dabb89608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2" t="s">
        <v>1418</v>
      </c>
      <c r="B1241" s="1"/>
      <c r="C1241" s="1"/>
      <c r="D1241" s="1"/>
      <c r="E1241" s="1"/>
      <c r="F1241" s="1" t="str">
        <f>IFERROR(__xludf.DUMMYFUNCTION("""COMPUTED_VALUE"""),"2022-04-11 16:04:12 UTC")</f>
        <v>2022-04-11 16:04:12 UTC</v>
      </c>
      <c r="G1241" s="1" t="str">
        <f>IFERROR(__xludf.DUMMYFUNCTION("""COMPUTED_VALUE"""),"7fcdf06a462118f9ad40ed8dabb89608")</f>
        <v>7fcdf06a462118f9ad40ed8dabb89608</v>
      </c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2" t="s">
        <v>1419</v>
      </c>
      <c r="B1242" s="1"/>
      <c r="C1242" s="1"/>
      <c r="D1242" s="1"/>
      <c r="E1242" s="1"/>
      <c r="F1242" s="1" t="str">
        <f>IFERROR(__xludf.DUMMYFUNCTION("""COMPUTED_VALUE"""),"2022-04-11 16:04:08 UTC")</f>
        <v>2022-04-11 16:04:08 UTC</v>
      </c>
      <c r="G1242" s="1" t="str">
        <f>IFERROR(__xludf.DUMMYFUNCTION("""COMPUTED_VALUE"""),"7fcdf06a462118f9ad40ed8dabb89608")</f>
        <v>7fcdf06a462118f9ad40ed8dabb89608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2" t="s">
        <v>1420</v>
      </c>
      <c r="B1243" s="1"/>
      <c r="C1243" s="1"/>
      <c r="D1243" s="1"/>
      <c r="E1243" s="1"/>
      <c r="F1243" s="1" t="str">
        <f>IFERROR(__xludf.DUMMYFUNCTION("""COMPUTED_VALUE"""),"2022-04-11 16:04:06 UTC")</f>
        <v>2022-04-11 16:04:06 UTC</v>
      </c>
      <c r="G1243" s="1" t="str">
        <f>IFERROR(__xludf.DUMMYFUNCTION("""COMPUTED_VALUE"""),"7fcdf06a462118f9ad40ed8dabb89608")</f>
        <v>7fcdf06a462118f9ad40ed8dabb89608</v>
      </c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2" t="s">
        <v>1421</v>
      </c>
      <c r="B1244" s="2" t="s">
        <v>1422</v>
      </c>
      <c r="C1244" s="1"/>
      <c r="D1244" s="1"/>
      <c r="E1244" s="1"/>
      <c r="F1244" s="1" t="str">
        <f>IFERROR(__xludf.DUMMYFUNCTION("""COMPUTED_VALUE"""),"2022-04-11 16:03:15 UTC")</f>
        <v>2022-04-11 16:03:15 UTC</v>
      </c>
      <c r="G1244" s="1" t="str">
        <f>IFERROR(__xludf.DUMMYFUNCTION("""COMPUTED_VALUE"""),"7fcdf06a462118f9ad40ed8dabb89608")</f>
        <v>7fcdf06a462118f9ad40ed8dabb89608</v>
      </c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2" t="s">
        <v>1423</v>
      </c>
      <c r="B1245" s="1"/>
      <c r="C1245" s="1"/>
      <c r="D1245" s="1"/>
      <c r="E1245" s="1"/>
      <c r="F1245" s="1" t="str">
        <f>IFERROR(__xludf.DUMMYFUNCTION("""COMPUTED_VALUE"""),"2022-04-11 16:02:40 UTC")</f>
        <v>2022-04-11 16:02:40 UTC</v>
      </c>
      <c r="G1245" s="1" t="str">
        <f>IFERROR(__xludf.DUMMYFUNCTION("""COMPUTED_VALUE"""),"88fcb6ce2df42be7d2db79fb0b6e8bd0")</f>
        <v>88fcb6ce2df42be7d2db79fb0b6e8bd0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2" t="s">
        <v>1424</v>
      </c>
      <c r="B1246" s="1"/>
      <c r="C1246" s="1"/>
      <c r="D1246" s="1"/>
      <c r="E1246" s="1"/>
      <c r="F1246" s="1" t="str">
        <f>IFERROR(__xludf.DUMMYFUNCTION("""COMPUTED_VALUE"""),"2022-04-11 16:02:34 UTC")</f>
        <v>2022-04-11 16:02:34 UTC</v>
      </c>
      <c r="G1246" s="1" t="str">
        <f>IFERROR(__xludf.DUMMYFUNCTION("""COMPUTED_VALUE"""),"7fcdf06a462118f9ad40ed8dabb89608")</f>
        <v>7fcdf06a462118f9ad40ed8dabb89608</v>
      </c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2" t="s">
        <v>1425</v>
      </c>
      <c r="B1247" s="1"/>
      <c r="C1247" s="1"/>
      <c r="D1247" s="1"/>
      <c r="E1247" s="1"/>
      <c r="F1247" s="1" t="str">
        <f>IFERROR(__xludf.DUMMYFUNCTION("""COMPUTED_VALUE"""),"2022-04-11 16:01:58 UTC")</f>
        <v>2022-04-11 16:01:58 UTC</v>
      </c>
      <c r="G1247" s="1" t="str">
        <f>IFERROR(__xludf.DUMMYFUNCTION("""COMPUTED_VALUE"""),"7fcdf06a462118f9ad40ed8dabb89608")</f>
        <v>7fcdf06a462118f9ad40ed8dabb89608</v>
      </c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2" t="s">
        <v>1426</v>
      </c>
      <c r="B1248" s="2" t="s">
        <v>234</v>
      </c>
      <c r="C1248" s="1"/>
      <c r="D1248" s="1"/>
      <c r="E1248" s="1"/>
      <c r="F1248" s="1" t="str">
        <f>IFERROR(__xludf.DUMMYFUNCTION("""COMPUTED_VALUE"""),"2022-04-11 16:01:35 UTC")</f>
        <v>2022-04-11 16:01:35 UTC</v>
      </c>
      <c r="G1248" s="1" t="str">
        <f>IFERROR(__xludf.DUMMYFUNCTION("""COMPUTED_VALUE"""),"7fcdf06a462118f9ad40ed8dabb89608")</f>
        <v>7fcdf06a462118f9ad40ed8dabb89608</v>
      </c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2" t="s">
        <v>1427</v>
      </c>
      <c r="B1249" s="2" t="s">
        <v>234</v>
      </c>
      <c r="C1249" s="1"/>
      <c r="D1249" s="1"/>
      <c r="E1249" s="1"/>
      <c r="F1249" s="1" t="str">
        <f>IFERROR(__xludf.DUMMYFUNCTION("""COMPUTED_VALUE"""),"2022-04-11 16:01:33 UTC")</f>
        <v>2022-04-11 16:01:33 UTC</v>
      </c>
      <c r="G1249" s="1" t="str">
        <f>IFERROR(__xludf.DUMMYFUNCTION("""COMPUTED_VALUE"""),"7b82bcb160efc588dd67f9dfbfa19f29")</f>
        <v>7b82bcb160efc588dd67f9dfbfa19f29</v>
      </c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2" t="s">
        <v>1428</v>
      </c>
      <c r="B1250" s="2" t="s">
        <v>234</v>
      </c>
      <c r="C1250" s="1"/>
      <c r="D1250" s="1"/>
      <c r="E1250" s="1"/>
      <c r="F1250" s="1" t="str">
        <f>IFERROR(__xludf.DUMMYFUNCTION("""COMPUTED_VALUE"""),"2022-04-11 16:01:32 UTC")</f>
        <v>2022-04-11 16:01:32 UTC</v>
      </c>
      <c r="G1250" s="1" t="str">
        <f>IFERROR(__xludf.DUMMYFUNCTION("""COMPUTED_VALUE"""),"7b82bcb160efc588dd67f9dfbfa19f29")</f>
        <v>7b82bcb160efc588dd67f9dfbfa19f29</v>
      </c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2" t="s">
        <v>1428</v>
      </c>
      <c r="B1251" s="1"/>
      <c r="C1251" s="1"/>
      <c r="D1251" s="1"/>
      <c r="E1251" s="1"/>
      <c r="F1251" s="1" t="str">
        <f>IFERROR(__xludf.DUMMYFUNCTION("""COMPUTED_VALUE"""),"2022-04-11 16:01:32 UTC")</f>
        <v>2022-04-11 16:01:32 UTC</v>
      </c>
      <c r="G1251" s="1" t="str">
        <f>IFERROR(__xludf.DUMMYFUNCTION("""COMPUTED_VALUE"""),"4dfbbebbe0051d0f57669e6ffdf528fd")</f>
        <v>4dfbbebbe0051d0f57669e6ffdf528fd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2" t="s">
        <v>1429</v>
      </c>
      <c r="B1252" s="2" t="s">
        <v>234</v>
      </c>
      <c r="C1252" s="1"/>
      <c r="D1252" s="1"/>
      <c r="E1252" s="1"/>
      <c r="F1252" s="1" t="str">
        <f>IFERROR(__xludf.DUMMYFUNCTION("""COMPUTED_VALUE"""),"2022-04-11 16:01:30 UTC")</f>
        <v>2022-04-11 16:01:30 UTC</v>
      </c>
      <c r="G1252" s="1" t="str">
        <f>IFERROR(__xludf.DUMMYFUNCTION("""COMPUTED_VALUE"""),"f8cd9f880e09bb30fd555794df3f62c0")</f>
        <v>f8cd9f880e09bb30fd555794df3f62c0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2" t="s">
        <v>1430</v>
      </c>
      <c r="B1253" s="2" t="s">
        <v>234</v>
      </c>
      <c r="C1253" s="1"/>
      <c r="D1253" s="1"/>
      <c r="E1253" s="1"/>
      <c r="F1253" s="1" t="str">
        <f>IFERROR(__xludf.DUMMYFUNCTION("""COMPUTED_VALUE"""),"2022-04-11 16:01:27 UTC")</f>
        <v>2022-04-11 16:01:27 UTC</v>
      </c>
      <c r="G1253" s="1" t="str">
        <f>IFERROR(__xludf.DUMMYFUNCTION("""COMPUTED_VALUE"""),"12d989a0b24bbc1d9729641d4adb4e98")</f>
        <v>12d989a0b24bbc1d9729641d4adb4e98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2" t="s">
        <v>1431</v>
      </c>
      <c r="B1254" s="1"/>
      <c r="C1254" s="1"/>
      <c r="D1254" s="1"/>
      <c r="E1254" s="1"/>
      <c r="F1254" s="1" t="str">
        <f>IFERROR(__xludf.DUMMYFUNCTION("""COMPUTED_VALUE"""),"2022-04-11 16:01:25 UTC")</f>
        <v>2022-04-11 16:01:25 UTC</v>
      </c>
      <c r="G1254" s="1" t="str">
        <f>IFERROR(__xludf.DUMMYFUNCTION("""COMPUTED_VALUE"""),"12d989a0b24bbc1d9729641d4adb4e98")</f>
        <v>12d989a0b24bbc1d9729641d4adb4e98</v>
      </c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2" t="s">
        <v>1432</v>
      </c>
      <c r="B1255" s="2" t="s">
        <v>1433</v>
      </c>
      <c r="C1255" s="1"/>
      <c r="D1255" s="1"/>
      <c r="E1255" s="1"/>
      <c r="F1255" s="1" t="str">
        <f>IFERROR(__xludf.DUMMYFUNCTION("""COMPUTED_VALUE"""),"2022-04-11 16:01:21 UTC")</f>
        <v>2022-04-11 16:01:21 UTC</v>
      </c>
      <c r="G1255" s="1" t="str">
        <f>IFERROR(__xludf.DUMMYFUNCTION("""COMPUTED_VALUE"""),"12d989a0b24bbc1d9729641d4adb4e98")</f>
        <v>12d989a0b24bbc1d9729641d4adb4e98</v>
      </c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2" t="s">
        <v>1434</v>
      </c>
      <c r="B1256" s="1"/>
      <c r="C1256" s="1"/>
      <c r="D1256" s="1"/>
      <c r="E1256" s="1"/>
      <c r="F1256" s="1" t="str">
        <f>IFERROR(__xludf.DUMMYFUNCTION("""COMPUTED_VALUE"""),"2022-04-11 16:00:35 UTC")</f>
        <v>2022-04-11 16:00:35 UTC</v>
      </c>
      <c r="G1256" s="1" t="str">
        <f>IFERROR(__xludf.DUMMYFUNCTION("""COMPUTED_VALUE"""),"12d989a0b24bbc1d9729641d4adb4e98")</f>
        <v>12d989a0b24bbc1d9729641d4adb4e98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2" t="s">
        <v>1435</v>
      </c>
      <c r="B1257" s="2" t="s">
        <v>1436</v>
      </c>
      <c r="C1257" s="1"/>
      <c r="D1257" s="1"/>
      <c r="E1257" s="1"/>
      <c r="F1257" s="1" t="str">
        <f>IFERROR(__xludf.DUMMYFUNCTION("""COMPUTED_VALUE"""),"2022-04-11 16:00:10 UTC")</f>
        <v>2022-04-11 16:00:10 UTC</v>
      </c>
      <c r="G1257" s="1" t="str">
        <f>IFERROR(__xludf.DUMMYFUNCTION("""COMPUTED_VALUE"""),"12d989a0b24bbc1d9729641d4adb4e98")</f>
        <v>12d989a0b24bbc1d9729641d4adb4e98</v>
      </c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2" t="s">
        <v>1437</v>
      </c>
      <c r="B1258" s="1"/>
      <c r="C1258" s="1"/>
      <c r="D1258" s="1"/>
      <c r="E1258" s="1"/>
      <c r="F1258" s="1" t="str">
        <f>IFERROR(__xludf.DUMMYFUNCTION("""COMPUTED_VALUE"""),"2022-04-11 15:58:05 UTC")</f>
        <v>2022-04-11 15:58:05 UTC</v>
      </c>
      <c r="G1258" s="1" t="str">
        <f>IFERROR(__xludf.DUMMYFUNCTION("""COMPUTED_VALUE"""),"efc7f281275af5aeb62b42382cc413d4")</f>
        <v>efc7f281275af5aeb62b42382cc413d4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2" t="s">
        <v>1438</v>
      </c>
      <c r="B1259" s="2" t="s">
        <v>1439</v>
      </c>
      <c r="C1259" s="1"/>
      <c r="D1259" s="1"/>
      <c r="E1259" s="1"/>
      <c r="F1259" s="1" t="str">
        <f>IFERROR(__xludf.DUMMYFUNCTION("""COMPUTED_VALUE"""),"2022-04-11 15:57:57 UTC")</f>
        <v>2022-04-11 15:57:57 UTC</v>
      </c>
      <c r="G1259" s="1" t="str">
        <f>IFERROR(__xludf.DUMMYFUNCTION("""COMPUTED_VALUE"""),"029a52ab51f1aa935e58cedf98217264")</f>
        <v>029a52ab51f1aa935e58cedf98217264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2" t="s">
        <v>1440</v>
      </c>
      <c r="B1260" s="2" t="s">
        <v>1441</v>
      </c>
      <c r="C1260" s="1"/>
      <c r="D1260" s="1"/>
      <c r="E1260" s="1"/>
      <c r="F1260" s="1" t="str">
        <f>IFERROR(__xludf.DUMMYFUNCTION("""COMPUTED_VALUE"""),"2022-04-11 15:56:28 UTC")</f>
        <v>2022-04-11 15:56:28 UTC</v>
      </c>
      <c r="G1260" s="1" t="str">
        <f>IFERROR(__xludf.DUMMYFUNCTION("""COMPUTED_VALUE"""),"fb73c0d84844b548e27d4e8d429ae7d5")</f>
        <v>fb73c0d84844b548e27d4e8d429ae7d5</v>
      </c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2" t="s">
        <v>1442</v>
      </c>
      <c r="B1261" s="1"/>
      <c r="C1261" s="1"/>
      <c r="D1261" s="1"/>
      <c r="E1261" s="1"/>
      <c r="F1261" s="1" t="str">
        <f>IFERROR(__xludf.DUMMYFUNCTION("""COMPUTED_VALUE"""),"2022-04-11 15:56:25 UTC")</f>
        <v>2022-04-11 15:56:25 UTC</v>
      </c>
      <c r="G1261" s="1" t="str">
        <f>IFERROR(__xludf.DUMMYFUNCTION("""COMPUTED_VALUE"""),"19c09e9f2b6e35b5dab22dadd44729d0")</f>
        <v>19c09e9f2b6e35b5dab22dadd44729d0</v>
      </c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2" t="s">
        <v>1443</v>
      </c>
      <c r="B1262" s="2" t="s">
        <v>1444</v>
      </c>
      <c r="C1262" s="1"/>
      <c r="D1262" s="1"/>
      <c r="E1262" s="1"/>
      <c r="F1262" s="1" t="str">
        <f>IFERROR(__xludf.DUMMYFUNCTION("""COMPUTED_VALUE"""),"2022-04-11 15:55:18 UTC")</f>
        <v>2022-04-11 15:55:18 UTC</v>
      </c>
      <c r="G1262" s="1" t="str">
        <f>IFERROR(__xludf.DUMMYFUNCTION("""COMPUTED_VALUE"""),"dd656c56b92d5d545120737988e89a16")</f>
        <v>dd656c56b92d5d545120737988e89a16</v>
      </c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2" t="s">
        <v>1445</v>
      </c>
      <c r="B1263" s="2" t="s">
        <v>1182</v>
      </c>
      <c r="C1263" s="1"/>
      <c r="D1263" s="1"/>
      <c r="E1263" s="1"/>
      <c r="F1263" s="1" t="str">
        <f>IFERROR(__xludf.DUMMYFUNCTION("""COMPUTED_VALUE"""),"2022-04-11 15:52:53 UTC")</f>
        <v>2022-04-11 15:52:53 UTC</v>
      </c>
      <c r="G1263" s="1" t="str">
        <f>IFERROR(__xludf.DUMMYFUNCTION("""COMPUTED_VALUE"""),"848fd6499cc2ee95f2899e4c310a9937")</f>
        <v>848fd6499cc2ee95f2899e4c310a9937</v>
      </c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2" t="s">
        <v>1446</v>
      </c>
      <c r="B1264" s="2" t="s">
        <v>1447</v>
      </c>
      <c r="C1264" s="1"/>
      <c r="D1264" s="1"/>
      <c r="E1264" s="1"/>
      <c r="F1264" s="1" t="str">
        <f>IFERROR(__xludf.DUMMYFUNCTION("""COMPUTED_VALUE"""),"2022-04-11 15:51:26 UTC")</f>
        <v>2022-04-11 15:51:26 UTC</v>
      </c>
      <c r="G1264" s="1" t="str">
        <f>IFERROR(__xludf.DUMMYFUNCTION("""COMPUTED_VALUE"""),"848fd6499cc2ee95f2899e4c310a9937")</f>
        <v>848fd6499cc2ee95f2899e4c310a9937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2" t="s">
        <v>1448</v>
      </c>
      <c r="B1265" s="2" t="s">
        <v>1449</v>
      </c>
      <c r="C1265" s="1"/>
      <c r="D1265" s="1"/>
      <c r="E1265" s="1"/>
      <c r="F1265" s="1" t="str">
        <f>IFERROR(__xludf.DUMMYFUNCTION("""COMPUTED_VALUE"""),"2022-04-11 15:49:23 UTC")</f>
        <v>2022-04-11 15:49:23 UTC</v>
      </c>
      <c r="G1265" s="1" t="str">
        <f>IFERROR(__xludf.DUMMYFUNCTION("""COMPUTED_VALUE"""),"848fd6499cc2ee95f2899e4c310a9937")</f>
        <v>848fd6499cc2ee95f2899e4c310a9937</v>
      </c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2" t="s">
        <v>1450</v>
      </c>
      <c r="B1266" s="2" t="s">
        <v>1449</v>
      </c>
      <c r="C1266" s="1"/>
      <c r="D1266" s="1"/>
      <c r="E1266" s="1"/>
      <c r="F1266" s="1" t="str">
        <f>IFERROR(__xludf.DUMMYFUNCTION("""COMPUTED_VALUE"""),"2022-04-11 15:49:20 UTC")</f>
        <v>2022-04-11 15:49:20 UTC</v>
      </c>
      <c r="G1266" s="1" t="str">
        <f>IFERROR(__xludf.DUMMYFUNCTION("""COMPUTED_VALUE"""),"19c09e9f2b6e35b5dab22dadd44729d0")</f>
        <v>19c09e9f2b6e35b5dab22dadd44729d0</v>
      </c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2" t="s">
        <v>1451</v>
      </c>
      <c r="B1267" s="2" t="s">
        <v>1452</v>
      </c>
      <c r="C1267" s="1"/>
      <c r="D1267" s="1"/>
      <c r="E1267" s="1"/>
      <c r="F1267" s="1" t="str">
        <f>IFERROR(__xludf.DUMMYFUNCTION("""COMPUTED_VALUE"""),"2022-04-11 15:48:59 UTC")</f>
        <v>2022-04-11 15:48:59 UTC</v>
      </c>
      <c r="G1267" s="1" t="str">
        <f>IFERROR(__xludf.DUMMYFUNCTION("""COMPUTED_VALUE"""),"4cf45f5edf3fac63abe5306e85d9a3cb")</f>
        <v>4cf45f5edf3fac63abe5306e85d9a3cb</v>
      </c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2" t="s">
        <v>1453</v>
      </c>
      <c r="B1268" s="1"/>
      <c r="C1268" s="1"/>
      <c r="D1268" s="1"/>
      <c r="E1268" s="1"/>
      <c r="F1268" s="1" t="str">
        <f>IFERROR(__xludf.DUMMYFUNCTION("""COMPUTED_VALUE"""),"2022-04-11 15:48:36 UTC")</f>
        <v>2022-04-11 15:48:36 UTC</v>
      </c>
      <c r="G1268" s="1" t="str">
        <f>IFERROR(__xludf.DUMMYFUNCTION("""COMPUTED_VALUE"""),"decac8fc1b079c0b21f7b5ac492c5fa7")</f>
        <v>decac8fc1b079c0b21f7b5ac492c5fa7</v>
      </c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2" t="s">
        <v>1454</v>
      </c>
      <c r="B1269" s="2" t="s">
        <v>1455</v>
      </c>
      <c r="C1269" s="1"/>
      <c r="D1269" s="1"/>
      <c r="E1269" s="1"/>
      <c r="F1269" s="1" t="str">
        <f>IFERROR(__xludf.DUMMYFUNCTION("""COMPUTED_VALUE"""),"2022-04-11 15:45:22 UTC")</f>
        <v>2022-04-11 15:45:22 UTC</v>
      </c>
      <c r="G1269" s="1" t="str">
        <f>IFERROR(__xludf.DUMMYFUNCTION("""COMPUTED_VALUE"""),"35b739047f59bcc186bd3fc6833b9503")</f>
        <v>35b739047f59bcc186bd3fc6833b9503</v>
      </c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2" t="s">
        <v>1456</v>
      </c>
      <c r="B1270" s="2" t="s">
        <v>1455</v>
      </c>
      <c r="C1270" s="1"/>
      <c r="D1270" s="1"/>
      <c r="E1270" s="1"/>
      <c r="F1270" s="1" t="str">
        <f>IFERROR(__xludf.DUMMYFUNCTION("""COMPUTED_VALUE"""),"2022-04-11 15:45:04 UTC")</f>
        <v>2022-04-11 15:45:04 UTC</v>
      </c>
      <c r="G1270" s="1" t="str">
        <f>IFERROR(__xludf.DUMMYFUNCTION("""COMPUTED_VALUE"""),"796d93a20f3e937ad2ca346da5c5a4af")</f>
        <v>796d93a20f3e937ad2ca346da5c5a4af</v>
      </c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2" t="s">
        <v>1457</v>
      </c>
      <c r="B1271" s="2" t="s">
        <v>823</v>
      </c>
      <c r="C1271" s="1"/>
      <c r="D1271" s="1"/>
      <c r="E1271" s="1"/>
      <c r="F1271" s="1" t="str">
        <f>IFERROR(__xludf.DUMMYFUNCTION("""COMPUTED_VALUE"""),"2022-04-11 15:44:07 UTC")</f>
        <v>2022-04-11 15:44:07 UTC</v>
      </c>
      <c r="G1271" s="1" t="str">
        <f>IFERROR(__xludf.DUMMYFUNCTION("""COMPUTED_VALUE"""),"e4699fe7ae007a745b3c8a9a7a706fff")</f>
        <v>e4699fe7ae007a745b3c8a9a7a706fff</v>
      </c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2" t="s">
        <v>1458</v>
      </c>
      <c r="B1272" s="1"/>
      <c r="C1272" s="1"/>
      <c r="D1272" s="1"/>
      <c r="E1272" s="1"/>
      <c r="F1272" s="1" t="str">
        <f>IFERROR(__xludf.DUMMYFUNCTION("""COMPUTED_VALUE"""),"2022-04-11 15:44:04 UTC")</f>
        <v>2022-04-11 15:44:04 UTC</v>
      </c>
      <c r="G1272" s="1" t="str">
        <f>IFERROR(__xludf.DUMMYFUNCTION("""COMPUTED_VALUE"""),"291a5047b23cdc5bca5fcc0138044c41")</f>
        <v>291a5047b23cdc5bca5fcc0138044c41</v>
      </c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2" t="s">
        <v>1459</v>
      </c>
      <c r="B1273" s="2" t="s">
        <v>1460</v>
      </c>
      <c r="C1273" s="1"/>
      <c r="D1273" s="1"/>
      <c r="E1273" s="1"/>
      <c r="F1273" s="1" t="str">
        <f>IFERROR(__xludf.DUMMYFUNCTION("""COMPUTED_VALUE"""),"2022-04-11 15:44:02 UTC")</f>
        <v>2022-04-11 15:44:02 UTC</v>
      </c>
      <c r="G1273" s="1" t="str">
        <f>IFERROR(__xludf.DUMMYFUNCTION("""COMPUTED_VALUE"""),"291a5047b23cdc5bca5fcc0138044c41")</f>
        <v>291a5047b23cdc5bca5fcc0138044c41</v>
      </c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2" t="s">
        <v>1461</v>
      </c>
      <c r="B1274" s="2" t="s">
        <v>1460</v>
      </c>
      <c r="C1274" s="1"/>
      <c r="D1274" s="1"/>
      <c r="E1274" s="1"/>
      <c r="F1274" s="1" t="str">
        <f>IFERROR(__xludf.DUMMYFUNCTION("""COMPUTED_VALUE"""),"2022-04-11 15:44:01 UTC")</f>
        <v>2022-04-11 15:44:01 UTC</v>
      </c>
      <c r="G1274" s="1" t="str">
        <f>IFERROR(__xludf.DUMMYFUNCTION("""COMPUTED_VALUE"""),"4b3a1747c5f6beac7adde20e317832ee")</f>
        <v>4b3a1747c5f6beac7adde20e317832ee</v>
      </c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2" t="s">
        <v>1462</v>
      </c>
      <c r="B1275" s="2" t="s">
        <v>1460</v>
      </c>
      <c r="C1275" s="1"/>
      <c r="D1275" s="1"/>
      <c r="E1275" s="1"/>
      <c r="F1275" s="1" t="str">
        <f>IFERROR(__xludf.DUMMYFUNCTION("""COMPUTED_VALUE"""),"2022-04-11 15:43:59 UTC")</f>
        <v>2022-04-11 15:43:59 UTC</v>
      </c>
      <c r="G1275" s="1" t="str">
        <f>IFERROR(__xludf.DUMMYFUNCTION("""COMPUTED_VALUE"""),"7fcdf06a462118f9ad40ed8dabb89608")</f>
        <v>7fcdf06a462118f9ad40ed8dabb89608</v>
      </c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2" t="s">
        <v>1463</v>
      </c>
      <c r="B1276" s="2" t="s">
        <v>1460</v>
      </c>
      <c r="C1276" s="1"/>
      <c r="D1276" s="1"/>
      <c r="E1276" s="1"/>
      <c r="F1276" s="1" t="str">
        <f>IFERROR(__xludf.DUMMYFUNCTION("""COMPUTED_VALUE"""),"2022-04-11 15:43:57 UTC")</f>
        <v>2022-04-11 15:43:57 UTC</v>
      </c>
      <c r="G1276" s="1" t="str">
        <f>IFERROR(__xludf.DUMMYFUNCTION("""COMPUTED_VALUE"""),"7fcdf06a462118f9ad40ed8dabb89608")</f>
        <v>7fcdf06a462118f9ad40ed8dabb89608</v>
      </c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2" t="s">
        <v>1464</v>
      </c>
      <c r="B1277" s="1"/>
      <c r="C1277" s="1"/>
      <c r="D1277" s="1"/>
      <c r="E1277" s="1"/>
      <c r="F1277" s="1" t="str">
        <f>IFERROR(__xludf.DUMMYFUNCTION("""COMPUTED_VALUE"""),"2022-04-11 15:43:54 UTC")</f>
        <v>2022-04-11 15:43:54 UTC</v>
      </c>
      <c r="G1277" s="1" t="str">
        <f>IFERROR(__xludf.DUMMYFUNCTION("""COMPUTED_VALUE"""),"4b492dbbd07dcd39643ceb76f7a65b95")</f>
        <v>4b492dbbd07dcd39643ceb76f7a65b95</v>
      </c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2" t="s">
        <v>1465</v>
      </c>
      <c r="B1278" s="2" t="s">
        <v>800</v>
      </c>
      <c r="C1278" s="1"/>
      <c r="D1278" s="1"/>
      <c r="E1278" s="1"/>
      <c r="F1278" s="1" t="str">
        <f>IFERROR(__xludf.DUMMYFUNCTION("""COMPUTED_VALUE"""),"2022-04-11 15:40:27 UTC")</f>
        <v>2022-04-11 15:40:27 UTC</v>
      </c>
      <c r="G1278" s="1" t="str">
        <f>IFERROR(__xludf.DUMMYFUNCTION("""COMPUTED_VALUE"""),"13b5d49f0d86490e864ab049c820be49")</f>
        <v>13b5d49f0d86490e864ab049c820be49</v>
      </c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2" t="s">
        <v>1466</v>
      </c>
      <c r="B1279" s="2" t="s">
        <v>823</v>
      </c>
      <c r="C1279" s="1"/>
      <c r="D1279" s="1"/>
      <c r="E1279" s="1"/>
      <c r="F1279" s="1" t="str">
        <f>IFERROR(__xludf.DUMMYFUNCTION("""COMPUTED_VALUE"""),"2022-04-11 15:40:23 UTC")</f>
        <v>2022-04-11 15:40:23 UTC</v>
      </c>
      <c r="G1279" s="1" t="str">
        <f>IFERROR(__xludf.DUMMYFUNCTION("""COMPUTED_VALUE"""),"308f3b5c44b7083ce2e032c5df1ebc02")</f>
        <v>308f3b5c44b7083ce2e032c5df1ebc02</v>
      </c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2" t="s">
        <v>1467</v>
      </c>
      <c r="B1280" s="2" t="s">
        <v>823</v>
      </c>
      <c r="C1280" s="1"/>
      <c r="D1280" s="1"/>
      <c r="E1280" s="1"/>
      <c r="F1280" s="1" t="str">
        <f>IFERROR(__xludf.DUMMYFUNCTION("""COMPUTED_VALUE"""),"2022-04-11 15:40:22 UTC")</f>
        <v>2022-04-11 15:40:22 UTC</v>
      </c>
      <c r="G1280" s="1" t="str">
        <f>IFERROR(__xludf.DUMMYFUNCTION("""COMPUTED_VALUE"""),"38ac2e624d35d475c32d755927d2988f")</f>
        <v>38ac2e624d35d475c32d755927d2988f</v>
      </c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2" t="s">
        <v>1468</v>
      </c>
      <c r="B1281" s="2" t="s">
        <v>823</v>
      </c>
      <c r="C1281" s="1"/>
      <c r="D1281" s="1"/>
      <c r="E1281" s="1"/>
      <c r="F1281" s="1" t="str">
        <f>IFERROR(__xludf.DUMMYFUNCTION("""COMPUTED_VALUE"""),"2022-04-11 15:40:20 UTC")</f>
        <v>2022-04-11 15:40:20 UTC</v>
      </c>
      <c r="G1281" s="1" t="str">
        <f>IFERROR(__xludf.DUMMYFUNCTION("""COMPUTED_VALUE"""),"a5a2c26ba961d95946780f9773a9cb7e")</f>
        <v>a5a2c26ba961d95946780f9773a9cb7e</v>
      </c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2" t="s">
        <v>1469</v>
      </c>
      <c r="B1282" s="2" t="s">
        <v>823</v>
      </c>
      <c r="C1282" s="1"/>
      <c r="D1282" s="1"/>
      <c r="E1282" s="1"/>
      <c r="F1282" s="1" t="str">
        <f>IFERROR(__xludf.DUMMYFUNCTION("""COMPUTED_VALUE"""),"2022-04-11 15:40:18 UTC")</f>
        <v>2022-04-11 15:40:18 UTC</v>
      </c>
      <c r="G1282" s="1" t="str">
        <f>IFERROR(__xludf.DUMMYFUNCTION("""COMPUTED_VALUE"""),"a5a2c26ba961d95946780f9773a9cb7e")</f>
        <v>a5a2c26ba961d95946780f9773a9cb7e</v>
      </c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2" t="s">
        <v>1470</v>
      </c>
      <c r="B1283" s="2" t="s">
        <v>823</v>
      </c>
      <c r="C1283" s="1"/>
      <c r="D1283" s="1"/>
      <c r="E1283" s="1"/>
      <c r="F1283" s="1" t="str">
        <f>IFERROR(__xludf.DUMMYFUNCTION("""COMPUTED_VALUE"""),"2022-04-11 15:40:12 UTC")</f>
        <v>2022-04-11 15:40:12 UTC</v>
      </c>
      <c r="G1283" s="1" t="str">
        <f>IFERROR(__xludf.DUMMYFUNCTION("""COMPUTED_VALUE"""),"a5a2c26ba961d95946780f9773a9cb7e")</f>
        <v>a5a2c26ba961d95946780f9773a9cb7e</v>
      </c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2" t="s">
        <v>1471</v>
      </c>
      <c r="B1284" s="2" t="s">
        <v>823</v>
      </c>
      <c r="C1284" s="1"/>
      <c r="D1284" s="1"/>
      <c r="E1284" s="1"/>
      <c r="F1284" s="1" t="str">
        <f>IFERROR(__xludf.DUMMYFUNCTION("""COMPUTED_VALUE"""),"2022-04-11 15:40:08 UTC")</f>
        <v>2022-04-11 15:40:08 UTC</v>
      </c>
      <c r="G1284" s="1" t="str">
        <f>IFERROR(__xludf.DUMMYFUNCTION("""COMPUTED_VALUE"""),"25793a2f1ebdde83d4ede695b895d86d")</f>
        <v>25793a2f1ebdde83d4ede695b895d86d</v>
      </c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2" t="s">
        <v>1472</v>
      </c>
      <c r="B1285" s="2" t="s">
        <v>823</v>
      </c>
      <c r="C1285" s="1"/>
      <c r="D1285" s="1"/>
      <c r="E1285" s="1"/>
      <c r="F1285" s="1" t="str">
        <f>IFERROR(__xludf.DUMMYFUNCTION("""COMPUTED_VALUE"""),"2022-04-11 15:40:06 UTC")</f>
        <v>2022-04-11 15:40:06 UTC</v>
      </c>
      <c r="G1285" s="1" t="str">
        <f>IFERROR(__xludf.DUMMYFUNCTION("""COMPUTED_VALUE"""),"d292ff833e0ccec687473cb3fe474ab9")</f>
        <v>d292ff833e0ccec687473cb3fe474ab9</v>
      </c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2" t="s">
        <v>1473</v>
      </c>
      <c r="B1286" s="2" t="s">
        <v>823</v>
      </c>
      <c r="C1286" s="1"/>
      <c r="D1286" s="1"/>
      <c r="E1286" s="1"/>
      <c r="F1286" s="1" t="str">
        <f>IFERROR(__xludf.DUMMYFUNCTION("""COMPUTED_VALUE"""),"2022-04-11 15:40:04 UTC")</f>
        <v>2022-04-11 15:40:04 UTC</v>
      </c>
      <c r="G1286" s="1" t="str">
        <f>IFERROR(__xludf.DUMMYFUNCTION("""COMPUTED_VALUE"""),"9498449afcd4705f424cea2fbfa701f4")</f>
        <v>9498449afcd4705f424cea2fbfa701f4</v>
      </c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2" t="s">
        <v>1474</v>
      </c>
      <c r="B1287" s="2" t="s">
        <v>823</v>
      </c>
      <c r="C1287" s="1"/>
      <c r="D1287" s="1"/>
      <c r="E1287" s="1"/>
      <c r="F1287" s="1" t="str">
        <f>IFERROR(__xludf.DUMMYFUNCTION("""COMPUTED_VALUE"""),"2022-04-11 15:40:02 UTC")</f>
        <v>2022-04-11 15:40:02 UTC</v>
      </c>
      <c r="G1287" s="1" t="str">
        <f>IFERROR(__xludf.DUMMYFUNCTION("""COMPUTED_VALUE"""),"e56a7b370c90d964348d843adefbb2cc")</f>
        <v>e56a7b370c90d964348d843adefbb2cc</v>
      </c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2" t="s">
        <v>1475</v>
      </c>
      <c r="B1288" s="2" t="s">
        <v>823</v>
      </c>
      <c r="C1288" s="1"/>
      <c r="D1288" s="1"/>
      <c r="E1288" s="1"/>
      <c r="F1288" s="1" t="str">
        <f>IFERROR(__xludf.DUMMYFUNCTION("""COMPUTED_VALUE"""),"2022-04-11 15:40:00 UTC")</f>
        <v>2022-04-11 15:40:00 UTC</v>
      </c>
      <c r="G1288" s="1" t="str">
        <f>IFERROR(__xludf.DUMMYFUNCTION("""COMPUTED_VALUE"""),"3a5c788558ee9dad7409e91d6b5d93a1")</f>
        <v>3a5c788558ee9dad7409e91d6b5d93a1</v>
      </c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2" t="s">
        <v>1476</v>
      </c>
      <c r="B1289" s="2" t="s">
        <v>823</v>
      </c>
      <c r="C1289" s="1"/>
      <c r="D1289" s="1"/>
      <c r="E1289" s="1"/>
      <c r="F1289" s="1" t="str">
        <f>IFERROR(__xludf.DUMMYFUNCTION("""COMPUTED_VALUE"""),"2022-04-11 15:39:58 UTC")</f>
        <v>2022-04-11 15:39:58 UTC</v>
      </c>
      <c r="G1289" s="1" t="str">
        <f>IFERROR(__xludf.DUMMYFUNCTION("""COMPUTED_VALUE"""),"bbd94ab5da8f2525ec20a4ed9ea55a5c")</f>
        <v>bbd94ab5da8f2525ec20a4ed9ea55a5c</v>
      </c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2" t="s">
        <v>1477</v>
      </c>
      <c r="B1290" s="2" t="s">
        <v>823</v>
      </c>
      <c r="C1290" s="1"/>
      <c r="D1290" s="1"/>
      <c r="E1290" s="1"/>
      <c r="F1290" s="1" t="str">
        <f>IFERROR(__xludf.DUMMYFUNCTION("""COMPUTED_VALUE"""),"2022-04-11 15:39:56 UTC")</f>
        <v>2022-04-11 15:39:56 UTC</v>
      </c>
      <c r="G1290" s="1" t="str">
        <f>IFERROR(__xludf.DUMMYFUNCTION("""COMPUTED_VALUE"""),"3a5c788558ee9dad7409e91d6b5d93a1")</f>
        <v>3a5c788558ee9dad7409e91d6b5d93a1</v>
      </c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2" t="s">
        <v>1478</v>
      </c>
      <c r="B1291" s="2" t="s">
        <v>823</v>
      </c>
      <c r="C1291" s="1"/>
      <c r="D1291" s="1"/>
      <c r="E1291" s="1"/>
      <c r="F1291" s="1" t="str">
        <f>IFERROR(__xludf.DUMMYFUNCTION("""COMPUTED_VALUE"""),"2022-04-11 15:39:50 UTC")</f>
        <v>2022-04-11 15:39:50 UTC</v>
      </c>
      <c r="G1291" s="1" t="str">
        <f>IFERROR(__xludf.DUMMYFUNCTION("""COMPUTED_VALUE"""),"a1155ed0e2f3a4edd1f4046980d51e1a")</f>
        <v>a1155ed0e2f3a4edd1f4046980d51e1a</v>
      </c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2" t="s">
        <v>1479</v>
      </c>
      <c r="B1292" s="2" t="s">
        <v>823</v>
      </c>
      <c r="C1292" s="1"/>
      <c r="D1292" s="1"/>
      <c r="E1292" s="1"/>
      <c r="F1292" s="1" t="str">
        <f>IFERROR(__xludf.DUMMYFUNCTION("""COMPUTED_VALUE"""),"2022-04-11 15:39:46 UTC")</f>
        <v>2022-04-11 15:39:46 UTC</v>
      </c>
      <c r="G1292" s="1" t="str">
        <f>IFERROR(__xludf.DUMMYFUNCTION("""COMPUTED_VALUE"""),"a1155ed0e2f3a4edd1f4046980d51e1a")</f>
        <v>a1155ed0e2f3a4edd1f4046980d51e1a</v>
      </c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2" t="s">
        <v>1480</v>
      </c>
      <c r="B1293" s="2" t="s">
        <v>823</v>
      </c>
      <c r="C1293" s="1"/>
      <c r="D1293" s="1"/>
      <c r="E1293" s="1"/>
      <c r="F1293" s="1" t="str">
        <f>IFERROR(__xludf.DUMMYFUNCTION("""COMPUTED_VALUE"""),"2022-04-11 15:39:45 UTC")</f>
        <v>2022-04-11 15:39:45 UTC</v>
      </c>
      <c r="G1293" s="1" t="str">
        <f>IFERROR(__xludf.DUMMYFUNCTION("""COMPUTED_VALUE"""),"a1155ed0e2f3a4edd1f4046980d51e1a")</f>
        <v>a1155ed0e2f3a4edd1f4046980d51e1a</v>
      </c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2" t="s">
        <v>1481</v>
      </c>
      <c r="B1294" s="2" t="s">
        <v>823</v>
      </c>
      <c r="C1294" s="1"/>
      <c r="D1294" s="1"/>
      <c r="E1294" s="1"/>
      <c r="F1294" s="1" t="str">
        <f>IFERROR(__xludf.DUMMYFUNCTION("""COMPUTED_VALUE"""),"2022-04-11 15:39:41 UTC")</f>
        <v>2022-04-11 15:39:41 UTC</v>
      </c>
      <c r="G1294" s="1" t="str">
        <f>IFERROR(__xludf.DUMMYFUNCTION("""COMPUTED_VALUE"""),"a1155ed0e2f3a4edd1f4046980d51e1a")</f>
        <v>a1155ed0e2f3a4edd1f4046980d51e1a</v>
      </c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2" t="s">
        <v>1482</v>
      </c>
      <c r="B1295" s="2" t="s">
        <v>823</v>
      </c>
      <c r="C1295" s="1"/>
      <c r="D1295" s="1"/>
      <c r="E1295" s="1"/>
      <c r="F1295" s="1" t="str">
        <f>IFERROR(__xludf.DUMMYFUNCTION("""COMPUTED_VALUE"""),"2022-04-11 15:39:35 UTC")</f>
        <v>2022-04-11 15:39:35 UTC</v>
      </c>
      <c r="G1295" s="1" t="str">
        <f>IFERROR(__xludf.DUMMYFUNCTION("""COMPUTED_VALUE"""),"a1155ed0e2f3a4edd1f4046980d51e1a")</f>
        <v>a1155ed0e2f3a4edd1f4046980d51e1a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2" t="s">
        <v>1483</v>
      </c>
      <c r="B1296" s="2" t="s">
        <v>823</v>
      </c>
      <c r="C1296" s="1"/>
      <c r="D1296" s="1"/>
      <c r="E1296" s="1"/>
      <c r="F1296" s="1" t="str">
        <f>IFERROR(__xludf.DUMMYFUNCTION("""COMPUTED_VALUE"""),"2022-04-11 15:39:31 UTC")</f>
        <v>2022-04-11 15:39:31 UTC</v>
      </c>
      <c r="G1296" s="1" t="str">
        <f>IFERROR(__xludf.DUMMYFUNCTION("""COMPUTED_VALUE"""),"a1155ed0e2f3a4edd1f4046980d51e1a")</f>
        <v>a1155ed0e2f3a4edd1f4046980d51e1a</v>
      </c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2" t="s">
        <v>1484</v>
      </c>
      <c r="B1297" s="1"/>
      <c r="C1297" s="1"/>
      <c r="D1297" s="1"/>
      <c r="E1297" s="1"/>
      <c r="F1297" s="1" t="str">
        <f>IFERROR(__xludf.DUMMYFUNCTION("""COMPUTED_VALUE"""),"2022-04-11 15:36:26 UTC")</f>
        <v>2022-04-11 15:36:26 UTC</v>
      </c>
      <c r="G1297" s="1" t="str">
        <f>IFERROR(__xludf.DUMMYFUNCTION("""COMPUTED_VALUE"""),"a1155ed0e2f3a4edd1f4046980d51e1a")</f>
        <v>a1155ed0e2f3a4edd1f4046980d51e1a</v>
      </c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2" t="s">
        <v>1485</v>
      </c>
      <c r="B1298" s="1"/>
      <c r="C1298" s="1"/>
      <c r="D1298" s="1"/>
      <c r="E1298" s="1"/>
      <c r="F1298" s="1" t="str">
        <f>IFERROR(__xludf.DUMMYFUNCTION("""COMPUTED_VALUE"""),"2022-04-11 15:36:04 UTC")</f>
        <v>2022-04-11 15:36:04 UTC</v>
      </c>
      <c r="G1298" s="1" t="str">
        <f>IFERROR(__xludf.DUMMYFUNCTION("""COMPUTED_VALUE"""),"a1155ed0e2f3a4edd1f4046980d51e1a")</f>
        <v>a1155ed0e2f3a4edd1f4046980d51e1a</v>
      </c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2" t="s">
        <v>1486</v>
      </c>
      <c r="B1299" s="2" t="s">
        <v>1487</v>
      </c>
      <c r="C1299" s="1"/>
      <c r="D1299" s="1"/>
      <c r="E1299" s="1"/>
      <c r="F1299" s="1" t="str">
        <f>IFERROR(__xludf.DUMMYFUNCTION("""COMPUTED_VALUE"""),"2022-04-11 15:35:42 UTC")</f>
        <v>2022-04-11 15:35:42 UTC</v>
      </c>
      <c r="G1299" s="1" t="str">
        <f>IFERROR(__xludf.DUMMYFUNCTION("""COMPUTED_VALUE"""),"a1155ed0e2f3a4edd1f4046980d51e1a")</f>
        <v>a1155ed0e2f3a4edd1f4046980d51e1a</v>
      </c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2" t="s">
        <v>1488</v>
      </c>
      <c r="B1300" s="1"/>
      <c r="C1300" s="1"/>
      <c r="D1300" s="1"/>
      <c r="E1300" s="1"/>
      <c r="F1300" s="1" t="str">
        <f>IFERROR(__xludf.DUMMYFUNCTION("""COMPUTED_VALUE"""),"2022-04-11 15:35:33 UTC")</f>
        <v>2022-04-11 15:35:33 UTC</v>
      </c>
      <c r="G1300" s="1" t="str">
        <f>IFERROR(__xludf.DUMMYFUNCTION("""COMPUTED_VALUE"""),"a1155ed0e2f3a4edd1f4046980d51e1a")</f>
        <v>a1155ed0e2f3a4edd1f4046980d51e1a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2" t="s">
        <v>1489</v>
      </c>
      <c r="B1301" s="1"/>
      <c r="C1301" s="1"/>
      <c r="D1301" s="1"/>
      <c r="E1301" s="1"/>
      <c r="F1301" s="1" t="str">
        <f>IFERROR(__xludf.DUMMYFUNCTION("""COMPUTED_VALUE"""),"2022-04-11 15:35:31 UTC")</f>
        <v>2022-04-11 15:35:31 UTC</v>
      </c>
      <c r="G1301" s="1" t="str">
        <f>IFERROR(__xludf.DUMMYFUNCTION("""COMPUTED_VALUE"""),"a1155ed0e2f3a4edd1f4046980d51e1a")</f>
        <v>a1155ed0e2f3a4edd1f4046980d51e1a</v>
      </c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2" t="s">
        <v>1490</v>
      </c>
      <c r="B1302" s="2" t="s">
        <v>1263</v>
      </c>
      <c r="C1302" s="1"/>
      <c r="D1302" s="1"/>
      <c r="E1302" s="1"/>
      <c r="F1302" s="1" t="str">
        <f>IFERROR(__xludf.DUMMYFUNCTION("""COMPUTED_VALUE"""),"2022-04-11 15:35:16 UTC")</f>
        <v>2022-04-11 15:35:16 UTC</v>
      </c>
      <c r="G1302" s="1" t="str">
        <f>IFERROR(__xludf.DUMMYFUNCTION("""COMPUTED_VALUE"""),"a1155ed0e2f3a4edd1f4046980d51e1a")</f>
        <v>a1155ed0e2f3a4edd1f4046980d51e1a</v>
      </c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2" t="s">
        <v>1491</v>
      </c>
      <c r="B1303" s="2" t="s">
        <v>1263</v>
      </c>
      <c r="C1303" s="1"/>
      <c r="D1303" s="1"/>
      <c r="E1303" s="1"/>
      <c r="F1303" s="1" t="str">
        <f>IFERROR(__xludf.DUMMYFUNCTION("""COMPUTED_VALUE"""),"2022-04-11 15:35:12 UTC")</f>
        <v>2022-04-11 15:35:12 UTC</v>
      </c>
      <c r="G1303" s="1" t="str">
        <f>IFERROR(__xludf.DUMMYFUNCTION("""COMPUTED_VALUE"""),"a1155ed0e2f3a4edd1f4046980d51e1a")</f>
        <v>a1155ed0e2f3a4edd1f4046980d51e1a</v>
      </c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2" t="s">
        <v>1492</v>
      </c>
      <c r="B1304" s="2" t="s">
        <v>1263</v>
      </c>
      <c r="C1304" s="1"/>
      <c r="D1304" s="1"/>
      <c r="E1304" s="1"/>
      <c r="F1304" s="1" t="str">
        <f>IFERROR(__xludf.DUMMYFUNCTION("""COMPUTED_VALUE"""),"2022-04-11 15:35:05 UTC")</f>
        <v>2022-04-11 15:35:05 UTC</v>
      </c>
      <c r="G1304" s="1" t="str">
        <f>IFERROR(__xludf.DUMMYFUNCTION("""COMPUTED_VALUE"""),"a1155ed0e2f3a4edd1f4046980d51e1a")</f>
        <v>a1155ed0e2f3a4edd1f4046980d51e1a</v>
      </c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2" t="s">
        <v>1493</v>
      </c>
      <c r="B1305" s="2" t="s">
        <v>1263</v>
      </c>
      <c r="C1305" s="1"/>
      <c r="D1305" s="1"/>
      <c r="E1305" s="1"/>
      <c r="F1305" s="1" t="str">
        <f>IFERROR(__xludf.DUMMYFUNCTION("""COMPUTED_VALUE"""),"2022-04-11 15:35:02 UTC")</f>
        <v>2022-04-11 15:35:02 UTC</v>
      </c>
      <c r="G1305" s="1" t="str">
        <f>IFERROR(__xludf.DUMMYFUNCTION("""COMPUTED_VALUE"""),"4dfbbebbe0051d0f57669e6ffdf528fd")</f>
        <v>4dfbbebbe0051d0f57669e6ffdf528fd</v>
      </c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2" t="s">
        <v>1494</v>
      </c>
      <c r="B1306" s="2" t="s">
        <v>1495</v>
      </c>
      <c r="C1306" s="1"/>
      <c r="D1306" s="1"/>
      <c r="E1306" s="1"/>
      <c r="F1306" s="1" t="str">
        <f>IFERROR(__xludf.DUMMYFUNCTION("""COMPUTED_VALUE"""),"2022-04-11 15:34:49 UTC")</f>
        <v>2022-04-11 15:34:49 UTC</v>
      </c>
      <c r="G1306" s="1" t="str">
        <f>IFERROR(__xludf.DUMMYFUNCTION("""COMPUTED_VALUE"""),"4dfbbebbe0051d0f57669e6ffdf528fd")</f>
        <v>4dfbbebbe0051d0f57669e6ffdf528fd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2" t="s">
        <v>1496</v>
      </c>
      <c r="B1307" s="1"/>
      <c r="C1307" s="1"/>
      <c r="D1307" s="1"/>
      <c r="E1307" s="1"/>
      <c r="F1307" s="1" t="str">
        <f>IFERROR(__xludf.DUMMYFUNCTION("""COMPUTED_VALUE"""),"2022-04-11 15:33:30 UTC")</f>
        <v>2022-04-11 15:33:30 UTC</v>
      </c>
      <c r="G1307" s="1" t="str">
        <f>IFERROR(__xludf.DUMMYFUNCTION("""COMPUTED_VALUE"""),"a1155ed0e2f3a4edd1f4046980d51e1a")</f>
        <v>a1155ed0e2f3a4edd1f4046980d51e1a</v>
      </c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2" t="s">
        <v>1497</v>
      </c>
      <c r="B1308" s="2" t="s">
        <v>1498</v>
      </c>
      <c r="C1308" s="1"/>
      <c r="D1308" s="1"/>
      <c r="E1308" s="1"/>
      <c r="F1308" s="1" t="str">
        <f>IFERROR(__xludf.DUMMYFUNCTION("""COMPUTED_VALUE"""),"2022-04-11 15:32:53 UTC")</f>
        <v>2022-04-11 15:32:53 UTC</v>
      </c>
      <c r="G1308" s="1" t="str">
        <f>IFERROR(__xludf.DUMMYFUNCTION("""COMPUTED_VALUE"""),"a1155ed0e2f3a4edd1f4046980d51e1a")</f>
        <v>a1155ed0e2f3a4edd1f4046980d51e1a</v>
      </c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2" t="s">
        <v>1499</v>
      </c>
      <c r="B1309" s="2" t="s">
        <v>1500</v>
      </c>
      <c r="C1309" s="1"/>
      <c r="D1309" s="1"/>
      <c r="E1309" s="1"/>
      <c r="F1309" s="1" t="str">
        <f>IFERROR(__xludf.DUMMYFUNCTION("""COMPUTED_VALUE"""),"2022-04-11 15:31:46 UTC")</f>
        <v>2022-04-11 15:31:46 UTC</v>
      </c>
      <c r="G1309" s="1" t="str">
        <f>IFERROR(__xludf.DUMMYFUNCTION("""COMPUTED_VALUE"""),"de4d96e6e13dea7f85a73277171f0555")</f>
        <v>de4d96e6e13dea7f85a73277171f0555</v>
      </c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2" t="s">
        <v>1501</v>
      </c>
      <c r="B1310" s="1"/>
      <c r="C1310" s="1"/>
      <c r="D1310" s="1"/>
      <c r="E1310" s="1"/>
      <c r="F1310" s="1" t="str">
        <f>IFERROR(__xludf.DUMMYFUNCTION("""COMPUTED_VALUE"""),"2022-04-11 15:31:40 UTC")</f>
        <v>2022-04-11 15:31:40 UTC</v>
      </c>
      <c r="G1310" s="1" t="str">
        <f>IFERROR(__xludf.DUMMYFUNCTION("""COMPUTED_VALUE"""),"3a5c788558ee9dad7409e91d6b5d93a1")</f>
        <v>3a5c788558ee9dad7409e91d6b5d93a1</v>
      </c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2" t="s">
        <v>1502</v>
      </c>
      <c r="B1311" s="1"/>
      <c r="C1311" s="1"/>
      <c r="D1311" s="1"/>
      <c r="E1311" s="1"/>
      <c r="F1311" s="1" t="str">
        <f>IFERROR(__xludf.DUMMYFUNCTION("""COMPUTED_VALUE"""),"2022-04-11 15:31:37 UTC")</f>
        <v>2022-04-11 15:31:37 UTC</v>
      </c>
      <c r="G1311" s="1" t="str">
        <f>IFERROR(__xludf.DUMMYFUNCTION("""COMPUTED_VALUE"""),"ee8d5c7ae9a9531e7e077136b47758c4")</f>
        <v>ee8d5c7ae9a9531e7e077136b47758c4</v>
      </c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2" t="s">
        <v>1503</v>
      </c>
      <c r="B1312" s="2" t="s">
        <v>1500</v>
      </c>
      <c r="C1312" s="1"/>
      <c r="D1312" s="1"/>
      <c r="E1312" s="1"/>
      <c r="F1312" s="1" t="str">
        <f>IFERROR(__xludf.DUMMYFUNCTION("""COMPUTED_VALUE"""),"2022-04-11 15:31:36 UTC")</f>
        <v>2022-04-11 15:31:36 UTC</v>
      </c>
      <c r="G1312" s="1" t="str">
        <f>IFERROR(__xludf.DUMMYFUNCTION("""COMPUTED_VALUE"""),"3a5c788558ee9dad7409e91d6b5d93a1")</f>
        <v>3a5c788558ee9dad7409e91d6b5d93a1</v>
      </c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2" t="s">
        <v>1504</v>
      </c>
      <c r="B1313" s="1"/>
      <c r="C1313" s="1"/>
      <c r="D1313" s="1"/>
      <c r="E1313" s="1"/>
      <c r="F1313" s="1" t="str">
        <f>IFERROR(__xludf.DUMMYFUNCTION("""COMPUTED_VALUE"""),"2022-04-11 15:31:33 UTC")</f>
        <v>2022-04-11 15:31:33 UTC</v>
      </c>
      <c r="G1313" s="1" t="str">
        <f>IFERROR(__xludf.DUMMYFUNCTION("""COMPUTED_VALUE"""),"3a5c788558ee9dad7409e91d6b5d93a1")</f>
        <v>3a5c788558ee9dad7409e91d6b5d93a1</v>
      </c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2" t="s">
        <v>1505</v>
      </c>
      <c r="B1314" s="1"/>
      <c r="C1314" s="1"/>
      <c r="D1314" s="1"/>
      <c r="E1314" s="1"/>
      <c r="F1314" s="1" t="str">
        <f>IFERROR(__xludf.DUMMYFUNCTION("""COMPUTED_VALUE"""),"2022-04-11 15:31:27 UTC")</f>
        <v>2022-04-11 15:31:27 UTC</v>
      </c>
      <c r="G1314" s="1" t="str">
        <f>IFERROR(__xludf.DUMMYFUNCTION("""COMPUTED_VALUE"""),"3a5c788558ee9dad7409e91d6b5d93a1")</f>
        <v>3a5c788558ee9dad7409e91d6b5d93a1</v>
      </c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2" t="s">
        <v>1506</v>
      </c>
      <c r="B1315" s="2" t="s">
        <v>1500</v>
      </c>
      <c r="C1315" s="1"/>
      <c r="D1315" s="1"/>
      <c r="E1315" s="1"/>
      <c r="F1315" s="1" t="str">
        <f>IFERROR(__xludf.DUMMYFUNCTION("""COMPUTED_VALUE"""),"2022-04-11 15:31:22 UTC")</f>
        <v>2022-04-11 15:31:22 UTC</v>
      </c>
      <c r="G1315" s="1" t="str">
        <f>IFERROR(__xludf.DUMMYFUNCTION("""COMPUTED_VALUE"""),"3a5c788558ee9dad7409e91d6b5d93a1")</f>
        <v>3a5c788558ee9dad7409e91d6b5d93a1</v>
      </c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2" t="s">
        <v>1507</v>
      </c>
      <c r="B1316" s="1"/>
      <c r="C1316" s="1"/>
      <c r="D1316" s="1"/>
      <c r="E1316" s="1"/>
      <c r="F1316" s="1" t="str">
        <f>IFERROR(__xludf.DUMMYFUNCTION("""COMPUTED_VALUE"""),"2022-04-11 15:31:12 UTC")</f>
        <v>2022-04-11 15:31:12 UTC</v>
      </c>
      <c r="G1316" s="1" t="str">
        <f>IFERROR(__xludf.DUMMYFUNCTION("""COMPUTED_VALUE"""),"3a5c788558ee9dad7409e91d6b5d93a1")</f>
        <v>3a5c788558ee9dad7409e91d6b5d93a1</v>
      </c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2" t="s">
        <v>1508</v>
      </c>
      <c r="B1317" s="2" t="s">
        <v>1500</v>
      </c>
      <c r="C1317" s="1"/>
      <c r="D1317" s="1"/>
      <c r="E1317" s="1"/>
      <c r="F1317" s="1" t="str">
        <f>IFERROR(__xludf.DUMMYFUNCTION("""COMPUTED_VALUE"""),"2022-04-11 15:30:58 UTC")</f>
        <v>2022-04-11 15:30:58 UTC</v>
      </c>
      <c r="G1317" s="1" t="str">
        <f>IFERROR(__xludf.DUMMYFUNCTION("""COMPUTED_VALUE"""),"3a5c788558ee9dad7409e91d6b5d93a1")</f>
        <v>3a5c788558ee9dad7409e91d6b5d93a1</v>
      </c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2" t="s">
        <v>1509</v>
      </c>
      <c r="B1318" s="2" t="s">
        <v>1500</v>
      </c>
      <c r="C1318" s="1"/>
      <c r="D1318" s="1"/>
      <c r="E1318" s="1"/>
      <c r="F1318" s="1" t="str">
        <f>IFERROR(__xludf.DUMMYFUNCTION("""COMPUTED_VALUE"""),"2022-04-11 15:30:57 UTC")</f>
        <v>2022-04-11 15:30:57 UTC</v>
      </c>
      <c r="G1318" s="1" t="str">
        <f>IFERROR(__xludf.DUMMYFUNCTION("""COMPUTED_VALUE"""),"3a5c788558ee9dad7409e91d6b5d93a1")</f>
        <v>3a5c788558ee9dad7409e91d6b5d93a1</v>
      </c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2" t="s">
        <v>1510</v>
      </c>
      <c r="B1319" s="2" t="s">
        <v>1500</v>
      </c>
      <c r="C1319" s="1"/>
      <c r="D1319" s="1"/>
      <c r="E1319" s="1"/>
      <c r="F1319" s="1" t="str">
        <f>IFERROR(__xludf.DUMMYFUNCTION("""COMPUTED_VALUE"""),"2022-04-11 15:30:56 UTC")</f>
        <v>2022-04-11 15:30:56 UTC</v>
      </c>
      <c r="G1319" s="1" t="str">
        <f>IFERROR(__xludf.DUMMYFUNCTION("""COMPUTED_VALUE"""),"3a5c788558ee9dad7409e91d6b5d93a1")</f>
        <v>3a5c788558ee9dad7409e91d6b5d93a1</v>
      </c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2" t="s">
        <v>1511</v>
      </c>
      <c r="B1320" s="2" t="s">
        <v>1500</v>
      </c>
      <c r="C1320" s="1"/>
      <c r="D1320" s="1"/>
      <c r="E1320" s="1"/>
      <c r="F1320" s="1" t="str">
        <f>IFERROR(__xludf.DUMMYFUNCTION("""COMPUTED_VALUE"""),"2022-04-11 15:30:55 UTC")</f>
        <v>2022-04-11 15:30:55 UTC</v>
      </c>
      <c r="G1320" s="1" t="str">
        <f>IFERROR(__xludf.DUMMYFUNCTION("""COMPUTED_VALUE"""),"3a5c788558ee9dad7409e91d6b5d93a1")</f>
        <v>3a5c788558ee9dad7409e91d6b5d93a1</v>
      </c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2" t="s">
        <v>1512</v>
      </c>
      <c r="B1321" s="2" t="s">
        <v>1500</v>
      </c>
      <c r="C1321" s="1"/>
      <c r="D1321" s="1"/>
      <c r="E1321" s="1"/>
      <c r="F1321" s="1" t="str">
        <f>IFERROR(__xludf.DUMMYFUNCTION("""COMPUTED_VALUE"""),"2022-04-11 15:30:54 UTC")</f>
        <v>2022-04-11 15:30:54 UTC</v>
      </c>
      <c r="G1321" s="1" t="str">
        <f>IFERROR(__xludf.DUMMYFUNCTION("""COMPUTED_VALUE"""),"3a5c788558ee9dad7409e91d6b5d93a1")</f>
        <v>3a5c788558ee9dad7409e91d6b5d93a1</v>
      </c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2" t="s">
        <v>1513</v>
      </c>
      <c r="B1322" s="2" t="s">
        <v>1500</v>
      </c>
      <c r="C1322" s="1"/>
      <c r="D1322" s="1"/>
      <c r="E1322" s="1"/>
      <c r="F1322" s="1" t="str">
        <f>IFERROR(__xludf.DUMMYFUNCTION("""COMPUTED_VALUE"""),"2022-04-11 15:30:53 UTC")</f>
        <v>2022-04-11 15:30:53 UTC</v>
      </c>
      <c r="G1322" s="1" t="str">
        <f>IFERROR(__xludf.DUMMYFUNCTION("""COMPUTED_VALUE"""),"3a5c788558ee9dad7409e91d6b5d93a1")</f>
        <v>3a5c788558ee9dad7409e91d6b5d93a1</v>
      </c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2" t="s">
        <v>1514</v>
      </c>
      <c r="B1323" s="2" t="s">
        <v>1500</v>
      </c>
      <c r="C1323" s="1"/>
      <c r="D1323" s="1"/>
      <c r="E1323" s="1"/>
      <c r="F1323" s="1" t="str">
        <f>IFERROR(__xludf.DUMMYFUNCTION("""COMPUTED_VALUE"""),"2022-04-11 15:30:45 UTC")</f>
        <v>2022-04-11 15:30:45 UTC</v>
      </c>
      <c r="G1323" s="1" t="str">
        <f>IFERROR(__xludf.DUMMYFUNCTION("""COMPUTED_VALUE"""),"3a5c788558ee9dad7409e91d6b5d93a1")</f>
        <v>3a5c788558ee9dad7409e91d6b5d93a1</v>
      </c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2" t="s">
        <v>1515</v>
      </c>
      <c r="B1324" s="2" t="s">
        <v>1500</v>
      </c>
      <c r="C1324" s="1"/>
      <c r="D1324" s="1"/>
      <c r="E1324" s="1"/>
      <c r="F1324" s="1" t="str">
        <f>IFERROR(__xludf.DUMMYFUNCTION("""COMPUTED_VALUE"""),"2022-04-11 15:30:41 UTC")</f>
        <v>2022-04-11 15:30:41 UTC</v>
      </c>
      <c r="G1324" s="1" t="str">
        <f>IFERROR(__xludf.DUMMYFUNCTION("""COMPUTED_VALUE"""),"3a5c788558ee9dad7409e91d6b5d93a1")</f>
        <v>3a5c788558ee9dad7409e91d6b5d93a1</v>
      </c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2" t="s">
        <v>1516</v>
      </c>
      <c r="B1325" s="2" t="s">
        <v>1500</v>
      </c>
      <c r="C1325" s="1"/>
      <c r="D1325" s="1"/>
      <c r="E1325" s="1"/>
      <c r="F1325" s="1" t="str">
        <f>IFERROR(__xludf.DUMMYFUNCTION("""COMPUTED_VALUE"""),"2022-04-11 15:30:09 UTC")</f>
        <v>2022-04-11 15:30:09 UTC</v>
      </c>
      <c r="G1325" s="1" t="str">
        <f>IFERROR(__xludf.DUMMYFUNCTION("""COMPUTED_VALUE"""),"3a5c788558ee9dad7409e91d6b5d93a1")</f>
        <v>3a5c788558ee9dad7409e91d6b5d93a1</v>
      </c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2" t="s">
        <v>1517</v>
      </c>
      <c r="B1326" s="2" t="s">
        <v>1500</v>
      </c>
      <c r="C1326" s="1"/>
      <c r="D1326" s="1"/>
      <c r="E1326" s="1"/>
      <c r="F1326" s="1" t="str">
        <f>IFERROR(__xludf.DUMMYFUNCTION("""COMPUTED_VALUE"""),"2022-04-11 15:29:59 UTC")</f>
        <v>2022-04-11 15:29:59 UTC</v>
      </c>
      <c r="G1326" s="1" t="str">
        <f>IFERROR(__xludf.DUMMYFUNCTION("""COMPUTED_VALUE"""),"3a5c788558ee9dad7409e91d6b5d93a1")</f>
        <v>3a5c788558ee9dad7409e91d6b5d93a1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2" t="s">
        <v>1518</v>
      </c>
      <c r="B1327" s="2" t="s">
        <v>1500</v>
      </c>
      <c r="C1327" s="1"/>
      <c r="D1327" s="1"/>
      <c r="E1327" s="1"/>
      <c r="F1327" s="1" t="str">
        <f>IFERROR(__xludf.DUMMYFUNCTION("""COMPUTED_VALUE"""),"2022-04-11 15:29:57 UTC")</f>
        <v>2022-04-11 15:29:57 UTC</v>
      </c>
      <c r="G1327" s="1" t="str">
        <f>IFERROR(__xludf.DUMMYFUNCTION("""COMPUTED_VALUE"""),"3a5c788558ee9dad7409e91d6b5d93a1")</f>
        <v>3a5c788558ee9dad7409e91d6b5d93a1</v>
      </c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2" t="s">
        <v>1519</v>
      </c>
      <c r="B1328" s="2" t="s">
        <v>1500</v>
      </c>
      <c r="C1328" s="1"/>
      <c r="D1328" s="1"/>
      <c r="E1328" s="1"/>
      <c r="F1328" s="1" t="str">
        <f>IFERROR(__xludf.DUMMYFUNCTION("""COMPUTED_VALUE"""),"2022-04-11 15:29:56 UTC")</f>
        <v>2022-04-11 15:29:56 UTC</v>
      </c>
      <c r="G1328" s="1" t="str">
        <f>IFERROR(__xludf.DUMMYFUNCTION("""COMPUTED_VALUE"""),"3a5c788558ee9dad7409e91d6b5d93a1")</f>
        <v>3a5c788558ee9dad7409e91d6b5d93a1</v>
      </c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2" t="s">
        <v>1520</v>
      </c>
      <c r="B1329" s="2" t="s">
        <v>1500</v>
      </c>
      <c r="C1329" s="1"/>
      <c r="D1329" s="1"/>
      <c r="E1329" s="1"/>
      <c r="F1329" s="1" t="str">
        <f>IFERROR(__xludf.DUMMYFUNCTION("""COMPUTED_VALUE"""),"2022-04-11 15:29:51 UTC")</f>
        <v>2022-04-11 15:29:51 UTC</v>
      </c>
      <c r="G1329" s="1" t="str">
        <f>IFERROR(__xludf.DUMMYFUNCTION("""COMPUTED_VALUE"""),"3a5c788558ee9dad7409e91d6b5d93a1")</f>
        <v>3a5c788558ee9dad7409e91d6b5d93a1</v>
      </c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2" t="s">
        <v>1521</v>
      </c>
      <c r="B1330" s="1"/>
      <c r="C1330" s="1"/>
      <c r="D1330" s="1"/>
      <c r="E1330" s="1"/>
      <c r="F1330" s="1" t="str">
        <f>IFERROR(__xludf.DUMMYFUNCTION("""COMPUTED_VALUE"""),"2022-04-11 15:29:37 UTC")</f>
        <v>2022-04-11 15:29:37 UTC</v>
      </c>
      <c r="G1330" s="1" t="str">
        <f>IFERROR(__xludf.DUMMYFUNCTION("""COMPUTED_VALUE"""),"3a5c788558ee9dad7409e91d6b5d93a1")</f>
        <v>3a5c788558ee9dad7409e91d6b5d93a1</v>
      </c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2" t="s">
        <v>1522</v>
      </c>
      <c r="B1331" s="2" t="s">
        <v>1500</v>
      </c>
      <c r="C1331" s="1"/>
      <c r="D1331" s="1"/>
      <c r="E1331" s="1"/>
      <c r="F1331" s="1" t="str">
        <f>IFERROR(__xludf.DUMMYFUNCTION("""COMPUTED_VALUE"""),"2022-04-11 15:29:34 UTC")</f>
        <v>2022-04-11 15:29:34 UTC</v>
      </c>
      <c r="G1331" s="1" t="str">
        <f>IFERROR(__xludf.DUMMYFUNCTION("""COMPUTED_VALUE"""),"3a5c788558ee9dad7409e91d6b5d93a1")</f>
        <v>3a5c788558ee9dad7409e91d6b5d93a1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2" t="s">
        <v>1523</v>
      </c>
      <c r="B1332" s="2" t="s">
        <v>1500</v>
      </c>
      <c r="C1332" s="1"/>
      <c r="D1332" s="1"/>
      <c r="E1332" s="1"/>
      <c r="F1332" s="1" t="str">
        <f>IFERROR(__xludf.DUMMYFUNCTION("""COMPUTED_VALUE"""),"2022-04-11 15:29:32 UTC")</f>
        <v>2022-04-11 15:29:32 UTC</v>
      </c>
      <c r="G1332" s="1" t="str">
        <f>IFERROR(__xludf.DUMMYFUNCTION("""COMPUTED_VALUE"""),"3a5c788558ee9dad7409e91d6b5d93a1")</f>
        <v>3a5c788558ee9dad7409e91d6b5d93a1</v>
      </c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2" t="s">
        <v>1524</v>
      </c>
      <c r="B1333" s="2" t="s">
        <v>1500</v>
      </c>
      <c r="C1333" s="1"/>
      <c r="D1333" s="1"/>
      <c r="E1333" s="1"/>
      <c r="F1333" s="1" t="str">
        <f>IFERROR(__xludf.DUMMYFUNCTION("""COMPUTED_VALUE"""),"2022-04-11 15:29:30 UTC")</f>
        <v>2022-04-11 15:29:30 UTC</v>
      </c>
      <c r="G1333" s="1" t="str">
        <f>IFERROR(__xludf.DUMMYFUNCTION("""COMPUTED_VALUE"""),"3a5c788558ee9dad7409e91d6b5d93a1")</f>
        <v>3a5c788558ee9dad7409e91d6b5d93a1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2" t="s">
        <v>1525</v>
      </c>
      <c r="B1334" s="2" t="s">
        <v>1500</v>
      </c>
      <c r="C1334" s="1"/>
      <c r="D1334" s="1"/>
      <c r="E1334" s="1"/>
      <c r="F1334" s="1" t="str">
        <f>IFERROR(__xludf.DUMMYFUNCTION("""COMPUTED_VALUE"""),"2022-04-11 15:29:29 UTC")</f>
        <v>2022-04-11 15:29:29 UTC</v>
      </c>
      <c r="G1334" s="1" t="str">
        <f>IFERROR(__xludf.DUMMYFUNCTION("""COMPUTED_VALUE"""),"3a5c788558ee9dad7409e91d6b5d93a1")</f>
        <v>3a5c788558ee9dad7409e91d6b5d93a1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2" t="s">
        <v>1526</v>
      </c>
      <c r="B1335" s="1"/>
      <c r="C1335" s="1"/>
      <c r="D1335" s="1"/>
      <c r="E1335" s="1"/>
      <c r="F1335" s="1" t="str">
        <f>IFERROR(__xludf.DUMMYFUNCTION("""COMPUTED_VALUE"""),"2022-04-11 15:29:26 UTC")</f>
        <v>2022-04-11 15:29:26 UTC</v>
      </c>
      <c r="G1335" s="1" t="str">
        <f>IFERROR(__xludf.DUMMYFUNCTION("""COMPUTED_VALUE"""),"3a5c788558ee9dad7409e91d6b5d93a1")</f>
        <v>3a5c788558ee9dad7409e91d6b5d93a1</v>
      </c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2" t="s">
        <v>1527</v>
      </c>
      <c r="B1336" s="2" t="s">
        <v>1500</v>
      </c>
      <c r="C1336" s="1"/>
      <c r="D1336" s="1"/>
      <c r="E1336" s="1"/>
      <c r="F1336" s="1" t="str">
        <f>IFERROR(__xludf.DUMMYFUNCTION("""COMPUTED_VALUE"""),"2022-04-11 15:29:21 UTC")</f>
        <v>2022-04-11 15:29:21 UTC</v>
      </c>
      <c r="G1336" s="1" t="str">
        <f>IFERROR(__xludf.DUMMYFUNCTION("""COMPUTED_VALUE"""),"3a5c788558ee9dad7409e91d6b5d93a1")</f>
        <v>3a5c788558ee9dad7409e91d6b5d93a1</v>
      </c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2" t="s">
        <v>1528</v>
      </c>
      <c r="B1337" s="2" t="s">
        <v>1500</v>
      </c>
      <c r="C1337" s="1"/>
      <c r="D1337" s="1"/>
      <c r="E1337" s="1"/>
      <c r="F1337" s="1" t="str">
        <f>IFERROR(__xludf.DUMMYFUNCTION("""COMPUTED_VALUE"""),"2022-04-11 15:29:19 UTC")</f>
        <v>2022-04-11 15:29:19 UTC</v>
      </c>
      <c r="G1337" s="1" t="str">
        <f>IFERROR(__xludf.DUMMYFUNCTION("""COMPUTED_VALUE"""),"3a5c788558ee9dad7409e91d6b5d93a1")</f>
        <v>3a5c788558ee9dad7409e91d6b5d93a1</v>
      </c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2" t="s">
        <v>1529</v>
      </c>
      <c r="B1338" s="2" t="s">
        <v>1500</v>
      </c>
      <c r="C1338" s="1"/>
      <c r="D1338" s="1"/>
      <c r="E1338" s="1"/>
      <c r="F1338" s="1" t="str">
        <f>IFERROR(__xludf.DUMMYFUNCTION("""COMPUTED_VALUE"""),"2022-04-11 15:29:15 UTC")</f>
        <v>2022-04-11 15:29:15 UTC</v>
      </c>
      <c r="G1338" s="1" t="str">
        <f>IFERROR(__xludf.DUMMYFUNCTION("""COMPUTED_VALUE"""),"3a5c788558ee9dad7409e91d6b5d93a1")</f>
        <v>3a5c788558ee9dad7409e91d6b5d93a1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2" t="s">
        <v>1530</v>
      </c>
      <c r="B1339" s="2" t="s">
        <v>1500</v>
      </c>
      <c r="C1339" s="1"/>
      <c r="D1339" s="1"/>
      <c r="E1339" s="1"/>
      <c r="F1339" s="1" t="str">
        <f>IFERROR(__xludf.DUMMYFUNCTION("""COMPUTED_VALUE"""),"2022-04-11 15:29:12 UTC")</f>
        <v>2022-04-11 15:29:12 UTC</v>
      </c>
      <c r="G1339" s="1" t="str">
        <f>IFERROR(__xludf.DUMMYFUNCTION("""COMPUTED_VALUE"""),"3a5c788558ee9dad7409e91d6b5d93a1")</f>
        <v>3a5c788558ee9dad7409e91d6b5d93a1</v>
      </c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2" t="s">
        <v>1531</v>
      </c>
      <c r="B1340" s="2" t="s">
        <v>1500</v>
      </c>
      <c r="C1340" s="1"/>
      <c r="D1340" s="1"/>
      <c r="E1340" s="1"/>
      <c r="F1340" s="1" t="str">
        <f>IFERROR(__xludf.DUMMYFUNCTION("""COMPUTED_VALUE"""),"2022-04-11 15:29:08 UTC")</f>
        <v>2022-04-11 15:29:08 UTC</v>
      </c>
      <c r="G1340" s="1" t="str">
        <f>IFERROR(__xludf.DUMMYFUNCTION("""COMPUTED_VALUE"""),"3a5c788558ee9dad7409e91d6b5d93a1")</f>
        <v>3a5c788558ee9dad7409e91d6b5d93a1</v>
      </c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2" t="s">
        <v>1532</v>
      </c>
      <c r="B1341" s="2" t="s">
        <v>1533</v>
      </c>
      <c r="C1341" s="1"/>
      <c r="D1341" s="1"/>
      <c r="E1341" s="1"/>
      <c r="F1341" s="1" t="str">
        <f>IFERROR(__xludf.DUMMYFUNCTION("""COMPUTED_VALUE"""),"2022-04-11 15:29:04 UTC")</f>
        <v>2022-04-11 15:29:04 UTC</v>
      </c>
      <c r="G1341" s="1" t="str">
        <f>IFERROR(__xludf.DUMMYFUNCTION("""COMPUTED_VALUE"""),"3a5c788558ee9dad7409e91d6b5d93a1")</f>
        <v>3a5c788558ee9dad7409e91d6b5d93a1</v>
      </c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2" t="s">
        <v>1534</v>
      </c>
      <c r="B1342" s="1"/>
      <c r="C1342" s="1"/>
      <c r="D1342" s="1"/>
      <c r="E1342" s="1"/>
      <c r="F1342" s="1" t="str">
        <f>IFERROR(__xludf.DUMMYFUNCTION("""COMPUTED_VALUE"""),"2022-04-11 15:27:24 UTC")</f>
        <v>2022-04-11 15:27:24 UTC</v>
      </c>
      <c r="G1342" s="1" t="str">
        <f>IFERROR(__xludf.DUMMYFUNCTION("""COMPUTED_VALUE"""),"3a5c788558ee9dad7409e91d6b5d93a1")</f>
        <v>3a5c788558ee9dad7409e91d6b5d93a1</v>
      </c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2" t="s">
        <v>1535</v>
      </c>
      <c r="B1343" s="1"/>
      <c r="C1343" s="1"/>
      <c r="D1343" s="1"/>
      <c r="E1343" s="1"/>
      <c r="F1343" s="1" t="str">
        <f>IFERROR(__xludf.DUMMYFUNCTION("""COMPUTED_VALUE"""),"2022-04-11 15:27:21 UTC")</f>
        <v>2022-04-11 15:27:21 UTC</v>
      </c>
      <c r="G1343" s="1" t="str">
        <f>IFERROR(__xludf.DUMMYFUNCTION("""COMPUTED_VALUE"""),"3a5c788558ee9dad7409e91d6b5d93a1")</f>
        <v>3a5c788558ee9dad7409e91d6b5d93a1</v>
      </c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2" t="s">
        <v>1536</v>
      </c>
      <c r="B1344" s="2" t="s">
        <v>1537</v>
      </c>
      <c r="C1344" s="1"/>
      <c r="D1344" s="1"/>
      <c r="E1344" s="1"/>
      <c r="F1344" s="1" t="str">
        <f>IFERROR(__xludf.DUMMYFUNCTION("""COMPUTED_VALUE"""),"2022-04-11 15:23:17 UTC")</f>
        <v>2022-04-11 15:23:17 UTC</v>
      </c>
      <c r="G1344" s="1" t="str">
        <f>IFERROR(__xludf.DUMMYFUNCTION("""COMPUTED_VALUE"""),"3a5c788558ee9dad7409e91d6b5d93a1")</f>
        <v>3a5c788558ee9dad7409e91d6b5d93a1</v>
      </c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2" t="s">
        <v>1538</v>
      </c>
      <c r="B1345" s="2" t="s">
        <v>1539</v>
      </c>
      <c r="C1345" s="1"/>
      <c r="D1345" s="1"/>
      <c r="E1345" s="1"/>
      <c r="F1345" s="1" t="str">
        <f>IFERROR(__xludf.DUMMYFUNCTION("""COMPUTED_VALUE"""),"2022-04-11 15:21:13 UTC")</f>
        <v>2022-04-11 15:21:13 UTC</v>
      </c>
      <c r="G1345" s="1" t="str">
        <f>IFERROR(__xludf.DUMMYFUNCTION("""COMPUTED_VALUE"""),"3a5c788558ee9dad7409e91d6b5d93a1")</f>
        <v>3a5c788558ee9dad7409e91d6b5d93a1</v>
      </c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2" t="s">
        <v>1540</v>
      </c>
      <c r="B1346" s="1"/>
      <c r="C1346" s="1"/>
      <c r="D1346" s="1"/>
      <c r="E1346" s="1"/>
      <c r="F1346" s="1" t="str">
        <f>IFERROR(__xludf.DUMMYFUNCTION("""COMPUTED_VALUE"""),"2022-04-11 15:20:08 UTC")</f>
        <v>2022-04-11 15:20:08 UTC</v>
      </c>
      <c r="G1346" s="1" t="str">
        <f>IFERROR(__xludf.DUMMYFUNCTION("""COMPUTED_VALUE"""),"3a5c788558ee9dad7409e91d6b5d93a1")</f>
        <v>3a5c788558ee9dad7409e91d6b5d93a1</v>
      </c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2" t="s">
        <v>1541</v>
      </c>
      <c r="B1347" s="2" t="s">
        <v>1542</v>
      </c>
      <c r="C1347" s="1"/>
      <c r="D1347" s="1"/>
      <c r="E1347" s="1"/>
      <c r="F1347" s="1" t="str">
        <f>IFERROR(__xludf.DUMMYFUNCTION("""COMPUTED_VALUE"""),"2022-04-11 15:19:06 UTC")</f>
        <v>2022-04-11 15:19:06 UTC</v>
      </c>
      <c r="G1347" s="1" t="str">
        <f>IFERROR(__xludf.DUMMYFUNCTION("""COMPUTED_VALUE"""),"3a5c788558ee9dad7409e91d6b5d93a1")</f>
        <v>3a5c788558ee9dad7409e91d6b5d93a1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2" t="s">
        <v>1543</v>
      </c>
      <c r="B1348" s="2" t="s">
        <v>1544</v>
      </c>
      <c r="C1348" s="1"/>
      <c r="D1348" s="1"/>
      <c r="E1348" s="1"/>
      <c r="F1348" s="1" t="str">
        <f>IFERROR(__xludf.DUMMYFUNCTION("""COMPUTED_VALUE"""),"2022-04-11 15:19:00 UTC")</f>
        <v>2022-04-11 15:19:00 UTC</v>
      </c>
      <c r="G1348" s="1" t="str">
        <f>IFERROR(__xludf.DUMMYFUNCTION("""COMPUTED_VALUE"""),"3a5c788558ee9dad7409e91d6b5d93a1")</f>
        <v>3a5c788558ee9dad7409e91d6b5d93a1</v>
      </c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2" t="s">
        <v>1545</v>
      </c>
      <c r="B1349" s="1"/>
      <c r="C1349" s="1"/>
      <c r="D1349" s="1"/>
      <c r="E1349" s="1"/>
      <c r="F1349" s="1" t="str">
        <f>IFERROR(__xludf.DUMMYFUNCTION("""COMPUTED_VALUE"""),"2022-04-11 15:18:42 UTC")</f>
        <v>2022-04-11 15:18:42 UTC</v>
      </c>
      <c r="G1349" s="1" t="str">
        <f>IFERROR(__xludf.DUMMYFUNCTION("""COMPUTED_VALUE"""),"3a5c788558ee9dad7409e91d6b5d93a1")</f>
        <v>3a5c788558ee9dad7409e91d6b5d93a1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2" t="s">
        <v>1546</v>
      </c>
      <c r="B1350" s="2" t="s">
        <v>1315</v>
      </c>
      <c r="C1350" s="1"/>
      <c r="D1350" s="1"/>
      <c r="E1350" s="1"/>
      <c r="F1350" s="1" t="str">
        <f>IFERROR(__xludf.DUMMYFUNCTION("""COMPUTED_VALUE"""),"2022-04-11 15:18:06 UTC")</f>
        <v>2022-04-11 15:18:06 UTC</v>
      </c>
      <c r="G1350" s="1" t="str">
        <f>IFERROR(__xludf.DUMMYFUNCTION("""COMPUTED_VALUE"""),"1f82756933b6ae4560ad8d1726a73093")</f>
        <v>1f82756933b6ae4560ad8d1726a73093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2" t="s">
        <v>1547</v>
      </c>
      <c r="B1351" s="1"/>
      <c r="C1351" s="1"/>
      <c r="D1351" s="1"/>
      <c r="E1351" s="1"/>
      <c r="F1351" s="1" t="str">
        <f>IFERROR(__xludf.DUMMYFUNCTION("""COMPUTED_VALUE"""),"2022-04-11 15:17:46 UTC")</f>
        <v>2022-04-11 15:17:46 UTC</v>
      </c>
      <c r="G1351" s="1" t="str">
        <f>IFERROR(__xludf.DUMMYFUNCTION("""COMPUTED_VALUE"""),"3a5c788558ee9dad7409e91d6b5d93a1")</f>
        <v>3a5c788558ee9dad7409e91d6b5d93a1</v>
      </c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2" t="s">
        <v>1548</v>
      </c>
      <c r="B1352" s="1"/>
      <c r="C1352" s="1"/>
      <c r="D1352" s="1"/>
      <c r="E1352" s="1"/>
      <c r="F1352" s="1" t="str">
        <f>IFERROR(__xludf.DUMMYFUNCTION("""COMPUTED_VALUE"""),"2022-04-11 15:17:04 UTC")</f>
        <v>2022-04-11 15:17:04 UTC</v>
      </c>
      <c r="G1352" s="1" t="str">
        <f>IFERROR(__xludf.DUMMYFUNCTION("""COMPUTED_VALUE"""),"3a5c788558ee9dad7409e91d6b5d93a1")</f>
        <v>3a5c788558ee9dad7409e91d6b5d93a1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2" t="s">
        <v>1549</v>
      </c>
      <c r="B1353" s="2" t="s">
        <v>1065</v>
      </c>
      <c r="C1353" s="1"/>
      <c r="D1353" s="1"/>
      <c r="E1353" s="1"/>
      <c r="F1353" s="1" t="str">
        <f>IFERROR(__xludf.DUMMYFUNCTION("""COMPUTED_VALUE"""),"2022-04-11 15:16:49 UTC")</f>
        <v>2022-04-11 15:16:49 UTC</v>
      </c>
      <c r="G1353" s="1" t="str">
        <f>IFERROR(__xludf.DUMMYFUNCTION("""COMPUTED_VALUE"""),"3a5c788558ee9dad7409e91d6b5d93a1")</f>
        <v>3a5c788558ee9dad7409e91d6b5d93a1</v>
      </c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2" t="s">
        <v>1550</v>
      </c>
      <c r="B1354" s="2" t="s">
        <v>1065</v>
      </c>
      <c r="C1354" s="1"/>
      <c r="D1354" s="1"/>
      <c r="E1354" s="1"/>
      <c r="F1354" s="1" t="str">
        <f>IFERROR(__xludf.DUMMYFUNCTION("""COMPUTED_VALUE"""),"2022-04-11 15:16:47 UTC")</f>
        <v>2022-04-11 15:16:47 UTC</v>
      </c>
      <c r="G1354" s="1" t="str">
        <f>IFERROR(__xludf.DUMMYFUNCTION("""COMPUTED_VALUE"""),"3a5c788558ee9dad7409e91d6b5d93a1")</f>
        <v>3a5c788558ee9dad7409e91d6b5d93a1</v>
      </c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2" t="s">
        <v>1551</v>
      </c>
      <c r="B1355" s="2" t="s">
        <v>1552</v>
      </c>
      <c r="C1355" s="1"/>
      <c r="D1355" s="1"/>
      <c r="E1355" s="1"/>
      <c r="F1355" s="1" t="str">
        <f>IFERROR(__xludf.DUMMYFUNCTION("""COMPUTED_VALUE"""),"2022-04-11 15:14:23 UTC")</f>
        <v>2022-04-11 15:14:23 UTC</v>
      </c>
      <c r="G1355" s="1" t="str">
        <f>IFERROR(__xludf.DUMMYFUNCTION("""COMPUTED_VALUE"""),"3a5c788558ee9dad7409e91d6b5d93a1")</f>
        <v>3a5c788558ee9dad7409e91d6b5d93a1</v>
      </c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2" t="s">
        <v>1553</v>
      </c>
      <c r="B1356" s="2" t="s">
        <v>1554</v>
      </c>
      <c r="C1356" s="1"/>
      <c r="D1356" s="1"/>
      <c r="E1356" s="1"/>
      <c r="F1356" s="1" t="str">
        <f>IFERROR(__xludf.DUMMYFUNCTION("""COMPUTED_VALUE"""),"2022-04-11 15:14:19 UTC")</f>
        <v>2022-04-11 15:14:19 UTC</v>
      </c>
      <c r="G1356" s="1" t="str">
        <f>IFERROR(__xludf.DUMMYFUNCTION("""COMPUTED_VALUE"""),"3a5c788558ee9dad7409e91d6b5d93a1")</f>
        <v>3a5c788558ee9dad7409e91d6b5d93a1</v>
      </c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2" t="s">
        <v>1555</v>
      </c>
      <c r="B1357" s="2" t="s">
        <v>1556</v>
      </c>
      <c r="C1357" s="1"/>
      <c r="D1357" s="1"/>
      <c r="E1357" s="1"/>
      <c r="F1357" s="1" t="str">
        <f>IFERROR(__xludf.DUMMYFUNCTION("""COMPUTED_VALUE"""),"2022-04-11 15:12:27 UTC")</f>
        <v>2022-04-11 15:12:27 UTC</v>
      </c>
      <c r="G1357" s="1" t="str">
        <f>IFERROR(__xludf.DUMMYFUNCTION("""COMPUTED_VALUE"""),"3a5c788558ee9dad7409e91d6b5d93a1")</f>
        <v>3a5c788558ee9dad7409e91d6b5d93a1</v>
      </c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2" t="s">
        <v>1557</v>
      </c>
      <c r="B1358" s="1"/>
      <c r="C1358" s="1"/>
      <c r="D1358" s="1"/>
      <c r="E1358" s="1"/>
      <c r="F1358" s="1" t="str">
        <f>IFERROR(__xludf.DUMMYFUNCTION("""COMPUTED_VALUE"""),"2022-04-11 15:10:41 UTC")</f>
        <v>2022-04-11 15:10:41 UTC</v>
      </c>
      <c r="G1358" s="1" t="str">
        <f>IFERROR(__xludf.DUMMYFUNCTION("""COMPUTED_VALUE"""),"3a5c788558ee9dad7409e91d6b5d93a1")</f>
        <v>3a5c788558ee9dad7409e91d6b5d93a1</v>
      </c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2" t="s">
        <v>1558</v>
      </c>
      <c r="B1359" s="2" t="s">
        <v>1559</v>
      </c>
      <c r="C1359" s="1"/>
      <c r="D1359" s="1"/>
      <c r="E1359" s="1"/>
      <c r="F1359" s="1" t="str">
        <f>IFERROR(__xludf.DUMMYFUNCTION("""COMPUTED_VALUE"""),"2022-04-11 15:09:04 UTC")</f>
        <v>2022-04-11 15:09:04 UTC</v>
      </c>
      <c r="G1359" s="1" t="str">
        <f>IFERROR(__xludf.DUMMYFUNCTION("""COMPUTED_VALUE"""),"3a5c788558ee9dad7409e91d6b5d93a1")</f>
        <v>3a5c788558ee9dad7409e91d6b5d93a1</v>
      </c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2" t="s">
        <v>1560</v>
      </c>
      <c r="B1360" s="2" t="s">
        <v>1559</v>
      </c>
      <c r="C1360" s="1"/>
      <c r="D1360" s="1"/>
      <c r="E1360" s="1"/>
      <c r="F1360" s="1" t="str">
        <f>IFERROR(__xludf.DUMMYFUNCTION("""COMPUTED_VALUE"""),"2022-04-11 15:09:02 UTC")</f>
        <v>2022-04-11 15:09:02 UTC</v>
      </c>
      <c r="G1360" s="1" t="str">
        <f>IFERROR(__xludf.DUMMYFUNCTION("""COMPUTED_VALUE"""),"3a5c788558ee9dad7409e91d6b5d93a1")</f>
        <v>3a5c788558ee9dad7409e91d6b5d93a1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2" t="s">
        <v>1561</v>
      </c>
      <c r="B1361" s="2" t="s">
        <v>1559</v>
      </c>
      <c r="C1361" s="1"/>
      <c r="D1361" s="1"/>
      <c r="E1361" s="1"/>
      <c r="F1361" s="1" t="str">
        <f>IFERROR(__xludf.DUMMYFUNCTION("""COMPUTED_VALUE"""),"2022-04-11 15:09:01 UTC")</f>
        <v>2022-04-11 15:09:01 UTC</v>
      </c>
      <c r="G1361" s="1" t="str">
        <f>IFERROR(__xludf.DUMMYFUNCTION("""COMPUTED_VALUE"""),"3a5c788558ee9dad7409e91d6b5d93a1")</f>
        <v>3a5c788558ee9dad7409e91d6b5d93a1</v>
      </c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2" t="s">
        <v>1562</v>
      </c>
      <c r="B1362" s="2" t="s">
        <v>1559</v>
      </c>
      <c r="C1362" s="1"/>
      <c r="D1362" s="1"/>
      <c r="E1362" s="1"/>
      <c r="F1362" s="1" t="str">
        <f>IFERROR(__xludf.DUMMYFUNCTION("""COMPUTED_VALUE"""),"2022-04-11 15:08:59 UTC")</f>
        <v>2022-04-11 15:08:59 UTC</v>
      </c>
      <c r="G1362" s="1" t="str">
        <f>IFERROR(__xludf.DUMMYFUNCTION("""COMPUTED_VALUE"""),"3a5c788558ee9dad7409e91d6b5d93a1")</f>
        <v>3a5c788558ee9dad7409e91d6b5d93a1</v>
      </c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2" t="s">
        <v>1563</v>
      </c>
      <c r="B1363" s="2" t="s">
        <v>1559</v>
      </c>
      <c r="C1363" s="1"/>
      <c r="D1363" s="1"/>
      <c r="E1363" s="1"/>
      <c r="F1363" s="1" t="str">
        <f>IFERROR(__xludf.DUMMYFUNCTION("""COMPUTED_VALUE"""),"2022-04-11 15:08:54 UTC")</f>
        <v>2022-04-11 15:08:54 UTC</v>
      </c>
      <c r="G1363" s="1" t="str">
        <f>IFERROR(__xludf.DUMMYFUNCTION("""COMPUTED_VALUE"""),"3a5c788558ee9dad7409e91d6b5d93a1")</f>
        <v>3a5c788558ee9dad7409e91d6b5d93a1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2" t="s">
        <v>1564</v>
      </c>
      <c r="B1364" s="2" t="s">
        <v>1565</v>
      </c>
      <c r="C1364" s="1"/>
      <c r="D1364" s="1"/>
      <c r="E1364" s="1"/>
      <c r="F1364" s="1" t="str">
        <f>IFERROR(__xludf.DUMMYFUNCTION("""COMPUTED_VALUE"""),"2022-04-11 15:08:34 UTC")</f>
        <v>2022-04-11 15:08:34 UTC</v>
      </c>
      <c r="G1364" s="1" t="str">
        <f>IFERROR(__xludf.DUMMYFUNCTION("""COMPUTED_VALUE"""),"3a5c788558ee9dad7409e91d6b5d93a1")</f>
        <v>3a5c788558ee9dad7409e91d6b5d93a1</v>
      </c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2" t="s">
        <v>1566</v>
      </c>
      <c r="B1365" s="2" t="s">
        <v>1567</v>
      </c>
      <c r="C1365" s="1"/>
      <c r="D1365" s="1"/>
      <c r="E1365" s="1"/>
      <c r="F1365" s="1" t="str">
        <f>IFERROR(__xludf.DUMMYFUNCTION("""COMPUTED_VALUE"""),"2022-04-11 15:08:17 UTC")</f>
        <v>2022-04-11 15:08:17 UTC</v>
      </c>
      <c r="G1365" s="1" t="str">
        <f>IFERROR(__xludf.DUMMYFUNCTION("""COMPUTED_VALUE"""),"3a5c788558ee9dad7409e91d6b5d93a1")</f>
        <v>3a5c788558ee9dad7409e91d6b5d93a1</v>
      </c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2" t="s">
        <v>1568</v>
      </c>
      <c r="B1366" s="2" t="s">
        <v>1569</v>
      </c>
      <c r="C1366" s="1"/>
      <c r="D1366" s="1"/>
      <c r="E1366" s="1"/>
      <c r="F1366" s="1" t="str">
        <f>IFERROR(__xludf.DUMMYFUNCTION("""COMPUTED_VALUE"""),"2022-04-11 15:06:35 UTC")</f>
        <v>2022-04-11 15:06:35 UTC</v>
      </c>
      <c r="G1366" s="1" t="str">
        <f>IFERROR(__xludf.DUMMYFUNCTION("""COMPUTED_VALUE"""),"3a5c788558ee9dad7409e91d6b5d93a1")</f>
        <v>3a5c788558ee9dad7409e91d6b5d93a1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2" t="s">
        <v>1570</v>
      </c>
      <c r="B1367" s="1"/>
      <c r="C1367" s="1"/>
      <c r="D1367" s="1"/>
      <c r="E1367" s="1"/>
      <c r="F1367" s="1" t="str">
        <f>IFERROR(__xludf.DUMMYFUNCTION("""COMPUTED_VALUE"""),"2022-04-11 15:06:33 UTC")</f>
        <v>2022-04-11 15:06:33 UTC</v>
      </c>
      <c r="G1367" s="1" t="str">
        <f>IFERROR(__xludf.DUMMYFUNCTION("""COMPUTED_VALUE"""),"3a5c788558ee9dad7409e91d6b5d93a1")</f>
        <v>3a5c788558ee9dad7409e91d6b5d93a1</v>
      </c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2" t="s">
        <v>1571</v>
      </c>
      <c r="B1368" s="1"/>
      <c r="C1368" s="1"/>
      <c r="D1368" s="1"/>
      <c r="E1368" s="1"/>
      <c r="F1368" s="1" t="str">
        <f>IFERROR(__xludf.DUMMYFUNCTION("""COMPUTED_VALUE"""),"2022-04-11 15:06:07 UTC")</f>
        <v>2022-04-11 15:06:07 UTC</v>
      </c>
      <c r="G1368" s="1" t="str">
        <f>IFERROR(__xludf.DUMMYFUNCTION("""COMPUTED_VALUE"""),"3a5c788558ee9dad7409e91d6b5d93a1")</f>
        <v>3a5c788558ee9dad7409e91d6b5d93a1</v>
      </c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2" t="s">
        <v>1572</v>
      </c>
      <c r="B1369" s="1"/>
      <c r="C1369" s="1"/>
      <c r="D1369" s="1"/>
      <c r="E1369" s="1"/>
      <c r="F1369" s="1" t="str">
        <f>IFERROR(__xludf.DUMMYFUNCTION("""COMPUTED_VALUE"""),"2022-04-11 15:05:50 UTC")</f>
        <v>2022-04-11 15:05:50 UTC</v>
      </c>
      <c r="G1369" s="1" t="str">
        <f>IFERROR(__xludf.DUMMYFUNCTION("""COMPUTED_VALUE"""),"f06accb322f262dc319a7859cf46992d")</f>
        <v>f06accb322f262dc319a7859cf46992d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2" t="s">
        <v>1573</v>
      </c>
      <c r="B1370" s="1"/>
      <c r="C1370" s="1"/>
      <c r="D1370" s="1"/>
      <c r="E1370" s="1"/>
      <c r="F1370" s="1" t="str">
        <f>IFERROR(__xludf.DUMMYFUNCTION("""COMPUTED_VALUE"""),"2022-04-11 15:04:02 UTC")</f>
        <v>2022-04-11 15:04:02 UTC</v>
      </c>
      <c r="G1370" s="1" t="str">
        <f>IFERROR(__xludf.DUMMYFUNCTION("""COMPUTED_VALUE"""),"d368c7f4e78f87a621ec011d8ab30101")</f>
        <v>d368c7f4e78f87a621ec011d8ab30101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2" t="s">
        <v>1574</v>
      </c>
      <c r="B1371" s="2" t="s">
        <v>1575</v>
      </c>
      <c r="C1371" s="1"/>
      <c r="D1371" s="1"/>
      <c r="E1371" s="1"/>
      <c r="F1371" s="1" t="str">
        <f>IFERROR(__xludf.DUMMYFUNCTION("""COMPUTED_VALUE"""),"2022-04-11 15:03:27 UTC")</f>
        <v>2022-04-11 15:03:27 UTC</v>
      </c>
      <c r="G1371" s="1" t="str">
        <f>IFERROR(__xludf.DUMMYFUNCTION("""COMPUTED_VALUE"""),"075cb73e19ebde73477f5c10650fe72b")</f>
        <v>075cb73e19ebde73477f5c10650fe72b</v>
      </c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2" t="s">
        <v>1576</v>
      </c>
      <c r="B1372" s="1"/>
      <c r="C1372" s="1"/>
      <c r="D1372" s="1"/>
      <c r="E1372" s="1"/>
      <c r="F1372" s="1" t="str">
        <f>IFERROR(__xludf.DUMMYFUNCTION("""COMPUTED_VALUE"""),"2022-04-11 15:02:59 UTC")</f>
        <v>2022-04-11 15:02:59 UTC</v>
      </c>
      <c r="G1372" s="1" t="str">
        <f>IFERROR(__xludf.DUMMYFUNCTION("""COMPUTED_VALUE"""),"df495ebe85542503fa64472dfd378c77")</f>
        <v>df495ebe85542503fa64472dfd378c77</v>
      </c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2" t="s">
        <v>1577</v>
      </c>
      <c r="B1373" s="2" t="s">
        <v>1263</v>
      </c>
      <c r="C1373" s="1"/>
      <c r="D1373" s="1"/>
      <c r="E1373" s="1"/>
      <c r="F1373" s="1" t="str">
        <f>IFERROR(__xludf.DUMMYFUNCTION("""COMPUTED_VALUE"""),"2022-04-11 15:02:45 UTC")</f>
        <v>2022-04-11 15:02:45 UTC</v>
      </c>
      <c r="G1373" s="1" t="str">
        <f>IFERROR(__xludf.DUMMYFUNCTION("""COMPUTED_VALUE"""),"21671509a5c445e1593a5808470bbe3c")</f>
        <v>21671509a5c445e1593a5808470bbe3c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2" t="s">
        <v>1578</v>
      </c>
      <c r="B1374" s="2" t="s">
        <v>1263</v>
      </c>
      <c r="C1374" s="1"/>
      <c r="D1374" s="1"/>
      <c r="E1374" s="1"/>
      <c r="F1374" s="1" t="str">
        <f>IFERROR(__xludf.DUMMYFUNCTION("""COMPUTED_VALUE"""),"2022-04-11 15:02:43 UTC")</f>
        <v>2022-04-11 15:02:43 UTC</v>
      </c>
      <c r="G1374" s="1" t="str">
        <f>IFERROR(__xludf.DUMMYFUNCTION("""COMPUTED_VALUE"""),"599e8f8d09d8b53f3d344750c8c4df75")</f>
        <v>599e8f8d09d8b53f3d344750c8c4df75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2" t="s">
        <v>1579</v>
      </c>
      <c r="B1375" s="2" t="s">
        <v>1263</v>
      </c>
      <c r="C1375" s="1"/>
      <c r="D1375" s="1"/>
      <c r="E1375" s="1"/>
      <c r="F1375" s="1" t="str">
        <f>IFERROR(__xludf.DUMMYFUNCTION("""COMPUTED_VALUE"""),"2022-04-11 15:02:39 UTC")</f>
        <v>2022-04-11 15:02:39 UTC</v>
      </c>
      <c r="G1375" s="1" t="str">
        <f>IFERROR(__xludf.DUMMYFUNCTION("""COMPUTED_VALUE"""),"9f2181a1a7cd3b26742e9e9210f82b4d")</f>
        <v>9f2181a1a7cd3b26742e9e9210f82b4d</v>
      </c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2" t="s">
        <v>1580</v>
      </c>
      <c r="B1376" s="1"/>
      <c r="C1376" s="1"/>
      <c r="D1376" s="1"/>
      <c r="E1376" s="1"/>
      <c r="F1376" s="1" t="str">
        <f>IFERROR(__xludf.DUMMYFUNCTION("""COMPUTED_VALUE"""),"2022-04-11 15:02:28 UTC")</f>
        <v>2022-04-11 15:02:28 UTC</v>
      </c>
      <c r="G1376" s="1" t="str">
        <f>IFERROR(__xludf.DUMMYFUNCTION("""COMPUTED_VALUE"""),"291a5047b23cdc5bca5fcc0138044c41")</f>
        <v>291a5047b23cdc5bca5fcc0138044c41</v>
      </c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2" t="s">
        <v>1581</v>
      </c>
      <c r="B1377" s="2" t="s">
        <v>1582</v>
      </c>
      <c r="C1377" s="1"/>
      <c r="D1377" s="1"/>
      <c r="E1377" s="1"/>
      <c r="F1377" s="1" t="str">
        <f>IFERROR(__xludf.DUMMYFUNCTION("""COMPUTED_VALUE"""),"2022-04-11 15:02:26 UTC")</f>
        <v>2022-04-11 15:02:26 UTC</v>
      </c>
      <c r="G1377" s="1" t="str">
        <f>IFERROR(__xludf.DUMMYFUNCTION("""COMPUTED_VALUE"""),"291a5047b23cdc5bca5fcc0138044c41")</f>
        <v>291a5047b23cdc5bca5fcc0138044c41</v>
      </c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2" t="s">
        <v>1583</v>
      </c>
      <c r="B1378" s="2" t="s">
        <v>1584</v>
      </c>
      <c r="C1378" s="1"/>
      <c r="D1378" s="1"/>
      <c r="E1378" s="1"/>
      <c r="F1378" s="1" t="str">
        <f>IFERROR(__xludf.DUMMYFUNCTION("""COMPUTED_VALUE"""),"2022-04-11 15:02:25 UTC")</f>
        <v>2022-04-11 15:02:25 UTC</v>
      </c>
      <c r="G1378" s="1" t="str">
        <f>IFERROR(__xludf.DUMMYFUNCTION("""COMPUTED_VALUE"""),"8a1908b96a2ec5c627c8901573fe83ee")</f>
        <v>8a1908b96a2ec5c627c8901573fe83ee</v>
      </c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2" t="s">
        <v>1585</v>
      </c>
      <c r="B1379" s="2" t="s">
        <v>1263</v>
      </c>
      <c r="C1379" s="1"/>
      <c r="D1379" s="1"/>
      <c r="E1379" s="1"/>
      <c r="F1379" s="1" t="str">
        <f>IFERROR(__xludf.DUMMYFUNCTION("""COMPUTED_VALUE"""),"2022-04-11 15:02:08 UTC")</f>
        <v>2022-04-11 15:02:08 UTC</v>
      </c>
      <c r="G1379" s="1" t="str">
        <f>IFERROR(__xludf.DUMMYFUNCTION("""COMPUTED_VALUE"""),"8a1908b96a2ec5c627c8901573fe83ee")</f>
        <v>8a1908b96a2ec5c627c8901573fe83ee</v>
      </c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2" t="s">
        <v>1586</v>
      </c>
      <c r="B1380" s="2" t="s">
        <v>1263</v>
      </c>
      <c r="C1380" s="1"/>
      <c r="D1380" s="1"/>
      <c r="E1380" s="1"/>
      <c r="F1380" s="1" t="str">
        <f>IFERROR(__xludf.DUMMYFUNCTION("""COMPUTED_VALUE"""),"2022-04-11 15:01:58 UTC")</f>
        <v>2022-04-11 15:01:58 UTC</v>
      </c>
      <c r="G1380" s="1" t="str">
        <f>IFERROR(__xludf.DUMMYFUNCTION("""COMPUTED_VALUE"""),"9f2181a1a7cd3b26742e9e9210f82b4d")</f>
        <v>9f2181a1a7cd3b26742e9e9210f82b4d</v>
      </c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2" t="s">
        <v>1587</v>
      </c>
      <c r="B1381" s="2" t="s">
        <v>1263</v>
      </c>
      <c r="C1381" s="1"/>
      <c r="D1381" s="1"/>
      <c r="E1381" s="1"/>
      <c r="F1381" s="1" t="str">
        <f>IFERROR(__xludf.DUMMYFUNCTION("""COMPUTED_VALUE"""),"2022-04-11 15:01:26 UTC")</f>
        <v>2022-04-11 15:01:26 UTC</v>
      </c>
      <c r="G1381" s="1" t="str">
        <f>IFERROR(__xludf.DUMMYFUNCTION("""COMPUTED_VALUE"""),"60b28cc9a90045b62a5a09e3bd2eb6ba")</f>
        <v>60b28cc9a90045b62a5a09e3bd2eb6ba</v>
      </c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2" t="s">
        <v>1588</v>
      </c>
      <c r="B1382" s="2" t="s">
        <v>1263</v>
      </c>
      <c r="C1382" s="1"/>
      <c r="D1382" s="1"/>
      <c r="E1382" s="1"/>
      <c r="F1382" s="1" t="str">
        <f>IFERROR(__xludf.DUMMYFUNCTION("""COMPUTED_VALUE"""),"2022-04-11 15:01:19 UTC")</f>
        <v>2022-04-11 15:01:19 UTC</v>
      </c>
      <c r="G1382" s="1" t="str">
        <f>IFERROR(__xludf.DUMMYFUNCTION("""COMPUTED_VALUE"""),"60b28cc9a90045b62a5a09e3bd2eb6ba")</f>
        <v>60b28cc9a90045b62a5a09e3bd2eb6ba</v>
      </c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2" t="s">
        <v>1589</v>
      </c>
      <c r="B1383" s="2" t="s">
        <v>1263</v>
      </c>
      <c r="C1383" s="1"/>
      <c r="D1383" s="1"/>
      <c r="E1383" s="1"/>
      <c r="F1383" s="1" t="str">
        <f>IFERROR(__xludf.DUMMYFUNCTION("""COMPUTED_VALUE"""),"2022-04-11 15:01:08 UTC")</f>
        <v>2022-04-11 15:01:08 UTC</v>
      </c>
      <c r="G1383" s="1" t="str">
        <f>IFERROR(__xludf.DUMMYFUNCTION("""COMPUTED_VALUE"""),"9f2181a1a7cd3b26742e9e9210f82b4d")</f>
        <v>9f2181a1a7cd3b26742e9e9210f82b4d</v>
      </c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2" t="s">
        <v>1590</v>
      </c>
      <c r="B1384" s="2" t="s">
        <v>1263</v>
      </c>
      <c r="C1384" s="1"/>
      <c r="D1384" s="1"/>
      <c r="E1384" s="1"/>
      <c r="F1384" s="1" t="str">
        <f>IFERROR(__xludf.DUMMYFUNCTION("""COMPUTED_VALUE"""),"2022-04-11 15:01:03 UTC")</f>
        <v>2022-04-11 15:01:03 UTC</v>
      </c>
      <c r="G1384" s="1" t="str">
        <f>IFERROR(__xludf.DUMMYFUNCTION("""COMPUTED_VALUE"""),"fd7499ef7bb973474ea1d4128f6a1281")</f>
        <v>fd7499ef7bb973474ea1d4128f6a1281</v>
      </c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2" t="s">
        <v>1591</v>
      </c>
      <c r="B1385" s="2" t="s">
        <v>1263</v>
      </c>
      <c r="C1385" s="1"/>
      <c r="D1385" s="1"/>
      <c r="E1385" s="1"/>
      <c r="F1385" s="1" t="str">
        <f>IFERROR(__xludf.DUMMYFUNCTION("""COMPUTED_VALUE"""),"2022-04-11 15:00:47 UTC")</f>
        <v>2022-04-11 15:00:47 UTC</v>
      </c>
      <c r="G1385" s="1" t="str">
        <f>IFERROR(__xludf.DUMMYFUNCTION("""COMPUTED_VALUE"""),"60e38c4f99b0ad661d4e847ff5ba698f")</f>
        <v>60e38c4f99b0ad661d4e847ff5ba698f</v>
      </c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2" t="s">
        <v>1592</v>
      </c>
      <c r="B1386" s="2" t="s">
        <v>1263</v>
      </c>
      <c r="C1386" s="1"/>
      <c r="D1386" s="1"/>
      <c r="E1386" s="1"/>
      <c r="F1386" s="1" t="str">
        <f>IFERROR(__xludf.DUMMYFUNCTION("""COMPUTED_VALUE"""),"2022-04-11 15:00:40 UTC")</f>
        <v>2022-04-11 15:00:40 UTC</v>
      </c>
      <c r="G1386" s="1" t="str">
        <f>IFERROR(__xludf.DUMMYFUNCTION("""COMPUTED_VALUE"""),"e56a7b370c90d964348d843adefbb2cc")</f>
        <v>e56a7b370c90d964348d843adefbb2cc</v>
      </c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2" t="s">
        <v>1593</v>
      </c>
      <c r="B1387" s="1"/>
      <c r="C1387" s="1"/>
      <c r="D1387" s="1"/>
      <c r="E1387" s="1"/>
      <c r="F1387" s="1" t="str">
        <f>IFERROR(__xludf.DUMMYFUNCTION("""COMPUTED_VALUE"""),"2022-04-11 15:00:22 UTC")</f>
        <v>2022-04-11 15:00:22 UTC</v>
      </c>
      <c r="G1387" s="1" t="str">
        <f>IFERROR(__xludf.DUMMYFUNCTION("""COMPUTED_VALUE"""),"84f37da968eed0d309ca14b37914d285")</f>
        <v>84f37da968eed0d309ca14b37914d285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2" t="s">
        <v>1594</v>
      </c>
      <c r="B1388" s="2" t="s">
        <v>1263</v>
      </c>
      <c r="C1388" s="1"/>
      <c r="D1388" s="1"/>
      <c r="E1388" s="1"/>
      <c r="F1388" s="1" t="str">
        <f>IFERROR(__xludf.DUMMYFUNCTION("""COMPUTED_VALUE"""),"2022-04-11 15:00:18 UTC")</f>
        <v>2022-04-11 15:00:18 UTC</v>
      </c>
      <c r="G1388" s="1" t="str">
        <f>IFERROR(__xludf.DUMMYFUNCTION("""COMPUTED_VALUE"""),"4ec646eb4f04f100bfa82f566e4b005f")</f>
        <v>4ec646eb4f04f100bfa82f566e4b005f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2" t="s">
        <v>1595</v>
      </c>
      <c r="B1389" s="2" t="s">
        <v>1584</v>
      </c>
      <c r="C1389" s="1"/>
      <c r="D1389" s="1"/>
      <c r="E1389" s="1"/>
      <c r="F1389" s="1" t="str">
        <f>IFERROR(__xludf.DUMMYFUNCTION("""COMPUTED_VALUE"""),"2022-04-11 15:00:15 UTC")</f>
        <v>2022-04-11 15:00:15 UTC</v>
      </c>
      <c r="G1389" s="1" t="str">
        <f>IFERROR(__xludf.DUMMYFUNCTION("""COMPUTED_VALUE"""),"8a1908b96a2ec5c627c8901573fe83ee")</f>
        <v>8a1908b96a2ec5c627c8901573fe83ee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2" t="s">
        <v>1596</v>
      </c>
      <c r="B1390" s="2" t="s">
        <v>1263</v>
      </c>
      <c r="C1390" s="1"/>
      <c r="D1390" s="1"/>
      <c r="E1390" s="1"/>
      <c r="F1390" s="1" t="str">
        <f>IFERROR(__xludf.DUMMYFUNCTION("""COMPUTED_VALUE"""),"2022-04-11 15:00:14 UTC")</f>
        <v>2022-04-11 15:00:14 UTC</v>
      </c>
      <c r="G1390" s="1" t="str">
        <f>IFERROR(__xludf.DUMMYFUNCTION("""COMPUTED_VALUE"""),"f2361ab1c0e6d23215a8bad50ebd9cca")</f>
        <v>f2361ab1c0e6d23215a8bad50ebd9cca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2" t="s">
        <v>1597</v>
      </c>
      <c r="B1391" s="2" t="s">
        <v>1263</v>
      </c>
      <c r="C1391" s="1"/>
      <c r="D1391" s="1"/>
      <c r="E1391" s="1"/>
      <c r="F1391" s="1" t="str">
        <f>IFERROR(__xludf.DUMMYFUNCTION("""COMPUTED_VALUE"""),"2022-04-11 15:00:04 UTC")</f>
        <v>2022-04-11 15:00:04 UTC</v>
      </c>
      <c r="G1391" s="1" t="str">
        <f>IFERROR(__xludf.DUMMYFUNCTION("""COMPUTED_VALUE"""),"8a1908b96a2ec5c627c8901573fe83ee")</f>
        <v>8a1908b96a2ec5c627c8901573fe83ee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2" t="s">
        <v>1598</v>
      </c>
      <c r="B1392" s="2" t="s">
        <v>1263</v>
      </c>
      <c r="C1392" s="1"/>
      <c r="D1392" s="1"/>
      <c r="E1392" s="1"/>
      <c r="F1392" s="1" t="str">
        <f>IFERROR(__xludf.DUMMYFUNCTION("""COMPUTED_VALUE"""),"2022-04-11 15:00:02 UTC")</f>
        <v>2022-04-11 15:00:02 UTC</v>
      </c>
      <c r="G1392" s="1" t="str">
        <f>IFERROR(__xludf.DUMMYFUNCTION("""COMPUTED_VALUE"""),"bbd94ab5da8f2525ec20a4ed9ea55a5c")</f>
        <v>bbd94ab5da8f2525ec20a4ed9ea55a5c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2" t="s">
        <v>1599</v>
      </c>
      <c r="B1393" s="2" t="s">
        <v>1263</v>
      </c>
      <c r="C1393" s="1"/>
      <c r="D1393" s="1"/>
      <c r="E1393" s="1"/>
      <c r="F1393" s="1" t="str">
        <f>IFERROR(__xludf.DUMMYFUNCTION("""COMPUTED_VALUE"""),"2022-04-11 14:59:59 UTC")</f>
        <v>2022-04-11 14:59:59 UTC</v>
      </c>
      <c r="G1393" s="1" t="str">
        <f>IFERROR(__xludf.DUMMYFUNCTION("""COMPUTED_VALUE"""),"8a1908b96a2ec5c627c8901573fe83ee")</f>
        <v>8a1908b96a2ec5c627c8901573fe83ee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2" t="s">
        <v>1600</v>
      </c>
      <c r="B1394" s="2" t="s">
        <v>1263</v>
      </c>
      <c r="C1394" s="1"/>
      <c r="D1394" s="1"/>
      <c r="E1394" s="1"/>
      <c r="F1394" s="1" t="str">
        <f>IFERROR(__xludf.DUMMYFUNCTION("""COMPUTED_VALUE"""),"2022-04-11 14:59:58 UTC")</f>
        <v>2022-04-11 14:59:58 UTC</v>
      </c>
      <c r="G1394" s="1" t="str">
        <f>IFERROR(__xludf.DUMMYFUNCTION("""COMPUTED_VALUE"""),"8a1908b96a2ec5c627c8901573fe83ee")</f>
        <v>8a1908b96a2ec5c627c8901573fe83ee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2" t="s">
        <v>1601</v>
      </c>
      <c r="B1395" s="2" t="s">
        <v>1263</v>
      </c>
      <c r="C1395" s="1"/>
      <c r="D1395" s="1"/>
      <c r="E1395" s="1"/>
      <c r="F1395" s="1" t="str">
        <f>IFERROR(__xludf.DUMMYFUNCTION("""COMPUTED_VALUE"""),"2022-04-11 14:59:56 UTC")</f>
        <v>2022-04-11 14:59:56 UTC</v>
      </c>
      <c r="G1395" s="1" t="str">
        <f>IFERROR(__xludf.DUMMYFUNCTION("""COMPUTED_VALUE"""),"8a1908b96a2ec5c627c8901573fe83ee")</f>
        <v>8a1908b96a2ec5c627c8901573fe83ee</v>
      </c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2" t="s">
        <v>1602</v>
      </c>
      <c r="B1396" s="2" t="s">
        <v>1263</v>
      </c>
      <c r="C1396" s="1"/>
      <c r="D1396" s="1"/>
      <c r="E1396" s="1"/>
      <c r="F1396" s="1" t="str">
        <f>IFERROR(__xludf.DUMMYFUNCTION("""COMPUTED_VALUE"""),"2022-04-11 14:59:53 UTC")</f>
        <v>2022-04-11 14:59:53 UTC</v>
      </c>
      <c r="G1396" s="1" t="str">
        <f>IFERROR(__xludf.DUMMYFUNCTION("""COMPUTED_VALUE"""),"1f82756933b6ae4560ad8d1726a73093")</f>
        <v>1f82756933b6ae4560ad8d1726a73093</v>
      </c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2" t="s">
        <v>1603</v>
      </c>
      <c r="B1397" s="2" t="s">
        <v>1263</v>
      </c>
      <c r="C1397" s="1"/>
      <c r="D1397" s="1"/>
      <c r="E1397" s="1"/>
      <c r="F1397" s="1" t="str">
        <f>IFERROR(__xludf.DUMMYFUNCTION("""COMPUTED_VALUE"""),"2022-04-11 14:59:49 UTC")</f>
        <v>2022-04-11 14:59:49 UTC</v>
      </c>
      <c r="G1397" s="1" t="str">
        <f>IFERROR(__xludf.DUMMYFUNCTION("""COMPUTED_VALUE"""),"8a1908b96a2ec5c627c8901573fe83ee")</f>
        <v>8a1908b96a2ec5c627c8901573fe83ee</v>
      </c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2" t="s">
        <v>1604</v>
      </c>
      <c r="B1398" s="2" t="s">
        <v>1263</v>
      </c>
      <c r="C1398" s="1"/>
      <c r="D1398" s="1"/>
      <c r="E1398" s="1"/>
      <c r="F1398" s="1" t="str">
        <f>IFERROR(__xludf.DUMMYFUNCTION("""COMPUTED_VALUE"""),"2022-04-11 14:59:29 UTC")</f>
        <v>2022-04-11 14:59:29 UTC</v>
      </c>
      <c r="G1398" s="1" t="str">
        <f>IFERROR(__xludf.DUMMYFUNCTION("""COMPUTED_VALUE"""),"8a1908b96a2ec5c627c8901573fe83ee")</f>
        <v>8a1908b96a2ec5c627c8901573fe83ee</v>
      </c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2" t="s">
        <v>1605</v>
      </c>
      <c r="B1399" s="2" t="s">
        <v>1263</v>
      </c>
      <c r="C1399" s="1"/>
      <c r="D1399" s="1"/>
      <c r="E1399" s="1"/>
      <c r="F1399" s="1" t="str">
        <f>IFERROR(__xludf.DUMMYFUNCTION("""COMPUTED_VALUE"""),"2022-04-11 14:59:26 UTC")</f>
        <v>2022-04-11 14:59:26 UTC</v>
      </c>
      <c r="G1399" s="1" t="str">
        <f>IFERROR(__xludf.DUMMYFUNCTION("""COMPUTED_VALUE"""),"8a1908b96a2ec5c627c8901573fe83ee")</f>
        <v>8a1908b96a2ec5c627c8901573fe83ee</v>
      </c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2" t="s">
        <v>1606</v>
      </c>
      <c r="B1400" s="2" t="s">
        <v>1607</v>
      </c>
      <c r="C1400" s="1"/>
      <c r="D1400" s="1"/>
      <c r="E1400" s="1"/>
      <c r="F1400" s="1" t="str">
        <f>IFERROR(__xludf.DUMMYFUNCTION("""COMPUTED_VALUE"""),"2022-04-11 14:59:03 UTC")</f>
        <v>2022-04-11 14:59:03 UTC</v>
      </c>
      <c r="G1400" s="1" t="str">
        <f>IFERROR(__xludf.DUMMYFUNCTION("""COMPUTED_VALUE"""),"8a1908b96a2ec5c627c8901573fe83ee")</f>
        <v>8a1908b96a2ec5c627c8901573fe83ee</v>
      </c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2" t="s">
        <v>1608</v>
      </c>
      <c r="B1401" s="2" t="s">
        <v>1609</v>
      </c>
      <c r="C1401" s="1"/>
      <c r="D1401" s="1"/>
      <c r="E1401" s="1"/>
      <c r="F1401" s="1" t="str">
        <f>IFERROR(__xludf.DUMMYFUNCTION("""COMPUTED_VALUE"""),"2022-04-11 14:57:34 UTC")</f>
        <v>2022-04-11 14:57:34 UTC</v>
      </c>
      <c r="G1401" s="1" t="str">
        <f>IFERROR(__xludf.DUMMYFUNCTION("""COMPUTED_VALUE"""),"8a1908b96a2ec5c627c8901573fe83ee")</f>
        <v>8a1908b96a2ec5c627c8901573fe83ee</v>
      </c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2" t="s">
        <v>1610</v>
      </c>
      <c r="B1402" s="1"/>
      <c r="C1402" s="1"/>
      <c r="D1402" s="1"/>
      <c r="E1402" s="1"/>
      <c r="F1402" s="1" t="str">
        <f>IFERROR(__xludf.DUMMYFUNCTION("""COMPUTED_VALUE"""),"2022-04-11 14:57:16 UTC")</f>
        <v>2022-04-11 14:57:16 UTC</v>
      </c>
      <c r="G1402" s="1" t="str">
        <f>IFERROR(__xludf.DUMMYFUNCTION("""COMPUTED_VALUE"""),"741ad222745fa618315457313cb82435")</f>
        <v>741ad222745fa618315457313cb82435</v>
      </c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2" t="s">
        <v>1611</v>
      </c>
      <c r="B1403" s="2" t="s">
        <v>1612</v>
      </c>
      <c r="C1403" s="1"/>
      <c r="D1403" s="1"/>
      <c r="E1403" s="1"/>
      <c r="F1403" s="1" t="str">
        <f>IFERROR(__xludf.DUMMYFUNCTION("""COMPUTED_VALUE"""),"2022-04-11 14:56:44 UTC")</f>
        <v>2022-04-11 14:56:44 UTC</v>
      </c>
      <c r="G1403" s="1" t="str">
        <f>IFERROR(__xludf.DUMMYFUNCTION("""COMPUTED_VALUE"""),"24f0e41b13ddd9a1a8b26abf698c8ad4")</f>
        <v>24f0e41b13ddd9a1a8b26abf698c8ad4</v>
      </c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2" t="s">
        <v>1613</v>
      </c>
      <c r="B1404" s="2" t="s">
        <v>1263</v>
      </c>
      <c r="C1404" s="1"/>
      <c r="D1404" s="1"/>
      <c r="E1404" s="1"/>
      <c r="F1404" s="1" t="str">
        <f>IFERROR(__xludf.DUMMYFUNCTION("""COMPUTED_VALUE"""),"2022-04-11 14:56:30 UTC")</f>
        <v>2022-04-11 14:56:30 UTC</v>
      </c>
      <c r="G1404" s="1" t="str">
        <f>IFERROR(__xludf.DUMMYFUNCTION("""COMPUTED_VALUE"""),"3431ca4a3f86e9f8b9a37f0e845019de")</f>
        <v>3431ca4a3f86e9f8b9a37f0e845019de</v>
      </c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2" t="s">
        <v>1613</v>
      </c>
      <c r="B1405" s="2" t="s">
        <v>1614</v>
      </c>
      <c r="C1405" s="1"/>
      <c r="D1405" s="1"/>
      <c r="E1405" s="1"/>
      <c r="F1405" s="1" t="str">
        <f>IFERROR(__xludf.DUMMYFUNCTION("""COMPUTED_VALUE"""),"2022-04-11 14:56:30 UTC")</f>
        <v>2022-04-11 14:56:30 UTC</v>
      </c>
      <c r="G1405" s="1" t="str">
        <f>IFERROR(__xludf.DUMMYFUNCTION("""COMPUTED_VALUE"""),"085cd98d0376e233e5f75f69cc777e37")</f>
        <v>085cd98d0376e233e5f75f69cc777e37</v>
      </c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2" t="s">
        <v>1615</v>
      </c>
      <c r="B1406" s="2" t="s">
        <v>1616</v>
      </c>
      <c r="C1406" s="1"/>
      <c r="D1406" s="1"/>
      <c r="E1406" s="1"/>
      <c r="F1406" s="1" t="str">
        <f>IFERROR(__xludf.DUMMYFUNCTION("""COMPUTED_VALUE"""),"2022-04-11 14:56:20 UTC")</f>
        <v>2022-04-11 14:56:20 UTC</v>
      </c>
      <c r="G1406" s="1" t="str">
        <f>IFERROR(__xludf.DUMMYFUNCTION("""COMPUTED_VALUE"""),"fe6c301b75f1bbe9244f872c9841bae0")</f>
        <v>fe6c301b75f1bbe9244f872c9841bae0</v>
      </c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2" t="s">
        <v>1617</v>
      </c>
      <c r="B1407" s="1"/>
      <c r="C1407" s="1"/>
      <c r="D1407" s="1"/>
      <c r="E1407" s="1"/>
      <c r="F1407" s="1" t="str">
        <f>IFERROR(__xludf.DUMMYFUNCTION("""COMPUTED_VALUE"""),"2022-04-11 14:55:02 UTC")</f>
        <v>2022-04-11 14:55:02 UTC</v>
      </c>
      <c r="G1407" s="1" t="str">
        <f>IFERROR(__xludf.DUMMYFUNCTION("""COMPUTED_VALUE"""),"6236bb0455a02c42d10d31c2bd6fed36")</f>
        <v>6236bb0455a02c42d10d31c2bd6fed36</v>
      </c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2" t="s">
        <v>1618</v>
      </c>
      <c r="B1408" s="1"/>
      <c r="C1408" s="1"/>
      <c r="D1408" s="1"/>
      <c r="E1408" s="1"/>
      <c r="F1408" s="1" t="str">
        <f>IFERROR(__xludf.DUMMYFUNCTION("""COMPUTED_VALUE"""),"2022-04-11 14:54:54 UTC")</f>
        <v>2022-04-11 14:54:54 UTC</v>
      </c>
      <c r="G1408" s="1" t="str">
        <f>IFERROR(__xludf.DUMMYFUNCTION("""COMPUTED_VALUE"""),"9ca26bc54582903cf7ab5a3508b33054")</f>
        <v>9ca26bc54582903cf7ab5a3508b33054</v>
      </c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2" t="s">
        <v>1619</v>
      </c>
      <c r="B1409" s="1"/>
      <c r="C1409" s="1"/>
      <c r="D1409" s="1"/>
      <c r="E1409" s="1"/>
      <c r="F1409" s="1" t="str">
        <f>IFERROR(__xludf.DUMMYFUNCTION("""COMPUTED_VALUE"""),"2022-04-11 14:54:19 UTC")</f>
        <v>2022-04-11 14:54:19 UTC</v>
      </c>
      <c r="G1409" s="1" t="str">
        <f>IFERROR(__xludf.DUMMYFUNCTION("""COMPUTED_VALUE"""),"f69c117c8a5e2cc7c583a5f6d0d12aa8")</f>
        <v>f69c117c8a5e2cc7c583a5f6d0d12aa8</v>
      </c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2" t="s">
        <v>1620</v>
      </c>
      <c r="B1410" s="1"/>
      <c r="C1410" s="1"/>
      <c r="D1410" s="1"/>
      <c r="E1410" s="1"/>
      <c r="F1410" s="1" t="str">
        <f>IFERROR(__xludf.DUMMYFUNCTION("""COMPUTED_VALUE"""),"2022-04-11 14:54:18 UTC")</f>
        <v>2022-04-11 14:54:18 UTC</v>
      </c>
      <c r="G1410" s="1" t="str">
        <f>IFERROR(__xludf.DUMMYFUNCTION("""COMPUTED_VALUE"""),"372c4432100fe985d6e7f1bb48a8093f")</f>
        <v>372c4432100fe985d6e7f1bb48a8093f</v>
      </c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2" t="s">
        <v>1621</v>
      </c>
      <c r="B1411" s="1"/>
      <c r="C1411" s="1"/>
      <c r="D1411" s="1"/>
      <c r="E1411" s="1"/>
      <c r="F1411" s="1" t="str">
        <f>IFERROR(__xludf.DUMMYFUNCTION("""COMPUTED_VALUE"""),"2022-04-11 14:54:16 UTC")</f>
        <v>2022-04-11 14:54:16 UTC</v>
      </c>
      <c r="G1411" s="1" t="str">
        <f>IFERROR(__xludf.DUMMYFUNCTION("""COMPUTED_VALUE"""),"622702c2ff489b06631aeeedffadcf80")</f>
        <v>622702c2ff489b06631aeeedffadcf80</v>
      </c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2" t="s">
        <v>1622</v>
      </c>
      <c r="B1412" s="1"/>
      <c r="C1412" s="1"/>
      <c r="D1412" s="1"/>
      <c r="E1412" s="1"/>
      <c r="F1412" s="1" t="str">
        <f>IFERROR(__xludf.DUMMYFUNCTION("""COMPUTED_VALUE"""),"2022-04-11 14:52:20 UTC")</f>
        <v>2022-04-11 14:52:20 UTC</v>
      </c>
      <c r="G1412" s="1" t="str">
        <f>IFERROR(__xludf.DUMMYFUNCTION("""COMPUTED_VALUE"""),"622702c2ff489b06631aeeedffadcf80")</f>
        <v>622702c2ff489b06631aeeedffadcf80</v>
      </c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2" t="s">
        <v>1623</v>
      </c>
      <c r="B1413" s="1"/>
      <c r="C1413" s="1"/>
      <c r="D1413" s="1"/>
      <c r="E1413" s="1"/>
      <c r="F1413" s="1" t="str">
        <f>IFERROR(__xludf.DUMMYFUNCTION("""COMPUTED_VALUE"""),"2022-04-11 14:52:18 UTC")</f>
        <v>2022-04-11 14:52:18 UTC</v>
      </c>
      <c r="G1413" s="1" t="str">
        <f>IFERROR(__xludf.DUMMYFUNCTION("""COMPUTED_VALUE"""),"0a1714fa1148ad621b4ae50c9fc31bfa")</f>
        <v>0a1714fa1148ad621b4ae50c9fc31bfa</v>
      </c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2" t="s">
        <v>1624</v>
      </c>
      <c r="B1414" s="1"/>
      <c r="C1414" s="1"/>
      <c r="D1414" s="1"/>
      <c r="E1414" s="1"/>
      <c r="F1414" s="1" t="str">
        <f>IFERROR(__xludf.DUMMYFUNCTION("""COMPUTED_VALUE"""),"2022-04-11 14:52:16 UTC")</f>
        <v>2022-04-11 14:52:16 UTC</v>
      </c>
      <c r="G1414" s="1" t="str">
        <f>IFERROR(__xludf.DUMMYFUNCTION("""COMPUTED_VALUE"""),"9d450ac39e424180bd1501d46a4da2da")</f>
        <v>9d450ac39e424180bd1501d46a4da2da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2" t="s">
        <v>1625</v>
      </c>
      <c r="B1415" s="1"/>
      <c r="C1415" s="1"/>
      <c r="D1415" s="1"/>
      <c r="E1415" s="1"/>
      <c r="F1415" s="1" t="str">
        <f>IFERROR(__xludf.DUMMYFUNCTION("""COMPUTED_VALUE"""),"2022-04-11 14:52:13 UTC")</f>
        <v>2022-04-11 14:52:13 UTC</v>
      </c>
      <c r="G1415" s="1" t="str">
        <f>IFERROR(__xludf.DUMMYFUNCTION("""COMPUTED_VALUE"""),"f4b9e1226ed1383f4bee941182addaca")</f>
        <v>f4b9e1226ed1383f4bee941182addaca</v>
      </c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2" t="s">
        <v>1626</v>
      </c>
      <c r="B1416" s="1"/>
      <c r="C1416" s="1"/>
      <c r="D1416" s="1"/>
      <c r="E1416" s="1"/>
      <c r="F1416" s="1" t="str">
        <f>IFERROR(__xludf.DUMMYFUNCTION("""COMPUTED_VALUE"""),"2022-04-11 14:52:11 UTC")</f>
        <v>2022-04-11 14:52:11 UTC</v>
      </c>
      <c r="G1416" s="1" t="str">
        <f>IFERROR(__xludf.DUMMYFUNCTION("""COMPUTED_VALUE"""),"8a1908b96a2ec5c627c8901573fe83ee")</f>
        <v>8a1908b96a2ec5c627c8901573fe83ee</v>
      </c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2" t="s">
        <v>1627</v>
      </c>
      <c r="B1417" s="1"/>
      <c r="C1417" s="1"/>
      <c r="D1417" s="1"/>
      <c r="E1417" s="1"/>
      <c r="F1417" s="1" t="str">
        <f>IFERROR(__xludf.DUMMYFUNCTION("""COMPUTED_VALUE"""),"2022-04-11 14:52:04 UTC")</f>
        <v>2022-04-11 14:52:04 UTC</v>
      </c>
      <c r="G1417" s="1" t="str">
        <f>IFERROR(__xludf.DUMMYFUNCTION("""COMPUTED_VALUE"""),"8a1908b96a2ec5c627c8901573fe83ee")</f>
        <v>8a1908b96a2ec5c627c8901573fe83ee</v>
      </c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2" t="s">
        <v>1628</v>
      </c>
      <c r="B1418" s="1"/>
      <c r="C1418" s="1"/>
      <c r="D1418" s="1"/>
      <c r="E1418" s="1"/>
      <c r="F1418" s="1" t="str">
        <f>IFERROR(__xludf.DUMMYFUNCTION("""COMPUTED_VALUE"""),"2022-04-11 14:51:59 UTC")</f>
        <v>2022-04-11 14:51:59 UTC</v>
      </c>
      <c r="G1418" s="1" t="str">
        <f>IFERROR(__xludf.DUMMYFUNCTION("""COMPUTED_VALUE"""),"8a1908b96a2ec5c627c8901573fe83ee")</f>
        <v>8a1908b96a2ec5c627c8901573fe83ee</v>
      </c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2" t="s">
        <v>1629</v>
      </c>
      <c r="B1419" s="1"/>
      <c r="C1419" s="1"/>
      <c r="D1419" s="1"/>
      <c r="E1419" s="1"/>
      <c r="F1419" s="1" t="str">
        <f>IFERROR(__xludf.DUMMYFUNCTION("""COMPUTED_VALUE"""),"2022-04-11 14:51:51 UTC")</f>
        <v>2022-04-11 14:51:51 UTC</v>
      </c>
      <c r="G1419" s="1" t="str">
        <f>IFERROR(__xludf.DUMMYFUNCTION("""COMPUTED_VALUE"""),"8a1908b96a2ec5c627c8901573fe83ee")</f>
        <v>8a1908b96a2ec5c627c8901573fe83ee</v>
      </c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2" t="s">
        <v>1630</v>
      </c>
      <c r="B1420" s="2" t="s">
        <v>1631</v>
      </c>
      <c r="C1420" s="1"/>
      <c r="D1420" s="1"/>
      <c r="E1420" s="1"/>
      <c r="F1420" s="1" t="str">
        <f>IFERROR(__xludf.DUMMYFUNCTION("""COMPUTED_VALUE"""),"2022-04-11 14:51:47 UTC")</f>
        <v>2022-04-11 14:51:47 UTC</v>
      </c>
      <c r="G1420" s="1" t="str">
        <f>IFERROR(__xludf.DUMMYFUNCTION("""COMPUTED_VALUE"""),"8a1908b96a2ec5c627c8901573fe83ee")</f>
        <v>8a1908b96a2ec5c627c8901573fe83ee</v>
      </c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2" t="s">
        <v>1632</v>
      </c>
      <c r="B1421" s="1"/>
      <c r="C1421" s="1"/>
      <c r="D1421" s="1"/>
      <c r="E1421" s="1"/>
      <c r="F1421" s="1" t="str">
        <f>IFERROR(__xludf.DUMMYFUNCTION("""COMPUTED_VALUE"""),"2022-04-11 14:51:20 UTC")</f>
        <v>2022-04-11 14:51:20 UTC</v>
      </c>
      <c r="G1421" s="1" t="str">
        <f>IFERROR(__xludf.DUMMYFUNCTION("""COMPUTED_VALUE"""),"8a1908b96a2ec5c627c8901573fe83ee")</f>
        <v>8a1908b96a2ec5c627c8901573fe83ee</v>
      </c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2" t="s">
        <v>1633</v>
      </c>
      <c r="B1422" s="1"/>
      <c r="C1422" s="1"/>
      <c r="D1422" s="1"/>
      <c r="E1422" s="1"/>
      <c r="F1422" s="1" t="str">
        <f>IFERROR(__xludf.DUMMYFUNCTION("""COMPUTED_VALUE"""),"2022-04-11 14:51:10 UTC")</f>
        <v>2022-04-11 14:51:10 UTC</v>
      </c>
      <c r="G1422" s="1" t="str">
        <f>IFERROR(__xludf.DUMMYFUNCTION("""COMPUTED_VALUE"""),"8a1908b96a2ec5c627c8901573fe83ee")</f>
        <v>8a1908b96a2ec5c627c8901573fe83ee</v>
      </c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2" t="s">
        <v>1634</v>
      </c>
      <c r="B1423" s="2" t="s">
        <v>1631</v>
      </c>
      <c r="C1423" s="1"/>
      <c r="D1423" s="1"/>
      <c r="E1423" s="1"/>
      <c r="F1423" s="1" t="str">
        <f>IFERROR(__xludf.DUMMYFUNCTION("""COMPUTED_VALUE"""),"2022-04-11 14:51:06 UTC")</f>
        <v>2022-04-11 14:51:06 UTC</v>
      </c>
      <c r="G1423" s="1" t="str">
        <f>IFERROR(__xludf.DUMMYFUNCTION("""COMPUTED_VALUE"""),"78c5eaec19c940d9cb6d8bab591845bf")</f>
        <v>78c5eaec19c940d9cb6d8bab591845bf</v>
      </c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2" t="s">
        <v>1635</v>
      </c>
      <c r="B1424" s="2" t="s">
        <v>1636</v>
      </c>
      <c r="C1424" s="1"/>
      <c r="D1424" s="1"/>
      <c r="E1424" s="1"/>
      <c r="F1424" s="1" t="str">
        <f>IFERROR(__xludf.DUMMYFUNCTION("""COMPUTED_VALUE"""),"2022-04-11 14:49:43 UTC")</f>
        <v>2022-04-11 14:49:43 UTC</v>
      </c>
      <c r="G1424" s="1" t="str">
        <f>IFERROR(__xludf.DUMMYFUNCTION("""COMPUTED_VALUE"""),"416cd5e3a7c87183bfa28e6c42cb0fef")</f>
        <v>416cd5e3a7c87183bfa28e6c42cb0fef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2" t="s">
        <v>1637</v>
      </c>
      <c r="B1425" s="2" t="s">
        <v>1636</v>
      </c>
      <c r="C1425" s="1"/>
      <c r="D1425" s="1"/>
      <c r="E1425" s="1"/>
      <c r="F1425" s="1" t="str">
        <f>IFERROR(__xludf.DUMMYFUNCTION("""COMPUTED_VALUE"""),"2022-04-11 14:49:39 UTC")</f>
        <v>2022-04-11 14:49:39 UTC</v>
      </c>
      <c r="G1425" s="1" t="str">
        <f>IFERROR(__xludf.DUMMYFUNCTION("""COMPUTED_VALUE"""),"b459ca494cd19580e6416907a395e6ed")</f>
        <v>b459ca494cd19580e6416907a395e6ed</v>
      </c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2" t="s">
        <v>1638</v>
      </c>
      <c r="B1426" s="2" t="s">
        <v>1263</v>
      </c>
      <c r="C1426" s="1"/>
      <c r="D1426" s="1"/>
      <c r="E1426" s="1"/>
      <c r="F1426" s="1" t="str">
        <f>IFERROR(__xludf.DUMMYFUNCTION("""COMPUTED_VALUE"""),"2022-04-11 14:48:48 UTC")</f>
        <v>2022-04-11 14:48:48 UTC</v>
      </c>
      <c r="G1426" s="1" t="str">
        <f>IFERROR(__xludf.DUMMYFUNCTION("""COMPUTED_VALUE"""),"fd26132a4d47874d6bb6bd741e2215d1")</f>
        <v>fd26132a4d47874d6bb6bd741e2215d1</v>
      </c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2" t="s">
        <v>1639</v>
      </c>
      <c r="B1427" s="1"/>
      <c r="C1427" s="1"/>
      <c r="D1427" s="1"/>
      <c r="E1427" s="1"/>
      <c r="F1427" s="1" t="str">
        <f>IFERROR(__xludf.DUMMYFUNCTION("""COMPUTED_VALUE"""),"2022-04-11 14:48:45 UTC")</f>
        <v>2022-04-11 14:48:45 UTC</v>
      </c>
      <c r="G1427" s="1" t="str">
        <f>IFERROR(__xludf.DUMMYFUNCTION("""COMPUTED_VALUE"""),"68806c29bcede1c931e0282e19e2e857")</f>
        <v>68806c29bcede1c931e0282e19e2e857</v>
      </c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2" t="s">
        <v>1640</v>
      </c>
      <c r="B1428" s="1"/>
      <c r="C1428" s="1"/>
      <c r="D1428" s="1"/>
      <c r="E1428" s="1"/>
      <c r="F1428" s="1" t="str">
        <f>IFERROR(__xludf.DUMMYFUNCTION("""COMPUTED_VALUE"""),"2022-04-11 14:48:40 UTC")</f>
        <v>2022-04-11 14:48:40 UTC</v>
      </c>
      <c r="G1428" s="1" t="str">
        <f>IFERROR(__xludf.DUMMYFUNCTION("""COMPUTED_VALUE"""),"68806c29bcede1c931e0282e19e2e857")</f>
        <v>68806c29bcede1c931e0282e19e2e857</v>
      </c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2" t="s">
        <v>1641</v>
      </c>
      <c r="B1429" s="1"/>
      <c r="C1429" s="1"/>
      <c r="D1429" s="1"/>
      <c r="E1429" s="1"/>
      <c r="F1429" s="1" t="str">
        <f>IFERROR(__xludf.DUMMYFUNCTION("""COMPUTED_VALUE"""),"2022-04-11 14:48:38 UTC")</f>
        <v>2022-04-11 14:48:38 UTC</v>
      </c>
      <c r="G1429" s="1" t="str">
        <f>IFERROR(__xludf.DUMMYFUNCTION("""COMPUTED_VALUE"""),"65797a7251f7284dd14443ba2f2fed45")</f>
        <v>65797a7251f7284dd14443ba2f2fed45</v>
      </c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2" t="s">
        <v>1642</v>
      </c>
      <c r="B1430" s="2" t="s">
        <v>1643</v>
      </c>
      <c r="C1430" s="1"/>
      <c r="D1430" s="1"/>
      <c r="E1430" s="1"/>
      <c r="F1430" s="1" t="str">
        <f>IFERROR(__xludf.DUMMYFUNCTION("""COMPUTED_VALUE"""),"2022-04-11 14:48:17 UTC")</f>
        <v>2022-04-11 14:48:17 UTC</v>
      </c>
      <c r="G1430" s="1" t="str">
        <f>IFERROR(__xludf.DUMMYFUNCTION("""COMPUTED_VALUE"""),"14530b970fc4412769796617147ead46")</f>
        <v>14530b970fc4412769796617147ead46</v>
      </c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2" t="s">
        <v>1644</v>
      </c>
      <c r="B1431" s="2" t="s">
        <v>1645</v>
      </c>
      <c r="C1431" s="1"/>
      <c r="D1431" s="1"/>
      <c r="E1431" s="1"/>
      <c r="F1431" s="1" t="str">
        <f>IFERROR(__xludf.DUMMYFUNCTION("""COMPUTED_VALUE"""),"2022-04-11 14:47:10 UTC")</f>
        <v>2022-04-11 14:47:10 UTC</v>
      </c>
      <c r="G1431" s="1" t="str">
        <f>IFERROR(__xludf.DUMMYFUNCTION("""COMPUTED_VALUE"""),"859655292faa1c41d80073134d69e50c")</f>
        <v>859655292faa1c41d80073134d69e50c</v>
      </c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2" t="s">
        <v>1646</v>
      </c>
      <c r="B1432" s="1"/>
      <c r="C1432" s="1"/>
      <c r="D1432" s="1"/>
      <c r="E1432" s="1"/>
      <c r="F1432" s="1" t="str">
        <f>IFERROR(__xludf.DUMMYFUNCTION("""COMPUTED_VALUE"""),"2022-04-11 14:46:53 UTC")</f>
        <v>2022-04-11 14:46:53 UTC</v>
      </c>
      <c r="G1432" s="1" t="str">
        <f>IFERROR(__xludf.DUMMYFUNCTION("""COMPUTED_VALUE"""),"859655292faa1c41d80073134d69e50c")</f>
        <v>859655292faa1c41d80073134d69e50c</v>
      </c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2" t="s">
        <v>1647</v>
      </c>
      <c r="B1433" s="2" t="s">
        <v>1648</v>
      </c>
      <c r="C1433" s="1"/>
      <c r="D1433" s="1"/>
      <c r="E1433" s="1"/>
      <c r="F1433" s="1" t="str">
        <f>IFERROR(__xludf.DUMMYFUNCTION("""COMPUTED_VALUE"""),"2022-04-11 14:45:46 UTC")</f>
        <v>2022-04-11 14:45:46 UTC</v>
      </c>
      <c r="G1433" s="1" t="str">
        <f>IFERROR(__xludf.DUMMYFUNCTION("""COMPUTED_VALUE"""),"859655292faa1c41d80073134d69e50c")</f>
        <v>859655292faa1c41d80073134d69e50c</v>
      </c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2" t="s">
        <v>1649</v>
      </c>
      <c r="B1434" s="2" t="s">
        <v>1650</v>
      </c>
      <c r="C1434" s="1"/>
      <c r="D1434" s="1"/>
      <c r="E1434" s="1"/>
      <c r="F1434" s="1" t="str">
        <f>IFERROR(__xludf.DUMMYFUNCTION("""COMPUTED_VALUE"""),"2022-04-11 14:45:41 UTC")</f>
        <v>2022-04-11 14:45:41 UTC</v>
      </c>
      <c r="G1434" s="1" t="str">
        <f>IFERROR(__xludf.DUMMYFUNCTION("""COMPUTED_VALUE"""),"439d8a7ce9b7647705d81600a4e33219")</f>
        <v>439d8a7ce9b7647705d81600a4e33219</v>
      </c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2" t="s">
        <v>1651</v>
      </c>
      <c r="B1435" s="1"/>
      <c r="C1435" s="1"/>
      <c r="D1435" s="1"/>
      <c r="E1435" s="1"/>
      <c r="F1435" s="1" t="str">
        <f>IFERROR(__xludf.DUMMYFUNCTION("""COMPUTED_VALUE"""),"2022-04-11 14:45:37 UTC")</f>
        <v>2022-04-11 14:45:37 UTC</v>
      </c>
      <c r="G1435" s="1" t="str">
        <f>IFERROR(__xludf.DUMMYFUNCTION("""COMPUTED_VALUE"""),"439d8a7ce9b7647705d81600a4e33219")</f>
        <v>439d8a7ce9b7647705d81600a4e33219</v>
      </c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2" t="s">
        <v>1652</v>
      </c>
      <c r="B1436" s="1"/>
      <c r="C1436" s="1"/>
      <c r="D1436" s="1"/>
      <c r="E1436" s="1"/>
      <c r="F1436" s="1" t="str">
        <f>IFERROR(__xludf.DUMMYFUNCTION("""COMPUTED_VALUE"""),"2022-04-11 14:45:31 UTC")</f>
        <v>2022-04-11 14:45:31 UTC</v>
      </c>
      <c r="G1436" s="1" t="str">
        <f>IFERROR(__xludf.DUMMYFUNCTION("""COMPUTED_VALUE"""),"439d8a7ce9b7647705d81600a4e33219")</f>
        <v>439d8a7ce9b7647705d81600a4e33219</v>
      </c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2" t="s">
        <v>1653</v>
      </c>
      <c r="B1437" s="2" t="s">
        <v>1654</v>
      </c>
      <c r="C1437" s="1"/>
      <c r="D1437" s="1"/>
      <c r="E1437" s="1"/>
      <c r="F1437" s="1" t="str">
        <f>IFERROR(__xludf.DUMMYFUNCTION("""COMPUTED_VALUE"""),"2022-04-11 14:45:12 UTC")</f>
        <v>2022-04-11 14:45:12 UTC</v>
      </c>
      <c r="G1437" s="1" t="str">
        <f>IFERROR(__xludf.DUMMYFUNCTION("""COMPUTED_VALUE"""),"439d8a7ce9b7647705d81600a4e33219")</f>
        <v>439d8a7ce9b7647705d81600a4e33219</v>
      </c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2" t="s">
        <v>1655</v>
      </c>
      <c r="B1438" s="2" t="s">
        <v>1656</v>
      </c>
      <c r="C1438" s="1"/>
      <c r="D1438" s="1"/>
      <c r="E1438" s="1"/>
      <c r="F1438" s="1" t="str">
        <f>IFERROR(__xludf.DUMMYFUNCTION("""COMPUTED_VALUE"""),"2022-04-11 14:43:53 UTC")</f>
        <v>2022-04-11 14:43:53 UTC</v>
      </c>
      <c r="G1438" s="1" t="str">
        <f>IFERROR(__xludf.DUMMYFUNCTION("""COMPUTED_VALUE"""),"f9adc3ea888252f223504a77317f43c9")</f>
        <v>f9adc3ea888252f223504a77317f43c9</v>
      </c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2" t="s">
        <v>1657</v>
      </c>
      <c r="B1439" s="1"/>
      <c r="C1439" s="1"/>
      <c r="D1439" s="1"/>
      <c r="E1439" s="1"/>
      <c r="F1439" s="1" t="str">
        <f>IFERROR(__xludf.DUMMYFUNCTION("""COMPUTED_VALUE"""),"2022-04-11 14:43:17 UTC")</f>
        <v>2022-04-11 14:43:17 UTC</v>
      </c>
      <c r="G1439" s="1" t="str">
        <f>IFERROR(__xludf.DUMMYFUNCTION("""COMPUTED_VALUE"""),"859655292faa1c41d80073134d69e50c")</f>
        <v>859655292faa1c41d80073134d69e50c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2" t="s">
        <v>1658</v>
      </c>
      <c r="B1440" s="2" t="s">
        <v>1659</v>
      </c>
      <c r="C1440" s="1"/>
      <c r="D1440" s="1"/>
      <c r="E1440" s="1"/>
      <c r="F1440" s="1" t="str">
        <f>IFERROR(__xludf.DUMMYFUNCTION("""COMPUTED_VALUE"""),"2022-04-11 14:43:11 UTC")</f>
        <v>2022-04-11 14:43:11 UTC</v>
      </c>
      <c r="G1440" s="1" t="str">
        <f>IFERROR(__xludf.DUMMYFUNCTION("""COMPUTED_VALUE"""),"859655292faa1c41d80073134d69e50c")</f>
        <v>859655292faa1c41d80073134d69e50c</v>
      </c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2" t="s">
        <v>1660</v>
      </c>
      <c r="B1441" s="2" t="s">
        <v>1661</v>
      </c>
      <c r="C1441" s="1"/>
      <c r="D1441" s="1"/>
      <c r="E1441" s="1"/>
      <c r="F1441" s="1" t="str">
        <f>IFERROR(__xludf.DUMMYFUNCTION("""COMPUTED_VALUE"""),"2022-04-11 14:42:56 UTC")</f>
        <v>2022-04-11 14:42:56 UTC</v>
      </c>
      <c r="G1441" s="1" t="str">
        <f>IFERROR(__xludf.DUMMYFUNCTION("""COMPUTED_VALUE"""),"63c691db645157cdedf0fc60a48e6a0d")</f>
        <v>63c691db645157cdedf0fc60a48e6a0d</v>
      </c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2" t="s">
        <v>1662</v>
      </c>
      <c r="B1442" s="2" t="s">
        <v>1663</v>
      </c>
      <c r="C1442" s="1"/>
      <c r="D1442" s="1"/>
      <c r="E1442" s="1"/>
      <c r="F1442" s="1" t="str">
        <f>IFERROR(__xludf.DUMMYFUNCTION("""COMPUTED_VALUE"""),"2022-04-11 14:41:13 UTC")</f>
        <v>2022-04-11 14:41:13 UTC</v>
      </c>
      <c r="G1442" s="1" t="str">
        <f>IFERROR(__xludf.DUMMYFUNCTION("""COMPUTED_VALUE"""),"8de053e8dc6867e5709ca75c72665f29")</f>
        <v>8de053e8dc6867e5709ca75c72665f29</v>
      </c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2" t="s">
        <v>1664</v>
      </c>
      <c r="B1443" s="2" t="s">
        <v>1665</v>
      </c>
      <c r="C1443" s="1"/>
      <c r="D1443" s="1"/>
      <c r="E1443" s="1"/>
      <c r="F1443" s="1" t="str">
        <f>IFERROR(__xludf.DUMMYFUNCTION("""COMPUTED_VALUE"""),"2022-04-11 14:39:54 UTC")</f>
        <v>2022-04-11 14:39:54 UTC</v>
      </c>
      <c r="G1443" s="1" t="str">
        <f>IFERROR(__xludf.DUMMYFUNCTION("""COMPUTED_VALUE"""),"19383f0251bb430c3d79b806f89e082f")</f>
        <v>19383f0251bb430c3d79b806f89e082f</v>
      </c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2" t="s">
        <v>1666</v>
      </c>
      <c r="B1444" s="1"/>
      <c r="C1444" s="1"/>
      <c r="D1444" s="1"/>
      <c r="E1444" s="1"/>
      <c r="F1444" s="1" t="str">
        <f>IFERROR(__xludf.DUMMYFUNCTION("""COMPUTED_VALUE"""),"2022-04-11 14:39:18 UTC")</f>
        <v>2022-04-11 14:39:18 UTC</v>
      </c>
      <c r="G1444" s="1" t="str">
        <f>IFERROR(__xludf.DUMMYFUNCTION("""COMPUTED_VALUE"""),"19383f0251bb430c3d79b806f89e082f")</f>
        <v>19383f0251bb430c3d79b806f89e082f</v>
      </c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2" t="s">
        <v>1667</v>
      </c>
      <c r="B1445" s="1"/>
      <c r="C1445" s="1"/>
      <c r="D1445" s="1"/>
      <c r="E1445" s="1"/>
      <c r="F1445" s="1" t="str">
        <f>IFERROR(__xludf.DUMMYFUNCTION("""COMPUTED_VALUE"""),"2022-04-11 14:39:14 UTC")</f>
        <v>2022-04-11 14:39:14 UTC</v>
      </c>
      <c r="G1445" s="1" t="str">
        <f>IFERROR(__xludf.DUMMYFUNCTION("""COMPUTED_VALUE"""),"439d8a7ce9b7647705d81600a4e33219")</f>
        <v>439d8a7ce9b7647705d81600a4e33219</v>
      </c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2" t="s">
        <v>1668</v>
      </c>
      <c r="B1446" s="2" t="s">
        <v>1669</v>
      </c>
      <c r="C1446" s="1"/>
      <c r="D1446" s="1"/>
      <c r="E1446" s="1"/>
      <c r="F1446" s="1" t="str">
        <f>IFERROR(__xludf.DUMMYFUNCTION("""COMPUTED_VALUE"""),"2022-04-11 14:36:32 UTC")</f>
        <v>2022-04-11 14:36:32 UTC</v>
      </c>
      <c r="G1446" s="1" t="str">
        <f>IFERROR(__xludf.DUMMYFUNCTION("""COMPUTED_VALUE"""),"439d8a7ce9b7647705d81600a4e33219")</f>
        <v>439d8a7ce9b7647705d81600a4e33219</v>
      </c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2" t="s">
        <v>1670</v>
      </c>
      <c r="B1447" s="2" t="s">
        <v>1092</v>
      </c>
      <c r="C1447" s="1"/>
      <c r="D1447" s="1"/>
      <c r="E1447" s="1"/>
      <c r="F1447" s="1" t="str">
        <f>IFERROR(__xludf.DUMMYFUNCTION("""COMPUTED_VALUE"""),"2022-04-11 14:35:48 UTC")</f>
        <v>2022-04-11 14:35:48 UTC</v>
      </c>
      <c r="G1447" s="1" t="str">
        <f>IFERROR(__xludf.DUMMYFUNCTION("""COMPUTED_VALUE"""),"439d8a7ce9b7647705d81600a4e33219")</f>
        <v>439d8a7ce9b7647705d81600a4e33219</v>
      </c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2" t="s">
        <v>1671</v>
      </c>
      <c r="B1448" s="2" t="s">
        <v>1672</v>
      </c>
      <c r="C1448" s="1"/>
      <c r="D1448" s="1"/>
      <c r="E1448" s="1"/>
      <c r="F1448" s="1" t="str">
        <f>IFERROR(__xludf.DUMMYFUNCTION("""COMPUTED_VALUE"""),"2022-04-11 14:34:30 UTC")</f>
        <v>2022-04-11 14:34:30 UTC</v>
      </c>
      <c r="G1448" s="1" t="str">
        <f>IFERROR(__xludf.DUMMYFUNCTION("""COMPUTED_VALUE"""),"439d8a7ce9b7647705d81600a4e33219")</f>
        <v>439d8a7ce9b7647705d81600a4e33219</v>
      </c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2" t="s">
        <v>1673</v>
      </c>
      <c r="B1449" s="2" t="s">
        <v>1674</v>
      </c>
      <c r="C1449" s="1"/>
      <c r="D1449" s="1"/>
      <c r="E1449" s="1"/>
      <c r="F1449" s="1" t="str">
        <f>IFERROR(__xludf.DUMMYFUNCTION("""COMPUTED_VALUE"""),"2022-04-11 14:33:32 UTC")</f>
        <v>2022-04-11 14:33:32 UTC</v>
      </c>
      <c r="G1449" s="1" t="str">
        <f>IFERROR(__xludf.DUMMYFUNCTION("""COMPUTED_VALUE"""),"439d8a7ce9b7647705d81600a4e33219")</f>
        <v>439d8a7ce9b7647705d81600a4e33219</v>
      </c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2" t="s">
        <v>1675</v>
      </c>
      <c r="B1450" s="1"/>
      <c r="C1450" s="1"/>
      <c r="D1450" s="1"/>
      <c r="E1450" s="1"/>
      <c r="F1450" s="1" t="str">
        <f>IFERROR(__xludf.DUMMYFUNCTION("""COMPUTED_VALUE"""),"2022-04-11 14:32:24 UTC")</f>
        <v>2022-04-11 14:32:24 UTC</v>
      </c>
      <c r="G1450" s="1" t="str">
        <f>IFERROR(__xludf.DUMMYFUNCTION("""COMPUTED_VALUE"""),"247bc44fb7f460dedf60cd5dce73cd48")</f>
        <v>247bc44fb7f460dedf60cd5dce73cd48</v>
      </c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2" t="s">
        <v>1676</v>
      </c>
      <c r="B1451" s="2" t="s">
        <v>1677</v>
      </c>
      <c r="C1451" s="1"/>
      <c r="D1451" s="1"/>
      <c r="E1451" s="1"/>
      <c r="F1451" s="1" t="str">
        <f>IFERROR(__xludf.DUMMYFUNCTION("""COMPUTED_VALUE"""),"2022-04-11 14:32:22 UTC")</f>
        <v>2022-04-11 14:32:22 UTC</v>
      </c>
      <c r="G1451" s="1" t="str">
        <f>IFERROR(__xludf.DUMMYFUNCTION("""COMPUTED_VALUE"""),"247bc44fb7f460dedf60cd5dce73cd48")</f>
        <v>247bc44fb7f460dedf60cd5dce73cd48</v>
      </c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2" t="s">
        <v>1678</v>
      </c>
      <c r="B1452" s="1"/>
      <c r="C1452" s="1"/>
      <c r="D1452" s="1"/>
      <c r="E1452" s="1"/>
      <c r="F1452" s="1" t="str">
        <f>IFERROR(__xludf.DUMMYFUNCTION("""COMPUTED_VALUE"""),"2022-04-11 14:32:21 UTC")</f>
        <v>2022-04-11 14:32:21 UTC</v>
      </c>
      <c r="G1452" s="1" t="str">
        <f>IFERROR(__xludf.DUMMYFUNCTION("""COMPUTED_VALUE"""),"622702c2ff489b06631aeeedffadcf80")</f>
        <v>622702c2ff489b06631aeeedffadcf80</v>
      </c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2" t="s">
        <v>1679</v>
      </c>
      <c r="B1453" s="1"/>
      <c r="C1453" s="1"/>
      <c r="D1453" s="1"/>
      <c r="E1453" s="1"/>
      <c r="F1453" s="1" t="str">
        <f>IFERROR(__xludf.DUMMYFUNCTION("""COMPUTED_VALUE"""),"2022-04-11 14:32:20 UTC")</f>
        <v>2022-04-11 14:32:20 UTC</v>
      </c>
      <c r="G1453" s="1" t="str">
        <f>IFERROR(__xludf.DUMMYFUNCTION("""COMPUTED_VALUE"""),"b724c2c6abf9da89c5ca7cbadee7d859")</f>
        <v>b724c2c6abf9da89c5ca7cbadee7d859</v>
      </c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2" t="s">
        <v>1680</v>
      </c>
      <c r="B1454" s="1"/>
      <c r="C1454" s="1"/>
      <c r="D1454" s="1"/>
      <c r="E1454" s="1"/>
      <c r="F1454" s="1" t="str">
        <f>IFERROR(__xludf.DUMMYFUNCTION("""COMPUTED_VALUE"""),"2022-04-11 14:32:12 UTC")</f>
        <v>2022-04-11 14:32:12 UTC</v>
      </c>
      <c r="G1454" s="1" t="str">
        <f>IFERROR(__xludf.DUMMYFUNCTION("""COMPUTED_VALUE"""),"794a89b9e70bdebacd20fae4ebeb9b2a")</f>
        <v>794a89b9e70bdebacd20fae4ebeb9b2a</v>
      </c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2" t="s">
        <v>1681</v>
      </c>
      <c r="B1455" s="2" t="s">
        <v>1682</v>
      </c>
      <c r="C1455" s="1"/>
      <c r="D1455" s="1"/>
      <c r="E1455" s="1"/>
      <c r="F1455" s="1" t="str">
        <f>IFERROR(__xludf.DUMMYFUNCTION("""COMPUTED_VALUE"""),"2022-04-11 14:32:09 UTC")</f>
        <v>2022-04-11 14:32:09 UTC</v>
      </c>
      <c r="G1455" s="1" t="str">
        <f>IFERROR(__xludf.DUMMYFUNCTION("""COMPUTED_VALUE"""),"14530b970fc4412769796617147ead46")</f>
        <v>14530b970fc4412769796617147ead46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2" t="s">
        <v>1683</v>
      </c>
      <c r="B1456" s="2" t="s">
        <v>1684</v>
      </c>
      <c r="C1456" s="1"/>
      <c r="D1456" s="1"/>
      <c r="E1456" s="1"/>
      <c r="F1456" s="1" t="str">
        <f>IFERROR(__xludf.DUMMYFUNCTION("""COMPUTED_VALUE"""),"2022-04-11 14:31:38 UTC")</f>
        <v>2022-04-11 14:31:38 UTC</v>
      </c>
      <c r="G1456" s="1" t="str">
        <f>IFERROR(__xludf.DUMMYFUNCTION("""COMPUTED_VALUE"""),"14530b970fc4412769796617147ead46")</f>
        <v>14530b970fc4412769796617147ead46</v>
      </c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2" t="s">
        <v>1685</v>
      </c>
      <c r="B1457" s="2" t="s">
        <v>1686</v>
      </c>
      <c r="C1457" s="1"/>
      <c r="D1457" s="1"/>
      <c r="E1457" s="1"/>
      <c r="F1457" s="1" t="str">
        <f>IFERROR(__xludf.DUMMYFUNCTION("""COMPUTED_VALUE"""),"2022-04-11 14:30:38 UTC")</f>
        <v>2022-04-11 14:30:38 UTC</v>
      </c>
      <c r="G1457" s="1" t="str">
        <f>IFERROR(__xludf.DUMMYFUNCTION("""COMPUTED_VALUE"""),"7487691c4c2f616a2743139b0cf05aaa")</f>
        <v>7487691c4c2f616a2743139b0cf05aaa</v>
      </c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2" t="s">
        <v>1687</v>
      </c>
      <c r="B1458" s="1"/>
      <c r="C1458" s="1"/>
      <c r="D1458" s="1"/>
      <c r="E1458" s="1"/>
      <c r="F1458" s="1" t="str">
        <f>IFERROR(__xludf.DUMMYFUNCTION("""COMPUTED_VALUE"""),"2022-04-11 14:29:59 UTC")</f>
        <v>2022-04-11 14:29:59 UTC</v>
      </c>
      <c r="G1458" s="1" t="str">
        <f>IFERROR(__xludf.DUMMYFUNCTION("""COMPUTED_VALUE"""),"7487691c4c2f616a2743139b0cf05aaa")</f>
        <v>7487691c4c2f616a2743139b0cf05aaa</v>
      </c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2" t="s">
        <v>1688</v>
      </c>
      <c r="B1459" s="1"/>
      <c r="C1459" s="1"/>
      <c r="D1459" s="1"/>
      <c r="E1459" s="1"/>
      <c r="F1459" s="1" t="str">
        <f>IFERROR(__xludf.DUMMYFUNCTION("""COMPUTED_VALUE"""),"2022-04-11 14:29:54 UTC")</f>
        <v>2022-04-11 14:29:54 UTC</v>
      </c>
      <c r="G1459" s="1" t="str">
        <f>IFERROR(__xludf.DUMMYFUNCTION("""COMPUTED_VALUE"""),"7487691c4c2f616a2743139b0cf05aaa")</f>
        <v>7487691c4c2f616a2743139b0cf05aaa</v>
      </c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2" t="s">
        <v>1689</v>
      </c>
      <c r="B1460" s="1"/>
      <c r="C1460" s="1"/>
      <c r="D1460" s="1"/>
      <c r="E1460" s="1"/>
      <c r="F1460" s="1" t="str">
        <f>IFERROR(__xludf.DUMMYFUNCTION("""COMPUTED_VALUE"""),"2022-04-11 14:29:45 UTC")</f>
        <v>2022-04-11 14:29:45 UTC</v>
      </c>
      <c r="G1460" s="1" t="str">
        <f>IFERROR(__xludf.DUMMYFUNCTION("""COMPUTED_VALUE"""),"7487691c4c2f616a2743139b0cf05aaa")</f>
        <v>7487691c4c2f616a2743139b0cf05aaa</v>
      </c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2" t="s">
        <v>1690</v>
      </c>
      <c r="B1461" s="2" t="s">
        <v>1691</v>
      </c>
      <c r="C1461" s="1"/>
      <c r="D1461" s="1"/>
      <c r="E1461" s="1"/>
      <c r="F1461" s="1" t="str">
        <f>IFERROR(__xludf.DUMMYFUNCTION("""COMPUTED_VALUE"""),"2022-04-11 14:28:39 UTC")</f>
        <v>2022-04-11 14:28:39 UTC</v>
      </c>
      <c r="G1461" s="1" t="str">
        <f>IFERROR(__xludf.DUMMYFUNCTION("""COMPUTED_VALUE"""),"0472251747b3736193a5164006e89335")</f>
        <v>0472251747b3736193a5164006e89335</v>
      </c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2" t="s">
        <v>1692</v>
      </c>
      <c r="B1462" s="2" t="s">
        <v>1693</v>
      </c>
      <c r="C1462" s="1"/>
      <c r="D1462" s="1"/>
      <c r="E1462" s="1"/>
      <c r="F1462" s="1" t="str">
        <f>IFERROR(__xludf.DUMMYFUNCTION("""COMPUTED_VALUE"""),"2022-04-11 14:26:04 UTC")</f>
        <v>2022-04-11 14:26:04 UTC</v>
      </c>
      <c r="G1462" s="1" t="str">
        <f>IFERROR(__xludf.DUMMYFUNCTION("""COMPUTED_VALUE"""),"14530b970fc4412769796617147ead46")</f>
        <v>14530b970fc4412769796617147ead46</v>
      </c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2" t="s">
        <v>1694</v>
      </c>
      <c r="B1463" s="2" t="s">
        <v>1693</v>
      </c>
      <c r="C1463" s="1"/>
      <c r="D1463" s="1"/>
      <c r="E1463" s="1"/>
      <c r="F1463" s="1" t="str">
        <f>IFERROR(__xludf.DUMMYFUNCTION("""COMPUTED_VALUE"""),"2022-04-11 14:26:00 UTC")</f>
        <v>2022-04-11 14:26:00 UTC</v>
      </c>
      <c r="G1463" s="1" t="str">
        <f>IFERROR(__xludf.DUMMYFUNCTION("""COMPUTED_VALUE"""),"14530b970fc4412769796617147ead46")</f>
        <v>14530b970fc4412769796617147ead46</v>
      </c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2" t="s">
        <v>1695</v>
      </c>
      <c r="B1464" s="2" t="s">
        <v>1693</v>
      </c>
      <c r="C1464" s="1"/>
      <c r="D1464" s="1"/>
      <c r="E1464" s="1"/>
      <c r="F1464" s="1" t="str">
        <f>IFERROR(__xludf.DUMMYFUNCTION("""COMPUTED_VALUE"""),"2022-04-11 14:25:50 UTC")</f>
        <v>2022-04-11 14:25:50 UTC</v>
      </c>
      <c r="G1464" s="1" t="str">
        <f>IFERROR(__xludf.DUMMYFUNCTION("""COMPUTED_VALUE"""),"14530b970fc4412769796617147ead46")</f>
        <v>14530b970fc4412769796617147ead46</v>
      </c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2" t="s">
        <v>1696</v>
      </c>
      <c r="B1465" s="1"/>
      <c r="C1465" s="1"/>
      <c r="D1465" s="1"/>
      <c r="E1465" s="1"/>
      <c r="F1465" s="1" t="str">
        <f>IFERROR(__xludf.DUMMYFUNCTION("""COMPUTED_VALUE"""),"2022-04-11 14:25:25 UTC")</f>
        <v>2022-04-11 14:25:25 UTC</v>
      </c>
      <c r="G1465" s="1" t="str">
        <f>IFERROR(__xludf.DUMMYFUNCTION("""COMPUTED_VALUE"""),"45c91319c6d5100942d105f4feaf0e81")</f>
        <v>45c91319c6d5100942d105f4feaf0e81</v>
      </c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2" t="s">
        <v>1697</v>
      </c>
      <c r="B1466" s="2" t="s">
        <v>1698</v>
      </c>
      <c r="C1466" s="1"/>
      <c r="D1466" s="1"/>
      <c r="E1466" s="1"/>
      <c r="F1466" s="1" t="str">
        <f>IFERROR(__xludf.DUMMYFUNCTION("""COMPUTED_VALUE"""),"2022-04-11 14:24:38 UTC")</f>
        <v>2022-04-11 14:24:38 UTC</v>
      </c>
      <c r="G1466" s="1" t="str">
        <f>IFERROR(__xludf.DUMMYFUNCTION("""COMPUTED_VALUE"""),"45c91319c6d5100942d105f4feaf0e81")</f>
        <v>45c91319c6d5100942d105f4feaf0e81</v>
      </c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2" t="s">
        <v>1699</v>
      </c>
      <c r="B1467" s="2" t="s">
        <v>1698</v>
      </c>
      <c r="C1467" s="1"/>
      <c r="D1467" s="1"/>
      <c r="E1467" s="1"/>
      <c r="F1467" s="1" t="str">
        <f>IFERROR(__xludf.DUMMYFUNCTION("""COMPUTED_VALUE"""),"2022-04-11 14:24:35 UTC")</f>
        <v>2022-04-11 14:24:35 UTC</v>
      </c>
      <c r="G1467" s="1" t="str">
        <f>IFERROR(__xludf.DUMMYFUNCTION("""COMPUTED_VALUE"""),"859655292faa1c41d80073134d69e50c")</f>
        <v>859655292faa1c41d80073134d69e50c</v>
      </c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2" t="s">
        <v>1700</v>
      </c>
      <c r="B1468" s="2" t="s">
        <v>1698</v>
      </c>
      <c r="C1468" s="1"/>
      <c r="D1468" s="1"/>
      <c r="E1468" s="1"/>
      <c r="F1468" s="1" t="str">
        <f>IFERROR(__xludf.DUMMYFUNCTION("""COMPUTED_VALUE"""),"2022-04-11 14:24:32 UTC")</f>
        <v>2022-04-11 14:24:32 UTC</v>
      </c>
      <c r="G1468" s="1" t="str">
        <f>IFERROR(__xludf.DUMMYFUNCTION("""COMPUTED_VALUE"""),"859655292faa1c41d80073134d69e50c")</f>
        <v>859655292faa1c41d80073134d69e50c</v>
      </c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2" t="s">
        <v>1701</v>
      </c>
      <c r="B1469" s="2" t="s">
        <v>1698</v>
      </c>
      <c r="C1469" s="1"/>
      <c r="D1469" s="1"/>
      <c r="E1469" s="1"/>
      <c r="F1469" s="1" t="str">
        <f>IFERROR(__xludf.DUMMYFUNCTION("""COMPUTED_VALUE"""),"2022-04-11 14:24:30 UTC")</f>
        <v>2022-04-11 14:24:30 UTC</v>
      </c>
      <c r="G1469" s="1" t="str">
        <f>IFERROR(__xludf.DUMMYFUNCTION("""COMPUTED_VALUE"""),"859655292faa1c41d80073134d69e50c")</f>
        <v>859655292faa1c41d80073134d69e50c</v>
      </c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2" t="s">
        <v>1702</v>
      </c>
      <c r="B1470" s="1"/>
      <c r="C1470" s="1"/>
      <c r="D1470" s="1"/>
      <c r="E1470" s="1"/>
      <c r="F1470" s="1" t="str">
        <f>IFERROR(__xludf.DUMMYFUNCTION("""COMPUTED_VALUE"""),"2022-04-11 14:24:25 UTC")</f>
        <v>2022-04-11 14:24:25 UTC</v>
      </c>
      <c r="G1470" s="1" t="str">
        <f>IFERROR(__xludf.DUMMYFUNCTION("""COMPUTED_VALUE"""),"859655292faa1c41d80073134d69e50c")</f>
        <v>859655292faa1c41d80073134d69e50c</v>
      </c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2" t="s">
        <v>1703</v>
      </c>
      <c r="B1471" s="2" t="s">
        <v>1704</v>
      </c>
      <c r="C1471" s="1"/>
      <c r="D1471" s="1"/>
      <c r="E1471" s="1"/>
      <c r="F1471" s="1" t="str">
        <f>IFERROR(__xludf.DUMMYFUNCTION("""COMPUTED_VALUE"""),"2022-04-11 14:24:06 UTC")</f>
        <v>2022-04-11 14:24:06 UTC</v>
      </c>
      <c r="G1471" s="1" t="str">
        <f>IFERROR(__xludf.DUMMYFUNCTION("""COMPUTED_VALUE"""),"45c91319c6d5100942d105f4feaf0e81")</f>
        <v>45c91319c6d5100942d105f4feaf0e81</v>
      </c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>
      <c r="A1472" s="2" t="s">
        <v>1705</v>
      </c>
      <c r="B1472" s="1"/>
      <c r="C1472" s="1"/>
      <c r="D1472" s="1"/>
      <c r="E1472" s="1"/>
      <c r="F1472" s="1" t="str">
        <f>IFERROR(__xludf.DUMMYFUNCTION("""COMPUTED_VALUE"""),"2022-04-11 14:24:01 UTC")</f>
        <v>2022-04-11 14:24:01 UTC</v>
      </c>
      <c r="G1472" s="1" t="str">
        <f>IFERROR(__xludf.DUMMYFUNCTION("""COMPUTED_VALUE"""),"60e38c4f99b0ad661d4e847ff5ba698f")</f>
        <v>60e38c4f99b0ad661d4e847ff5ba698f</v>
      </c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>
      <c r="A1473" s="2" t="s">
        <v>1706</v>
      </c>
      <c r="B1473" s="1"/>
      <c r="C1473" s="1"/>
      <c r="D1473" s="1"/>
      <c r="E1473" s="1"/>
      <c r="F1473" s="1" t="str">
        <f>IFERROR(__xludf.DUMMYFUNCTION("""COMPUTED_VALUE"""),"2022-04-11 14:23:40 UTC")</f>
        <v>2022-04-11 14:23:40 UTC</v>
      </c>
      <c r="G1473" s="1" t="str">
        <f>IFERROR(__xludf.DUMMYFUNCTION("""COMPUTED_VALUE"""),"59abf2e1616319f6acc5388d02fa6337")</f>
        <v>59abf2e1616319f6acc5388d02fa6337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>
      <c r="A1474" s="2" t="s">
        <v>1707</v>
      </c>
      <c r="B1474" s="2" t="s">
        <v>823</v>
      </c>
      <c r="C1474" s="1"/>
      <c r="D1474" s="1"/>
      <c r="E1474" s="1"/>
      <c r="F1474" s="1" t="str">
        <f>IFERROR(__xludf.DUMMYFUNCTION("""COMPUTED_VALUE"""),"2022-04-11 14:23:24 UTC")</f>
        <v>2022-04-11 14:23:24 UTC</v>
      </c>
      <c r="G1474" s="1" t="str">
        <f>IFERROR(__xludf.DUMMYFUNCTION("""COMPUTED_VALUE"""),"372c4432100fe985d6e7f1bb48a8093f")</f>
        <v>372c4432100fe985d6e7f1bb48a8093f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>
      <c r="A1475" s="2" t="s">
        <v>1708</v>
      </c>
      <c r="B1475" s="1"/>
      <c r="C1475" s="1"/>
      <c r="D1475" s="1"/>
      <c r="E1475" s="1"/>
      <c r="F1475" s="1" t="str">
        <f>IFERROR(__xludf.DUMMYFUNCTION("""COMPUTED_VALUE"""),"2022-04-11 14:23:15 UTC")</f>
        <v>2022-04-11 14:23:15 UTC</v>
      </c>
      <c r="G1475" s="1" t="str">
        <f>IFERROR(__xludf.DUMMYFUNCTION("""COMPUTED_VALUE"""),"9c305e5338d05108a3247cfa69bad5ef")</f>
        <v>9c305e5338d05108a3247cfa69bad5ef</v>
      </c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>
      <c r="A1476" s="2" t="s">
        <v>1709</v>
      </c>
      <c r="B1476" s="2" t="s">
        <v>1710</v>
      </c>
      <c r="C1476" s="1"/>
      <c r="D1476" s="1"/>
      <c r="E1476" s="1"/>
      <c r="F1476" s="1" t="str">
        <f>IFERROR(__xludf.DUMMYFUNCTION("""COMPUTED_VALUE"""),"2022-04-11 14:22:34 UTC")</f>
        <v>2022-04-11 14:22:34 UTC</v>
      </c>
      <c r="G1476" s="1" t="str">
        <f>IFERROR(__xludf.DUMMYFUNCTION("""COMPUTED_VALUE"""),"622702c2ff489b06631aeeedffadcf80")</f>
        <v>622702c2ff489b06631aeeedffadcf80</v>
      </c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>
      <c r="A1477" s="2" t="s">
        <v>1711</v>
      </c>
      <c r="B1477" s="2" t="s">
        <v>1712</v>
      </c>
      <c r="C1477" s="1"/>
      <c r="D1477" s="1"/>
      <c r="E1477" s="1"/>
      <c r="F1477" s="1" t="str">
        <f>IFERROR(__xludf.DUMMYFUNCTION("""COMPUTED_VALUE"""),"2022-04-11 14:20:34 UTC")</f>
        <v>2022-04-11 14:20:34 UTC</v>
      </c>
      <c r="G1477" s="1" t="str">
        <f>IFERROR(__xludf.DUMMYFUNCTION("""COMPUTED_VALUE"""),"622702c2ff489b06631aeeedffadcf80")</f>
        <v>622702c2ff489b06631aeeedffadcf80</v>
      </c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>
      <c r="A1478" s="2" t="s">
        <v>1713</v>
      </c>
      <c r="B1478" s="1"/>
      <c r="C1478" s="1"/>
      <c r="D1478" s="1"/>
      <c r="E1478" s="1"/>
      <c r="F1478" s="1" t="str">
        <f>IFERROR(__xludf.DUMMYFUNCTION("""COMPUTED_VALUE"""),"2022-04-11 14:18:08 UTC")</f>
        <v>2022-04-11 14:18:08 UTC</v>
      </c>
      <c r="G1478" s="1" t="str">
        <f>IFERROR(__xludf.DUMMYFUNCTION("""COMPUTED_VALUE"""),"622702c2ff489b06631aeeedffadcf80")</f>
        <v>622702c2ff489b06631aeeedffadcf80</v>
      </c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>
      <c r="A1479" s="2" t="s">
        <v>1714</v>
      </c>
      <c r="B1479" s="1"/>
      <c r="C1479" s="1"/>
      <c r="D1479" s="1"/>
      <c r="E1479" s="1"/>
      <c r="F1479" s="1" t="str">
        <f>IFERROR(__xludf.DUMMYFUNCTION("""COMPUTED_VALUE"""),"2022-04-11 14:17:52 UTC")</f>
        <v>2022-04-11 14:17:52 UTC</v>
      </c>
      <c r="G1479" s="1" t="str">
        <f>IFERROR(__xludf.DUMMYFUNCTION("""COMPUTED_VALUE"""),"622702c2ff489b06631aeeedffadcf80")</f>
        <v>622702c2ff489b06631aeeedffadcf80</v>
      </c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>
      <c r="A1480" s="2" t="s">
        <v>1715</v>
      </c>
      <c r="B1480" s="2" t="s">
        <v>1716</v>
      </c>
      <c r="C1480" s="1"/>
      <c r="D1480" s="1"/>
      <c r="E1480" s="1"/>
      <c r="F1480" s="1" t="str">
        <f>IFERROR(__xludf.DUMMYFUNCTION("""COMPUTED_VALUE"""),"2022-04-11 14:17:40 UTC")</f>
        <v>2022-04-11 14:17:40 UTC</v>
      </c>
      <c r="G1480" s="1" t="str">
        <f>IFERROR(__xludf.DUMMYFUNCTION("""COMPUTED_VALUE"""),"622702c2ff489b06631aeeedffadcf80")</f>
        <v>622702c2ff489b06631aeeedffadcf80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>
      <c r="A1481" s="2" t="s">
        <v>1717</v>
      </c>
      <c r="B1481" s="1"/>
      <c r="C1481" s="1"/>
      <c r="D1481" s="1"/>
      <c r="E1481" s="1"/>
      <c r="F1481" s="1" t="str">
        <f>IFERROR(__xludf.DUMMYFUNCTION("""COMPUTED_VALUE"""),"2022-04-11 14:17:26 UTC")</f>
        <v>2022-04-11 14:17:26 UTC</v>
      </c>
      <c r="G1481" s="1" t="str">
        <f>IFERROR(__xludf.DUMMYFUNCTION("""COMPUTED_VALUE"""),"764e46b5c236fadbdf0fe20e110e1a81")</f>
        <v>764e46b5c236fadbdf0fe20e110e1a81</v>
      </c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>
      <c r="A1482" s="2" t="s">
        <v>1718</v>
      </c>
      <c r="B1482" s="2" t="s">
        <v>1719</v>
      </c>
      <c r="C1482" s="1"/>
      <c r="D1482" s="1"/>
      <c r="E1482" s="1"/>
      <c r="F1482" s="1" t="str">
        <f>IFERROR(__xludf.DUMMYFUNCTION("""COMPUTED_VALUE"""),"2022-04-11 14:17:25 UTC")</f>
        <v>2022-04-11 14:17:25 UTC</v>
      </c>
      <c r="G1482" s="1" t="str">
        <f>IFERROR(__xludf.DUMMYFUNCTION("""COMPUTED_VALUE"""),"fe5738445157dca9c28fabae82e52a55")</f>
        <v>fe5738445157dca9c28fabae82e52a55</v>
      </c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>
      <c r="A1483" s="2" t="s">
        <v>1720</v>
      </c>
      <c r="B1483" s="2" t="s">
        <v>1080</v>
      </c>
      <c r="C1483" s="1"/>
      <c r="D1483" s="1"/>
      <c r="E1483" s="1"/>
      <c r="F1483" s="1" t="str">
        <f>IFERROR(__xludf.DUMMYFUNCTION("""COMPUTED_VALUE"""),"2022-04-11 14:17:24 UTC")</f>
        <v>2022-04-11 14:17:24 UTC</v>
      </c>
      <c r="G1483" s="1" t="str">
        <f>IFERROR(__xludf.DUMMYFUNCTION("""COMPUTED_VALUE"""),"fe5738445157dca9c28fabae82e52a55")</f>
        <v>fe5738445157dca9c28fabae82e52a55</v>
      </c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>
      <c r="A1484" s="2" t="s">
        <v>1721</v>
      </c>
      <c r="B1484" s="2" t="s">
        <v>1495</v>
      </c>
      <c r="C1484" s="1"/>
      <c r="D1484" s="1"/>
      <c r="E1484" s="1"/>
      <c r="F1484" s="1" t="str">
        <f>IFERROR(__xludf.DUMMYFUNCTION("""COMPUTED_VALUE"""),"2022-04-11 14:17:21 UTC")</f>
        <v>2022-04-11 14:17:21 UTC</v>
      </c>
      <c r="G1484" s="1" t="str">
        <f>IFERROR(__xludf.DUMMYFUNCTION("""COMPUTED_VALUE"""),"ba6c855d857b632d1c0f6b9a8abfe554")</f>
        <v>ba6c855d857b632d1c0f6b9a8abfe554</v>
      </c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>
      <c r="A1485" s="2" t="s">
        <v>1722</v>
      </c>
      <c r="B1485" s="2" t="s">
        <v>1723</v>
      </c>
      <c r="C1485" s="1"/>
      <c r="D1485" s="1"/>
      <c r="E1485" s="1"/>
      <c r="F1485" s="1" t="str">
        <f>IFERROR(__xludf.DUMMYFUNCTION("""COMPUTED_VALUE"""),"2022-04-11 14:16:51 UTC")</f>
        <v>2022-04-11 14:16:51 UTC</v>
      </c>
      <c r="G1485" s="1" t="str">
        <f>IFERROR(__xludf.DUMMYFUNCTION("""COMPUTED_VALUE"""),"9ac3452c4970e2f53962733f67e388fd")</f>
        <v>9ac3452c4970e2f53962733f67e388fd</v>
      </c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>
      <c r="A1486" s="2" t="s">
        <v>1724</v>
      </c>
      <c r="B1486" s="2" t="s">
        <v>1725</v>
      </c>
      <c r="C1486" s="1"/>
      <c r="D1486" s="1"/>
      <c r="E1486" s="1"/>
      <c r="F1486" s="1" t="str">
        <f>IFERROR(__xludf.DUMMYFUNCTION("""COMPUTED_VALUE"""),"2022-04-11 14:16:25 UTC")</f>
        <v>2022-04-11 14:16:25 UTC</v>
      </c>
      <c r="G1486" s="1" t="str">
        <f>IFERROR(__xludf.DUMMYFUNCTION("""COMPUTED_VALUE"""),"622702c2ff489b06631aeeedffadcf80")</f>
        <v>622702c2ff489b06631aeeedffadcf80</v>
      </c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>
      <c r="A1487" s="2" t="s">
        <v>1726</v>
      </c>
      <c r="B1487" s="2" t="s">
        <v>1727</v>
      </c>
      <c r="C1487" s="1"/>
      <c r="D1487" s="1"/>
      <c r="E1487" s="1"/>
      <c r="F1487" s="1" t="str">
        <f>IFERROR(__xludf.DUMMYFUNCTION("""COMPUTED_VALUE"""),"2022-04-11 14:16:12 UTC")</f>
        <v>2022-04-11 14:16:12 UTC</v>
      </c>
      <c r="G1487" s="1" t="str">
        <f>IFERROR(__xludf.DUMMYFUNCTION("""COMPUTED_VALUE"""),"622702c2ff489b06631aeeedffadcf80")</f>
        <v>622702c2ff489b06631aeeedffadcf80</v>
      </c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>
      <c r="A1488" s="2" t="s">
        <v>1728</v>
      </c>
      <c r="B1488" s="1"/>
      <c r="C1488" s="1"/>
      <c r="D1488" s="1"/>
      <c r="E1488" s="1"/>
      <c r="F1488" s="1" t="str">
        <f>IFERROR(__xludf.DUMMYFUNCTION("""COMPUTED_VALUE"""),"2022-04-11 14:16:03 UTC")</f>
        <v>2022-04-11 14:16:03 UTC</v>
      </c>
      <c r="G1488" s="1" t="str">
        <f>IFERROR(__xludf.DUMMYFUNCTION("""COMPUTED_VALUE"""),"622702c2ff489b06631aeeedffadcf80")</f>
        <v>622702c2ff489b06631aeeedffadcf80</v>
      </c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>
      <c r="A1489" s="2" t="s">
        <v>1729</v>
      </c>
      <c r="B1489" s="2" t="s">
        <v>1730</v>
      </c>
      <c r="C1489" s="1"/>
      <c r="D1489" s="1"/>
      <c r="E1489" s="1"/>
      <c r="F1489" s="1" t="str">
        <f>IFERROR(__xludf.DUMMYFUNCTION("""COMPUTED_VALUE"""),"2022-04-11 14:14:54 UTC")</f>
        <v>2022-04-11 14:14:54 UTC</v>
      </c>
      <c r="G1489" s="1" t="str">
        <f>IFERROR(__xludf.DUMMYFUNCTION("""COMPUTED_VALUE"""),"622702c2ff489b06631aeeedffadcf80")</f>
        <v>622702c2ff489b06631aeeedffadcf80</v>
      </c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>
      <c r="A1490" s="2" t="s">
        <v>1731</v>
      </c>
      <c r="B1490" s="2" t="s">
        <v>234</v>
      </c>
      <c r="C1490" s="1"/>
      <c r="D1490" s="1"/>
      <c r="E1490" s="1"/>
      <c r="F1490" s="1" t="str">
        <f>IFERROR(__xludf.DUMMYFUNCTION("""COMPUTED_VALUE"""),"2022-04-11 14:14:51 UTC")</f>
        <v>2022-04-11 14:14:51 UTC</v>
      </c>
      <c r="G1490" s="1" t="str">
        <f>IFERROR(__xludf.DUMMYFUNCTION("""COMPUTED_VALUE"""),"247a33e0a76fd5f79814f56e7800a306")</f>
        <v>247a33e0a76fd5f79814f56e7800a306</v>
      </c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>
      <c r="A1491" s="2" t="s">
        <v>1732</v>
      </c>
      <c r="B1491" s="1"/>
      <c r="C1491" s="1"/>
      <c r="D1491" s="1"/>
      <c r="E1491" s="1"/>
      <c r="F1491" s="1" t="str">
        <f>IFERROR(__xludf.DUMMYFUNCTION("""COMPUTED_VALUE"""),"2022-04-11 14:14:49 UTC")</f>
        <v>2022-04-11 14:14:49 UTC</v>
      </c>
      <c r="G1491" s="1" t="str">
        <f>IFERROR(__xludf.DUMMYFUNCTION("""COMPUTED_VALUE"""),"247a33e0a76fd5f79814f56e7800a306")</f>
        <v>247a33e0a76fd5f79814f56e7800a306</v>
      </c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>
      <c r="A1492" s="2" t="s">
        <v>1733</v>
      </c>
      <c r="B1492" s="2" t="s">
        <v>234</v>
      </c>
      <c r="C1492" s="1"/>
      <c r="D1492" s="1"/>
      <c r="E1492" s="1"/>
      <c r="F1492" s="1" t="str">
        <f>IFERROR(__xludf.DUMMYFUNCTION("""COMPUTED_VALUE"""),"2022-04-11 14:14:48 UTC")</f>
        <v>2022-04-11 14:14:48 UTC</v>
      </c>
      <c r="G1492" s="1" t="str">
        <f>IFERROR(__xludf.DUMMYFUNCTION("""COMPUTED_VALUE"""),"37a63948dd31866085f0d22d3854b476")</f>
        <v>37a63948dd31866085f0d22d3854b476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>
      <c r="A1493" s="2" t="s">
        <v>1734</v>
      </c>
      <c r="B1493" s="1"/>
      <c r="C1493" s="1"/>
      <c r="D1493" s="1"/>
      <c r="E1493" s="1"/>
      <c r="F1493" s="1" t="str">
        <f>IFERROR(__xludf.DUMMYFUNCTION("""COMPUTED_VALUE"""),"2022-04-11 14:12:38 UTC")</f>
        <v>2022-04-11 14:12:38 UTC</v>
      </c>
      <c r="G1493" s="1" t="str">
        <f>IFERROR(__xludf.DUMMYFUNCTION("""COMPUTED_VALUE"""),"14530b970fc4412769796617147ead46")</f>
        <v>14530b970fc4412769796617147ead46</v>
      </c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>
      <c r="A1494" s="2" t="s">
        <v>1735</v>
      </c>
      <c r="B1494" s="2" t="s">
        <v>1736</v>
      </c>
      <c r="C1494" s="1"/>
      <c r="D1494" s="1"/>
      <c r="E1494" s="1"/>
      <c r="F1494" s="1" t="str">
        <f>IFERROR(__xludf.DUMMYFUNCTION("""COMPUTED_VALUE"""),"2022-04-11 14:10:51 UTC")</f>
        <v>2022-04-11 14:10:51 UTC</v>
      </c>
      <c r="G1494" s="1" t="str">
        <f>IFERROR(__xludf.DUMMYFUNCTION("""COMPUTED_VALUE"""),"aa3827e0894de61462b778b94fad4a7c")</f>
        <v>aa3827e0894de61462b778b94fad4a7c</v>
      </c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>
      <c r="A1495" s="2" t="s">
        <v>1737</v>
      </c>
      <c r="B1495" s="1"/>
      <c r="C1495" s="1"/>
      <c r="D1495" s="1"/>
      <c r="E1495" s="1"/>
      <c r="F1495" s="1" t="str">
        <f>IFERROR(__xludf.DUMMYFUNCTION("""COMPUTED_VALUE"""),"2022-04-11 14:10:50 UTC")</f>
        <v>2022-04-11 14:10:50 UTC</v>
      </c>
      <c r="G1495" s="1" t="str">
        <f>IFERROR(__xludf.DUMMYFUNCTION("""COMPUTED_VALUE"""),"aa3827e0894de61462b778b94fad4a7c")</f>
        <v>aa3827e0894de61462b778b94fad4a7c</v>
      </c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>
      <c r="A1496" s="2" t="s">
        <v>1738</v>
      </c>
      <c r="B1496" s="1"/>
      <c r="C1496" s="1"/>
      <c r="D1496" s="1"/>
      <c r="E1496" s="1"/>
      <c r="F1496" s="1" t="str">
        <f>IFERROR(__xludf.DUMMYFUNCTION("""COMPUTED_VALUE"""),"2022-04-11 14:10:49 UTC")</f>
        <v>2022-04-11 14:10:49 UTC</v>
      </c>
      <c r="G1496" s="1" t="str">
        <f>IFERROR(__xludf.DUMMYFUNCTION("""COMPUTED_VALUE"""),"aa3827e0894de61462b778b94fad4a7c")</f>
        <v>aa3827e0894de61462b778b94fad4a7c</v>
      </c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>
      <c r="A1497" s="2" t="s">
        <v>1739</v>
      </c>
      <c r="B1497" s="2" t="s">
        <v>1740</v>
      </c>
      <c r="C1497" s="1"/>
      <c r="D1497" s="1"/>
      <c r="E1497" s="1"/>
      <c r="F1497" s="1" t="str">
        <f>IFERROR(__xludf.DUMMYFUNCTION("""COMPUTED_VALUE"""),"2022-04-11 14:10:19 UTC")</f>
        <v>2022-04-11 14:10:19 UTC</v>
      </c>
      <c r="G1497" s="1" t="str">
        <f>IFERROR(__xludf.DUMMYFUNCTION("""COMPUTED_VALUE"""),"562d151e7821b05f993d5ff9e17fa8d8")</f>
        <v>562d151e7821b05f993d5ff9e17fa8d8</v>
      </c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>
      <c r="A1498" s="2" t="s">
        <v>1741</v>
      </c>
      <c r="B1498" s="1"/>
      <c r="C1498" s="1"/>
      <c r="D1498" s="1"/>
      <c r="E1498" s="1"/>
      <c r="F1498" s="1" t="str">
        <f>IFERROR(__xludf.DUMMYFUNCTION("""COMPUTED_VALUE"""),"2022-04-11 14:08:29 UTC")</f>
        <v>2022-04-11 14:08:29 UTC</v>
      </c>
      <c r="G1498" s="1" t="str">
        <f>IFERROR(__xludf.DUMMYFUNCTION("""COMPUTED_VALUE"""),"aa3827e0894de61462b778b94fad4a7c")</f>
        <v>aa3827e0894de61462b778b94fad4a7c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>
      <c r="A1499" s="2" t="s">
        <v>1742</v>
      </c>
      <c r="B1499" s="2" t="s">
        <v>1743</v>
      </c>
      <c r="C1499" s="1"/>
      <c r="D1499" s="1"/>
      <c r="E1499" s="1"/>
      <c r="F1499" s="1" t="str">
        <f>IFERROR(__xludf.DUMMYFUNCTION("""COMPUTED_VALUE"""),"2022-04-11 14:07:41 UTC")</f>
        <v>2022-04-11 14:07:41 UTC</v>
      </c>
      <c r="G1499" s="1" t="str">
        <f>IFERROR(__xludf.DUMMYFUNCTION("""COMPUTED_VALUE"""),"aa3827e0894de61462b778b94fad4a7c")</f>
        <v>aa3827e0894de61462b778b94fad4a7c</v>
      </c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>
      <c r="A1500" s="2" t="s">
        <v>1744</v>
      </c>
      <c r="B1500" s="2" t="s">
        <v>1745</v>
      </c>
      <c r="C1500" s="1"/>
      <c r="D1500" s="1"/>
      <c r="E1500" s="1"/>
      <c r="F1500" s="1" t="str">
        <f>IFERROR(__xludf.DUMMYFUNCTION("""COMPUTED_VALUE"""),"2022-04-11 14:07:28 UTC")</f>
        <v>2022-04-11 14:07:28 UTC</v>
      </c>
      <c r="G1500" s="1" t="str">
        <f>IFERROR(__xludf.DUMMYFUNCTION("""COMPUTED_VALUE"""),"aa3827e0894de61462b778b94fad4a7c")</f>
        <v>aa3827e0894de61462b778b94fad4a7c</v>
      </c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>
      <c r="A1501" s="2" t="s">
        <v>1746</v>
      </c>
      <c r="B1501" s="2" t="s">
        <v>1747</v>
      </c>
      <c r="C1501" s="1"/>
      <c r="D1501" s="1"/>
      <c r="E1501" s="1"/>
      <c r="F1501" s="1" t="str">
        <f>IFERROR(__xludf.DUMMYFUNCTION("""COMPUTED_VALUE"""),"2022-04-11 14:07:01 UTC")</f>
        <v>2022-04-11 14:07:01 UTC</v>
      </c>
      <c r="G1501" s="1" t="str">
        <f>IFERROR(__xludf.DUMMYFUNCTION("""COMPUTED_VALUE"""),"aa3827e0894de61462b778b94fad4a7c")</f>
        <v>aa3827e0894de61462b778b94fad4a7c</v>
      </c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>
      <c r="A1502" s="2" t="s">
        <v>1748</v>
      </c>
      <c r="B1502" s="2" t="s">
        <v>1747</v>
      </c>
      <c r="C1502" s="1"/>
      <c r="D1502" s="1"/>
      <c r="E1502" s="1"/>
      <c r="F1502" s="1" t="str">
        <f>IFERROR(__xludf.DUMMYFUNCTION("""COMPUTED_VALUE"""),"2022-04-11 14:06:48 UTC")</f>
        <v>2022-04-11 14:06:48 UTC</v>
      </c>
      <c r="G1502" s="1" t="str">
        <f>IFERROR(__xludf.DUMMYFUNCTION("""COMPUTED_VALUE"""),"aa3827e0894de61462b778b94fad4a7c")</f>
        <v>aa3827e0894de61462b778b94fad4a7c</v>
      </c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>
      <c r="A1503" s="2" t="s">
        <v>1749</v>
      </c>
      <c r="B1503" s="2" t="s">
        <v>1747</v>
      </c>
      <c r="C1503" s="1"/>
      <c r="D1503" s="1"/>
      <c r="E1503" s="1"/>
      <c r="F1503" s="1" t="str">
        <f>IFERROR(__xludf.DUMMYFUNCTION("""COMPUTED_VALUE"""),"2022-04-11 14:06:46 UTC")</f>
        <v>2022-04-11 14:06:46 UTC</v>
      </c>
      <c r="G1503" s="1" t="str">
        <f>IFERROR(__xludf.DUMMYFUNCTION("""COMPUTED_VALUE"""),"aa3827e0894de61462b778b94fad4a7c")</f>
        <v>aa3827e0894de61462b778b94fad4a7c</v>
      </c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>
      <c r="A1504" s="2" t="s">
        <v>1750</v>
      </c>
      <c r="B1504" s="2" t="s">
        <v>1751</v>
      </c>
      <c r="C1504" s="1"/>
      <c r="D1504" s="1"/>
      <c r="E1504" s="1"/>
      <c r="F1504" s="1" t="str">
        <f>IFERROR(__xludf.DUMMYFUNCTION("""COMPUTED_VALUE"""),"2022-04-11 14:06:30 UTC")</f>
        <v>2022-04-11 14:06:30 UTC</v>
      </c>
      <c r="G1504" s="1" t="str">
        <f>IFERROR(__xludf.DUMMYFUNCTION("""COMPUTED_VALUE"""),"ef06ce8a8f298570e6a63a0f3fce08e4")</f>
        <v>ef06ce8a8f298570e6a63a0f3fce08e4</v>
      </c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>
      <c r="A1505" s="2" t="s">
        <v>1752</v>
      </c>
      <c r="B1505" s="2" t="s">
        <v>1753</v>
      </c>
      <c r="C1505" s="1"/>
      <c r="D1505" s="1"/>
      <c r="E1505" s="1"/>
      <c r="F1505" s="1" t="str">
        <f>IFERROR(__xludf.DUMMYFUNCTION("""COMPUTED_VALUE"""),"2022-04-11 14:05:26 UTC")</f>
        <v>2022-04-11 14:05:26 UTC</v>
      </c>
      <c r="G1505" s="1" t="str">
        <f>IFERROR(__xludf.DUMMYFUNCTION("""COMPUTED_VALUE"""),"a9d7915298958b96c6d513cf84992c91")</f>
        <v>a9d7915298958b96c6d513cf84992c91</v>
      </c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>
      <c r="A1506" s="2" t="s">
        <v>1754</v>
      </c>
      <c r="B1506" s="2" t="s">
        <v>1753</v>
      </c>
      <c r="C1506" s="1"/>
      <c r="D1506" s="1"/>
      <c r="E1506" s="1"/>
      <c r="F1506" s="1" t="str">
        <f>IFERROR(__xludf.DUMMYFUNCTION("""COMPUTED_VALUE"""),"2022-04-11 14:05:23 UTC")</f>
        <v>2022-04-11 14:05:23 UTC</v>
      </c>
      <c r="G1506" s="1" t="str">
        <f>IFERROR(__xludf.DUMMYFUNCTION("""COMPUTED_VALUE"""),"a9d7915298958b96c6d513cf84992c91")</f>
        <v>a9d7915298958b96c6d513cf84992c91</v>
      </c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>
      <c r="A1507" s="2" t="s">
        <v>1755</v>
      </c>
      <c r="B1507" s="2" t="s">
        <v>1753</v>
      </c>
      <c r="C1507" s="1"/>
      <c r="D1507" s="1"/>
      <c r="E1507" s="1"/>
      <c r="F1507" s="1" t="str">
        <f>IFERROR(__xludf.DUMMYFUNCTION("""COMPUTED_VALUE"""),"2022-04-11 14:04:51 UTC")</f>
        <v>2022-04-11 14:04:51 UTC</v>
      </c>
      <c r="G1507" s="1" t="str">
        <f>IFERROR(__xludf.DUMMYFUNCTION("""COMPUTED_VALUE"""),"24e2b8b3e84515c735274312dcb3dc3b")</f>
        <v>24e2b8b3e84515c735274312dcb3dc3b</v>
      </c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>
      <c r="A1508" s="2" t="s">
        <v>1756</v>
      </c>
      <c r="B1508" s="2" t="s">
        <v>1757</v>
      </c>
      <c r="C1508" s="1"/>
      <c r="D1508" s="1"/>
      <c r="E1508" s="1"/>
      <c r="F1508" s="1" t="str">
        <f>IFERROR(__xludf.DUMMYFUNCTION("""COMPUTED_VALUE"""),"2022-04-11 14:04:47 UTC")</f>
        <v>2022-04-11 14:04:47 UTC</v>
      </c>
      <c r="G1508" s="1" t="str">
        <f>IFERROR(__xludf.DUMMYFUNCTION("""COMPUTED_VALUE"""),"39ad9ae26a1e98d142bf12789c59406b")</f>
        <v>39ad9ae26a1e98d142bf12789c59406b</v>
      </c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>
      <c r="A1509" s="2" t="s">
        <v>1758</v>
      </c>
      <c r="B1509" s="2" t="s">
        <v>1753</v>
      </c>
      <c r="C1509" s="1"/>
      <c r="D1509" s="1"/>
      <c r="E1509" s="1"/>
      <c r="F1509" s="1" t="str">
        <f>IFERROR(__xludf.DUMMYFUNCTION("""COMPUTED_VALUE"""),"2022-04-11 14:04:38 UTC")</f>
        <v>2022-04-11 14:04:38 UTC</v>
      </c>
      <c r="G1509" s="1" t="str">
        <f>IFERROR(__xludf.DUMMYFUNCTION("""COMPUTED_VALUE"""),"65a9b38cfe392a2ca5a61c8af72cf394")</f>
        <v>65a9b38cfe392a2ca5a61c8af72cf394</v>
      </c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>
      <c r="A1510" s="2" t="s">
        <v>1759</v>
      </c>
      <c r="B1510" s="1"/>
      <c r="C1510" s="1"/>
      <c r="D1510" s="1"/>
      <c r="E1510" s="1"/>
      <c r="F1510" s="1" t="str">
        <f>IFERROR(__xludf.DUMMYFUNCTION("""COMPUTED_VALUE"""),"2022-04-11 14:04:22 UTC")</f>
        <v>2022-04-11 14:04:22 UTC</v>
      </c>
      <c r="G1510" s="1" t="str">
        <f>IFERROR(__xludf.DUMMYFUNCTION("""COMPUTED_VALUE"""),"39ad9ae26a1e98d142bf12789c59406b")</f>
        <v>39ad9ae26a1e98d142bf12789c59406b</v>
      </c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>
      <c r="A1511" s="2" t="s">
        <v>1760</v>
      </c>
      <c r="B1511" s="2" t="s">
        <v>1761</v>
      </c>
      <c r="C1511" s="1"/>
      <c r="D1511" s="1"/>
      <c r="E1511" s="1"/>
      <c r="F1511" s="1" t="str">
        <f>IFERROR(__xludf.DUMMYFUNCTION("""COMPUTED_VALUE"""),"2022-04-11 14:04:06 UTC")</f>
        <v>2022-04-11 14:04:06 UTC</v>
      </c>
      <c r="G1511" s="1" t="str">
        <f>IFERROR(__xludf.DUMMYFUNCTION("""COMPUTED_VALUE"""),"39ad9ae26a1e98d142bf12789c59406b")</f>
        <v>39ad9ae26a1e98d142bf12789c59406b</v>
      </c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>
      <c r="A1512" s="2" t="s">
        <v>1762</v>
      </c>
      <c r="B1512" s="2" t="s">
        <v>800</v>
      </c>
      <c r="C1512" s="1"/>
      <c r="D1512" s="1"/>
      <c r="E1512" s="1"/>
      <c r="F1512" s="1" t="str">
        <f>IFERROR(__xludf.DUMMYFUNCTION("""COMPUTED_VALUE"""),"2022-04-11 14:02:42 UTC")</f>
        <v>2022-04-11 14:02:42 UTC</v>
      </c>
      <c r="G1512" s="1" t="str">
        <f>IFERROR(__xludf.DUMMYFUNCTION("""COMPUTED_VALUE"""),"a704e2cd0ba85a181f76a439017537b7")</f>
        <v>a704e2cd0ba85a181f76a439017537b7</v>
      </c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>
      <c r="A1513" s="2" t="s">
        <v>1763</v>
      </c>
      <c r="B1513" s="2" t="s">
        <v>823</v>
      </c>
      <c r="C1513" s="1"/>
      <c r="D1513" s="1"/>
      <c r="E1513" s="1"/>
      <c r="F1513" s="1" t="str">
        <f>IFERROR(__xludf.DUMMYFUNCTION("""COMPUTED_VALUE"""),"2022-04-11 14:02:39 UTC")</f>
        <v>2022-04-11 14:02:39 UTC</v>
      </c>
      <c r="G1513" s="1" t="str">
        <f>IFERROR(__xludf.DUMMYFUNCTION("""COMPUTED_VALUE"""),"96da69a436c876052c2dff0b2f467700")</f>
        <v>96da69a436c876052c2dff0b2f467700</v>
      </c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>
      <c r="A1514" s="2" t="s">
        <v>1764</v>
      </c>
      <c r="B1514" s="2" t="s">
        <v>1765</v>
      </c>
      <c r="C1514" s="1"/>
      <c r="D1514" s="1"/>
      <c r="E1514" s="1"/>
      <c r="F1514" s="1" t="str">
        <f>IFERROR(__xludf.DUMMYFUNCTION("""COMPUTED_VALUE"""),"2022-04-11 13:59:11 UTC")</f>
        <v>2022-04-11 13:59:11 UTC</v>
      </c>
      <c r="G1514" s="1" t="str">
        <f>IFERROR(__xludf.DUMMYFUNCTION("""COMPUTED_VALUE"""),"39ad9ae26a1e98d142bf12789c59406b")</f>
        <v>39ad9ae26a1e98d142bf12789c59406b</v>
      </c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>
      <c r="A1515" s="2" t="s">
        <v>1766</v>
      </c>
      <c r="B1515" s="1"/>
      <c r="C1515" s="1"/>
      <c r="D1515" s="1"/>
      <c r="E1515" s="1"/>
      <c r="F1515" s="1" t="str">
        <f>IFERROR(__xludf.DUMMYFUNCTION("""COMPUTED_VALUE"""),"2022-04-11 13:58:35 UTC")</f>
        <v>2022-04-11 13:58:35 UTC</v>
      </c>
      <c r="G1515" s="1" t="str">
        <f>IFERROR(__xludf.DUMMYFUNCTION("""COMPUTED_VALUE"""),"39ad9ae26a1e98d142bf12789c59406b")</f>
        <v>39ad9ae26a1e98d142bf12789c59406b</v>
      </c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>
      <c r="A1516" s="2" t="s">
        <v>1767</v>
      </c>
      <c r="B1516" s="2" t="s">
        <v>1768</v>
      </c>
      <c r="C1516" s="1"/>
      <c r="D1516" s="1"/>
      <c r="E1516" s="1"/>
      <c r="F1516" s="1" t="str">
        <f>IFERROR(__xludf.DUMMYFUNCTION("""COMPUTED_VALUE"""),"2022-04-11 13:58:21 UTC")</f>
        <v>2022-04-11 13:58:21 UTC</v>
      </c>
      <c r="G1516" s="1" t="str">
        <f>IFERROR(__xludf.DUMMYFUNCTION("""COMPUTED_VALUE"""),"39ad9ae26a1e98d142bf12789c59406b")</f>
        <v>39ad9ae26a1e98d142bf12789c59406b</v>
      </c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>
      <c r="A1517" s="2" t="s">
        <v>1769</v>
      </c>
      <c r="B1517" s="1"/>
      <c r="C1517" s="1"/>
      <c r="D1517" s="1"/>
      <c r="E1517" s="1"/>
      <c r="F1517" s="1" t="str">
        <f>IFERROR(__xludf.DUMMYFUNCTION("""COMPUTED_VALUE"""),"2022-04-11 13:58:18 UTC")</f>
        <v>2022-04-11 13:58:18 UTC</v>
      </c>
      <c r="G1517" s="1" t="str">
        <f>IFERROR(__xludf.DUMMYFUNCTION("""COMPUTED_VALUE"""),"39ad9ae26a1e98d142bf12789c59406b")</f>
        <v>39ad9ae26a1e98d142bf12789c59406b</v>
      </c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>
      <c r="A1518" s="2" t="s">
        <v>1770</v>
      </c>
      <c r="B1518" s="1"/>
      <c r="C1518" s="1"/>
      <c r="D1518" s="1"/>
      <c r="E1518" s="1"/>
      <c r="F1518" s="1" t="str">
        <f>IFERROR(__xludf.DUMMYFUNCTION("""COMPUTED_VALUE"""),"2022-04-11 13:58:16 UTC")</f>
        <v>2022-04-11 13:58:16 UTC</v>
      </c>
      <c r="G1518" s="1" t="str">
        <f>IFERROR(__xludf.DUMMYFUNCTION("""COMPUTED_VALUE"""),"65a9b38cfe392a2ca5a61c8af72cf394")</f>
        <v>65a9b38cfe392a2ca5a61c8af72cf394</v>
      </c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>
      <c r="A1519" s="2" t="s">
        <v>1771</v>
      </c>
      <c r="B1519" s="2" t="s">
        <v>1765</v>
      </c>
      <c r="C1519" s="1"/>
      <c r="D1519" s="1"/>
      <c r="E1519" s="1"/>
      <c r="F1519" s="1" t="str">
        <f>IFERROR(__xludf.DUMMYFUNCTION("""COMPUTED_VALUE"""),"2022-04-11 13:58:13 UTC")</f>
        <v>2022-04-11 13:58:13 UTC</v>
      </c>
      <c r="G1519" s="1" t="str">
        <f>IFERROR(__xludf.DUMMYFUNCTION("""COMPUTED_VALUE"""),"65a9b38cfe392a2ca5a61c8af72cf394")</f>
        <v>65a9b38cfe392a2ca5a61c8af72cf394</v>
      </c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>
      <c r="A1520" s="2" t="s">
        <v>1772</v>
      </c>
      <c r="B1520" s="1"/>
      <c r="C1520" s="1"/>
      <c r="D1520" s="1"/>
      <c r="E1520" s="1"/>
      <c r="F1520" s="1" t="str">
        <f>IFERROR(__xludf.DUMMYFUNCTION("""COMPUTED_VALUE"""),"2022-04-11 13:58:12 UTC")</f>
        <v>2022-04-11 13:58:12 UTC</v>
      </c>
      <c r="G1520" s="1" t="str">
        <f>IFERROR(__xludf.DUMMYFUNCTION("""COMPUTED_VALUE"""),"622702c2ff489b06631aeeedffadcf80")</f>
        <v>622702c2ff489b06631aeeedffadcf80</v>
      </c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>
      <c r="A1521" s="2" t="s">
        <v>1772</v>
      </c>
      <c r="B1521" s="1"/>
      <c r="C1521" s="1"/>
      <c r="D1521" s="1"/>
      <c r="E1521" s="1"/>
      <c r="F1521" s="1" t="str">
        <f>IFERROR(__xludf.DUMMYFUNCTION("""COMPUTED_VALUE"""),"2022-04-11 13:58:12 UTC")</f>
        <v>2022-04-11 13:58:12 UTC</v>
      </c>
      <c r="G1521" s="1" t="str">
        <f>IFERROR(__xludf.DUMMYFUNCTION("""COMPUTED_VALUE"""),"622702c2ff489b06631aeeedffadcf80")</f>
        <v>622702c2ff489b06631aeeedffadcf80</v>
      </c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>
      <c r="A1522" s="2" t="s">
        <v>1773</v>
      </c>
      <c r="B1522" s="2" t="s">
        <v>1765</v>
      </c>
      <c r="C1522" s="1"/>
      <c r="D1522" s="1"/>
      <c r="E1522" s="1"/>
      <c r="F1522" s="1" t="str">
        <f>IFERROR(__xludf.DUMMYFUNCTION("""COMPUTED_VALUE"""),"2022-04-11 13:58:11 UTC")</f>
        <v>2022-04-11 13:58:11 UTC</v>
      </c>
      <c r="G1522" s="1" t="str">
        <f>IFERROR(__xludf.DUMMYFUNCTION("""COMPUTED_VALUE"""),"65a9b38cfe392a2ca5a61c8af72cf394")</f>
        <v>65a9b38cfe392a2ca5a61c8af72cf394</v>
      </c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>
      <c r="A1523" s="2" t="s">
        <v>1774</v>
      </c>
      <c r="B1523" s="1"/>
      <c r="C1523" s="1"/>
      <c r="D1523" s="1"/>
      <c r="E1523" s="1"/>
      <c r="F1523" s="1" t="str">
        <f>IFERROR(__xludf.DUMMYFUNCTION("""COMPUTED_VALUE"""),"2022-04-11 13:58:10 UTC")</f>
        <v>2022-04-11 13:58:10 UTC</v>
      </c>
      <c r="G1523" s="1" t="str">
        <f>IFERROR(__xludf.DUMMYFUNCTION("""COMPUTED_VALUE"""),"622702c2ff489b06631aeeedffadcf80")</f>
        <v>622702c2ff489b06631aeeedffadcf80</v>
      </c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>
      <c r="A1524" s="2" t="s">
        <v>1775</v>
      </c>
      <c r="B1524" s="2" t="s">
        <v>1765</v>
      </c>
      <c r="C1524" s="1"/>
      <c r="D1524" s="1"/>
      <c r="E1524" s="1"/>
      <c r="F1524" s="1" t="str">
        <f>IFERROR(__xludf.DUMMYFUNCTION("""COMPUTED_VALUE"""),"2022-04-11 13:58:08 UTC")</f>
        <v>2022-04-11 13:58:08 UTC</v>
      </c>
      <c r="G1524" s="1" t="str">
        <f>IFERROR(__xludf.DUMMYFUNCTION("""COMPUTED_VALUE"""),"892ef732118c4d310382a9304e9d7c21")</f>
        <v>892ef732118c4d310382a9304e9d7c21</v>
      </c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>
      <c r="A1525" s="2" t="s">
        <v>1776</v>
      </c>
      <c r="B1525" s="1"/>
      <c r="C1525" s="1"/>
      <c r="D1525" s="1"/>
      <c r="E1525" s="1"/>
      <c r="F1525" s="1" t="str">
        <f>IFERROR(__xludf.DUMMYFUNCTION("""COMPUTED_VALUE"""),"2022-04-11 13:58:01 UTC")</f>
        <v>2022-04-11 13:58:01 UTC</v>
      </c>
      <c r="G1525" s="1" t="str">
        <f>IFERROR(__xludf.DUMMYFUNCTION("""COMPUTED_VALUE"""),"622702c2ff489b06631aeeedffadcf80")</f>
        <v>622702c2ff489b06631aeeedffadcf80</v>
      </c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>
      <c r="A1526" s="2" t="s">
        <v>1777</v>
      </c>
      <c r="B1526" s="1"/>
      <c r="C1526" s="1"/>
      <c r="D1526" s="1"/>
      <c r="E1526" s="1"/>
      <c r="F1526" s="1" t="str">
        <f>IFERROR(__xludf.DUMMYFUNCTION("""COMPUTED_VALUE"""),"2022-04-11 13:58:00 UTC")</f>
        <v>2022-04-11 13:58:00 UTC</v>
      </c>
      <c r="G1526" s="1" t="str">
        <f>IFERROR(__xludf.DUMMYFUNCTION("""COMPUTED_VALUE"""),"622702c2ff489b06631aeeedffadcf80")</f>
        <v>622702c2ff489b06631aeeedffadcf80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>
      <c r="A1527" s="2" t="s">
        <v>1778</v>
      </c>
      <c r="B1527" s="1"/>
      <c r="C1527" s="1"/>
      <c r="D1527" s="1"/>
      <c r="E1527" s="1"/>
      <c r="F1527" s="1" t="str">
        <f>IFERROR(__xludf.DUMMYFUNCTION("""COMPUTED_VALUE"""),"2022-04-11 13:57:59 UTC")</f>
        <v>2022-04-11 13:57:59 UTC</v>
      </c>
      <c r="G1527" s="1" t="str">
        <f>IFERROR(__xludf.DUMMYFUNCTION("""COMPUTED_VALUE"""),"39ad9ae26a1e98d142bf12789c59406b")</f>
        <v>39ad9ae26a1e98d142bf12789c59406b</v>
      </c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>
      <c r="A1528" s="2" t="s">
        <v>1779</v>
      </c>
      <c r="B1528" s="2" t="s">
        <v>1780</v>
      </c>
      <c r="C1528" s="1"/>
      <c r="D1528" s="1"/>
      <c r="E1528" s="1"/>
      <c r="F1528" s="1" t="str">
        <f>IFERROR(__xludf.DUMMYFUNCTION("""COMPUTED_VALUE"""),"2022-04-11 13:57:57 UTC")</f>
        <v>2022-04-11 13:57:57 UTC</v>
      </c>
      <c r="G1528" s="1" t="str">
        <f>IFERROR(__xludf.DUMMYFUNCTION("""COMPUTED_VALUE"""),"622702c2ff489b06631aeeedffadcf80")</f>
        <v>622702c2ff489b06631aeeedffadcf80</v>
      </c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>
      <c r="A1529" s="2" t="s">
        <v>1781</v>
      </c>
      <c r="B1529" s="2" t="s">
        <v>1780</v>
      </c>
      <c r="C1529" s="1"/>
      <c r="D1529" s="1"/>
      <c r="E1529" s="1"/>
      <c r="F1529" s="1" t="str">
        <f>IFERROR(__xludf.DUMMYFUNCTION("""COMPUTED_VALUE"""),"2022-04-11 13:57:56 UTC")</f>
        <v>2022-04-11 13:57:56 UTC</v>
      </c>
      <c r="G1529" s="1" t="str">
        <f>IFERROR(__xludf.DUMMYFUNCTION("""COMPUTED_VALUE"""),"622702c2ff489b06631aeeedffadcf80")</f>
        <v>622702c2ff489b06631aeeedffadcf80</v>
      </c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>
      <c r="A1530" s="2" t="s">
        <v>1782</v>
      </c>
      <c r="B1530" s="1"/>
      <c r="C1530" s="1"/>
      <c r="D1530" s="1"/>
      <c r="E1530" s="1"/>
      <c r="F1530" s="1" t="str">
        <f>IFERROR(__xludf.DUMMYFUNCTION("""COMPUTED_VALUE"""),"2022-04-11 13:57:45 UTC")</f>
        <v>2022-04-11 13:57:45 UTC</v>
      </c>
      <c r="G1530" s="1" t="str">
        <f>IFERROR(__xludf.DUMMYFUNCTION("""COMPUTED_VALUE"""),"66c3bb80aad17f60bc36b36c713677f2")</f>
        <v>66c3bb80aad17f60bc36b36c713677f2</v>
      </c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>
      <c r="A1531" s="2" t="s">
        <v>1783</v>
      </c>
      <c r="B1531" s="2" t="s">
        <v>1765</v>
      </c>
      <c r="C1531" s="1"/>
      <c r="D1531" s="1"/>
      <c r="E1531" s="1"/>
      <c r="F1531" s="1" t="str">
        <f>IFERROR(__xludf.DUMMYFUNCTION("""COMPUTED_VALUE"""),"2022-04-11 13:57:40 UTC")</f>
        <v>2022-04-11 13:57:40 UTC</v>
      </c>
      <c r="G1531" s="1" t="str">
        <f>IFERROR(__xludf.DUMMYFUNCTION("""COMPUTED_VALUE"""),"859655292faa1c41d80073134d69e50c")</f>
        <v>859655292faa1c41d80073134d69e50c</v>
      </c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>
      <c r="A1532" s="2" t="s">
        <v>1784</v>
      </c>
      <c r="B1532" s="2" t="s">
        <v>1263</v>
      </c>
      <c r="C1532" s="1"/>
      <c r="D1532" s="1"/>
      <c r="E1532" s="1"/>
      <c r="F1532" s="1" t="str">
        <f>IFERROR(__xludf.DUMMYFUNCTION("""COMPUTED_VALUE"""),"2022-04-11 13:57:19 UTC")</f>
        <v>2022-04-11 13:57:19 UTC</v>
      </c>
      <c r="G1532" s="1" t="str">
        <f>IFERROR(__xludf.DUMMYFUNCTION("""COMPUTED_VALUE"""),"7f6fc00df616e7238aab0da79c68622e")</f>
        <v>7f6fc00df616e7238aab0da79c68622e</v>
      </c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>
      <c r="A1533" s="2" t="s">
        <v>1785</v>
      </c>
      <c r="B1533" s="2" t="s">
        <v>1263</v>
      </c>
      <c r="C1533" s="1"/>
      <c r="D1533" s="1"/>
      <c r="E1533" s="1"/>
      <c r="F1533" s="1" t="str">
        <f>IFERROR(__xludf.DUMMYFUNCTION("""COMPUTED_VALUE"""),"2022-04-11 13:57:13 UTC")</f>
        <v>2022-04-11 13:57:13 UTC</v>
      </c>
      <c r="G1533" s="1" t="str">
        <f>IFERROR(__xludf.DUMMYFUNCTION("""COMPUTED_VALUE"""),"8f4b9d645dd1245c91c9262eb35d17a5")</f>
        <v>8f4b9d645dd1245c91c9262eb35d17a5</v>
      </c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>
      <c r="A1534" s="2" t="s">
        <v>1786</v>
      </c>
      <c r="B1534" s="2" t="s">
        <v>1263</v>
      </c>
      <c r="C1534" s="1"/>
      <c r="D1534" s="1"/>
      <c r="E1534" s="1"/>
      <c r="F1534" s="1" t="str">
        <f>IFERROR(__xludf.DUMMYFUNCTION("""COMPUTED_VALUE"""),"2022-04-11 13:57:12 UTC")</f>
        <v>2022-04-11 13:57:12 UTC</v>
      </c>
      <c r="G1534" s="1" t="str">
        <f>IFERROR(__xludf.DUMMYFUNCTION("""COMPUTED_VALUE"""),"39ad9ae26a1e98d142bf12789c59406b")</f>
        <v>39ad9ae26a1e98d142bf12789c59406b</v>
      </c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>
      <c r="A1535" s="2" t="s">
        <v>1787</v>
      </c>
      <c r="B1535" s="2" t="s">
        <v>1263</v>
      </c>
      <c r="C1535" s="1"/>
      <c r="D1535" s="1"/>
      <c r="E1535" s="1"/>
      <c r="F1535" s="1" t="str">
        <f>IFERROR(__xludf.DUMMYFUNCTION("""COMPUTED_VALUE"""),"2022-04-11 13:57:11 UTC")</f>
        <v>2022-04-11 13:57:11 UTC</v>
      </c>
      <c r="G1535" s="1" t="str">
        <f>IFERROR(__xludf.DUMMYFUNCTION("""COMPUTED_VALUE"""),"622702c2ff489b06631aeeedffadcf80")</f>
        <v>622702c2ff489b06631aeeedffadcf80</v>
      </c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>
      <c r="A1536" s="2" t="s">
        <v>1788</v>
      </c>
      <c r="B1536" s="2" t="s">
        <v>1263</v>
      </c>
      <c r="C1536" s="1"/>
      <c r="D1536" s="1"/>
      <c r="E1536" s="1"/>
      <c r="F1536" s="1" t="str">
        <f>IFERROR(__xludf.DUMMYFUNCTION("""COMPUTED_VALUE"""),"2022-04-11 13:57:10 UTC")</f>
        <v>2022-04-11 13:57:10 UTC</v>
      </c>
      <c r="G1536" s="1" t="str">
        <f>IFERROR(__xludf.DUMMYFUNCTION("""COMPUTED_VALUE"""),"622702c2ff489b06631aeeedffadcf80")</f>
        <v>622702c2ff489b06631aeeedffadcf80</v>
      </c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>
      <c r="A1537" s="2" t="s">
        <v>1789</v>
      </c>
      <c r="B1537" s="2" t="s">
        <v>1263</v>
      </c>
      <c r="C1537" s="1"/>
      <c r="D1537" s="1"/>
      <c r="E1537" s="1"/>
      <c r="F1537" s="1" t="str">
        <f>IFERROR(__xludf.DUMMYFUNCTION("""COMPUTED_VALUE"""),"2022-04-11 13:57:09 UTC")</f>
        <v>2022-04-11 13:57:09 UTC</v>
      </c>
      <c r="G1537" s="1" t="str">
        <f>IFERROR(__xludf.DUMMYFUNCTION("""COMPUTED_VALUE"""),"96a8424e483946f68c57cfb49378a85c")</f>
        <v>96a8424e483946f68c57cfb49378a85c</v>
      </c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>
      <c r="A1538" s="2" t="s">
        <v>1790</v>
      </c>
      <c r="B1538" s="2" t="s">
        <v>1263</v>
      </c>
      <c r="C1538" s="1"/>
      <c r="D1538" s="1"/>
      <c r="E1538" s="1"/>
      <c r="F1538" s="1" t="str">
        <f>IFERROR(__xludf.DUMMYFUNCTION("""COMPUTED_VALUE"""),"2022-04-11 13:57:07 UTC")</f>
        <v>2022-04-11 13:57:07 UTC</v>
      </c>
      <c r="G1538" s="1" t="str">
        <f>IFERROR(__xludf.DUMMYFUNCTION("""COMPUTED_VALUE"""),"96a8424e483946f68c57cfb49378a85c")</f>
        <v>96a8424e483946f68c57cfb49378a85c</v>
      </c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>
      <c r="A1539" s="2" t="s">
        <v>1791</v>
      </c>
      <c r="B1539" s="1"/>
      <c r="C1539" s="1"/>
      <c r="D1539" s="1"/>
      <c r="E1539" s="1"/>
      <c r="F1539" s="1" t="str">
        <f>IFERROR(__xludf.DUMMYFUNCTION("""COMPUTED_VALUE"""),"2022-04-11 13:57:06 UTC")</f>
        <v>2022-04-11 13:57:06 UTC</v>
      </c>
      <c r="G1539" s="1" t="str">
        <f>IFERROR(__xludf.DUMMYFUNCTION("""COMPUTED_VALUE"""),"96a8424e483946f68c57cfb49378a85c")</f>
        <v>96a8424e483946f68c57cfb49378a85c</v>
      </c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>
      <c r="A1540" s="2" t="s">
        <v>1791</v>
      </c>
      <c r="B1540" s="2" t="s">
        <v>1263</v>
      </c>
      <c r="C1540" s="1"/>
      <c r="D1540" s="1"/>
      <c r="E1540" s="1"/>
      <c r="F1540" s="1" t="str">
        <f>IFERROR(__xludf.DUMMYFUNCTION("""COMPUTED_VALUE"""),"2022-04-11 13:57:06 UTC")</f>
        <v>2022-04-11 13:57:06 UTC</v>
      </c>
      <c r="G1540" s="1" t="str">
        <f>IFERROR(__xludf.DUMMYFUNCTION("""COMPUTED_VALUE"""),"523bd2abf18d0a727ec3e65fcb061420")</f>
        <v>523bd2abf18d0a727ec3e65fcb061420</v>
      </c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>
      <c r="A1541" s="2" t="s">
        <v>1792</v>
      </c>
      <c r="B1541" s="2" t="s">
        <v>1263</v>
      </c>
      <c r="C1541" s="1"/>
      <c r="D1541" s="1"/>
      <c r="E1541" s="1"/>
      <c r="F1541" s="1" t="str">
        <f>IFERROR(__xludf.DUMMYFUNCTION("""COMPUTED_VALUE"""),"2022-04-11 13:57:05 UTC")</f>
        <v>2022-04-11 13:57:05 UTC</v>
      </c>
      <c r="G1541" s="1" t="str">
        <f>IFERROR(__xludf.DUMMYFUNCTION("""COMPUTED_VALUE"""),"523bd2abf18d0a727ec3e65fcb061420")</f>
        <v>523bd2abf18d0a727ec3e65fcb061420</v>
      </c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>
      <c r="A1542" s="2" t="s">
        <v>1793</v>
      </c>
      <c r="B1542" s="2" t="s">
        <v>1263</v>
      </c>
      <c r="C1542" s="1"/>
      <c r="D1542" s="1"/>
      <c r="E1542" s="1"/>
      <c r="F1542" s="1" t="str">
        <f>IFERROR(__xludf.DUMMYFUNCTION("""COMPUTED_VALUE"""),"2022-04-11 13:57:04 UTC")</f>
        <v>2022-04-11 13:57:04 UTC</v>
      </c>
      <c r="G1542" s="1" t="str">
        <f>IFERROR(__xludf.DUMMYFUNCTION("""COMPUTED_VALUE"""),"523bd2abf18d0a727ec3e65fcb061420")</f>
        <v>523bd2abf18d0a727ec3e65fcb061420</v>
      </c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>
      <c r="A1543" s="2" t="s">
        <v>1794</v>
      </c>
      <c r="B1543" s="2" t="s">
        <v>1263</v>
      </c>
      <c r="C1543" s="1"/>
      <c r="D1543" s="1"/>
      <c r="E1543" s="1"/>
      <c r="F1543" s="1" t="str">
        <f>IFERROR(__xludf.DUMMYFUNCTION("""COMPUTED_VALUE"""),"2022-04-11 13:57:03 UTC")</f>
        <v>2022-04-11 13:57:03 UTC</v>
      </c>
      <c r="G1543" s="1" t="str">
        <f>IFERROR(__xludf.DUMMYFUNCTION("""COMPUTED_VALUE"""),"b466976140a5cd6f0d69aed409ab6aa2")</f>
        <v>b466976140a5cd6f0d69aed409ab6aa2</v>
      </c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>
      <c r="A1544" s="2" t="s">
        <v>1795</v>
      </c>
      <c r="B1544" s="1"/>
      <c r="C1544" s="1"/>
      <c r="D1544" s="1"/>
      <c r="E1544" s="1"/>
      <c r="F1544" s="1" t="str">
        <f>IFERROR(__xludf.DUMMYFUNCTION("""COMPUTED_VALUE"""),"2022-04-11 13:57:02 UTC")</f>
        <v>2022-04-11 13:57:02 UTC</v>
      </c>
      <c r="G1544" s="1" t="str">
        <f>IFERROR(__xludf.DUMMYFUNCTION("""COMPUTED_VALUE"""),"1e7776148bc7e5d724f157a64e28e355")</f>
        <v>1e7776148bc7e5d724f157a64e28e355</v>
      </c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>
      <c r="A1545" s="2" t="s">
        <v>1796</v>
      </c>
      <c r="B1545" s="2" t="s">
        <v>1263</v>
      </c>
      <c r="C1545" s="1"/>
      <c r="D1545" s="1"/>
      <c r="E1545" s="1"/>
      <c r="F1545" s="1" t="str">
        <f>IFERROR(__xludf.DUMMYFUNCTION("""COMPUTED_VALUE"""),"2022-04-11 13:57:01 UTC")</f>
        <v>2022-04-11 13:57:01 UTC</v>
      </c>
      <c r="G1545" s="1" t="str">
        <f>IFERROR(__xludf.DUMMYFUNCTION("""COMPUTED_VALUE"""),"f06accb322f262dc319a7859cf46992d")</f>
        <v>f06accb322f262dc319a7859cf46992d</v>
      </c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>
      <c r="A1546" s="2" t="s">
        <v>1797</v>
      </c>
      <c r="B1546" s="2" t="s">
        <v>1263</v>
      </c>
      <c r="C1546" s="1"/>
      <c r="D1546" s="1"/>
      <c r="E1546" s="1"/>
      <c r="F1546" s="1" t="str">
        <f>IFERROR(__xludf.DUMMYFUNCTION("""COMPUTED_VALUE"""),"2022-04-11 13:57:00 UTC")</f>
        <v>2022-04-11 13:57:00 UTC</v>
      </c>
      <c r="G1546" s="1" t="str">
        <f>IFERROR(__xludf.DUMMYFUNCTION("""COMPUTED_VALUE"""),"859655292faa1c41d80073134d69e50c")</f>
        <v>859655292faa1c41d80073134d69e50c</v>
      </c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>
      <c r="A1547" s="2" t="s">
        <v>1798</v>
      </c>
      <c r="B1547" s="2" t="s">
        <v>1263</v>
      </c>
      <c r="C1547" s="1"/>
      <c r="D1547" s="1"/>
      <c r="E1547" s="1"/>
      <c r="F1547" s="1" t="str">
        <f>IFERROR(__xludf.DUMMYFUNCTION("""COMPUTED_VALUE"""),"2022-04-11 13:56:59 UTC")</f>
        <v>2022-04-11 13:56:59 UTC</v>
      </c>
      <c r="G1547" s="1" t="str">
        <f>IFERROR(__xludf.DUMMYFUNCTION("""COMPUTED_VALUE"""),"b466976140a5cd6f0d69aed409ab6aa2")</f>
        <v>b466976140a5cd6f0d69aed409ab6aa2</v>
      </c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>
      <c r="A1548" s="2" t="s">
        <v>1799</v>
      </c>
      <c r="B1548" s="2" t="s">
        <v>1263</v>
      </c>
      <c r="C1548" s="1"/>
      <c r="D1548" s="1"/>
      <c r="E1548" s="1"/>
      <c r="F1548" s="1" t="str">
        <f>IFERROR(__xludf.DUMMYFUNCTION("""COMPUTED_VALUE"""),"2022-04-11 13:56:57 UTC")</f>
        <v>2022-04-11 13:56:57 UTC</v>
      </c>
      <c r="G1548" s="1" t="str">
        <f>IFERROR(__xludf.DUMMYFUNCTION("""COMPUTED_VALUE"""),"7f6fc00df616e7238aab0da79c68622e")</f>
        <v>7f6fc00df616e7238aab0da79c68622e</v>
      </c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>
      <c r="A1549" s="2" t="s">
        <v>1800</v>
      </c>
      <c r="B1549" s="2" t="s">
        <v>1263</v>
      </c>
      <c r="C1549" s="1"/>
      <c r="D1549" s="1"/>
      <c r="E1549" s="1"/>
      <c r="F1549" s="1" t="str">
        <f>IFERROR(__xludf.DUMMYFUNCTION("""COMPUTED_VALUE"""),"2022-04-11 13:56:56 UTC")</f>
        <v>2022-04-11 13:56:56 UTC</v>
      </c>
      <c r="G1549" s="1" t="str">
        <f>IFERROR(__xludf.DUMMYFUNCTION("""COMPUTED_VALUE"""),"1e7776148bc7e5d724f157a64e28e355")</f>
        <v>1e7776148bc7e5d724f157a64e28e355</v>
      </c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>
      <c r="A1550" s="2" t="s">
        <v>1801</v>
      </c>
      <c r="B1550" s="2" t="s">
        <v>1263</v>
      </c>
      <c r="C1550" s="1"/>
      <c r="D1550" s="1"/>
      <c r="E1550" s="1"/>
      <c r="F1550" s="1" t="str">
        <f>IFERROR(__xludf.DUMMYFUNCTION("""COMPUTED_VALUE"""),"2022-04-11 13:56:55 UTC")</f>
        <v>2022-04-11 13:56:55 UTC</v>
      </c>
      <c r="G1550" s="1" t="str">
        <f>IFERROR(__xludf.DUMMYFUNCTION("""COMPUTED_VALUE"""),"7f6fc00df616e7238aab0da79c68622e")</f>
        <v>7f6fc00df616e7238aab0da79c68622e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>
      <c r="A1551" s="2" t="s">
        <v>1802</v>
      </c>
      <c r="B1551" s="2" t="s">
        <v>1803</v>
      </c>
      <c r="C1551" s="1"/>
      <c r="D1551" s="1"/>
      <c r="E1551" s="1"/>
      <c r="F1551" s="1" t="str">
        <f>IFERROR(__xludf.DUMMYFUNCTION("""COMPUTED_VALUE"""),"2022-04-11 13:56:53 UTC")</f>
        <v>2022-04-11 13:56:53 UTC</v>
      </c>
      <c r="G1551" s="1" t="str">
        <f>IFERROR(__xludf.DUMMYFUNCTION("""COMPUTED_VALUE"""),"7f6fc00df616e7238aab0da79c68622e")</f>
        <v>7f6fc00df616e7238aab0da79c68622e</v>
      </c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>
      <c r="A1552" s="2" t="s">
        <v>1804</v>
      </c>
      <c r="B1552" s="1"/>
      <c r="C1552" s="1"/>
      <c r="D1552" s="1"/>
      <c r="E1552" s="1"/>
      <c r="F1552" s="1" t="str">
        <f>IFERROR(__xludf.DUMMYFUNCTION("""COMPUTED_VALUE"""),"2022-04-11 13:56:51 UTC")</f>
        <v>2022-04-11 13:56:51 UTC</v>
      </c>
      <c r="G1552" s="1" t="str">
        <f>IFERROR(__xludf.DUMMYFUNCTION("""COMPUTED_VALUE"""),"37a63948dd31866085f0d22d3854b476")</f>
        <v>37a63948dd31866085f0d22d3854b476</v>
      </c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>
      <c r="A1553" s="2" t="s">
        <v>1805</v>
      </c>
      <c r="B1553" s="2" t="s">
        <v>1803</v>
      </c>
      <c r="C1553" s="1"/>
      <c r="D1553" s="1"/>
      <c r="E1553" s="1"/>
      <c r="F1553" s="1" t="str">
        <f>IFERROR(__xludf.DUMMYFUNCTION("""COMPUTED_VALUE"""),"2022-04-11 13:56:33 UTC")</f>
        <v>2022-04-11 13:56:33 UTC</v>
      </c>
      <c r="G1553" s="1" t="str">
        <f>IFERROR(__xludf.DUMMYFUNCTION("""COMPUTED_VALUE"""),"1e7776148bc7e5d724f157a64e28e355")</f>
        <v>1e7776148bc7e5d724f157a64e28e355</v>
      </c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>
      <c r="A1554" s="2" t="s">
        <v>1806</v>
      </c>
      <c r="B1554" s="2" t="s">
        <v>823</v>
      </c>
      <c r="C1554" s="1"/>
      <c r="D1554" s="1"/>
      <c r="E1554" s="1"/>
      <c r="F1554" s="1" t="str">
        <f>IFERROR(__xludf.DUMMYFUNCTION("""COMPUTED_VALUE"""),"2022-04-11 13:55:16 UTC")</f>
        <v>2022-04-11 13:55:16 UTC</v>
      </c>
      <c r="G1554" s="1" t="str">
        <f>IFERROR(__xludf.DUMMYFUNCTION("""COMPUTED_VALUE"""),"65a9b38cfe392a2ca5a61c8af72cf394")</f>
        <v>65a9b38cfe392a2ca5a61c8af72cf394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>
      <c r="A1555" s="2" t="s">
        <v>1807</v>
      </c>
      <c r="B1555" s="2" t="s">
        <v>823</v>
      </c>
      <c r="C1555" s="1"/>
      <c r="D1555" s="1"/>
      <c r="E1555" s="1"/>
      <c r="F1555" s="1" t="str">
        <f>IFERROR(__xludf.DUMMYFUNCTION("""COMPUTED_VALUE"""),"2022-04-11 13:55:13 UTC")</f>
        <v>2022-04-11 13:55:13 UTC</v>
      </c>
      <c r="G1555" s="1" t="str">
        <f>IFERROR(__xludf.DUMMYFUNCTION("""COMPUTED_VALUE"""),"859655292faa1c41d80073134d69e50c")</f>
        <v>859655292faa1c41d80073134d69e50c</v>
      </c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>
      <c r="A1556" s="2" t="s">
        <v>1808</v>
      </c>
      <c r="B1556" s="1"/>
      <c r="C1556" s="1"/>
      <c r="D1556" s="1"/>
      <c r="E1556" s="1"/>
      <c r="F1556" s="1" t="str">
        <f>IFERROR(__xludf.DUMMYFUNCTION("""COMPUTED_VALUE"""),"2022-04-11 13:54:26 UTC")</f>
        <v>2022-04-11 13:54:26 UTC</v>
      </c>
      <c r="G1556" s="1" t="str">
        <f>IFERROR(__xludf.DUMMYFUNCTION("""COMPUTED_VALUE"""),"f06accb322f262dc319a7859cf46992d")</f>
        <v>f06accb322f262dc319a7859cf46992d</v>
      </c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>
      <c r="A1557" s="2" t="s">
        <v>1809</v>
      </c>
      <c r="B1557" s="1"/>
      <c r="C1557" s="1"/>
      <c r="D1557" s="1"/>
      <c r="E1557" s="1"/>
      <c r="F1557" s="1" t="str">
        <f>IFERROR(__xludf.DUMMYFUNCTION("""COMPUTED_VALUE"""),"2022-04-11 13:53:58 UTC")</f>
        <v>2022-04-11 13:53:58 UTC</v>
      </c>
      <c r="G1557" s="1" t="str">
        <f>IFERROR(__xludf.DUMMYFUNCTION("""COMPUTED_VALUE"""),"83d4437bfa2f13cf23ad803ec6521fa5")</f>
        <v>83d4437bfa2f13cf23ad803ec6521fa5</v>
      </c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>
      <c r="A1558" s="2" t="s">
        <v>1810</v>
      </c>
      <c r="B1558" s="2" t="s">
        <v>1811</v>
      </c>
      <c r="C1558" s="1"/>
      <c r="D1558" s="1"/>
      <c r="E1558" s="1"/>
      <c r="F1558" s="1" t="str">
        <f>IFERROR(__xludf.DUMMYFUNCTION("""COMPUTED_VALUE"""),"2022-04-11 13:53:50 UTC")</f>
        <v>2022-04-11 13:53:50 UTC</v>
      </c>
      <c r="G1558" s="1" t="str">
        <f>IFERROR(__xludf.DUMMYFUNCTION("""COMPUTED_VALUE"""),"483608e73e63b75d83ee220f0b12422e")</f>
        <v>483608e73e63b75d83ee220f0b12422e</v>
      </c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>
      <c r="A1559" s="2" t="s">
        <v>1812</v>
      </c>
      <c r="B1559" s="2" t="s">
        <v>1803</v>
      </c>
      <c r="C1559" s="1"/>
      <c r="D1559" s="1"/>
      <c r="E1559" s="1"/>
      <c r="F1559" s="1" t="str">
        <f>IFERROR(__xludf.DUMMYFUNCTION("""COMPUTED_VALUE"""),"2022-04-11 13:53:42 UTC")</f>
        <v>2022-04-11 13:53:42 UTC</v>
      </c>
      <c r="G1559" s="1" t="str">
        <f>IFERROR(__xludf.DUMMYFUNCTION("""COMPUTED_VALUE"""),"811ce2d4d154e7809b72781330468d3e")</f>
        <v>811ce2d4d154e7809b72781330468d3e</v>
      </c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>
      <c r="A1560" s="2" t="s">
        <v>1813</v>
      </c>
      <c r="B1560" s="2" t="s">
        <v>1780</v>
      </c>
      <c r="C1560" s="1"/>
      <c r="D1560" s="1"/>
      <c r="E1560" s="1"/>
      <c r="F1560" s="1" t="str">
        <f>IFERROR(__xludf.DUMMYFUNCTION("""COMPUTED_VALUE"""),"2022-04-11 13:53:21 UTC")</f>
        <v>2022-04-11 13:53:21 UTC</v>
      </c>
      <c r="G1560" s="1" t="str">
        <f>IFERROR(__xludf.DUMMYFUNCTION("""COMPUTED_VALUE"""),"599e8f8d09d8b53f3d344750c8c4df75")</f>
        <v>599e8f8d09d8b53f3d344750c8c4df75</v>
      </c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>
      <c r="A1561" s="2" t="s">
        <v>1814</v>
      </c>
      <c r="B1561" s="2" t="s">
        <v>1780</v>
      </c>
      <c r="C1561" s="1"/>
      <c r="D1561" s="1"/>
      <c r="E1561" s="1"/>
      <c r="F1561" s="1" t="str">
        <f>IFERROR(__xludf.DUMMYFUNCTION("""COMPUTED_VALUE"""),"2022-04-11 13:53:11 UTC")</f>
        <v>2022-04-11 13:53:11 UTC</v>
      </c>
      <c r="G1561" s="1" t="str">
        <f>IFERROR(__xludf.DUMMYFUNCTION("""COMPUTED_VALUE"""),"599e8f8d09d8b53f3d344750c8c4df75")</f>
        <v>599e8f8d09d8b53f3d344750c8c4df75</v>
      </c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>
      <c r="A1562" s="2" t="s">
        <v>1815</v>
      </c>
      <c r="B1562" s="2" t="s">
        <v>234</v>
      </c>
      <c r="C1562" s="1"/>
      <c r="D1562" s="1"/>
      <c r="E1562" s="1"/>
      <c r="F1562" s="1" t="str">
        <f>IFERROR(__xludf.DUMMYFUNCTION("""COMPUTED_VALUE"""),"2022-04-11 13:52:22 UTC")</f>
        <v>2022-04-11 13:52:22 UTC</v>
      </c>
      <c r="G1562" s="1" t="str">
        <f>IFERROR(__xludf.DUMMYFUNCTION("""COMPUTED_VALUE"""),"599e8f8d09d8b53f3d344750c8c4df75")</f>
        <v>599e8f8d09d8b53f3d344750c8c4df75</v>
      </c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>
      <c r="A1563" s="2" t="s">
        <v>1816</v>
      </c>
      <c r="B1563" s="2" t="s">
        <v>234</v>
      </c>
      <c r="C1563" s="1"/>
      <c r="D1563" s="1"/>
      <c r="E1563" s="1"/>
      <c r="F1563" s="1" t="str">
        <f>IFERROR(__xludf.DUMMYFUNCTION("""COMPUTED_VALUE"""),"2022-04-11 13:52:21 UTC")</f>
        <v>2022-04-11 13:52:21 UTC</v>
      </c>
      <c r="G1563" s="1" t="str">
        <f>IFERROR(__xludf.DUMMYFUNCTION("""COMPUTED_VALUE"""),"599e8f8d09d8b53f3d344750c8c4df75")</f>
        <v>599e8f8d09d8b53f3d344750c8c4df75</v>
      </c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>
      <c r="A1564" s="2" t="s">
        <v>1817</v>
      </c>
      <c r="B1564" s="2" t="s">
        <v>234</v>
      </c>
      <c r="C1564" s="1"/>
      <c r="D1564" s="1"/>
      <c r="E1564" s="1"/>
      <c r="F1564" s="1" t="str">
        <f>IFERROR(__xludf.DUMMYFUNCTION("""COMPUTED_VALUE"""),"2022-04-11 13:52:19 UTC")</f>
        <v>2022-04-11 13:52:19 UTC</v>
      </c>
      <c r="G1564" s="1" t="str">
        <f>IFERROR(__xludf.DUMMYFUNCTION("""COMPUTED_VALUE"""),"2880b933c0aa1dda68e6354d0ea163c7")</f>
        <v>2880b933c0aa1dda68e6354d0ea163c7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>
      <c r="A1565" s="2" t="s">
        <v>1818</v>
      </c>
      <c r="B1565" s="2" t="s">
        <v>234</v>
      </c>
      <c r="C1565" s="1"/>
      <c r="D1565" s="1"/>
      <c r="E1565" s="1"/>
      <c r="F1565" s="1" t="str">
        <f>IFERROR(__xludf.DUMMYFUNCTION("""COMPUTED_VALUE"""),"2022-04-11 13:52:18 UTC")</f>
        <v>2022-04-11 13:52:18 UTC</v>
      </c>
      <c r="G1565" s="1" t="str">
        <f>IFERROR(__xludf.DUMMYFUNCTION("""COMPUTED_VALUE"""),"599e8f8d09d8b53f3d344750c8c4df75")</f>
        <v>599e8f8d09d8b53f3d344750c8c4df75</v>
      </c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>
      <c r="A1566" s="2" t="s">
        <v>1819</v>
      </c>
      <c r="B1566" s="2" t="s">
        <v>234</v>
      </c>
      <c r="C1566" s="1"/>
      <c r="D1566" s="1"/>
      <c r="E1566" s="1"/>
      <c r="F1566" s="1" t="str">
        <f>IFERROR(__xludf.DUMMYFUNCTION("""COMPUTED_VALUE"""),"2022-04-11 13:52:16 UTC")</f>
        <v>2022-04-11 13:52:16 UTC</v>
      </c>
      <c r="G1566" s="1" t="str">
        <f>IFERROR(__xludf.DUMMYFUNCTION("""COMPUTED_VALUE"""),"599e8f8d09d8b53f3d344750c8c4df75")</f>
        <v>599e8f8d09d8b53f3d344750c8c4df75</v>
      </c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>
      <c r="A1567" s="2" t="s">
        <v>1820</v>
      </c>
      <c r="B1567" s="2" t="s">
        <v>234</v>
      </c>
      <c r="C1567" s="1"/>
      <c r="D1567" s="1"/>
      <c r="E1567" s="1"/>
      <c r="F1567" s="1" t="str">
        <f>IFERROR(__xludf.DUMMYFUNCTION("""COMPUTED_VALUE"""),"2022-04-11 13:52:15 UTC")</f>
        <v>2022-04-11 13:52:15 UTC</v>
      </c>
      <c r="G1567" s="1" t="str">
        <f>IFERROR(__xludf.DUMMYFUNCTION("""COMPUTED_VALUE"""),"8a1908b96a2ec5c627c8901573fe83ee")</f>
        <v>8a1908b96a2ec5c627c8901573fe83ee</v>
      </c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>
      <c r="A1568" s="2" t="s">
        <v>1821</v>
      </c>
      <c r="B1568" s="2" t="s">
        <v>234</v>
      </c>
      <c r="C1568" s="1"/>
      <c r="D1568" s="1"/>
      <c r="E1568" s="1"/>
      <c r="F1568" s="1" t="str">
        <f>IFERROR(__xludf.DUMMYFUNCTION("""COMPUTED_VALUE"""),"2022-04-11 13:52:13 UTC")</f>
        <v>2022-04-11 13:52:13 UTC</v>
      </c>
      <c r="G1568" s="1" t="str">
        <f>IFERROR(__xludf.DUMMYFUNCTION("""COMPUTED_VALUE"""),"2fa923284af7337b1bea691a11716730")</f>
        <v>2fa923284af7337b1bea691a11716730</v>
      </c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>
      <c r="A1569" s="2" t="s">
        <v>1822</v>
      </c>
      <c r="B1569" s="2" t="s">
        <v>234</v>
      </c>
      <c r="C1569" s="1"/>
      <c r="D1569" s="1"/>
      <c r="E1569" s="1"/>
      <c r="F1569" s="1" t="str">
        <f>IFERROR(__xludf.DUMMYFUNCTION("""COMPUTED_VALUE"""),"2022-04-11 13:52:02 UTC")</f>
        <v>2022-04-11 13:52:02 UTC</v>
      </c>
      <c r="G1569" s="1" t="str">
        <f>IFERROR(__xludf.DUMMYFUNCTION("""COMPUTED_VALUE"""),"0ec6959be29c8dcf2d53142de79d2c3c")</f>
        <v>0ec6959be29c8dcf2d53142de79d2c3c</v>
      </c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>
      <c r="A1570" s="2" t="s">
        <v>1823</v>
      </c>
      <c r="B1570" s="2" t="s">
        <v>234</v>
      </c>
      <c r="C1570" s="1"/>
      <c r="D1570" s="1"/>
      <c r="E1570" s="1"/>
      <c r="F1570" s="1" t="str">
        <f>IFERROR(__xludf.DUMMYFUNCTION("""COMPUTED_VALUE"""),"2022-04-11 13:52:00 UTC")</f>
        <v>2022-04-11 13:52:00 UTC</v>
      </c>
      <c r="G1570" s="1" t="str">
        <f>IFERROR(__xludf.DUMMYFUNCTION("""COMPUTED_VALUE"""),"8255e1fd94e343a148511904948c06f9")</f>
        <v>8255e1fd94e343a148511904948c06f9</v>
      </c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>
      <c r="A1571" s="2" t="s">
        <v>1824</v>
      </c>
      <c r="B1571" s="2" t="s">
        <v>234</v>
      </c>
      <c r="C1571" s="1"/>
      <c r="D1571" s="1"/>
      <c r="E1571" s="1"/>
      <c r="F1571" s="1" t="str">
        <f>IFERROR(__xludf.DUMMYFUNCTION("""COMPUTED_VALUE"""),"2022-04-11 13:51:59 UTC")</f>
        <v>2022-04-11 13:51:59 UTC</v>
      </c>
      <c r="G1571" s="1" t="str">
        <f>IFERROR(__xludf.DUMMYFUNCTION("""COMPUTED_VALUE"""),"8255e1fd94e343a148511904948c06f9")</f>
        <v>8255e1fd94e343a148511904948c06f9</v>
      </c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>
      <c r="A1572" s="2" t="s">
        <v>1825</v>
      </c>
      <c r="B1572" s="2" t="s">
        <v>234</v>
      </c>
      <c r="C1572" s="1"/>
      <c r="D1572" s="1"/>
      <c r="E1572" s="1"/>
      <c r="F1572" s="1" t="str">
        <f>IFERROR(__xludf.DUMMYFUNCTION("""COMPUTED_VALUE"""),"2022-04-11 13:51:56 UTC")</f>
        <v>2022-04-11 13:51:56 UTC</v>
      </c>
      <c r="G1572" s="1" t="str">
        <f>IFERROR(__xludf.DUMMYFUNCTION("""COMPUTED_VALUE"""),"439d8a7ce9b7647705d81600a4e33219")</f>
        <v>439d8a7ce9b7647705d81600a4e33219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>
      <c r="A1573" s="2" t="s">
        <v>1826</v>
      </c>
      <c r="B1573" s="1"/>
      <c r="C1573" s="1"/>
      <c r="D1573" s="1"/>
      <c r="E1573" s="1"/>
      <c r="F1573" s="1" t="str">
        <f>IFERROR(__xludf.DUMMYFUNCTION("""COMPUTED_VALUE"""),"2022-04-11 13:51:54 UTC")</f>
        <v>2022-04-11 13:51:54 UTC</v>
      </c>
      <c r="G1573" s="1" t="str">
        <f>IFERROR(__xludf.DUMMYFUNCTION("""COMPUTED_VALUE"""),"291a5047b23cdc5bca5fcc0138044c41")</f>
        <v>291a5047b23cdc5bca5fcc0138044c41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>
      <c r="A1574" s="2" t="s">
        <v>1827</v>
      </c>
      <c r="B1574" s="2" t="s">
        <v>234</v>
      </c>
      <c r="C1574" s="1"/>
      <c r="D1574" s="1"/>
      <c r="E1574" s="1"/>
      <c r="F1574" s="1" t="str">
        <f>IFERROR(__xludf.DUMMYFUNCTION("""COMPUTED_VALUE"""),"2022-04-11 13:51:52 UTC")</f>
        <v>2022-04-11 13:51:52 UTC</v>
      </c>
      <c r="G1574" s="1" t="str">
        <f>IFERROR(__xludf.DUMMYFUNCTION("""COMPUTED_VALUE"""),"aea69d27819a09d601d3167217d714ee")</f>
        <v>aea69d27819a09d601d3167217d714ee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>
      <c r="A1575" s="2" t="s">
        <v>1828</v>
      </c>
      <c r="B1575" s="2" t="s">
        <v>234</v>
      </c>
      <c r="C1575" s="1"/>
      <c r="D1575" s="1"/>
      <c r="E1575" s="1"/>
      <c r="F1575" s="1" t="str">
        <f>IFERROR(__xludf.DUMMYFUNCTION("""COMPUTED_VALUE"""),"2022-04-11 13:51:39 UTC")</f>
        <v>2022-04-11 13:51:39 UTC</v>
      </c>
      <c r="G1575" s="1" t="str">
        <f>IFERROR(__xludf.DUMMYFUNCTION("""COMPUTED_VALUE"""),"372c4432100fe985d6e7f1bb48a8093f")</f>
        <v>372c4432100fe985d6e7f1bb48a8093f</v>
      </c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>
      <c r="A1576" s="2" t="s">
        <v>1829</v>
      </c>
      <c r="B1576" s="2" t="s">
        <v>85</v>
      </c>
      <c r="C1576" s="1"/>
      <c r="D1576" s="1"/>
      <c r="E1576" s="1"/>
      <c r="F1576" s="1" t="str">
        <f>IFERROR(__xludf.DUMMYFUNCTION("""COMPUTED_VALUE"""),"2022-04-11 13:51:08 UTC")</f>
        <v>2022-04-11 13:51:08 UTC</v>
      </c>
      <c r="G1576" s="1" t="str">
        <f>IFERROR(__xludf.DUMMYFUNCTION("""COMPUTED_VALUE"""),"f0ac9b61e5241eaca72d563bc5317746")</f>
        <v>f0ac9b61e5241eaca72d563bc5317746</v>
      </c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>
      <c r="A1577" s="2" t="s">
        <v>1830</v>
      </c>
      <c r="B1577" s="2" t="s">
        <v>1780</v>
      </c>
      <c r="C1577" s="1"/>
      <c r="D1577" s="1"/>
      <c r="E1577" s="1"/>
      <c r="F1577" s="1" t="str">
        <f>IFERROR(__xludf.DUMMYFUNCTION("""COMPUTED_VALUE"""),"2022-04-11 13:50:00 UTC")</f>
        <v>2022-04-11 13:50:00 UTC</v>
      </c>
      <c r="G1577" s="1" t="str">
        <f>IFERROR(__xludf.DUMMYFUNCTION("""COMPUTED_VALUE"""),"91efc5796a7c006887418a5fe825f84e")</f>
        <v>91efc5796a7c006887418a5fe825f84e</v>
      </c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>
      <c r="A1578" s="2" t="s">
        <v>1831</v>
      </c>
      <c r="B1578" s="2" t="s">
        <v>1780</v>
      </c>
      <c r="C1578" s="1"/>
      <c r="D1578" s="1"/>
      <c r="E1578" s="1"/>
      <c r="F1578" s="1" t="str">
        <f>IFERROR(__xludf.DUMMYFUNCTION("""COMPUTED_VALUE"""),"2022-04-11 13:49:58 UTC")</f>
        <v>2022-04-11 13:49:58 UTC</v>
      </c>
      <c r="G1578" s="1" t="str">
        <f>IFERROR(__xludf.DUMMYFUNCTION("""COMPUTED_VALUE"""),"91efc5796a7c006887418a5fe825f84e")</f>
        <v>91efc5796a7c006887418a5fe825f84e</v>
      </c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>
      <c r="A1579" s="2" t="s">
        <v>1832</v>
      </c>
      <c r="B1579" s="2" t="s">
        <v>1833</v>
      </c>
      <c r="C1579" s="1"/>
      <c r="D1579" s="1"/>
      <c r="E1579" s="1"/>
      <c r="F1579" s="1" t="str">
        <f>IFERROR(__xludf.DUMMYFUNCTION("""COMPUTED_VALUE"""),"2022-04-11 13:49:44 UTC")</f>
        <v>2022-04-11 13:49:44 UTC</v>
      </c>
      <c r="G1579" s="1" t="str">
        <f>IFERROR(__xludf.DUMMYFUNCTION("""COMPUTED_VALUE"""),"91efc5796a7c006887418a5fe825f84e")</f>
        <v>91efc5796a7c006887418a5fe825f84e</v>
      </c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>
      <c r="A1580" s="2" t="s">
        <v>1834</v>
      </c>
      <c r="B1580" s="1"/>
      <c r="C1580" s="1"/>
      <c r="D1580" s="1"/>
      <c r="E1580" s="1"/>
      <c r="F1580" s="1" t="str">
        <f>IFERROR(__xludf.DUMMYFUNCTION("""COMPUTED_VALUE"""),"2022-04-11 13:49:40 UTC")</f>
        <v>2022-04-11 13:49:40 UTC</v>
      </c>
      <c r="G1580" s="1" t="str">
        <f>IFERROR(__xludf.DUMMYFUNCTION("""COMPUTED_VALUE"""),"91efc5796a7c006887418a5fe825f84e")</f>
        <v>91efc5796a7c006887418a5fe825f84e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>
      <c r="A1581" s="2" t="s">
        <v>1835</v>
      </c>
      <c r="B1581" s="2" t="s">
        <v>1836</v>
      </c>
      <c r="C1581" s="1"/>
      <c r="D1581" s="1"/>
      <c r="E1581" s="1"/>
      <c r="F1581" s="1" t="str">
        <f>IFERROR(__xludf.DUMMYFUNCTION("""COMPUTED_VALUE"""),"2022-04-11 13:49:35 UTC")</f>
        <v>2022-04-11 13:49:35 UTC</v>
      </c>
      <c r="G1581" s="1" t="str">
        <f>IFERROR(__xludf.DUMMYFUNCTION("""COMPUTED_VALUE"""),"91efc5796a7c006887418a5fe825f84e")</f>
        <v>91efc5796a7c006887418a5fe825f84e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>
      <c r="A1582" s="2" t="s">
        <v>1837</v>
      </c>
      <c r="B1582" s="2" t="s">
        <v>1836</v>
      </c>
      <c r="C1582" s="1"/>
      <c r="D1582" s="1"/>
      <c r="E1582" s="1"/>
      <c r="F1582" s="1" t="str">
        <f>IFERROR(__xludf.DUMMYFUNCTION("""COMPUTED_VALUE"""),"2022-04-11 13:49:33 UTC")</f>
        <v>2022-04-11 13:49:33 UTC</v>
      </c>
      <c r="G1582" s="1" t="str">
        <f>IFERROR(__xludf.DUMMYFUNCTION("""COMPUTED_VALUE"""),"91efc5796a7c006887418a5fe825f84e")</f>
        <v>91efc5796a7c006887418a5fe825f84e</v>
      </c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>
      <c r="A1583" s="2" t="s">
        <v>1838</v>
      </c>
      <c r="B1583" s="2" t="s">
        <v>1836</v>
      </c>
      <c r="C1583" s="1"/>
      <c r="D1583" s="1"/>
      <c r="E1583" s="1"/>
      <c r="F1583" s="1" t="str">
        <f>IFERROR(__xludf.DUMMYFUNCTION("""COMPUTED_VALUE"""),"2022-04-11 13:49:31 UTC")</f>
        <v>2022-04-11 13:49:31 UTC</v>
      </c>
      <c r="G1583" s="1" t="str">
        <f>IFERROR(__xludf.DUMMYFUNCTION("""COMPUTED_VALUE"""),"b597a92697d1a03fac205db4f2e1aec5")</f>
        <v>b597a92697d1a03fac205db4f2e1aec5</v>
      </c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>
      <c r="A1584" s="2" t="s">
        <v>1839</v>
      </c>
      <c r="B1584" s="1"/>
      <c r="C1584" s="1"/>
      <c r="D1584" s="1"/>
      <c r="E1584" s="1"/>
      <c r="F1584" s="1" t="str">
        <f>IFERROR(__xludf.DUMMYFUNCTION("""COMPUTED_VALUE"""),"2022-04-11 13:49:27 UTC")</f>
        <v>2022-04-11 13:49:27 UTC</v>
      </c>
      <c r="G1584" s="1" t="str">
        <f>IFERROR(__xludf.DUMMYFUNCTION("""COMPUTED_VALUE"""),"91efc5796a7c006887418a5fe825f84e")</f>
        <v>91efc5796a7c006887418a5fe825f84e</v>
      </c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>
      <c r="A1585" s="2" t="s">
        <v>1840</v>
      </c>
      <c r="B1585" s="2" t="s">
        <v>1836</v>
      </c>
      <c r="C1585" s="1"/>
      <c r="D1585" s="1"/>
      <c r="E1585" s="1"/>
      <c r="F1585" s="1" t="str">
        <f>IFERROR(__xludf.DUMMYFUNCTION("""COMPUTED_VALUE"""),"2022-04-11 13:49:25 UTC")</f>
        <v>2022-04-11 13:49:25 UTC</v>
      </c>
      <c r="G1585" s="1" t="str">
        <f>IFERROR(__xludf.DUMMYFUNCTION("""COMPUTED_VALUE"""),"63c691db645157cdedf0fc60a48e6a0d")</f>
        <v>63c691db645157cdedf0fc60a48e6a0d</v>
      </c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>
      <c r="A1586" s="2" t="s">
        <v>1841</v>
      </c>
      <c r="B1586" s="2" t="s">
        <v>1761</v>
      </c>
      <c r="C1586" s="1"/>
      <c r="D1586" s="1"/>
      <c r="E1586" s="1"/>
      <c r="F1586" s="1" t="str">
        <f>IFERROR(__xludf.DUMMYFUNCTION("""COMPUTED_VALUE"""),"2022-04-11 13:48:32 UTC")</f>
        <v>2022-04-11 13:48:32 UTC</v>
      </c>
      <c r="G1586" s="1" t="str">
        <f>IFERROR(__xludf.DUMMYFUNCTION("""COMPUTED_VALUE"""),"63c691db645157cdedf0fc60a48e6a0d")</f>
        <v>63c691db645157cdedf0fc60a48e6a0d</v>
      </c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>
      <c r="A1587" s="2" t="s">
        <v>1842</v>
      </c>
      <c r="B1587" s="2" t="s">
        <v>1843</v>
      </c>
      <c r="C1587" s="1"/>
      <c r="D1587" s="1"/>
      <c r="E1587" s="1"/>
      <c r="F1587" s="1" t="str">
        <f>IFERROR(__xludf.DUMMYFUNCTION("""COMPUTED_VALUE"""),"2022-04-11 13:47:59 UTC")</f>
        <v>2022-04-11 13:47:59 UTC</v>
      </c>
      <c r="G1587" s="1" t="str">
        <f>IFERROR(__xludf.DUMMYFUNCTION("""COMPUTED_VALUE"""),"63c691db645157cdedf0fc60a48e6a0d")</f>
        <v>63c691db645157cdedf0fc60a48e6a0d</v>
      </c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>
      <c r="A1588" s="2" t="s">
        <v>1844</v>
      </c>
      <c r="B1588" s="1"/>
      <c r="C1588" s="1"/>
      <c r="D1588" s="1"/>
      <c r="E1588" s="1"/>
      <c r="F1588" s="1" t="str">
        <f>IFERROR(__xludf.DUMMYFUNCTION("""COMPUTED_VALUE"""),"2022-04-11 13:47:58 UTC")</f>
        <v>2022-04-11 13:47:58 UTC</v>
      </c>
      <c r="G1588" s="1" t="str">
        <f>IFERROR(__xludf.DUMMYFUNCTION("""COMPUTED_VALUE"""),"2c74775a0ebd833284aed99c1f90b40d")</f>
        <v>2c74775a0ebd833284aed99c1f90b40d</v>
      </c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>
      <c r="A1589" s="2" t="s">
        <v>1845</v>
      </c>
      <c r="B1589" s="2" t="s">
        <v>1836</v>
      </c>
      <c r="C1589" s="1"/>
      <c r="D1589" s="1"/>
      <c r="E1589" s="1"/>
      <c r="F1589" s="1" t="str">
        <f>IFERROR(__xludf.DUMMYFUNCTION("""COMPUTED_VALUE"""),"2022-04-11 13:47:39 UTC")</f>
        <v>2022-04-11 13:47:39 UTC</v>
      </c>
      <c r="G1589" s="1" t="str">
        <f>IFERROR(__xludf.DUMMYFUNCTION("""COMPUTED_VALUE"""),"3f5d8376b40b0deabc7ab97b171441ce")</f>
        <v>3f5d8376b40b0deabc7ab97b171441ce</v>
      </c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>
      <c r="A1590" s="2" t="s">
        <v>1846</v>
      </c>
      <c r="B1590" s="1"/>
      <c r="C1590" s="1"/>
      <c r="D1590" s="1"/>
      <c r="E1590" s="1"/>
      <c r="F1590" s="1" t="str">
        <f>IFERROR(__xludf.DUMMYFUNCTION("""COMPUTED_VALUE"""),"2022-04-11 13:47:34 UTC")</f>
        <v>2022-04-11 13:47:34 UTC</v>
      </c>
      <c r="G1590" s="1" t="str">
        <f>IFERROR(__xludf.DUMMYFUNCTION("""COMPUTED_VALUE"""),"a11fee13890437a19a35e13c7cd91586")</f>
        <v>a11fee13890437a19a35e13c7cd91586</v>
      </c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>
      <c r="A1591" s="2" t="s">
        <v>1847</v>
      </c>
      <c r="B1591" s="2" t="s">
        <v>1836</v>
      </c>
      <c r="C1591" s="1"/>
      <c r="D1591" s="1"/>
      <c r="E1591" s="1"/>
      <c r="F1591" s="1" t="str">
        <f>IFERROR(__xludf.DUMMYFUNCTION("""COMPUTED_VALUE"""),"2022-04-11 13:47:31 UTC")</f>
        <v>2022-04-11 13:47:31 UTC</v>
      </c>
      <c r="G1591" s="1" t="str">
        <f>IFERROR(__xludf.DUMMYFUNCTION("""COMPUTED_VALUE"""),"659cd1dc7da1d156435f1d88b3eeedeb")</f>
        <v>659cd1dc7da1d156435f1d88b3eeedeb</v>
      </c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>
      <c r="A1592" s="2" t="s">
        <v>1848</v>
      </c>
      <c r="B1592" s="2" t="s">
        <v>1843</v>
      </c>
      <c r="C1592" s="1"/>
      <c r="D1592" s="1"/>
      <c r="E1592" s="1"/>
      <c r="F1592" s="1" t="str">
        <f>IFERROR(__xludf.DUMMYFUNCTION("""COMPUTED_VALUE"""),"2022-04-11 13:47:29 UTC")</f>
        <v>2022-04-11 13:47:29 UTC</v>
      </c>
      <c r="G1592" s="1" t="str">
        <f>IFERROR(__xludf.DUMMYFUNCTION("""COMPUTED_VALUE"""),"b597a92697d1a03fac205db4f2e1aec5")</f>
        <v>b597a92697d1a03fac205db4f2e1aec5</v>
      </c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>
      <c r="A1593" s="2" t="s">
        <v>1849</v>
      </c>
      <c r="B1593" s="2" t="s">
        <v>1780</v>
      </c>
      <c r="C1593" s="1"/>
      <c r="D1593" s="1"/>
      <c r="E1593" s="1"/>
      <c r="F1593" s="1" t="str">
        <f>IFERROR(__xludf.DUMMYFUNCTION("""COMPUTED_VALUE"""),"2022-04-11 13:47:17 UTC")</f>
        <v>2022-04-11 13:47:17 UTC</v>
      </c>
      <c r="G1593" s="1" t="str">
        <f>IFERROR(__xludf.DUMMYFUNCTION("""COMPUTED_VALUE"""),"049972e636b84a1621d9ca326a818a13")</f>
        <v>049972e636b84a1621d9ca326a818a13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>
      <c r="A1594" s="2" t="s">
        <v>1850</v>
      </c>
      <c r="B1594" s="2" t="s">
        <v>1836</v>
      </c>
      <c r="C1594" s="1"/>
      <c r="D1594" s="1"/>
      <c r="E1594" s="1"/>
      <c r="F1594" s="1" t="str">
        <f>IFERROR(__xludf.DUMMYFUNCTION("""COMPUTED_VALUE"""),"2022-04-11 13:47:14 UTC")</f>
        <v>2022-04-11 13:47:14 UTC</v>
      </c>
      <c r="G1594" s="1" t="str">
        <f>IFERROR(__xludf.DUMMYFUNCTION("""COMPUTED_VALUE"""),"049972e636b84a1621d9ca326a818a13")</f>
        <v>049972e636b84a1621d9ca326a818a13</v>
      </c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>
      <c r="A1595" s="2" t="s">
        <v>1851</v>
      </c>
      <c r="B1595" s="2" t="s">
        <v>1852</v>
      </c>
      <c r="C1595" s="1"/>
      <c r="D1595" s="1"/>
      <c r="E1595" s="1"/>
      <c r="F1595" s="1" t="str">
        <f>IFERROR(__xludf.DUMMYFUNCTION("""COMPUTED_VALUE"""),"2022-04-11 13:46:51 UTC")</f>
        <v>2022-04-11 13:46:51 UTC</v>
      </c>
      <c r="G1595" s="1" t="str">
        <f>IFERROR(__xludf.DUMMYFUNCTION("""COMPUTED_VALUE"""),"049972e636b84a1621d9ca326a818a13")</f>
        <v>049972e636b84a1621d9ca326a818a13</v>
      </c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>
      <c r="A1596" s="2" t="s">
        <v>1853</v>
      </c>
      <c r="B1596" s="2" t="s">
        <v>1836</v>
      </c>
      <c r="C1596" s="1"/>
      <c r="D1596" s="1"/>
      <c r="E1596" s="1"/>
      <c r="F1596" s="1" t="str">
        <f>IFERROR(__xludf.DUMMYFUNCTION("""COMPUTED_VALUE"""),"2022-04-11 13:46:46 UTC")</f>
        <v>2022-04-11 13:46:46 UTC</v>
      </c>
      <c r="G1596" s="1" t="str">
        <f>IFERROR(__xludf.DUMMYFUNCTION("""COMPUTED_VALUE"""),"5ea3a07888561c8dfd8e1afe15af0729")</f>
        <v>5ea3a07888561c8dfd8e1afe15af0729</v>
      </c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>
      <c r="A1597" s="2" t="s">
        <v>1854</v>
      </c>
      <c r="B1597" s="1"/>
      <c r="C1597" s="1"/>
      <c r="D1597" s="1"/>
      <c r="E1597" s="1"/>
      <c r="F1597" s="1" t="str">
        <f>IFERROR(__xludf.DUMMYFUNCTION("""COMPUTED_VALUE"""),"2022-04-11 13:46:25 UTC")</f>
        <v>2022-04-11 13:46:25 UTC</v>
      </c>
      <c r="G1597" s="1" t="str">
        <f>IFERROR(__xludf.DUMMYFUNCTION("""COMPUTED_VALUE"""),"3a4985138a4a30a43f23641cd4e877d0")</f>
        <v>3a4985138a4a30a43f23641cd4e877d0</v>
      </c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>
      <c r="A1598" s="2" t="s">
        <v>1855</v>
      </c>
      <c r="B1598" s="2" t="s">
        <v>1836</v>
      </c>
      <c r="C1598" s="1"/>
      <c r="D1598" s="1"/>
      <c r="E1598" s="1"/>
      <c r="F1598" s="1" t="str">
        <f>IFERROR(__xludf.DUMMYFUNCTION("""COMPUTED_VALUE"""),"2022-04-11 13:46:23 UTC")</f>
        <v>2022-04-11 13:46:23 UTC</v>
      </c>
      <c r="G1598" s="1" t="str">
        <f>IFERROR(__xludf.DUMMYFUNCTION("""COMPUTED_VALUE"""),"fc209441fb86196f3f1ba187dbf5ed91")</f>
        <v>fc209441fb86196f3f1ba187dbf5ed91</v>
      </c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>
      <c r="A1599" s="2" t="s">
        <v>1856</v>
      </c>
      <c r="B1599" s="2" t="s">
        <v>1836</v>
      </c>
      <c r="C1599" s="1"/>
      <c r="D1599" s="1"/>
      <c r="E1599" s="1"/>
      <c r="F1599" s="1" t="str">
        <f>IFERROR(__xludf.DUMMYFUNCTION("""COMPUTED_VALUE"""),"2022-04-11 13:45:33 UTC")</f>
        <v>2022-04-11 13:45:33 UTC</v>
      </c>
      <c r="G1599" s="1" t="str">
        <f>IFERROR(__xludf.DUMMYFUNCTION("""COMPUTED_VALUE"""),"7046c954e8f48028bebb04bd2fea9e49")</f>
        <v>7046c954e8f48028bebb04bd2fea9e49</v>
      </c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>
      <c r="A1600" s="2" t="s">
        <v>1857</v>
      </c>
      <c r="B1600" s="1"/>
      <c r="C1600" s="1"/>
      <c r="D1600" s="1"/>
      <c r="E1600" s="1"/>
      <c r="F1600" s="1" t="str">
        <f>IFERROR(__xludf.DUMMYFUNCTION("""COMPUTED_VALUE"""),"2022-04-11 13:45:21 UTC")</f>
        <v>2022-04-11 13:45:21 UTC</v>
      </c>
      <c r="G1600" s="1" t="str">
        <f>IFERROR(__xludf.DUMMYFUNCTION("""COMPUTED_VALUE"""),"291a5047b23cdc5bca5fcc0138044c41")</f>
        <v>291a5047b23cdc5bca5fcc0138044c41</v>
      </c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>
      <c r="A1601" s="2" t="s">
        <v>1858</v>
      </c>
      <c r="B1601" s="2" t="s">
        <v>1836</v>
      </c>
      <c r="C1601" s="1"/>
      <c r="D1601" s="1"/>
      <c r="E1601" s="1"/>
      <c r="F1601" s="1" t="str">
        <f>IFERROR(__xludf.DUMMYFUNCTION("""COMPUTED_VALUE"""),"2022-04-11 13:45:04 UTC")</f>
        <v>2022-04-11 13:45:04 UTC</v>
      </c>
      <c r="G1601" s="1" t="str">
        <f>IFERROR(__xludf.DUMMYFUNCTION("""COMPUTED_VALUE"""),"46cb19b26ad78b2c945868e2a79035c6")</f>
        <v>46cb19b26ad78b2c945868e2a79035c6</v>
      </c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>
      <c r="A1602" s="2" t="s">
        <v>1859</v>
      </c>
      <c r="B1602" s="1"/>
      <c r="C1602" s="1"/>
      <c r="D1602" s="1"/>
      <c r="E1602" s="1"/>
      <c r="F1602" s="1" t="str">
        <f>IFERROR(__xludf.DUMMYFUNCTION("""COMPUTED_VALUE"""),"2022-04-11 13:44:29 UTC")</f>
        <v>2022-04-11 13:44:29 UTC</v>
      </c>
      <c r="G1602" s="1" t="str">
        <f>IFERROR(__xludf.DUMMYFUNCTION("""COMPUTED_VALUE"""),"12b0afdb4ce6fbfb36422c84216e27bd")</f>
        <v>12b0afdb4ce6fbfb36422c84216e27bd</v>
      </c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>
      <c r="A1603" s="2" t="s">
        <v>1860</v>
      </c>
      <c r="B1603" s="1"/>
      <c r="C1603" s="1"/>
      <c r="D1603" s="1"/>
      <c r="E1603" s="1"/>
      <c r="F1603" s="1" t="str">
        <f>IFERROR(__xludf.DUMMYFUNCTION("""COMPUTED_VALUE"""),"2022-04-11 13:44:20 UTC")</f>
        <v>2022-04-11 13:44:20 UTC</v>
      </c>
      <c r="G1603" s="1" t="str">
        <f>IFERROR(__xludf.DUMMYFUNCTION("""COMPUTED_VALUE"""),"247a33e0a76fd5f79814f56e7800a306")</f>
        <v>247a33e0a76fd5f79814f56e7800a306</v>
      </c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>
      <c r="A1604" s="2" t="s">
        <v>1861</v>
      </c>
      <c r="B1604" s="2" t="s">
        <v>1862</v>
      </c>
      <c r="C1604" s="1"/>
      <c r="D1604" s="1"/>
      <c r="E1604" s="1"/>
      <c r="F1604" s="1" t="str">
        <f>IFERROR(__xludf.DUMMYFUNCTION("""COMPUTED_VALUE"""),"2022-04-11 13:42:52 UTC")</f>
        <v>2022-04-11 13:42:52 UTC</v>
      </c>
      <c r="G1604" s="1" t="str">
        <f>IFERROR(__xludf.DUMMYFUNCTION("""COMPUTED_VALUE"""),"247a33e0a76fd5f79814f56e7800a306")</f>
        <v>247a33e0a76fd5f79814f56e7800a306</v>
      </c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>
      <c r="A1605" s="2" t="s">
        <v>1863</v>
      </c>
      <c r="B1605" s="2" t="s">
        <v>1864</v>
      </c>
      <c r="C1605" s="1"/>
      <c r="D1605" s="1"/>
      <c r="E1605" s="1"/>
      <c r="F1605" s="1" t="str">
        <f>IFERROR(__xludf.DUMMYFUNCTION("""COMPUTED_VALUE"""),"2022-04-11 13:41:58 UTC")</f>
        <v>2022-04-11 13:41:58 UTC</v>
      </c>
      <c r="G1605" s="1" t="str">
        <f>IFERROR(__xludf.DUMMYFUNCTION("""COMPUTED_VALUE"""),"dc15d37c60d494c593a364cbc9d3ac98")</f>
        <v>dc15d37c60d494c593a364cbc9d3ac98</v>
      </c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>
      <c r="A1606" s="2" t="s">
        <v>1865</v>
      </c>
      <c r="B1606" s="2" t="s">
        <v>1866</v>
      </c>
      <c r="C1606" s="1"/>
      <c r="D1606" s="1"/>
      <c r="E1606" s="1"/>
      <c r="F1606" s="1" t="str">
        <f>IFERROR(__xludf.DUMMYFUNCTION("""COMPUTED_VALUE"""),"2022-04-11 13:40:27 UTC")</f>
        <v>2022-04-11 13:40:27 UTC</v>
      </c>
      <c r="G1606" s="1" t="str">
        <f>IFERROR(__xludf.DUMMYFUNCTION("""COMPUTED_VALUE"""),"62e2c50c424982c79c1f1ecace3259b2")</f>
        <v>62e2c50c424982c79c1f1ecace3259b2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>
      <c r="A1607" s="2" t="s">
        <v>1867</v>
      </c>
      <c r="B1607" s="2" t="s">
        <v>1024</v>
      </c>
      <c r="C1607" s="1"/>
      <c r="D1607" s="1"/>
      <c r="E1607" s="1"/>
      <c r="F1607" s="1" t="str">
        <f>IFERROR(__xludf.DUMMYFUNCTION("""COMPUTED_VALUE"""),"2022-04-11 13:38:09 UTC")</f>
        <v>2022-04-11 13:38:09 UTC</v>
      </c>
      <c r="G1607" s="1" t="str">
        <f>IFERROR(__xludf.DUMMYFUNCTION("""COMPUTED_VALUE"""),"65f22b7274a20e158b4e21f54664ffea")</f>
        <v>65f22b7274a20e158b4e21f54664ffea</v>
      </c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>
      <c r="A1608" s="2" t="s">
        <v>1868</v>
      </c>
      <c r="B1608" s="1"/>
      <c r="C1608" s="1"/>
      <c r="D1608" s="1"/>
      <c r="E1608" s="1"/>
      <c r="F1608" s="1" t="str">
        <f>IFERROR(__xludf.DUMMYFUNCTION("""COMPUTED_VALUE"""),"2022-04-11 13:38:06 UTC")</f>
        <v>2022-04-11 13:38:06 UTC</v>
      </c>
      <c r="G1608" s="1" t="str">
        <f>IFERROR(__xludf.DUMMYFUNCTION("""COMPUTED_VALUE"""),"291a5047b23cdc5bca5fcc0138044c41")</f>
        <v>291a5047b23cdc5bca5fcc0138044c41</v>
      </c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>
      <c r="A1609" s="2" t="s">
        <v>1869</v>
      </c>
      <c r="B1609" s="2" t="s">
        <v>1024</v>
      </c>
      <c r="C1609" s="1"/>
      <c r="D1609" s="1"/>
      <c r="E1609" s="1"/>
      <c r="F1609" s="1" t="str">
        <f>IFERROR(__xludf.DUMMYFUNCTION("""COMPUTED_VALUE"""),"2022-04-11 13:38:04 UTC")</f>
        <v>2022-04-11 13:38:04 UTC</v>
      </c>
      <c r="G1609" s="1" t="str">
        <f>IFERROR(__xludf.DUMMYFUNCTION("""COMPUTED_VALUE"""),"65f22b7274a20e158b4e21f54664ffea")</f>
        <v>65f22b7274a20e158b4e21f54664ffea</v>
      </c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>
      <c r="A1610" s="2" t="s">
        <v>1870</v>
      </c>
      <c r="B1610" s="2" t="s">
        <v>1871</v>
      </c>
      <c r="C1610" s="1"/>
      <c r="D1610" s="1"/>
      <c r="E1610" s="1"/>
      <c r="F1610" s="1" t="str">
        <f>IFERROR(__xludf.DUMMYFUNCTION("""COMPUTED_VALUE"""),"2022-04-11 13:37:52 UTC")</f>
        <v>2022-04-11 13:37:52 UTC</v>
      </c>
      <c r="G1610" s="1" t="str">
        <f>IFERROR(__xludf.DUMMYFUNCTION("""COMPUTED_VALUE"""),"33df9a6ab60084972412d9fc44bb40b4")</f>
        <v>33df9a6ab60084972412d9fc44bb40b4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>
      <c r="A1611" s="2" t="s">
        <v>1872</v>
      </c>
      <c r="B1611" s="1"/>
      <c r="C1611" s="1"/>
      <c r="D1611" s="1"/>
      <c r="E1611" s="1"/>
      <c r="F1611" s="1" t="str">
        <f>IFERROR(__xludf.DUMMYFUNCTION("""COMPUTED_VALUE"""),"2022-04-11 13:36:50 UTC")</f>
        <v>2022-04-11 13:36:50 UTC</v>
      </c>
      <c r="G1611" s="1" t="str">
        <f>IFERROR(__xludf.DUMMYFUNCTION("""COMPUTED_VALUE"""),"859655292faa1c41d80073134d69e50c")</f>
        <v>859655292faa1c41d80073134d69e50c</v>
      </c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>
      <c r="A1612" s="2" t="s">
        <v>1873</v>
      </c>
      <c r="B1612" s="2" t="s">
        <v>1663</v>
      </c>
      <c r="C1612" s="1"/>
      <c r="D1612" s="1"/>
      <c r="E1612" s="1"/>
      <c r="F1612" s="1" t="str">
        <f>IFERROR(__xludf.DUMMYFUNCTION("""COMPUTED_VALUE"""),"2022-04-11 13:35:07 UTC")</f>
        <v>2022-04-11 13:35:07 UTC</v>
      </c>
      <c r="G1612" s="1" t="str">
        <f>IFERROR(__xludf.DUMMYFUNCTION("""COMPUTED_VALUE"""),"ba2391ec28a17ab6e49ee25a57b9a9f8")</f>
        <v>ba2391ec28a17ab6e49ee25a57b9a9f8</v>
      </c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>
      <c r="A1613" s="2" t="s">
        <v>1874</v>
      </c>
      <c r="B1613" s="1"/>
      <c r="C1613" s="1"/>
      <c r="D1613" s="1"/>
      <c r="E1613" s="1"/>
      <c r="F1613" s="1" t="str">
        <f>IFERROR(__xludf.DUMMYFUNCTION("""COMPUTED_VALUE"""),"2022-04-11 13:33:57 UTC")</f>
        <v>2022-04-11 13:33:57 UTC</v>
      </c>
      <c r="G1613" s="1" t="str">
        <f>IFERROR(__xludf.DUMMYFUNCTION("""COMPUTED_VALUE"""),"77973531b1dd29d8ae7860daad50a656")</f>
        <v>77973531b1dd29d8ae7860daad50a656</v>
      </c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>
      <c r="A1614" s="2" t="s">
        <v>1875</v>
      </c>
      <c r="B1614" s="2" t="s">
        <v>100</v>
      </c>
      <c r="C1614" s="1"/>
      <c r="D1614" s="1"/>
      <c r="E1614" s="1"/>
      <c r="F1614" s="1" t="str">
        <f>IFERROR(__xludf.DUMMYFUNCTION("""COMPUTED_VALUE"""),"2022-04-11 13:33:45 UTC")</f>
        <v>2022-04-11 13:33:45 UTC</v>
      </c>
      <c r="G1614" s="1" t="str">
        <f>IFERROR(__xludf.DUMMYFUNCTION("""COMPUTED_VALUE"""),"65f22b7274a20e158b4e21f54664ffea")</f>
        <v>65f22b7274a20e158b4e21f54664ffea</v>
      </c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>
      <c r="A1615" s="2" t="s">
        <v>1876</v>
      </c>
      <c r="B1615" s="2" t="s">
        <v>100</v>
      </c>
      <c r="C1615" s="1"/>
      <c r="D1615" s="1"/>
      <c r="E1615" s="1"/>
      <c r="F1615" s="1" t="str">
        <f>IFERROR(__xludf.DUMMYFUNCTION("""COMPUTED_VALUE"""),"2022-04-11 13:33:43 UTC")</f>
        <v>2022-04-11 13:33:43 UTC</v>
      </c>
      <c r="G1615" s="1" t="str">
        <f>IFERROR(__xludf.DUMMYFUNCTION("""COMPUTED_VALUE"""),"b0d2bd543b8593c713d8003fa53e22ca")</f>
        <v>b0d2bd543b8593c713d8003fa53e22ca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>
      <c r="A1616" s="2" t="s">
        <v>1877</v>
      </c>
      <c r="B1616" s="2" t="s">
        <v>100</v>
      </c>
      <c r="C1616" s="1"/>
      <c r="D1616" s="1"/>
      <c r="E1616" s="1"/>
      <c r="F1616" s="1" t="str">
        <f>IFERROR(__xludf.DUMMYFUNCTION("""COMPUTED_VALUE"""),"2022-04-11 13:33:42 UTC")</f>
        <v>2022-04-11 13:33:42 UTC</v>
      </c>
      <c r="G1616" s="1" t="str">
        <f>IFERROR(__xludf.DUMMYFUNCTION("""COMPUTED_VALUE"""),"3e4d7ed8ff06336ed0046bcf863faae8")</f>
        <v>3e4d7ed8ff06336ed0046bcf863faae8</v>
      </c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>
      <c r="A1617" s="2" t="s">
        <v>1878</v>
      </c>
      <c r="B1617" s="2" t="s">
        <v>100</v>
      </c>
      <c r="C1617" s="1"/>
      <c r="D1617" s="1"/>
      <c r="E1617" s="1"/>
      <c r="F1617" s="1" t="str">
        <f>IFERROR(__xludf.DUMMYFUNCTION("""COMPUTED_VALUE"""),"2022-04-11 13:33:40 UTC")</f>
        <v>2022-04-11 13:33:40 UTC</v>
      </c>
      <c r="G1617" s="1" t="str">
        <f>IFERROR(__xludf.DUMMYFUNCTION("""COMPUTED_VALUE"""),"291a5047b23cdc5bca5fcc0138044c41")</f>
        <v>291a5047b23cdc5bca5fcc0138044c41</v>
      </c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>
      <c r="A1618" s="2" t="s">
        <v>1879</v>
      </c>
      <c r="B1618" s="2" t="s">
        <v>1880</v>
      </c>
      <c r="C1618" s="1"/>
      <c r="D1618" s="1"/>
      <c r="E1618" s="1"/>
      <c r="F1618" s="1" t="str">
        <f>IFERROR(__xludf.DUMMYFUNCTION("""COMPUTED_VALUE"""),"2022-04-11 13:33:37 UTC")</f>
        <v>2022-04-11 13:33:37 UTC</v>
      </c>
      <c r="G1618" s="1" t="str">
        <f>IFERROR(__xludf.DUMMYFUNCTION("""COMPUTED_VALUE"""),"291a5047b23cdc5bca5fcc0138044c41")</f>
        <v>291a5047b23cdc5bca5fcc0138044c41</v>
      </c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>
      <c r="A1619" s="2" t="s">
        <v>1881</v>
      </c>
      <c r="B1619" s="2" t="s">
        <v>100</v>
      </c>
      <c r="C1619" s="1"/>
      <c r="D1619" s="1"/>
      <c r="E1619" s="1"/>
      <c r="F1619" s="1" t="str">
        <f>IFERROR(__xludf.DUMMYFUNCTION("""COMPUTED_VALUE"""),"2022-04-11 13:33:34 UTC")</f>
        <v>2022-04-11 13:33:34 UTC</v>
      </c>
      <c r="G1619" s="1" t="str">
        <f>IFERROR(__xludf.DUMMYFUNCTION("""COMPUTED_VALUE"""),"f24f5ec50e258ee0282f9d77e3679b62")</f>
        <v>f24f5ec50e258ee0282f9d77e3679b62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>
      <c r="A1620" s="2" t="s">
        <v>1882</v>
      </c>
      <c r="B1620" s="2" t="s">
        <v>1883</v>
      </c>
      <c r="C1620" s="1"/>
      <c r="D1620" s="1"/>
      <c r="E1620" s="1"/>
      <c r="F1620" s="1" t="str">
        <f>IFERROR(__xludf.DUMMYFUNCTION("""COMPUTED_VALUE"""),"2022-04-11 13:32:25 UTC")</f>
        <v>2022-04-11 13:32:25 UTC</v>
      </c>
      <c r="G1620" s="1" t="str">
        <f>IFERROR(__xludf.DUMMYFUNCTION("""COMPUTED_VALUE"""),"291a5047b23cdc5bca5fcc0138044c41")</f>
        <v>291a5047b23cdc5bca5fcc0138044c41</v>
      </c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>
      <c r="A1621" s="2" t="s">
        <v>1884</v>
      </c>
      <c r="B1621" s="1"/>
      <c r="C1621" s="1"/>
      <c r="D1621" s="1"/>
      <c r="E1621" s="1"/>
      <c r="F1621" s="1" t="str">
        <f>IFERROR(__xludf.DUMMYFUNCTION("""COMPUTED_VALUE"""),"2022-04-11 13:32:03 UTC")</f>
        <v>2022-04-11 13:32:03 UTC</v>
      </c>
      <c r="G1621" s="1" t="str">
        <f>IFERROR(__xludf.DUMMYFUNCTION("""COMPUTED_VALUE"""),"031edb3ce43219e204b0e968821cecbc")</f>
        <v>031edb3ce43219e204b0e968821cecbc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>
      <c r="A1622" s="2" t="s">
        <v>1885</v>
      </c>
      <c r="B1622" s="2" t="s">
        <v>1886</v>
      </c>
      <c r="C1622" s="1"/>
      <c r="D1622" s="1"/>
      <c r="E1622" s="1"/>
      <c r="F1622" s="1" t="str">
        <f>IFERROR(__xludf.DUMMYFUNCTION("""COMPUTED_VALUE"""),"2022-04-11 13:31:29 UTC")</f>
        <v>2022-04-11 13:31:29 UTC</v>
      </c>
      <c r="G1622" s="1" t="str">
        <f>IFERROR(__xludf.DUMMYFUNCTION("""COMPUTED_VALUE"""),"33df9a6ab60084972412d9fc44bb40b4")</f>
        <v>33df9a6ab60084972412d9fc44bb40b4</v>
      </c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>
      <c r="A1623" s="2" t="s">
        <v>1885</v>
      </c>
      <c r="B1623" s="1"/>
      <c r="C1623" s="1"/>
      <c r="D1623" s="1"/>
      <c r="E1623" s="1"/>
      <c r="F1623" s="1" t="str">
        <f>IFERROR(__xludf.DUMMYFUNCTION("""COMPUTED_VALUE"""),"2022-04-11 13:31:29 UTC")</f>
        <v>2022-04-11 13:31:29 UTC</v>
      </c>
      <c r="G1623" s="1" t="str">
        <f>IFERROR(__xludf.DUMMYFUNCTION("""COMPUTED_VALUE"""),"5f29969bbffab212f20b8ac66c8d3029")</f>
        <v>5f29969bbffab212f20b8ac66c8d3029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>
      <c r="A1624" s="2" t="s">
        <v>1887</v>
      </c>
      <c r="B1624" s="2" t="s">
        <v>1888</v>
      </c>
      <c r="C1624" s="1"/>
      <c r="D1624" s="1"/>
      <c r="E1624" s="1"/>
      <c r="F1624" s="1" t="str">
        <f>IFERROR(__xludf.DUMMYFUNCTION("""COMPUTED_VALUE"""),"2022-04-11 13:31:23 UTC")</f>
        <v>2022-04-11 13:31:23 UTC</v>
      </c>
      <c r="G1624" s="1" t="str">
        <f>IFERROR(__xludf.DUMMYFUNCTION("""COMPUTED_VALUE"""),"7046c954e8f48028bebb04bd2fea9e49")</f>
        <v>7046c954e8f48028bebb04bd2fea9e49</v>
      </c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>
      <c r="A1625" s="2" t="s">
        <v>1889</v>
      </c>
      <c r="B1625" s="1"/>
      <c r="C1625" s="1"/>
      <c r="D1625" s="1"/>
      <c r="E1625" s="1"/>
      <c r="F1625" s="1" t="str">
        <f>IFERROR(__xludf.DUMMYFUNCTION("""COMPUTED_VALUE"""),"2022-04-11 13:31:09 UTC")</f>
        <v>2022-04-11 13:31:09 UTC</v>
      </c>
      <c r="G1625" s="1" t="str">
        <f>IFERROR(__xludf.DUMMYFUNCTION("""COMPUTED_VALUE"""),"075cb73e19ebde73477f5c10650fe72b")</f>
        <v>075cb73e19ebde73477f5c10650fe72b</v>
      </c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>
      <c r="A1626" s="2" t="s">
        <v>1890</v>
      </c>
      <c r="B1626" s="1"/>
      <c r="C1626" s="1"/>
      <c r="D1626" s="1"/>
      <c r="E1626" s="1"/>
      <c r="F1626" s="1" t="str">
        <f>IFERROR(__xludf.DUMMYFUNCTION("""COMPUTED_VALUE"""),"2022-04-11 13:30:39 UTC")</f>
        <v>2022-04-11 13:30:39 UTC</v>
      </c>
      <c r="G1626" s="1" t="str">
        <f>IFERROR(__xludf.DUMMYFUNCTION("""COMPUTED_VALUE"""),"d733bfe1373d8462fceb23c2f6f75ead")</f>
        <v>d733bfe1373d8462fceb23c2f6f75ead</v>
      </c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>
      <c r="A1627" s="2" t="s">
        <v>1891</v>
      </c>
      <c r="B1627" s="2" t="s">
        <v>1761</v>
      </c>
      <c r="C1627" s="1"/>
      <c r="D1627" s="1"/>
      <c r="E1627" s="1"/>
      <c r="F1627" s="1" t="str">
        <f>IFERROR(__xludf.DUMMYFUNCTION("""COMPUTED_VALUE"""),"2022-04-11 13:30:33 UTC")</f>
        <v>2022-04-11 13:30:33 UTC</v>
      </c>
      <c r="G1627" s="1" t="str">
        <f>IFERROR(__xludf.DUMMYFUNCTION("""COMPUTED_VALUE"""),"7309a13e85b3856b06e0093eadc764ca")</f>
        <v>7309a13e85b3856b06e0093eadc764ca</v>
      </c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>
      <c r="A1628" s="2" t="s">
        <v>1892</v>
      </c>
      <c r="B1628" s="2" t="s">
        <v>1893</v>
      </c>
      <c r="C1628" s="1"/>
      <c r="D1628" s="1"/>
      <c r="E1628" s="1"/>
      <c r="F1628" s="1" t="str">
        <f>IFERROR(__xludf.DUMMYFUNCTION("""COMPUTED_VALUE"""),"2022-04-11 13:30:18 UTC")</f>
        <v>2022-04-11 13:30:18 UTC</v>
      </c>
      <c r="G1628" s="1" t="str">
        <f>IFERROR(__xludf.DUMMYFUNCTION("""COMPUTED_VALUE"""),"74f605f7da11ab0f4a627d2cd6b5ffb0")</f>
        <v>74f605f7da11ab0f4a627d2cd6b5ffb0</v>
      </c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>
      <c r="A1629" s="2" t="s">
        <v>1894</v>
      </c>
      <c r="B1629" s="1"/>
      <c r="C1629" s="1"/>
      <c r="D1629" s="1"/>
      <c r="E1629" s="1"/>
      <c r="F1629" s="1" t="str">
        <f>IFERROR(__xludf.DUMMYFUNCTION("""COMPUTED_VALUE"""),"2022-04-11 13:29:54 UTC")</f>
        <v>2022-04-11 13:29:54 UTC</v>
      </c>
      <c r="G1629" s="1" t="str">
        <f>IFERROR(__xludf.DUMMYFUNCTION("""COMPUTED_VALUE"""),"bcbf4469113aa7699af83467d7ad828a")</f>
        <v>bcbf4469113aa7699af83467d7ad828a</v>
      </c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>
      <c r="A1630" s="2" t="s">
        <v>1895</v>
      </c>
      <c r="B1630" s="1"/>
      <c r="C1630" s="1"/>
      <c r="D1630" s="1"/>
      <c r="E1630" s="1"/>
      <c r="F1630" s="1" t="str">
        <f>IFERROR(__xludf.DUMMYFUNCTION("""COMPUTED_VALUE"""),"2022-04-11 13:28:57 UTC")</f>
        <v>2022-04-11 13:28:57 UTC</v>
      </c>
      <c r="G1630" s="1" t="str">
        <f>IFERROR(__xludf.DUMMYFUNCTION("""COMPUTED_VALUE"""),"634a9f82ab76623b57c615778cfcc34d")</f>
        <v>634a9f82ab76623b57c615778cfcc34d</v>
      </c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>
      <c r="A1631" s="2" t="s">
        <v>1896</v>
      </c>
      <c r="B1631" s="2" t="s">
        <v>1897</v>
      </c>
      <c r="C1631" s="1"/>
      <c r="D1631" s="1"/>
      <c r="E1631" s="1"/>
      <c r="F1631" s="1" t="str">
        <f>IFERROR(__xludf.DUMMYFUNCTION("""COMPUTED_VALUE"""),"2022-04-11 13:28:54 UTC")</f>
        <v>2022-04-11 13:28:54 UTC</v>
      </c>
      <c r="G1631" s="1" t="str">
        <f>IFERROR(__xludf.DUMMYFUNCTION("""COMPUTED_VALUE"""),"488aeb3d9bbfc67ee20f99779c8784a3")</f>
        <v>488aeb3d9bbfc67ee20f99779c8784a3</v>
      </c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>
      <c r="A1632" s="2" t="s">
        <v>1898</v>
      </c>
      <c r="B1632" s="1"/>
      <c r="C1632" s="1"/>
      <c r="D1632" s="1"/>
      <c r="E1632" s="1"/>
      <c r="F1632" s="1" t="str">
        <f>IFERROR(__xludf.DUMMYFUNCTION("""COMPUTED_VALUE"""),"2022-04-11 13:28:47 UTC")</f>
        <v>2022-04-11 13:28:47 UTC</v>
      </c>
      <c r="G1632" s="1" t="str">
        <f>IFERROR(__xludf.DUMMYFUNCTION("""COMPUTED_VALUE"""),"061c1c5a59eeaa56a56067076bb76bad")</f>
        <v>061c1c5a59eeaa56a56067076bb76bad</v>
      </c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>
      <c r="A1633" s="2" t="s">
        <v>1899</v>
      </c>
      <c r="B1633" s="2" t="s">
        <v>1886</v>
      </c>
      <c r="C1633" s="1"/>
      <c r="D1633" s="1"/>
      <c r="E1633" s="1"/>
      <c r="F1633" s="1" t="str">
        <f>IFERROR(__xludf.DUMMYFUNCTION("""COMPUTED_VALUE"""),"2022-04-11 13:28:01 UTC")</f>
        <v>2022-04-11 13:28:01 UTC</v>
      </c>
      <c r="G1633" s="1" t="str">
        <f>IFERROR(__xludf.DUMMYFUNCTION("""COMPUTED_VALUE"""),"bcbf4469113aa7699af83467d7ad828a")</f>
        <v>bcbf4469113aa7699af83467d7ad828a</v>
      </c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>
      <c r="A1634" s="2" t="s">
        <v>1900</v>
      </c>
      <c r="B1634" s="1"/>
      <c r="C1634" s="1"/>
      <c r="D1634" s="1"/>
      <c r="E1634" s="1"/>
      <c r="F1634" s="1" t="str">
        <f>IFERROR(__xludf.DUMMYFUNCTION("""COMPUTED_VALUE"""),"2022-04-11 13:27:54 UTC")</f>
        <v>2022-04-11 13:27:54 UTC</v>
      </c>
      <c r="G1634" s="1" t="str">
        <f>IFERROR(__xludf.DUMMYFUNCTION("""COMPUTED_VALUE"""),"8d38a4f0c7ec34a2f7eb74be97a09c25")</f>
        <v>8d38a4f0c7ec34a2f7eb74be97a09c25</v>
      </c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>
      <c r="A1635" s="2" t="s">
        <v>1901</v>
      </c>
      <c r="B1635" s="2" t="s">
        <v>1902</v>
      </c>
      <c r="C1635" s="1"/>
      <c r="D1635" s="1"/>
      <c r="E1635" s="1"/>
      <c r="F1635" s="1" t="str">
        <f>IFERROR(__xludf.DUMMYFUNCTION("""COMPUTED_VALUE"""),"2022-04-11 13:27:52 UTC")</f>
        <v>2022-04-11 13:27:52 UTC</v>
      </c>
      <c r="G1635" s="1" t="str">
        <f>IFERROR(__xludf.DUMMYFUNCTION("""COMPUTED_VALUE"""),"c823131950ef859483ce9faf5472336f")</f>
        <v>c823131950ef859483ce9faf5472336f</v>
      </c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>
      <c r="A1636" s="2" t="s">
        <v>1901</v>
      </c>
      <c r="B1636" s="2" t="s">
        <v>1886</v>
      </c>
      <c r="C1636" s="1"/>
      <c r="D1636" s="1"/>
      <c r="E1636" s="1"/>
      <c r="F1636" s="1" t="str">
        <f>IFERROR(__xludf.DUMMYFUNCTION("""COMPUTED_VALUE"""),"2022-04-11 13:27:52 UTC")</f>
        <v>2022-04-11 13:27:52 UTC</v>
      </c>
      <c r="G1636" s="1" t="str">
        <f>IFERROR(__xludf.DUMMYFUNCTION("""COMPUTED_VALUE"""),"4790ffb023ce10926464b10cd876d261")</f>
        <v>4790ffb023ce10926464b10cd876d261</v>
      </c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>
      <c r="A1637" s="2" t="s">
        <v>1903</v>
      </c>
      <c r="B1637" s="2" t="s">
        <v>1904</v>
      </c>
      <c r="C1637" s="1"/>
      <c r="D1637" s="1"/>
      <c r="E1637" s="1"/>
      <c r="F1637" s="1" t="str">
        <f>IFERROR(__xludf.DUMMYFUNCTION("""COMPUTED_VALUE"""),"2022-04-11 13:26:49 UTC")</f>
        <v>2022-04-11 13:26:49 UTC</v>
      </c>
      <c r="G1637" s="1" t="str">
        <f>IFERROR(__xludf.DUMMYFUNCTION("""COMPUTED_VALUE"""),"4790ffb023ce10926464b10cd876d261")</f>
        <v>4790ffb023ce10926464b10cd876d261</v>
      </c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>
      <c r="A1638" s="2" t="s">
        <v>1905</v>
      </c>
      <c r="B1638" s="2" t="s">
        <v>1906</v>
      </c>
      <c r="C1638" s="1"/>
      <c r="D1638" s="1"/>
      <c r="E1638" s="1"/>
      <c r="F1638" s="1" t="str">
        <f>IFERROR(__xludf.DUMMYFUNCTION("""COMPUTED_VALUE"""),"2022-04-11 13:26:39 UTC")</f>
        <v>2022-04-11 13:26:39 UTC</v>
      </c>
      <c r="G1638" s="1" t="str">
        <f>IFERROR(__xludf.DUMMYFUNCTION("""COMPUTED_VALUE"""),"35d7c95397ff8ff938e3e44641bb55ce")</f>
        <v>35d7c95397ff8ff938e3e44641bb55ce</v>
      </c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>
      <c r="A1639" s="2" t="s">
        <v>1907</v>
      </c>
      <c r="B1639" s="2" t="s">
        <v>1908</v>
      </c>
      <c r="C1639" s="1"/>
      <c r="D1639" s="1"/>
      <c r="E1639" s="1"/>
      <c r="F1639" s="1" t="str">
        <f>IFERROR(__xludf.DUMMYFUNCTION("""COMPUTED_VALUE"""),"2022-04-11 13:26:34 UTC")</f>
        <v>2022-04-11 13:26:34 UTC</v>
      </c>
      <c r="G1639" s="1" t="str">
        <f>IFERROR(__xludf.DUMMYFUNCTION("""COMPUTED_VALUE"""),"3074aeff0070f4cbe0cd62c4bd4fbe96")</f>
        <v>3074aeff0070f4cbe0cd62c4bd4fbe96</v>
      </c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>
      <c r="A1640" s="2" t="s">
        <v>1909</v>
      </c>
      <c r="B1640" s="1"/>
      <c r="C1640" s="1"/>
      <c r="D1640" s="1"/>
      <c r="E1640" s="1"/>
      <c r="F1640" s="1" t="str">
        <f>IFERROR(__xludf.DUMMYFUNCTION("""COMPUTED_VALUE"""),"2022-04-11 13:25:25 UTC")</f>
        <v>2022-04-11 13:25:25 UTC</v>
      </c>
      <c r="G1640" s="1" t="str">
        <f>IFERROR(__xludf.DUMMYFUNCTION("""COMPUTED_VALUE"""),"35d7c95397ff8ff938e3e44641bb55ce")</f>
        <v>35d7c95397ff8ff938e3e44641bb55ce</v>
      </c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>
      <c r="A1641" s="2" t="s">
        <v>1910</v>
      </c>
      <c r="B1641" s="2" t="s">
        <v>1911</v>
      </c>
      <c r="C1641" s="1"/>
      <c r="D1641" s="1"/>
      <c r="E1641" s="1"/>
      <c r="F1641" s="1" t="str">
        <f>IFERROR(__xludf.DUMMYFUNCTION("""COMPUTED_VALUE"""),"2022-04-11 13:25:17 UTC")</f>
        <v>2022-04-11 13:25:17 UTC</v>
      </c>
      <c r="G1641" s="1" t="str">
        <f>IFERROR(__xludf.DUMMYFUNCTION("""COMPUTED_VALUE"""),"1b90626f6f21f298cca3f6ed95449177")</f>
        <v>1b90626f6f21f298cca3f6ed95449177</v>
      </c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>
      <c r="A1642" s="2" t="s">
        <v>1912</v>
      </c>
      <c r="B1642" s="1"/>
      <c r="C1642" s="1"/>
      <c r="D1642" s="1"/>
      <c r="E1642" s="1"/>
      <c r="F1642" s="1" t="str">
        <f>IFERROR(__xludf.DUMMYFUNCTION("""COMPUTED_VALUE"""),"2022-04-11 13:24:57 UTC")</f>
        <v>2022-04-11 13:24:57 UTC</v>
      </c>
      <c r="G1642" s="1" t="str">
        <f>IFERROR(__xludf.DUMMYFUNCTION("""COMPUTED_VALUE"""),"351bb9b7f21aebcfd70a7420bad4ebfb")</f>
        <v>351bb9b7f21aebcfd70a7420bad4ebfb</v>
      </c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>
      <c r="A1643" s="2" t="s">
        <v>1913</v>
      </c>
      <c r="B1643" s="1"/>
      <c r="C1643" s="1"/>
      <c r="D1643" s="1"/>
      <c r="E1643" s="1"/>
      <c r="F1643" s="1" t="str">
        <f>IFERROR(__xludf.DUMMYFUNCTION("""COMPUTED_VALUE"""),"2022-04-11 13:24:50 UTC")</f>
        <v>2022-04-11 13:24:50 UTC</v>
      </c>
      <c r="G1643" s="1" t="str">
        <f>IFERROR(__xludf.DUMMYFUNCTION("""COMPUTED_VALUE"""),"1ff29eddc3256d9871dba96515017973")</f>
        <v>1ff29eddc3256d9871dba96515017973</v>
      </c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>
      <c r="A1644" s="2" t="s">
        <v>1914</v>
      </c>
      <c r="B1644" s="2" t="s">
        <v>1915</v>
      </c>
      <c r="C1644" s="1"/>
      <c r="D1644" s="1"/>
      <c r="E1644" s="1"/>
      <c r="F1644" s="1" t="str">
        <f>IFERROR(__xludf.DUMMYFUNCTION("""COMPUTED_VALUE"""),"2022-04-11 13:24:17 UTC")</f>
        <v>2022-04-11 13:24:17 UTC</v>
      </c>
      <c r="G1644" s="1" t="str">
        <f>IFERROR(__xludf.DUMMYFUNCTION("""COMPUTED_VALUE"""),"1ff29eddc3256d9871dba96515017973")</f>
        <v>1ff29eddc3256d9871dba96515017973</v>
      </c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>
      <c r="A1645" s="2" t="s">
        <v>1916</v>
      </c>
      <c r="B1645" s="1"/>
      <c r="C1645" s="1"/>
      <c r="D1645" s="1"/>
      <c r="E1645" s="1"/>
      <c r="F1645" s="1" t="str">
        <f>IFERROR(__xludf.DUMMYFUNCTION("""COMPUTED_VALUE"""),"2022-04-11 13:24:13 UTC")</f>
        <v>2022-04-11 13:24:13 UTC</v>
      </c>
      <c r="G1645" s="1" t="str">
        <f>IFERROR(__xludf.DUMMYFUNCTION("""COMPUTED_VALUE"""),"1ff29eddc3256d9871dba96515017973")</f>
        <v>1ff29eddc3256d9871dba96515017973</v>
      </c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>
      <c r="A1646" s="2" t="s">
        <v>1917</v>
      </c>
      <c r="B1646" s="2" t="s">
        <v>1761</v>
      </c>
      <c r="C1646" s="1"/>
      <c r="D1646" s="1"/>
      <c r="E1646" s="1"/>
      <c r="F1646" s="1" t="str">
        <f>IFERROR(__xludf.DUMMYFUNCTION("""COMPUTED_VALUE"""),"2022-04-11 13:24:07 UTC")</f>
        <v>2022-04-11 13:24:07 UTC</v>
      </c>
      <c r="G1646" s="1" t="str">
        <f>IFERROR(__xludf.DUMMYFUNCTION("""COMPUTED_VALUE"""),"634a9f82ab76623b57c615778cfcc34d")</f>
        <v>634a9f82ab76623b57c615778cfcc34d</v>
      </c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>
      <c r="A1647" s="2" t="s">
        <v>1918</v>
      </c>
      <c r="B1647" s="2" t="s">
        <v>1919</v>
      </c>
      <c r="C1647" s="1"/>
      <c r="D1647" s="1"/>
      <c r="E1647" s="1"/>
      <c r="F1647" s="1" t="str">
        <f>IFERROR(__xludf.DUMMYFUNCTION("""COMPUTED_VALUE"""),"2022-04-11 13:23:21 UTC")</f>
        <v>2022-04-11 13:23:21 UTC</v>
      </c>
      <c r="G1647" s="1" t="str">
        <f>IFERROR(__xludf.DUMMYFUNCTION("""COMPUTED_VALUE"""),"948b94ed7c8114418a3f834c5142e519")</f>
        <v>948b94ed7c8114418a3f834c5142e519</v>
      </c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>
      <c r="A1648" s="2" t="s">
        <v>1920</v>
      </c>
      <c r="B1648" s="2" t="s">
        <v>1921</v>
      </c>
      <c r="C1648" s="1"/>
      <c r="D1648" s="1"/>
      <c r="E1648" s="1"/>
      <c r="F1648" s="1" t="str">
        <f>IFERROR(__xludf.DUMMYFUNCTION("""COMPUTED_VALUE"""),"2022-04-11 13:23:05 UTC")</f>
        <v>2022-04-11 13:23:05 UTC</v>
      </c>
      <c r="G1648" s="1" t="str">
        <f>IFERROR(__xludf.DUMMYFUNCTION("""COMPUTED_VALUE"""),"91977a8ccae8be73e637e4a8fbf938a6")</f>
        <v>91977a8ccae8be73e637e4a8fbf938a6</v>
      </c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>
      <c r="A1649" s="2" t="s">
        <v>1922</v>
      </c>
      <c r="B1649" s="1"/>
      <c r="C1649" s="1"/>
      <c r="D1649" s="1"/>
      <c r="E1649" s="1"/>
      <c r="F1649" s="1" t="str">
        <f>IFERROR(__xludf.DUMMYFUNCTION("""COMPUTED_VALUE"""),"2022-04-11 13:22:55 UTC")</f>
        <v>2022-04-11 13:22:55 UTC</v>
      </c>
      <c r="G1649" s="1" t="str">
        <f>IFERROR(__xludf.DUMMYFUNCTION("""COMPUTED_VALUE"""),"a9166899d527dcd6ba4f3b198955b0c8")</f>
        <v>a9166899d527dcd6ba4f3b198955b0c8</v>
      </c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>
      <c r="A1650" s="2" t="s">
        <v>1923</v>
      </c>
      <c r="B1650" s="2" t="s">
        <v>1761</v>
      </c>
      <c r="C1650" s="1"/>
      <c r="D1650" s="1"/>
      <c r="E1650" s="1"/>
      <c r="F1650" s="1" t="str">
        <f>IFERROR(__xludf.DUMMYFUNCTION("""COMPUTED_VALUE"""),"2022-04-11 13:22:53 UTC")</f>
        <v>2022-04-11 13:22:53 UTC</v>
      </c>
      <c r="G1650" s="1" t="str">
        <f>IFERROR(__xludf.DUMMYFUNCTION("""COMPUTED_VALUE"""),"a9166899d527dcd6ba4f3b198955b0c8")</f>
        <v>a9166899d527dcd6ba4f3b198955b0c8</v>
      </c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>
      <c r="A1651" s="2" t="s">
        <v>1924</v>
      </c>
      <c r="B1651" s="1"/>
      <c r="C1651" s="1"/>
      <c r="D1651" s="1"/>
      <c r="E1651" s="1"/>
      <c r="F1651" s="1" t="str">
        <f>IFERROR(__xludf.DUMMYFUNCTION("""COMPUTED_VALUE"""),"2022-04-11 13:22:51 UTC")</f>
        <v>2022-04-11 13:22:51 UTC</v>
      </c>
      <c r="G1651" s="1" t="str">
        <f>IFERROR(__xludf.DUMMYFUNCTION("""COMPUTED_VALUE"""),"a9166899d527dcd6ba4f3b198955b0c8")</f>
        <v>a9166899d527dcd6ba4f3b198955b0c8</v>
      </c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>
      <c r="A1652" s="2" t="s">
        <v>1925</v>
      </c>
      <c r="B1652" s="1"/>
      <c r="C1652" s="1"/>
      <c r="D1652" s="1"/>
      <c r="E1652" s="1"/>
      <c r="F1652" s="1" t="str">
        <f>IFERROR(__xludf.DUMMYFUNCTION("""COMPUTED_VALUE"""),"2022-04-11 13:21:57 UTC")</f>
        <v>2022-04-11 13:21:57 UTC</v>
      </c>
      <c r="G1652" s="1" t="str">
        <f>IFERROR(__xludf.DUMMYFUNCTION("""COMPUTED_VALUE"""),"a9166899d527dcd6ba4f3b198955b0c8")</f>
        <v>a9166899d527dcd6ba4f3b198955b0c8</v>
      </c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>
      <c r="A1653" s="2" t="s">
        <v>1926</v>
      </c>
      <c r="B1653" s="2" t="s">
        <v>1927</v>
      </c>
      <c r="C1653" s="1"/>
      <c r="D1653" s="1"/>
      <c r="E1653" s="1"/>
      <c r="F1653" s="1" t="str">
        <f>IFERROR(__xludf.DUMMYFUNCTION("""COMPUTED_VALUE"""),"2022-04-11 13:20:56 UTC")</f>
        <v>2022-04-11 13:20:56 UTC</v>
      </c>
      <c r="G1653" s="1" t="str">
        <f>IFERROR(__xludf.DUMMYFUNCTION("""COMPUTED_VALUE"""),"599e8f8d09d8b53f3d344750c8c4df75")</f>
        <v>599e8f8d09d8b53f3d344750c8c4df75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>
      <c r="A1654" s="2" t="s">
        <v>1928</v>
      </c>
      <c r="B1654" s="2" t="s">
        <v>1677</v>
      </c>
      <c r="C1654" s="1"/>
      <c r="D1654" s="1"/>
      <c r="E1654" s="1"/>
      <c r="F1654" s="1" t="str">
        <f>IFERROR(__xludf.DUMMYFUNCTION("""COMPUTED_VALUE"""),"2022-04-11 13:20:46 UTC")</f>
        <v>2022-04-11 13:20:46 UTC</v>
      </c>
      <c r="G1654" s="1" t="str">
        <f>IFERROR(__xludf.DUMMYFUNCTION("""COMPUTED_VALUE"""),"599e8f8d09d8b53f3d344750c8c4df75")</f>
        <v>599e8f8d09d8b53f3d344750c8c4df75</v>
      </c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>
      <c r="A1655" s="2" t="s">
        <v>1929</v>
      </c>
      <c r="B1655" s="2" t="s">
        <v>1677</v>
      </c>
      <c r="C1655" s="1"/>
      <c r="D1655" s="1"/>
      <c r="E1655" s="1"/>
      <c r="F1655" s="1" t="str">
        <f>IFERROR(__xludf.DUMMYFUNCTION("""COMPUTED_VALUE"""),"2022-04-11 13:20:43 UTC")</f>
        <v>2022-04-11 13:20:43 UTC</v>
      </c>
      <c r="G1655" s="1" t="str">
        <f>IFERROR(__xludf.DUMMYFUNCTION("""COMPUTED_VALUE"""),"599e8f8d09d8b53f3d344750c8c4df75")</f>
        <v>599e8f8d09d8b53f3d344750c8c4df75</v>
      </c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>
      <c r="A1656" s="2" t="s">
        <v>1930</v>
      </c>
      <c r="B1656" s="2" t="s">
        <v>1931</v>
      </c>
      <c r="C1656" s="1"/>
      <c r="D1656" s="1"/>
      <c r="E1656" s="1"/>
      <c r="F1656" s="1" t="str">
        <f>IFERROR(__xludf.DUMMYFUNCTION("""COMPUTED_VALUE"""),"2022-04-11 13:18:39 UTC")</f>
        <v>2022-04-11 13:18:39 UTC</v>
      </c>
      <c r="G1656" s="1" t="str">
        <f>IFERROR(__xludf.DUMMYFUNCTION("""COMPUTED_VALUE"""),"9a6c33d27e817df9b34d69347f10c173")</f>
        <v>9a6c33d27e817df9b34d69347f10c173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>
      <c r="A1657" s="2" t="s">
        <v>1932</v>
      </c>
      <c r="B1657" s="2" t="s">
        <v>1931</v>
      </c>
      <c r="C1657" s="1"/>
      <c r="D1657" s="1"/>
      <c r="E1657" s="1"/>
      <c r="F1657" s="1" t="str">
        <f>IFERROR(__xludf.DUMMYFUNCTION("""COMPUTED_VALUE"""),"2022-04-11 13:18:17 UTC")</f>
        <v>2022-04-11 13:18:17 UTC</v>
      </c>
      <c r="G1657" s="1" t="str">
        <f>IFERROR(__xludf.DUMMYFUNCTION("""COMPUTED_VALUE"""),"8355f805deb9ad2b6da476745610ebce")</f>
        <v>8355f805deb9ad2b6da476745610ebce</v>
      </c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>
      <c r="A1658" s="2" t="s">
        <v>1933</v>
      </c>
      <c r="B1658" s="1"/>
      <c r="C1658" s="1"/>
      <c r="D1658" s="1"/>
      <c r="E1658" s="1"/>
      <c r="F1658" s="1" t="str">
        <f>IFERROR(__xludf.DUMMYFUNCTION("""COMPUTED_VALUE"""),"2022-04-11 13:18:07 UTC")</f>
        <v>2022-04-11 13:18:07 UTC</v>
      </c>
      <c r="G1658" s="1" t="str">
        <f>IFERROR(__xludf.DUMMYFUNCTION("""COMPUTED_VALUE"""),"9a6c33d27e817df9b34d69347f10c173")</f>
        <v>9a6c33d27e817df9b34d69347f10c173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>
      <c r="A1659" s="2" t="s">
        <v>1934</v>
      </c>
      <c r="B1659" s="2" t="s">
        <v>1935</v>
      </c>
      <c r="C1659" s="1"/>
      <c r="D1659" s="1"/>
      <c r="E1659" s="1"/>
      <c r="F1659" s="1" t="str">
        <f>IFERROR(__xludf.DUMMYFUNCTION("""COMPUTED_VALUE"""),"2022-04-11 13:18:04 UTC")</f>
        <v>2022-04-11 13:18:04 UTC</v>
      </c>
      <c r="G1659" s="1" t="str">
        <f>IFERROR(__xludf.DUMMYFUNCTION("""COMPUTED_VALUE"""),"599e8f8d09d8b53f3d344750c8c4df75")</f>
        <v>599e8f8d09d8b53f3d344750c8c4df75</v>
      </c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>
      <c r="A1660" s="2" t="s">
        <v>1936</v>
      </c>
      <c r="B1660" s="1"/>
      <c r="C1660" s="1"/>
      <c r="D1660" s="1"/>
      <c r="E1660" s="1"/>
      <c r="F1660" s="1" t="str">
        <f>IFERROR(__xludf.DUMMYFUNCTION("""COMPUTED_VALUE"""),"2022-04-11 13:17:57 UTC")</f>
        <v>2022-04-11 13:17:57 UTC</v>
      </c>
      <c r="G1660" s="1" t="str">
        <f>IFERROR(__xludf.DUMMYFUNCTION("""COMPUTED_VALUE"""),"8d8718536f3a9cfa1a4fbb65ed5a03e5")</f>
        <v>8d8718536f3a9cfa1a4fbb65ed5a03e5</v>
      </c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>
      <c r="A1661" s="2" t="s">
        <v>1937</v>
      </c>
      <c r="B1661" s="1"/>
      <c r="C1661" s="1"/>
      <c r="D1661" s="1"/>
      <c r="E1661" s="1"/>
      <c r="F1661" s="1" t="str">
        <f>IFERROR(__xludf.DUMMYFUNCTION("""COMPUTED_VALUE"""),"2022-04-11 13:17:47 UTC")</f>
        <v>2022-04-11 13:17:47 UTC</v>
      </c>
      <c r="G1661" s="1" t="str">
        <f>IFERROR(__xludf.DUMMYFUNCTION("""COMPUTED_VALUE"""),"8a1908b96a2ec5c627c8901573fe83ee")</f>
        <v>8a1908b96a2ec5c627c8901573fe83ee</v>
      </c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>
      <c r="A1662" s="2" t="s">
        <v>1938</v>
      </c>
      <c r="B1662" s="1"/>
      <c r="C1662" s="1"/>
      <c r="D1662" s="1"/>
      <c r="E1662" s="1"/>
      <c r="F1662" s="1" t="str">
        <f>IFERROR(__xludf.DUMMYFUNCTION("""COMPUTED_VALUE"""),"2022-04-11 13:17:42 UTC")</f>
        <v>2022-04-11 13:17:42 UTC</v>
      </c>
      <c r="G1662" s="1" t="str">
        <f>IFERROR(__xludf.DUMMYFUNCTION("""COMPUTED_VALUE"""),"8a1908b96a2ec5c627c8901573fe83ee")</f>
        <v>8a1908b96a2ec5c627c8901573fe83ee</v>
      </c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>
      <c r="A1663" s="2" t="s">
        <v>1939</v>
      </c>
      <c r="B1663" s="2" t="s">
        <v>1677</v>
      </c>
      <c r="C1663" s="1"/>
      <c r="D1663" s="1"/>
      <c r="E1663" s="1"/>
      <c r="F1663" s="1" t="str">
        <f>IFERROR(__xludf.DUMMYFUNCTION("""COMPUTED_VALUE"""),"2022-04-11 13:17:40 UTC")</f>
        <v>2022-04-11 13:17:40 UTC</v>
      </c>
      <c r="G1663" s="1" t="str">
        <f>IFERROR(__xludf.DUMMYFUNCTION("""COMPUTED_VALUE"""),"8a1908b96a2ec5c627c8901573fe83ee")</f>
        <v>8a1908b96a2ec5c627c8901573fe83ee</v>
      </c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>
      <c r="A1664" s="2" t="s">
        <v>1940</v>
      </c>
      <c r="B1664" s="1"/>
      <c r="C1664" s="1"/>
      <c r="D1664" s="1"/>
      <c r="E1664" s="1"/>
      <c r="F1664" s="1" t="str">
        <f>IFERROR(__xludf.DUMMYFUNCTION("""COMPUTED_VALUE"""),"2022-04-11 13:17:34 UTC")</f>
        <v>2022-04-11 13:17:34 UTC</v>
      </c>
      <c r="G1664" s="1" t="str">
        <f>IFERROR(__xludf.DUMMYFUNCTION("""COMPUTED_VALUE"""),"8a1908b96a2ec5c627c8901573fe83ee")</f>
        <v>8a1908b96a2ec5c627c8901573fe83ee</v>
      </c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>
      <c r="A1665" s="2" t="s">
        <v>1941</v>
      </c>
      <c r="B1665" s="2" t="s">
        <v>1076</v>
      </c>
      <c r="C1665" s="1"/>
      <c r="D1665" s="1"/>
      <c r="E1665" s="1"/>
      <c r="F1665" s="1" t="str">
        <f>IFERROR(__xludf.DUMMYFUNCTION("""COMPUTED_VALUE"""),"2022-04-11 13:17:12 UTC")</f>
        <v>2022-04-11 13:17:12 UTC</v>
      </c>
      <c r="G1665" s="1" t="str">
        <f>IFERROR(__xludf.DUMMYFUNCTION("""COMPUTED_VALUE"""),"8a1908b96a2ec5c627c8901573fe83ee")</f>
        <v>8a1908b96a2ec5c627c8901573fe83ee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>
      <c r="A1666" s="2" t="s">
        <v>1942</v>
      </c>
      <c r="B1666" s="2" t="s">
        <v>1076</v>
      </c>
      <c r="C1666" s="1"/>
      <c r="D1666" s="1"/>
      <c r="E1666" s="1"/>
      <c r="F1666" s="1" t="str">
        <f>IFERROR(__xludf.DUMMYFUNCTION("""COMPUTED_VALUE"""),"2022-04-11 13:17:08 UTC")</f>
        <v>2022-04-11 13:17:08 UTC</v>
      </c>
      <c r="G1666" s="1" t="str">
        <f>IFERROR(__xludf.DUMMYFUNCTION("""COMPUTED_VALUE"""),"8a1908b96a2ec5c627c8901573fe83ee")</f>
        <v>8a1908b96a2ec5c627c8901573fe83ee</v>
      </c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>
      <c r="A1667" s="2" t="s">
        <v>1943</v>
      </c>
      <c r="B1667" s="2" t="s">
        <v>1944</v>
      </c>
      <c r="C1667" s="1"/>
      <c r="D1667" s="1"/>
      <c r="E1667" s="1"/>
      <c r="F1667" s="1" t="str">
        <f>IFERROR(__xludf.DUMMYFUNCTION("""COMPUTED_VALUE"""),"2022-04-11 13:17:06 UTC")</f>
        <v>2022-04-11 13:17:06 UTC</v>
      </c>
      <c r="G1667" s="1" t="str">
        <f>IFERROR(__xludf.DUMMYFUNCTION("""COMPUTED_VALUE"""),"f81f74368bf33fe3ae1c102355fb609f")</f>
        <v>f81f74368bf33fe3ae1c102355fb609f</v>
      </c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>
      <c r="A1668" s="2" t="s">
        <v>1945</v>
      </c>
      <c r="B1668" s="1"/>
      <c r="C1668" s="1"/>
      <c r="D1668" s="1"/>
      <c r="E1668" s="1"/>
      <c r="F1668" s="1" t="str">
        <f>IFERROR(__xludf.DUMMYFUNCTION("""COMPUTED_VALUE"""),"2022-04-11 13:15:45 UTC")</f>
        <v>2022-04-11 13:15:45 UTC</v>
      </c>
      <c r="G1668" s="1" t="str">
        <f>IFERROR(__xludf.DUMMYFUNCTION("""COMPUTED_VALUE"""),"351bb9b7f21aebcfd70a7420bad4ebfb")</f>
        <v>351bb9b7f21aebcfd70a7420bad4ebfb</v>
      </c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>
      <c r="A1669" s="2" t="s">
        <v>1946</v>
      </c>
      <c r="B1669" s="2" t="s">
        <v>1263</v>
      </c>
      <c r="C1669" s="1"/>
      <c r="D1669" s="1"/>
      <c r="E1669" s="1"/>
      <c r="F1669" s="1" t="str">
        <f>IFERROR(__xludf.DUMMYFUNCTION("""COMPUTED_VALUE"""),"2022-04-11 13:15:43 UTC")</f>
        <v>2022-04-11 13:15:43 UTC</v>
      </c>
      <c r="G1669" s="1" t="str">
        <f>IFERROR(__xludf.DUMMYFUNCTION("""COMPUTED_VALUE"""),"dc15d37c60d494c593a364cbc9d3ac98")</f>
        <v>dc15d37c60d494c593a364cbc9d3ac98</v>
      </c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>
      <c r="A1670" s="2" t="s">
        <v>1947</v>
      </c>
      <c r="B1670" s="2" t="s">
        <v>1263</v>
      </c>
      <c r="C1670" s="1"/>
      <c r="D1670" s="1"/>
      <c r="E1670" s="1"/>
      <c r="F1670" s="1" t="str">
        <f>IFERROR(__xludf.DUMMYFUNCTION("""COMPUTED_VALUE"""),"2022-04-11 13:15:42 UTC")</f>
        <v>2022-04-11 13:15:42 UTC</v>
      </c>
      <c r="G1670" s="1" t="str">
        <f>IFERROR(__xludf.DUMMYFUNCTION("""COMPUTED_VALUE"""),"351bb9b7f21aebcfd70a7420bad4ebfb")</f>
        <v>351bb9b7f21aebcfd70a7420bad4ebfb</v>
      </c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>
      <c r="A1671" s="2" t="s">
        <v>1948</v>
      </c>
      <c r="B1671" s="2" t="s">
        <v>1949</v>
      </c>
      <c r="C1671" s="1"/>
      <c r="D1671" s="1"/>
      <c r="E1671" s="1"/>
      <c r="F1671" s="1" t="str">
        <f>IFERROR(__xludf.DUMMYFUNCTION("""COMPUTED_VALUE"""),"2022-04-11 13:15:39 UTC")</f>
        <v>2022-04-11 13:15:39 UTC</v>
      </c>
      <c r="G1671" s="1" t="str">
        <f>IFERROR(__xludf.DUMMYFUNCTION("""COMPUTED_VALUE"""),"2ad5be2973f18bd2f76bd9ef3b6554ab")</f>
        <v>2ad5be2973f18bd2f76bd9ef3b6554ab</v>
      </c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>
      <c r="A1672" s="2" t="s">
        <v>1950</v>
      </c>
      <c r="B1672" s="1"/>
      <c r="C1672" s="1"/>
      <c r="D1672" s="1"/>
      <c r="E1672" s="1"/>
      <c r="F1672" s="1" t="str">
        <f>IFERROR(__xludf.DUMMYFUNCTION("""COMPUTED_VALUE"""),"2022-04-11 13:15:36 UTC")</f>
        <v>2022-04-11 13:15:36 UTC</v>
      </c>
      <c r="G1672" s="1" t="str">
        <f>IFERROR(__xludf.DUMMYFUNCTION("""COMPUTED_VALUE"""),"948b94ed7c8114418a3f834c5142e519")</f>
        <v>948b94ed7c8114418a3f834c5142e519</v>
      </c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>
      <c r="A1673" s="2" t="s">
        <v>1951</v>
      </c>
      <c r="B1673" s="2" t="s">
        <v>1263</v>
      </c>
      <c r="C1673" s="1"/>
      <c r="D1673" s="1"/>
      <c r="E1673" s="1"/>
      <c r="F1673" s="1" t="str">
        <f>IFERROR(__xludf.DUMMYFUNCTION("""COMPUTED_VALUE"""),"2022-04-11 13:15:34 UTC")</f>
        <v>2022-04-11 13:15:34 UTC</v>
      </c>
      <c r="G1673" s="1" t="str">
        <f>IFERROR(__xludf.DUMMYFUNCTION("""COMPUTED_VALUE"""),"164565ceaf9201e490df7070dda0b3e2")</f>
        <v>164565ceaf9201e490df7070dda0b3e2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>
      <c r="A1674" s="2" t="s">
        <v>1952</v>
      </c>
      <c r="B1674" s="2" t="s">
        <v>1953</v>
      </c>
      <c r="C1674" s="1"/>
      <c r="D1674" s="1"/>
      <c r="E1674" s="1"/>
      <c r="F1674" s="1" t="str">
        <f>IFERROR(__xludf.DUMMYFUNCTION("""COMPUTED_VALUE"""),"2022-04-11 13:15:27 UTC")</f>
        <v>2022-04-11 13:15:27 UTC</v>
      </c>
      <c r="G1674" s="1" t="str">
        <f>IFERROR(__xludf.DUMMYFUNCTION("""COMPUTED_VALUE"""),"7fcdf06a462118f9ad40ed8dabb89608")</f>
        <v>7fcdf06a462118f9ad40ed8dabb89608</v>
      </c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>
      <c r="A1675" s="2" t="s">
        <v>1954</v>
      </c>
      <c r="B1675" s="2" t="s">
        <v>1955</v>
      </c>
      <c r="C1675" s="1"/>
      <c r="D1675" s="1"/>
      <c r="E1675" s="1"/>
      <c r="F1675" s="1" t="str">
        <f>IFERROR(__xludf.DUMMYFUNCTION("""COMPUTED_VALUE"""),"2022-04-11 13:15:23 UTC")</f>
        <v>2022-04-11 13:15:23 UTC</v>
      </c>
      <c r="G1675" s="1" t="str">
        <f>IFERROR(__xludf.DUMMYFUNCTION("""COMPUTED_VALUE"""),"7fcdf06a462118f9ad40ed8dabb89608")</f>
        <v>7fcdf06a462118f9ad40ed8dabb89608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>
      <c r="A1676" s="2" t="s">
        <v>1956</v>
      </c>
      <c r="B1676" s="1"/>
      <c r="C1676" s="1"/>
      <c r="D1676" s="1"/>
      <c r="E1676" s="1"/>
      <c r="F1676" s="1" t="str">
        <f>IFERROR(__xludf.DUMMYFUNCTION("""COMPUTED_VALUE"""),"2022-04-11 13:15:20 UTC")</f>
        <v>2022-04-11 13:15:20 UTC</v>
      </c>
      <c r="G1676" s="1" t="str">
        <f>IFERROR(__xludf.DUMMYFUNCTION("""COMPUTED_VALUE"""),"7597544adbe09b527ca16e665c95d6f3")</f>
        <v>7597544adbe09b527ca16e665c95d6f3</v>
      </c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>
      <c r="A1677" s="2" t="s">
        <v>1957</v>
      </c>
      <c r="B1677" s="1"/>
      <c r="C1677" s="1"/>
      <c r="D1677" s="1"/>
      <c r="E1677" s="1"/>
      <c r="F1677" s="1" t="str">
        <f>IFERROR(__xludf.DUMMYFUNCTION("""COMPUTED_VALUE"""),"2022-04-11 13:15:15 UTC")</f>
        <v>2022-04-11 13:15:15 UTC</v>
      </c>
      <c r="G1677" s="1" t="str">
        <f>IFERROR(__xludf.DUMMYFUNCTION("""COMPUTED_VALUE"""),"7597544adbe09b527ca16e665c95d6f3")</f>
        <v>7597544adbe09b527ca16e665c95d6f3</v>
      </c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>
      <c r="A1678" s="2" t="s">
        <v>1958</v>
      </c>
      <c r="B1678" s="1"/>
      <c r="C1678" s="1"/>
      <c r="D1678" s="1"/>
      <c r="E1678" s="1"/>
      <c r="F1678" s="1" t="str">
        <f>IFERROR(__xludf.DUMMYFUNCTION("""COMPUTED_VALUE"""),"2022-04-11 13:15:13 UTC")</f>
        <v>2022-04-11 13:15:13 UTC</v>
      </c>
      <c r="G1678" s="1" t="str">
        <f>IFERROR(__xludf.DUMMYFUNCTION("""COMPUTED_VALUE"""),"7597544adbe09b527ca16e665c95d6f3")</f>
        <v>7597544adbe09b527ca16e665c95d6f3</v>
      </c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>
      <c r="A1679" s="2" t="s">
        <v>1959</v>
      </c>
      <c r="B1679" s="1"/>
      <c r="C1679" s="1"/>
      <c r="D1679" s="1"/>
      <c r="E1679" s="1"/>
      <c r="F1679" s="1" t="str">
        <f>IFERROR(__xludf.DUMMYFUNCTION("""COMPUTED_VALUE"""),"2022-04-11 13:15:11 UTC")</f>
        <v>2022-04-11 13:15:11 UTC</v>
      </c>
      <c r="G1679" s="1" t="str">
        <f>IFERROR(__xludf.DUMMYFUNCTION("""COMPUTED_VALUE"""),"7597544adbe09b527ca16e665c95d6f3")</f>
        <v>7597544adbe09b527ca16e665c95d6f3</v>
      </c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>
      <c r="A1680" s="2" t="s">
        <v>1960</v>
      </c>
      <c r="B1680" s="1"/>
      <c r="C1680" s="1"/>
      <c r="D1680" s="1"/>
      <c r="E1680" s="1"/>
      <c r="F1680" s="1" t="str">
        <f>IFERROR(__xludf.DUMMYFUNCTION("""COMPUTED_VALUE"""),"2022-04-11 13:15:09 UTC")</f>
        <v>2022-04-11 13:15:09 UTC</v>
      </c>
      <c r="G1680" s="1" t="str">
        <f>IFERROR(__xludf.DUMMYFUNCTION("""COMPUTED_VALUE"""),"7597544adbe09b527ca16e665c95d6f3")</f>
        <v>7597544adbe09b527ca16e665c95d6f3</v>
      </c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>
      <c r="A1681" s="2" t="s">
        <v>1961</v>
      </c>
      <c r="B1681" s="1"/>
      <c r="C1681" s="1"/>
      <c r="D1681" s="1"/>
      <c r="E1681" s="1"/>
      <c r="F1681" s="1" t="str">
        <f>IFERROR(__xludf.DUMMYFUNCTION("""COMPUTED_VALUE"""),"2022-04-11 13:15:07 UTC")</f>
        <v>2022-04-11 13:15:07 UTC</v>
      </c>
      <c r="G1681" s="1" t="str">
        <f>IFERROR(__xludf.DUMMYFUNCTION("""COMPUTED_VALUE"""),"7597544adbe09b527ca16e665c95d6f3")</f>
        <v>7597544adbe09b527ca16e665c95d6f3</v>
      </c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>
      <c r="A1682" s="2" t="s">
        <v>1961</v>
      </c>
      <c r="B1682" s="2" t="s">
        <v>1953</v>
      </c>
      <c r="C1682" s="1"/>
      <c r="D1682" s="1"/>
      <c r="E1682" s="1"/>
      <c r="F1682" s="1" t="str">
        <f>IFERROR(__xludf.DUMMYFUNCTION("""COMPUTED_VALUE"""),"2022-04-11 13:15:07 UTC")</f>
        <v>2022-04-11 13:15:07 UTC</v>
      </c>
      <c r="G1682" s="1" t="str">
        <f>IFERROR(__xludf.DUMMYFUNCTION("""COMPUTED_VALUE"""),"7597544adbe09b527ca16e665c95d6f3")</f>
        <v>7597544adbe09b527ca16e665c95d6f3</v>
      </c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>
      <c r="A1683" s="2" t="s">
        <v>1962</v>
      </c>
      <c r="B1683" s="1"/>
      <c r="C1683" s="1"/>
      <c r="D1683" s="1"/>
      <c r="E1683" s="1"/>
      <c r="F1683" s="1" t="str">
        <f>IFERROR(__xludf.DUMMYFUNCTION("""COMPUTED_VALUE"""),"2022-04-11 13:15:05 UTC")</f>
        <v>2022-04-11 13:15:05 UTC</v>
      </c>
      <c r="G1683" s="1" t="str">
        <f>IFERROR(__xludf.DUMMYFUNCTION("""COMPUTED_VALUE"""),"7597544adbe09b527ca16e665c95d6f3")</f>
        <v>7597544adbe09b527ca16e665c95d6f3</v>
      </c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>
      <c r="A1684" s="2" t="s">
        <v>1963</v>
      </c>
      <c r="B1684" s="1"/>
      <c r="C1684" s="1"/>
      <c r="D1684" s="1"/>
      <c r="E1684" s="1"/>
      <c r="F1684" s="1" t="str">
        <f>IFERROR(__xludf.DUMMYFUNCTION("""COMPUTED_VALUE"""),"2022-04-11 13:15:01 UTC")</f>
        <v>2022-04-11 13:15:01 UTC</v>
      </c>
      <c r="G1684" s="1" t="str">
        <f>IFERROR(__xludf.DUMMYFUNCTION("""COMPUTED_VALUE"""),"7597544adbe09b527ca16e665c95d6f3")</f>
        <v>7597544adbe09b527ca16e665c95d6f3</v>
      </c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>
      <c r="A1685" s="2" t="s">
        <v>1963</v>
      </c>
      <c r="B1685" s="1"/>
      <c r="C1685" s="1"/>
      <c r="D1685" s="1"/>
      <c r="E1685" s="1"/>
      <c r="F1685" s="1" t="str">
        <f>IFERROR(__xludf.DUMMYFUNCTION("""COMPUTED_VALUE"""),"2022-04-11 13:15:01 UTC")</f>
        <v>2022-04-11 13:15:01 UTC</v>
      </c>
      <c r="G1685" s="1" t="str">
        <f>IFERROR(__xludf.DUMMYFUNCTION("""COMPUTED_VALUE"""),"7597544adbe09b527ca16e665c95d6f3")</f>
        <v>7597544adbe09b527ca16e665c95d6f3</v>
      </c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>
      <c r="A1686" s="2" t="s">
        <v>1964</v>
      </c>
      <c r="B1686" s="2" t="s">
        <v>1953</v>
      </c>
      <c r="C1686" s="1"/>
      <c r="D1686" s="1"/>
      <c r="E1686" s="1"/>
      <c r="F1686" s="1" t="str">
        <f>IFERROR(__xludf.DUMMYFUNCTION("""COMPUTED_VALUE"""),"2022-04-11 13:14:52 UTC")</f>
        <v>2022-04-11 13:14:52 UTC</v>
      </c>
      <c r="G1686" s="1" t="str">
        <f>IFERROR(__xludf.DUMMYFUNCTION("""COMPUTED_VALUE"""),"7597544adbe09b527ca16e665c95d6f3")</f>
        <v>7597544adbe09b527ca16e665c95d6f3</v>
      </c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>
      <c r="A1687" s="2" t="s">
        <v>1965</v>
      </c>
      <c r="B1687" s="1"/>
      <c r="C1687" s="1"/>
      <c r="D1687" s="1"/>
      <c r="E1687" s="1"/>
      <c r="F1687" s="1" t="str">
        <f>IFERROR(__xludf.DUMMYFUNCTION("""COMPUTED_VALUE"""),"2022-04-11 13:14:32 UTC")</f>
        <v>2022-04-11 13:14:32 UTC</v>
      </c>
      <c r="G1687" s="1" t="str">
        <f>IFERROR(__xludf.DUMMYFUNCTION("""COMPUTED_VALUE"""),"7597544adbe09b527ca16e665c95d6f3")</f>
        <v>7597544adbe09b527ca16e665c95d6f3</v>
      </c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>
      <c r="A1688" s="2" t="s">
        <v>1966</v>
      </c>
      <c r="B1688" s="1"/>
      <c r="C1688" s="1"/>
      <c r="D1688" s="1"/>
      <c r="E1688" s="1"/>
      <c r="F1688" s="1" t="str">
        <f>IFERROR(__xludf.DUMMYFUNCTION("""COMPUTED_VALUE"""),"2022-04-11 13:14:29 UTC")</f>
        <v>2022-04-11 13:14:29 UTC</v>
      </c>
      <c r="G1688" s="1" t="str">
        <f>IFERROR(__xludf.DUMMYFUNCTION("""COMPUTED_VALUE"""),"7597544adbe09b527ca16e665c95d6f3")</f>
        <v>7597544adbe09b527ca16e665c95d6f3</v>
      </c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>
      <c r="A1689" s="2" t="s">
        <v>1967</v>
      </c>
      <c r="B1689" s="1"/>
      <c r="C1689" s="1"/>
      <c r="D1689" s="1"/>
      <c r="E1689" s="1"/>
      <c r="F1689" s="1" t="str">
        <f>IFERROR(__xludf.DUMMYFUNCTION("""COMPUTED_VALUE"""),"2022-04-11 13:14:28 UTC")</f>
        <v>2022-04-11 13:14:28 UTC</v>
      </c>
      <c r="G1689" s="1" t="str">
        <f>IFERROR(__xludf.DUMMYFUNCTION("""COMPUTED_VALUE"""),"7597544adbe09b527ca16e665c95d6f3")</f>
        <v>7597544adbe09b527ca16e665c95d6f3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>
      <c r="A1690" s="2" t="s">
        <v>1968</v>
      </c>
      <c r="B1690" s="1"/>
      <c r="C1690" s="1"/>
      <c r="D1690" s="1"/>
      <c r="E1690" s="1"/>
      <c r="F1690" s="1" t="str">
        <f>IFERROR(__xludf.DUMMYFUNCTION("""COMPUTED_VALUE"""),"2022-04-11 13:14:26 UTC")</f>
        <v>2022-04-11 13:14:26 UTC</v>
      </c>
      <c r="G1690" s="1" t="str">
        <f>IFERROR(__xludf.DUMMYFUNCTION("""COMPUTED_VALUE"""),"7597544adbe09b527ca16e665c95d6f3")</f>
        <v>7597544adbe09b527ca16e665c95d6f3</v>
      </c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>
      <c r="A1691" s="2" t="s">
        <v>1969</v>
      </c>
      <c r="B1691" s="1"/>
      <c r="C1691" s="1"/>
      <c r="D1691" s="1"/>
      <c r="E1691" s="1"/>
      <c r="F1691" s="1" t="str">
        <f>IFERROR(__xludf.DUMMYFUNCTION("""COMPUTED_VALUE"""),"2022-04-11 13:13:42 UTC")</f>
        <v>2022-04-11 13:13:42 UTC</v>
      </c>
      <c r="G1691" s="1" t="str">
        <f>IFERROR(__xludf.DUMMYFUNCTION("""COMPUTED_VALUE"""),"dced11daf5eb5662b45c804c9af0727e")</f>
        <v>dced11daf5eb5662b45c804c9af0727e</v>
      </c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>
      <c r="A1692" s="2" t="s">
        <v>1970</v>
      </c>
      <c r="B1692" s="1"/>
      <c r="C1692" s="1"/>
      <c r="D1692" s="1"/>
      <c r="E1692" s="1"/>
      <c r="F1692" s="1" t="str">
        <f>IFERROR(__xludf.DUMMYFUNCTION("""COMPUTED_VALUE"""),"2022-04-11 13:13:19 UTC")</f>
        <v>2022-04-11 13:13:19 UTC</v>
      </c>
      <c r="G1692" s="1" t="str">
        <f>IFERROR(__xludf.DUMMYFUNCTION("""COMPUTED_VALUE"""),"f6aae3bad756381296b35b0ca35fdf30")</f>
        <v>f6aae3bad756381296b35b0ca35fdf30</v>
      </c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>
      <c r="A1693" s="2" t="s">
        <v>1971</v>
      </c>
      <c r="B1693" s="2" t="s">
        <v>1972</v>
      </c>
      <c r="C1693" s="1"/>
      <c r="D1693" s="1"/>
      <c r="E1693" s="1"/>
      <c r="F1693" s="1" t="str">
        <f>IFERROR(__xludf.DUMMYFUNCTION("""COMPUTED_VALUE"""),"2022-04-11 13:12:45 UTC")</f>
        <v>2022-04-11 13:12:45 UTC</v>
      </c>
      <c r="G1693" s="1" t="str">
        <f>IFERROR(__xludf.DUMMYFUNCTION("""COMPUTED_VALUE"""),"7597544adbe09b527ca16e665c95d6f3")</f>
        <v>7597544adbe09b527ca16e665c95d6f3</v>
      </c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>
      <c r="A1694" s="2" t="s">
        <v>1973</v>
      </c>
      <c r="B1694" s="2" t="s">
        <v>1972</v>
      </c>
      <c r="C1694" s="1"/>
      <c r="D1694" s="1"/>
      <c r="E1694" s="1"/>
      <c r="F1694" s="1" t="str">
        <f>IFERROR(__xludf.DUMMYFUNCTION("""COMPUTED_VALUE"""),"2022-04-11 13:12:20 UTC")</f>
        <v>2022-04-11 13:12:20 UTC</v>
      </c>
      <c r="G1694" s="1" t="str">
        <f>IFERROR(__xludf.DUMMYFUNCTION("""COMPUTED_VALUE"""),"2b6ba75d662cf6dee05f77746feef4b1")</f>
        <v>2b6ba75d662cf6dee05f77746feef4b1</v>
      </c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>
      <c r="A1695" s="2" t="s">
        <v>1974</v>
      </c>
      <c r="B1695" s="1"/>
      <c r="C1695" s="1"/>
      <c r="D1695" s="1"/>
      <c r="E1695" s="1"/>
      <c r="F1695" s="1" t="str">
        <f>IFERROR(__xludf.DUMMYFUNCTION("""COMPUTED_VALUE"""),"2022-04-11 13:12:16 UTC")</f>
        <v>2022-04-11 13:12:16 UTC</v>
      </c>
      <c r="G1695" s="1" t="str">
        <f>IFERROR(__xludf.DUMMYFUNCTION("""COMPUTED_VALUE"""),"bb60616ab934529f04a7f442ddbcc1e4")</f>
        <v>bb60616ab934529f04a7f442ddbcc1e4</v>
      </c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>
      <c r="A1696" s="2" t="s">
        <v>1975</v>
      </c>
      <c r="B1696" s="2" t="s">
        <v>1976</v>
      </c>
      <c r="C1696" s="1"/>
      <c r="D1696" s="1"/>
      <c r="E1696" s="1"/>
      <c r="F1696" s="1" t="str">
        <f>IFERROR(__xludf.DUMMYFUNCTION("""COMPUTED_VALUE"""),"2022-04-11 13:11:30 UTC")</f>
        <v>2022-04-11 13:11:30 UTC</v>
      </c>
      <c r="G1696" s="1" t="str">
        <f>IFERROR(__xludf.DUMMYFUNCTION("""COMPUTED_VALUE"""),"f5835c3000849b99a86927b1691c1f9d")</f>
        <v>f5835c3000849b99a86927b1691c1f9d</v>
      </c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>
      <c r="A1697" s="2" t="s">
        <v>1977</v>
      </c>
      <c r="B1697" s="2" t="s">
        <v>1978</v>
      </c>
      <c r="C1697" s="1"/>
      <c r="D1697" s="1"/>
      <c r="E1697" s="1"/>
      <c r="F1697" s="1" t="str">
        <f>IFERROR(__xludf.DUMMYFUNCTION("""COMPUTED_VALUE"""),"2022-04-11 13:10:59 UTC")</f>
        <v>2022-04-11 13:10:59 UTC</v>
      </c>
      <c r="G1697" s="1" t="str">
        <f>IFERROR(__xludf.DUMMYFUNCTION("""COMPUTED_VALUE"""),"164565ceaf9201e490df7070dda0b3e2")</f>
        <v>164565ceaf9201e490df7070dda0b3e2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>
      <c r="A1698" s="2" t="s">
        <v>1979</v>
      </c>
      <c r="B1698" s="2" t="s">
        <v>1972</v>
      </c>
      <c r="C1698" s="1"/>
      <c r="D1698" s="1"/>
      <c r="E1698" s="1"/>
      <c r="F1698" s="1" t="str">
        <f>IFERROR(__xludf.DUMMYFUNCTION("""COMPUTED_VALUE"""),"2022-04-11 13:10:43 UTC")</f>
        <v>2022-04-11 13:10:43 UTC</v>
      </c>
      <c r="G1698" s="1" t="str">
        <f>IFERROR(__xludf.DUMMYFUNCTION("""COMPUTED_VALUE"""),"164565ceaf9201e490df7070dda0b3e2")</f>
        <v>164565ceaf9201e490df7070dda0b3e2</v>
      </c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>
      <c r="A1699" s="2" t="s">
        <v>1980</v>
      </c>
      <c r="B1699" s="2" t="s">
        <v>1972</v>
      </c>
      <c r="C1699" s="1"/>
      <c r="D1699" s="1"/>
      <c r="E1699" s="1"/>
      <c r="F1699" s="1" t="str">
        <f>IFERROR(__xludf.DUMMYFUNCTION("""COMPUTED_VALUE"""),"2022-04-11 13:10:41 UTC")</f>
        <v>2022-04-11 13:10:41 UTC</v>
      </c>
      <c r="G1699" s="1" t="str">
        <f>IFERROR(__xludf.DUMMYFUNCTION("""COMPUTED_VALUE"""),"96da69a436c876052c2dff0b2f467700")</f>
        <v>96da69a436c876052c2dff0b2f467700</v>
      </c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>
      <c r="A1700" s="2" t="s">
        <v>1981</v>
      </c>
      <c r="B1700" s="1"/>
      <c r="C1700" s="1"/>
      <c r="D1700" s="1"/>
      <c r="E1700" s="1"/>
      <c r="F1700" s="1" t="str">
        <f>IFERROR(__xludf.DUMMYFUNCTION("""COMPUTED_VALUE"""),"2022-04-11 13:10:30 UTC")</f>
        <v>2022-04-11 13:10:30 UTC</v>
      </c>
      <c r="G1700" s="1" t="str">
        <f>IFERROR(__xludf.DUMMYFUNCTION("""COMPUTED_VALUE"""),"1971a265c0b55ae411c06c1f29f7ac92")</f>
        <v>1971a265c0b55ae411c06c1f29f7ac92</v>
      </c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>
      <c r="A1701" s="2" t="s">
        <v>1982</v>
      </c>
      <c r="B1701" s="1"/>
      <c r="C1701" s="1"/>
      <c r="D1701" s="1"/>
      <c r="E1701" s="1"/>
      <c r="F1701" s="1" t="str">
        <f>IFERROR(__xludf.DUMMYFUNCTION("""COMPUTED_VALUE"""),"2022-04-11 13:10:26 UTC")</f>
        <v>2022-04-11 13:10:26 UTC</v>
      </c>
      <c r="G1701" s="1" t="str">
        <f>IFERROR(__xludf.DUMMYFUNCTION("""COMPUTED_VALUE"""),"625d31150747d4ae8d20c8a489a5d48d")</f>
        <v>625d31150747d4ae8d20c8a489a5d48d</v>
      </c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>
      <c r="A1702" s="2" t="s">
        <v>1983</v>
      </c>
      <c r="B1702" s="1"/>
      <c r="C1702" s="1"/>
      <c r="D1702" s="1"/>
      <c r="E1702" s="1"/>
      <c r="F1702" s="1" t="str">
        <f>IFERROR(__xludf.DUMMYFUNCTION("""COMPUTED_VALUE"""),"2022-04-11 13:10:24 UTC")</f>
        <v>2022-04-11 13:10:24 UTC</v>
      </c>
      <c r="G1702" s="1" t="str">
        <f>IFERROR(__xludf.DUMMYFUNCTION("""COMPUTED_VALUE"""),"164565ceaf9201e490df7070dda0b3e2")</f>
        <v>164565ceaf9201e490df7070dda0b3e2</v>
      </c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>
      <c r="A1703" s="2" t="s">
        <v>1984</v>
      </c>
      <c r="B1703" s="2" t="s">
        <v>1978</v>
      </c>
      <c r="C1703" s="1"/>
      <c r="D1703" s="1"/>
      <c r="E1703" s="1"/>
      <c r="F1703" s="1" t="str">
        <f>IFERROR(__xludf.DUMMYFUNCTION("""COMPUTED_VALUE"""),"2022-04-11 13:10:23 UTC")</f>
        <v>2022-04-11 13:10:23 UTC</v>
      </c>
      <c r="G1703" s="1" t="str">
        <f>IFERROR(__xludf.DUMMYFUNCTION("""COMPUTED_VALUE"""),"fdd982d1ab12305d0f6c1a4bab23e5bd")</f>
        <v>fdd982d1ab12305d0f6c1a4bab23e5bd</v>
      </c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>
      <c r="A1704" s="2" t="s">
        <v>1985</v>
      </c>
      <c r="B1704" s="2" t="s">
        <v>1986</v>
      </c>
      <c r="C1704" s="1"/>
      <c r="D1704" s="1"/>
      <c r="E1704" s="1"/>
      <c r="F1704" s="1" t="str">
        <f>IFERROR(__xludf.DUMMYFUNCTION("""COMPUTED_VALUE"""),"2022-04-11 13:09:58 UTC")</f>
        <v>2022-04-11 13:09:58 UTC</v>
      </c>
      <c r="G1704" s="1" t="str">
        <f>IFERROR(__xludf.DUMMYFUNCTION("""COMPUTED_VALUE"""),"848fd6499cc2ee95f2899e4c310a9937")</f>
        <v>848fd6499cc2ee95f2899e4c310a9937</v>
      </c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>
      <c r="A1705" s="2" t="s">
        <v>1987</v>
      </c>
      <c r="B1705" s="2" t="s">
        <v>1988</v>
      </c>
      <c r="C1705" s="1"/>
      <c r="D1705" s="1"/>
      <c r="E1705" s="1"/>
      <c r="F1705" s="1" t="str">
        <f>IFERROR(__xludf.DUMMYFUNCTION("""COMPUTED_VALUE"""),"2022-04-11 13:09:00 UTC")</f>
        <v>2022-04-11 13:09:00 UTC</v>
      </c>
      <c r="G1705" s="1" t="str">
        <f>IFERROR(__xludf.DUMMYFUNCTION("""COMPUTED_VALUE"""),"f92f75b09b9779e0480ac6bccd67d65d")</f>
        <v>f92f75b09b9779e0480ac6bccd67d65d</v>
      </c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>
      <c r="A1706" s="2" t="s">
        <v>1989</v>
      </c>
      <c r="B1706" s="1"/>
      <c r="C1706" s="1"/>
      <c r="D1706" s="1"/>
      <c r="E1706" s="1"/>
      <c r="F1706" s="1" t="str">
        <f>IFERROR(__xludf.DUMMYFUNCTION("""COMPUTED_VALUE"""),"2022-04-11 13:08:53 UTC")</f>
        <v>2022-04-11 13:08:53 UTC</v>
      </c>
      <c r="G1706" s="1" t="str">
        <f>IFERROR(__xludf.DUMMYFUNCTION("""COMPUTED_VALUE"""),"791c79f1612132873b745fa6f611562b")</f>
        <v>791c79f1612132873b745fa6f611562b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>
      <c r="A1707" s="2" t="s">
        <v>1990</v>
      </c>
      <c r="B1707" s="1"/>
      <c r="C1707" s="1"/>
      <c r="D1707" s="1"/>
      <c r="E1707" s="1"/>
      <c r="F1707" s="1" t="str">
        <f>IFERROR(__xludf.DUMMYFUNCTION("""COMPUTED_VALUE"""),"2022-04-11 13:08:41 UTC")</f>
        <v>2022-04-11 13:08:41 UTC</v>
      </c>
      <c r="G1707" s="1" t="str">
        <f>IFERROR(__xludf.DUMMYFUNCTION("""COMPUTED_VALUE"""),"a0bd0d61b0f7d9549c3660a588bbbfd4")</f>
        <v>a0bd0d61b0f7d9549c3660a588bbbfd4</v>
      </c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>
      <c r="A1708" s="2" t="s">
        <v>1991</v>
      </c>
      <c r="B1708" s="2" t="s">
        <v>1978</v>
      </c>
      <c r="C1708" s="1"/>
      <c r="D1708" s="1"/>
      <c r="E1708" s="1"/>
      <c r="F1708" s="1" t="str">
        <f>IFERROR(__xludf.DUMMYFUNCTION("""COMPUTED_VALUE"""),"2022-04-11 13:08:22 UTC")</f>
        <v>2022-04-11 13:08:22 UTC</v>
      </c>
      <c r="G1708" s="1" t="str">
        <f>IFERROR(__xludf.DUMMYFUNCTION("""COMPUTED_VALUE"""),"a0bd0d61b0f7d9549c3660a588bbbfd4")</f>
        <v>a0bd0d61b0f7d9549c3660a588bbbfd4</v>
      </c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>
      <c r="A1709" s="2" t="s">
        <v>1992</v>
      </c>
      <c r="B1709" s="2" t="s">
        <v>1993</v>
      </c>
      <c r="C1709" s="1"/>
      <c r="D1709" s="1"/>
      <c r="E1709" s="1"/>
      <c r="F1709" s="1" t="str">
        <f>IFERROR(__xludf.DUMMYFUNCTION("""COMPUTED_VALUE"""),"2022-04-11 13:08:11 UTC")</f>
        <v>2022-04-11 13:08:11 UTC</v>
      </c>
      <c r="G1709" s="1" t="str">
        <f>IFERROR(__xludf.DUMMYFUNCTION("""COMPUTED_VALUE"""),"4256c684db92b205fffd85e795bf8deb")</f>
        <v>4256c684db92b205fffd85e795bf8deb</v>
      </c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>
      <c r="A1710" s="2" t="s">
        <v>1994</v>
      </c>
      <c r="B1710" s="1"/>
      <c r="C1710" s="1"/>
      <c r="D1710" s="1"/>
      <c r="E1710" s="1"/>
      <c r="F1710" s="1" t="str">
        <f>IFERROR(__xludf.DUMMYFUNCTION("""COMPUTED_VALUE"""),"2022-04-11 13:08:03 UTC")</f>
        <v>2022-04-11 13:08:03 UTC</v>
      </c>
      <c r="G1710" s="1" t="str">
        <f>IFERROR(__xludf.DUMMYFUNCTION("""COMPUTED_VALUE"""),"4256c684db92b205fffd85e795bf8deb")</f>
        <v>4256c684db92b205fffd85e795bf8deb</v>
      </c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>
      <c r="A1711" s="2" t="s">
        <v>1995</v>
      </c>
      <c r="B1711" s="2" t="s">
        <v>1076</v>
      </c>
      <c r="C1711" s="1"/>
      <c r="D1711" s="1"/>
      <c r="E1711" s="1"/>
      <c r="F1711" s="1" t="str">
        <f>IFERROR(__xludf.DUMMYFUNCTION("""COMPUTED_VALUE"""),"2022-04-11 13:07:48 UTC")</f>
        <v>2022-04-11 13:07:48 UTC</v>
      </c>
      <c r="G1711" s="1" t="str">
        <f>IFERROR(__xludf.DUMMYFUNCTION("""COMPUTED_VALUE"""),"8d38a4f0c7ec34a2f7eb74be97a09c25")</f>
        <v>8d38a4f0c7ec34a2f7eb74be97a09c25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>
      <c r="A1712" s="2" t="s">
        <v>1996</v>
      </c>
      <c r="B1712" s="1"/>
      <c r="C1712" s="1"/>
      <c r="D1712" s="1"/>
      <c r="E1712" s="1"/>
      <c r="F1712" s="1" t="str">
        <f>IFERROR(__xludf.DUMMYFUNCTION("""COMPUTED_VALUE"""),"2022-04-11 13:07:46 UTC")</f>
        <v>2022-04-11 13:07:46 UTC</v>
      </c>
      <c r="G1712" s="1" t="str">
        <f>IFERROR(__xludf.DUMMYFUNCTION("""COMPUTED_VALUE"""),"859655292faa1c41d80073134d69e50c")</f>
        <v>859655292faa1c41d80073134d69e50c</v>
      </c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>
      <c r="A1713" s="2" t="s">
        <v>1997</v>
      </c>
      <c r="B1713" s="1"/>
      <c r="C1713" s="1"/>
      <c r="D1713" s="1"/>
      <c r="E1713" s="1"/>
      <c r="F1713" s="1" t="str">
        <f>IFERROR(__xludf.DUMMYFUNCTION("""COMPUTED_VALUE"""),"2022-04-11 13:07:43 UTC")</f>
        <v>2022-04-11 13:07:43 UTC</v>
      </c>
      <c r="G1713" s="1" t="str">
        <f>IFERROR(__xludf.DUMMYFUNCTION("""COMPUTED_VALUE"""),"859655292faa1c41d80073134d69e50c")</f>
        <v>859655292faa1c41d80073134d69e50c</v>
      </c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>
      <c r="A1714" s="2" t="s">
        <v>1998</v>
      </c>
      <c r="B1714" s="1"/>
      <c r="C1714" s="1"/>
      <c r="D1714" s="1"/>
      <c r="E1714" s="1"/>
      <c r="F1714" s="1" t="str">
        <f>IFERROR(__xludf.DUMMYFUNCTION("""COMPUTED_VALUE"""),"2022-04-11 13:07:41 UTC")</f>
        <v>2022-04-11 13:07:41 UTC</v>
      </c>
      <c r="G1714" s="1" t="str">
        <f>IFERROR(__xludf.DUMMYFUNCTION("""COMPUTED_VALUE"""),"859655292faa1c41d80073134d69e50c")</f>
        <v>859655292faa1c41d80073134d69e50c</v>
      </c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>
      <c r="A1715" s="2" t="s">
        <v>1999</v>
      </c>
      <c r="B1715" s="1"/>
      <c r="C1715" s="1"/>
      <c r="D1715" s="1"/>
      <c r="E1715" s="1"/>
      <c r="F1715" s="1" t="str">
        <f>IFERROR(__xludf.DUMMYFUNCTION("""COMPUTED_VALUE"""),"2022-04-11 13:07:37 UTC")</f>
        <v>2022-04-11 13:07:37 UTC</v>
      </c>
      <c r="G1715" s="1" t="str">
        <f>IFERROR(__xludf.DUMMYFUNCTION("""COMPUTED_VALUE"""),"859655292faa1c41d80073134d69e50c")</f>
        <v>859655292faa1c41d80073134d69e50c</v>
      </c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>
      <c r="A1716" s="2" t="s">
        <v>2000</v>
      </c>
      <c r="B1716" s="1"/>
      <c r="C1716" s="1"/>
      <c r="D1716" s="1"/>
      <c r="E1716" s="1"/>
      <c r="F1716" s="1" t="str">
        <f>IFERROR(__xludf.DUMMYFUNCTION("""COMPUTED_VALUE"""),"2022-04-11 13:07:34 UTC")</f>
        <v>2022-04-11 13:07:34 UTC</v>
      </c>
      <c r="G1716" s="1" t="str">
        <f>IFERROR(__xludf.DUMMYFUNCTION("""COMPUTED_VALUE"""),"859655292faa1c41d80073134d69e50c")</f>
        <v>859655292faa1c41d80073134d69e50c</v>
      </c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>
      <c r="A1717" s="2" t="s">
        <v>2001</v>
      </c>
      <c r="B1717" s="1"/>
      <c r="C1717" s="1"/>
      <c r="D1717" s="1"/>
      <c r="E1717" s="1"/>
      <c r="F1717" s="1" t="str">
        <f>IFERROR(__xludf.DUMMYFUNCTION("""COMPUTED_VALUE"""),"2022-04-11 13:07:31 UTC")</f>
        <v>2022-04-11 13:07:31 UTC</v>
      </c>
      <c r="G1717" s="1" t="str">
        <f>IFERROR(__xludf.DUMMYFUNCTION("""COMPUTED_VALUE"""),"859655292faa1c41d80073134d69e50c")</f>
        <v>859655292faa1c41d80073134d69e50c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>
      <c r="A1718" s="2" t="s">
        <v>2002</v>
      </c>
      <c r="B1718" s="2" t="s">
        <v>942</v>
      </c>
      <c r="C1718" s="1"/>
      <c r="D1718" s="1"/>
      <c r="E1718" s="1"/>
      <c r="F1718" s="1" t="str">
        <f>IFERROR(__xludf.DUMMYFUNCTION("""COMPUTED_VALUE"""),"2022-04-11 13:06:54 UTC")</f>
        <v>2022-04-11 13:06:54 UTC</v>
      </c>
      <c r="G1718" s="1" t="str">
        <f>IFERROR(__xludf.DUMMYFUNCTION("""COMPUTED_VALUE"""),"859655292faa1c41d80073134d69e50c")</f>
        <v>859655292faa1c41d80073134d69e50c</v>
      </c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>
      <c r="A1719" s="2" t="s">
        <v>2003</v>
      </c>
      <c r="B1719" s="2" t="s">
        <v>942</v>
      </c>
      <c r="C1719" s="1"/>
      <c r="D1719" s="1"/>
      <c r="E1719" s="1"/>
      <c r="F1719" s="1" t="str">
        <f>IFERROR(__xludf.DUMMYFUNCTION("""COMPUTED_VALUE"""),"2022-04-11 13:06:52 UTC")</f>
        <v>2022-04-11 13:06:52 UTC</v>
      </c>
      <c r="G1719" s="1" t="str">
        <f>IFERROR(__xludf.DUMMYFUNCTION("""COMPUTED_VALUE"""),"859655292faa1c41d80073134d69e50c")</f>
        <v>859655292faa1c41d80073134d69e50c</v>
      </c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>
      <c r="A1720" s="2" t="s">
        <v>2004</v>
      </c>
      <c r="B1720" s="1"/>
      <c r="C1720" s="1"/>
      <c r="D1720" s="1"/>
      <c r="E1720" s="1"/>
      <c r="F1720" s="1" t="str">
        <f>IFERROR(__xludf.DUMMYFUNCTION("""COMPUTED_VALUE"""),"2022-04-11 13:05:38 UTC")</f>
        <v>2022-04-11 13:05:38 UTC</v>
      </c>
      <c r="G1720" s="1" t="str">
        <f>IFERROR(__xludf.DUMMYFUNCTION("""COMPUTED_VALUE"""),"859655292faa1c41d80073134d69e50c")</f>
        <v>859655292faa1c41d80073134d69e50c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>
      <c r="A1721" s="2" t="s">
        <v>2005</v>
      </c>
      <c r="B1721" s="2" t="s">
        <v>1986</v>
      </c>
      <c r="C1721" s="1"/>
      <c r="D1721" s="1"/>
      <c r="E1721" s="1"/>
      <c r="F1721" s="1" t="str">
        <f>IFERROR(__xludf.DUMMYFUNCTION("""COMPUTED_VALUE"""),"2022-04-11 13:05:04 UTC")</f>
        <v>2022-04-11 13:05:04 UTC</v>
      </c>
      <c r="G1721" s="1" t="str">
        <f>IFERROR(__xludf.DUMMYFUNCTION("""COMPUTED_VALUE"""),"859655292faa1c41d80073134d69e50c")</f>
        <v>859655292faa1c41d80073134d69e50c</v>
      </c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>
      <c r="A1722" s="2" t="s">
        <v>2006</v>
      </c>
      <c r="B1722" s="2" t="s">
        <v>2007</v>
      </c>
      <c r="C1722" s="1"/>
      <c r="D1722" s="1"/>
      <c r="E1722" s="1"/>
      <c r="F1722" s="1" t="str">
        <f>IFERROR(__xludf.DUMMYFUNCTION("""COMPUTED_VALUE"""),"2022-04-11 13:04:42 UTC")</f>
        <v>2022-04-11 13:04:42 UTC</v>
      </c>
      <c r="G1722" s="1" t="str">
        <f>IFERROR(__xludf.DUMMYFUNCTION("""COMPUTED_VALUE"""),"439d8a7ce9b7647705d81600a4e33219")</f>
        <v>439d8a7ce9b7647705d81600a4e33219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>
      <c r="A1723" s="2" t="s">
        <v>2008</v>
      </c>
      <c r="B1723" s="2" t="s">
        <v>2007</v>
      </c>
      <c r="C1723" s="1"/>
      <c r="D1723" s="1"/>
      <c r="E1723" s="1"/>
      <c r="F1723" s="1" t="str">
        <f>IFERROR(__xludf.DUMMYFUNCTION("""COMPUTED_VALUE"""),"2022-04-11 13:04:40 UTC")</f>
        <v>2022-04-11 13:04:40 UTC</v>
      </c>
      <c r="G1723" s="1" t="str">
        <f>IFERROR(__xludf.DUMMYFUNCTION("""COMPUTED_VALUE"""),"439d8a7ce9b7647705d81600a4e33219")</f>
        <v>439d8a7ce9b7647705d81600a4e33219</v>
      </c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>
      <c r="A1724" s="2" t="s">
        <v>2009</v>
      </c>
      <c r="B1724" s="1"/>
      <c r="C1724" s="1"/>
      <c r="D1724" s="1"/>
      <c r="E1724" s="1"/>
      <c r="F1724" s="1" t="str">
        <f>IFERROR(__xludf.DUMMYFUNCTION("""COMPUTED_VALUE"""),"2022-04-11 13:02:51 UTC")</f>
        <v>2022-04-11 13:02:51 UTC</v>
      </c>
      <c r="G1724" s="1" t="str">
        <f>IFERROR(__xludf.DUMMYFUNCTION("""COMPUTED_VALUE"""),"439d8a7ce9b7647705d81600a4e33219")</f>
        <v>439d8a7ce9b7647705d81600a4e33219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>
      <c r="A1725" s="2" t="s">
        <v>2010</v>
      </c>
      <c r="B1725" s="2" t="s">
        <v>1761</v>
      </c>
      <c r="C1725" s="1"/>
      <c r="D1725" s="1"/>
      <c r="E1725" s="1"/>
      <c r="F1725" s="1" t="str">
        <f>IFERROR(__xludf.DUMMYFUNCTION("""COMPUTED_VALUE"""),"2022-04-11 13:02:23 UTC")</f>
        <v>2022-04-11 13:02:23 UTC</v>
      </c>
      <c r="G1725" s="1" t="str">
        <f>IFERROR(__xludf.DUMMYFUNCTION("""COMPUTED_VALUE"""),"439d8a7ce9b7647705d81600a4e33219")</f>
        <v>439d8a7ce9b7647705d81600a4e33219</v>
      </c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>
      <c r="A1726" s="2" t="s">
        <v>2011</v>
      </c>
      <c r="B1726" s="1"/>
      <c r="C1726" s="1"/>
      <c r="D1726" s="1"/>
      <c r="E1726" s="1"/>
      <c r="F1726" s="1" t="str">
        <f>IFERROR(__xludf.DUMMYFUNCTION("""COMPUTED_VALUE"""),"2022-04-11 13:01:02 UTC")</f>
        <v>2022-04-11 13:01:02 UTC</v>
      </c>
      <c r="G1726" s="1" t="str">
        <f>IFERROR(__xludf.DUMMYFUNCTION("""COMPUTED_VALUE"""),"8a1908b96a2ec5c627c8901573fe83ee")</f>
        <v>8a1908b96a2ec5c627c8901573fe83ee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>
      <c r="A1727" s="2" t="s">
        <v>2012</v>
      </c>
      <c r="B1727" s="1"/>
      <c r="C1727" s="1"/>
      <c r="D1727" s="1"/>
      <c r="E1727" s="1"/>
      <c r="F1727" s="1" t="str">
        <f>IFERROR(__xludf.DUMMYFUNCTION("""COMPUTED_VALUE"""),"2022-04-11 13:00:52 UTC")</f>
        <v>2022-04-11 13:00:52 UTC</v>
      </c>
      <c r="G1727" s="1" t="str">
        <f>IFERROR(__xludf.DUMMYFUNCTION("""COMPUTED_VALUE"""),"439d8a7ce9b7647705d81600a4e33219")</f>
        <v>439d8a7ce9b7647705d81600a4e33219</v>
      </c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>
      <c r="A1728" s="2" t="s">
        <v>2013</v>
      </c>
      <c r="B1728" s="1"/>
      <c r="C1728" s="1"/>
      <c r="D1728" s="1"/>
      <c r="E1728" s="1"/>
      <c r="F1728" s="1" t="str">
        <f>IFERROR(__xludf.DUMMYFUNCTION("""COMPUTED_VALUE"""),"2022-04-11 13:00:49 UTC")</f>
        <v>2022-04-11 13:00:49 UTC</v>
      </c>
      <c r="G1728" s="1" t="str">
        <f>IFERROR(__xludf.DUMMYFUNCTION("""COMPUTED_VALUE"""),"439d8a7ce9b7647705d81600a4e33219")</f>
        <v>439d8a7ce9b7647705d81600a4e33219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>
      <c r="A1729" s="2" t="s">
        <v>2014</v>
      </c>
      <c r="B1729" s="2" t="s">
        <v>2015</v>
      </c>
      <c r="C1729" s="1"/>
      <c r="D1729" s="1"/>
      <c r="E1729" s="1"/>
      <c r="F1729" s="1" t="str">
        <f>IFERROR(__xludf.DUMMYFUNCTION("""COMPUTED_VALUE"""),"2022-04-11 13:00:47 UTC")</f>
        <v>2022-04-11 13:00:47 UTC</v>
      </c>
      <c r="G1729" s="1" t="str">
        <f>IFERROR(__xludf.DUMMYFUNCTION("""COMPUTED_VALUE"""),"439d8a7ce9b7647705d81600a4e33219")</f>
        <v>439d8a7ce9b7647705d81600a4e33219</v>
      </c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>
      <c r="A1730" s="2" t="s">
        <v>2016</v>
      </c>
      <c r="B1730" s="1"/>
      <c r="C1730" s="1"/>
      <c r="D1730" s="1"/>
      <c r="E1730" s="1"/>
      <c r="F1730" s="1" t="str">
        <f>IFERROR(__xludf.DUMMYFUNCTION("""COMPUTED_VALUE"""),"2022-04-11 13:00:45 UTC")</f>
        <v>2022-04-11 13:00:45 UTC</v>
      </c>
      <c r="G1730" s="1" t="str">
        <f>IFERROR(__xludf.DUMMYFUNCTION("""COMPUTED_VALUE"""),"1d7be0f4c2e59857be929bc77a2c974d")</f>
        <v>1d7be0f4c2e59857be929bc77a2c974d</v>
      </c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>
      <c r="A1731" s="2" t="s">
        <v>2017</v>
      </c>
      <c r="B1731" s="2" t="s">
        <v>2018</v>
      </c>
      <c r="C1731" s="1"/>
      <c r="D1731" s="1"/>
      <c r="E1731" s="1"/>
      <c r="F1731" s="1" t="str">
        <f>IFERROR(__xludf.DUMMYFUNCTION("""COMPUTED_VALUE"""),"2022-04-11 12:59:08 UTC")</f>
        <v>2022-04-11 12:59:08 UTC</v>
      </c>
      <c r="G1731" s="1" t="str">
        <f>IFERROR(__xludf.DUMMYFUNCTION("""COMPUTED_VALUE"""),"f40575b74c26b53daa51d0d3c4756a6a")</f>
        <v>f40575b74c26b53daa51d0d3c4756a6a</v>
      </c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>
      <c r="A1732" s="2" t="s">
        <v>2017</v>
      </c>
      <c r="B1732" s="2" t="s">
        <v>2019</v>
      </c>
      <c r="C1732" s="1"/>
      <c r="D1732" s="1"/>
      <c r="E1732" s="1"/>
      <c r="F1732" s="1" t="str">
        <f>IFERROR(__xludf.DUMMYFUNCTION("""COMPUTED_VALUE"""),"2022-04-11 12:59:08 UTC")</f>
        <v>2022-04-11 12:59:08 UTC</v>
      </c>
      <c r="G1732" s="1" t="str">
        <f>IFERROR(__xludf.DUMMYFUNCTION("""COMPUTED_VALUE"""),"2b8290349518e38774378ffe38b59154")</f>
        <v>2b8290349518e38774378ffe38b59154</v>
      </c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>
      <c r="A1733" s="2" t="s">
        <v>2020</v>
      </c>
      <c r="B1733" s="1"/>
      <c r="C1733" s="1"/>
      <c r="D1733" s="1"/>
      <c r="E1733" s="1"/>
      <c r="F1733" s="1" t="str">
        <f>IFERROR(__xludf.DUMMYFUNCTION("""COMPUTED_VALUE"""),"2022-04-11 12:59:02 UTC")</f>
        <v>2022-04-11 12:59:02 UTC</v>
      </c>
      <c r="G1733" s="1" t="str">
        <f>IFERROR(__xludf.DUMMYFUNCTION("""COMPUTED_VALUE"""),"ebdb2f54620828e99eead73f1fd7129e")</f>
        <v>ebdb2f54620828e99eead73f1fd7129e</v>
      </c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>
      <c r="A1734" s="2" t="s">
        <v>2021</v>
      </c>
      <c r="B1734" s="2" t="s">
        <v>823</v>
      </c>
      <c r="C1734" s="1"/>
      <c r="D1734" s="1"/>
      <c r="E1734" s="1"/>
      <c r="F1734" s="1" t="str">
        <f>IFERROR(__xludf.DUMMYFUNCTION("""COMPUTED_VALUE"""),"2022-04-11 12:58:16 UTC")</f>
        <v>2022-04-11 12:58:16 UTC</v>
      </c>
      <c r="G1734" s="1" t="str">
        <f>IFERROR(__xludf.DUMMYFUNCTION("""COMPUTED_VALUE"""),"eefea0a978d783eee6cafffb62c186d2")</f>
        <v>eefea0a978d783eee6cafffb62c186d2</v>
      </c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>
      <c r="A1735" s="2" t="s">
        <v>2022</v>
      </c>
      <c r="B1735" s="1"/>
      <c r="C1735" s="1"/>
      <c r="D1735" s="1"/>
      <c r="E1735" s="1"/>
      <c r="F1735" s="1" t="str">
        <f>IFERROR(__xludf.DUMMYFUNCTION("""COMPUTED_VALUE"""),"2022-04-11 12:58:04 UTC")</f>
        <v>2022-04-11 12:58:04 UTC</v>
      </c>
      <c r="G1735" s="1" t="str">
        <f>IFERROR(__xludf.DUMMYFUNCTION("""COMPUTED_VALUE"""),"4003aaaaae89978177857ad0940b572d")</f>
        <v>4003aaaaae89978177857ad0940b572d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>
      <c r="A1736" s="2" t="s">
        <v>2023</v>
      </c>
      <c r="B1736" s="2" t="s">
        <v>823</v>
      </c>
      <c r="C1736" s="1"/>
      <c r="D1736" s="1"/>
      <c r="E1736" s="1"/>
      <c r="F1736" s="1" t="str">
        <f>IFERROR(__xludf.DUMMYFUNCTION("""COMPUTED_VALUE"""),"2022-04-11 12:58:02 UTC")</f>
        <v>2022-04-11 12:58:02 UTC</v>
      </c>
      <c r="G1736" s="1" t="str">
        <f>IFERROR(__xludf.DUMMYFUNCTION("""COMPUTED_VALUE"""),"aa375f80e71f6f3b3d5754836258ae09")</f>
        <v>aa375f80e71f6f3b3d5754836258ae09</v>
      </c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>
      <c r="A1737" s="2" t="s">
        <v>2024</v>
      </c>
      <c r="B1737" s="2" t="s">
        <v>823</v>
      </c>
      <c r="C1737" s="1"/>
      <c r="D1737" s="1"/>
      <c r="E1737" s="1"/>
      <c r="F1737" s="1" t="str">
        <f>IFERROR(__xludf.DUMMYFUNCTION("""COMPUTED_VALUE"""),"2022-04-11 12:58:01 UTC")</f>
        <v>2022-04-11 12:58:01 UTC</v>
      </c>
      <c r="G1737" s="1" t="str">
        <f>IFERROR(__xludf.DUMMYFUNCTION("""COMPUTED_VALUE"""),"b9debac4f989506655237a469afe7cd8")</f>
        <v>b9debac4f989506655237a469afe7cd8</v>
      </c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>
      <c r="A1738" s="2" t="s">
        <v>2025</v>
      </c>
      <c r="B1738" s="2" t="s">
        <v>823</v>
      </c>
      <c r="C1738" s="1"/>
      <c r="D1738" s="1"/>
      <c r="E1738" s="1"/>
      <c r="F1738" s="1" t="str">
        <f>IFERROR(__xludf.DUMMYFUNCTION("""COMPUTED_VALUE"""),"2022-04-11 12:57:59 UTC")</f>
        <v>2022-04-11 12:57:59 UTC</v>
      </c>
      <c r="G1738" s="1" t="str">
        <f>IFERROR(__xludf.DUMMYFUNCTION("""COMPUTED_VALUE"""),"07b5434393095f28786720534713c2f1")</f>
        <v>07b5434393095f28786720534713c2f1</v>
      </c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>
      <c r="A1739" s="2" t="s">
        <v>2026</v>
      </c>
      <c r="B1739" s="2" t="s">
        <v>823</v>
      </c>
      <c r="C1739" s="1"/>
      <c r="D1739" s="1"/>
      <c r="E1739" s="1"/>
      <c r="F1739" s="1" t="str">
        <f>IFERROR(__xludf.DUMMYFUNCTION("""COMPUTED_VALUE"""),"2022-04-11 12:57:57 UTC")</f>
        <v>2022-04-11 12:57:57 UTC</v>
      </c>
      <c r="G1739" s="1" t="str">
        <f>IFERROR(__xludf.DUMMYFUNCTION("""COMPUTED_VALUE"""),"cf7859a7805dc837b8a3249e75e32dbf")</f>
        <v>cf7859a7805dc837b8a3249e75e32dbf</v>
      </c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>
      <c r="A1740" s="2" t="s">
        <v>2027</v>
      </c>
      <c r="B1740" s="2" t="s">
        <v>823</v>
      </c>
      <c r="C1740" s="1"/>
      <c r="D1740" s="1"/>
      <c r="E1740" s="1"/>
      <c r="F1740" s="1" t="str">
        <f>IFERROR(__xludf.DUMMYFUNCTION("""COMPUTED_VALUE"""),"2022-04-11 12:57:42 UTC")</f>
        <v>2022-04-11 12:57:42 UTC</v>
      </c>
      <c r="G1740" s="1" t="str">
        <f>IFERROR(__xludf.DUMMYFUNCTION("""COMPUTED_VALUE"""),"9aac0a9651aa1157821c308216b89b18")</f>
        <v>9aac0a9651aa1157821c308216b89b18</v>
      </c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>
      <c r="A1741" s="2" t="s">
        <v>2028</v>
      </c>
      <c r="B1741" s="2" t="s">
        <v>823</v>
      </c>
      <c r="C1741" s="1"/>
      <c r="D1741" s="1"/>
      <c r="E1741" s="1"/>
      <c r="F1741" s="1" t="str">
        <f>IFERROR(__xludf.DUMMYFUNCTION("""COMPUTED_VALUE"""),"2022-04-11 12:57:38 UTC")</f>
        <v>2022-04-11 12:57:38 UTC</v>
      </c>
      <c r="G1741" s="1" t="str">
        <f>IFERROR(__xludf.DUMMYFUNCTION("""COMPUTED_VALUE"""),"8357eaf6825cab6c00463d7e6c83045b")</f>
        <v>8357eaf6825cab6c00463d7e6c83045b</v>
      </c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>
      <c r="A1742" s="2" t="s">
        <v>2029</v>
      </c>
      <c r="B1742" s="1"/>
      <c r="C1742" s="1"/>
      <c r="D1742" s="1"/>
      <c r="E1742" s="1"/>
      <c r="F1742" s="1" t="str">
        <f>IFERROR(__xludf.DUMMYFUNCTION("""COMPUTED_VALUE"""),"2022-04-11 12:57:08 UTC")</f>
        <v>2022-04-11 12:57:08 UTC</v>
      </c>
      <c r="G1742" s="1" t="str">
        <f>IFERROR(__xludf.DUMMYFUNCTION("""COMPUTED_VALUE"""),"dfa812272fceebcf836b6670376108be")</f>
        <v>dfa812272fceebcf836b6670376108be</v>
      </c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>
      <c r="A1743" s="2" t="s">
        <v>2030</v>
      </c>
      <c r="B1743" s="2" t="s">
        <v>2031</v>
      </c>
      <c r="C1743" s="1"/>
      <c r="D1743" s="1"/>
      <c r="E1743" s="1"/>
      <c r="F1743" s="1" t="str">
        <f>IFERROR(__xludf.DUMMYFUNCTION("""COMPUTED_VALUE"""),"2022-04-11 12:56:47 UTC")</f>
        <v>2022-04-11 12:56:47 UTC</v>
      </c>
      <c r="G1743" s="1" t="str">
        <f>IFERROR(__xludf.DUMMYFUNCTION("""COMPUTED_VALUE"""),"7597544adbe09b527ca16e665c95d6f3")</f>
        <v>7597544adbe09b527ca16e665c95d6f3</v>
      </c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>
      <c r="A1744" s="2" t="s">
        <v>2032</v>
      </c>
      <c r="B1744" s="2" t="s">
        <v>2033</v>
      </c>
      <c r="C1744" s="1"/>
      <c r="D1744" s="1"/>
      <c r="E1744" s="1"/>
      <c r="F1744" s="1" t="str">
        <f>IFERROR(__xludf.DUMMYFUNCTION("""COMPUTED_VALUE"""),"2022-04-11 12:56:45 UTC")</f>
        <v>2022-04-11 12:56:45 UTC</v>
      </c>
      <c r="G1744" s="1" t="str">
        <f>IFERROR(__xludf.DUMMYFUNCTION("""COMPUTED_VALUE"""),"7597544adbe09b527ca16e665c95d6f3")</f>
        <v>7597544adbe09b527ca16e665c95d6f3</v>
      </c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>
      <c r="A1745" s="2" t="s">
        <v>2034</v>
      </c>
      <c r="B1745" s="1"/>
      <c r="C1745" s="1"/>
      <c r="D1745" s="1"/>
      <c r="E1745" s="1"/>
      <c r="F1745" s="1" t="str">
        <f>IFERROR(__xludf.DUMMYFUNCTION("""COMPUTED_VALUE"""),"2022-04-11 12:56:34 UTC")</f>
        <v>2022-04-11 12:56:34 UTC</v>
      </c>
      <c r="G1745" s="1" t="str">
        <f>IFERROR(__xludf.DUMMYFUNCTION("""COMPUTED_VALUE"""),"8d38a4f0c7ec34a2f7eb74be97a09c25")</f>
        <v>8d38a4f0c7ec34a2f7eb74be97a09c25</v>
      </c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>
      <c r="A1746" s="2" t="s">
        <v>2035</v>
      </c>
      <c r="B1746" s="1"/>
      <c r="C1746" s="1"/>
      <c r="D1746" s="1"/>
      <c r="E1746" s="1"/>
      <c r="F1746" s="1" t="str">
        <f>IFERROR(__xludf.DUMMYFUNCTION("""COMPUTED_VALUE"""),"2022-04-11 12:56:26 UTC")</f>
        <v>2022-04-11 12:56:26 UTC</v>
      </c>
      <c r="G1746" s="1" t="str">
        <f>IFERROR(__xludf.DUMMYFUNCTION("""COMPUTED_VALUE"""),"8d38a4f0c7ec34a2f7eb74be97a09c25")</f>
        <v>8d38a4f0c7ec34a2f7eb74be97a09c25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>
      <c r="A1747" s="2" t="s">
        <v>2036</v>
      </c>
      <c r="B1747" s="2" t="s">
        <v>2037</v>
      </c>
      <c r="C1747" s="1"/>
      <c r="D1747" s="1"/>
      <c r="E1747" s="1"/>
      <c r="F1747" s="1" t="str">
        <f>IFERROR(__xludf.DUMMYFUNCTION("""COMPUTED_VALUE"""),"2022-04-11 12:54:41 UTC")</f>
        <v>2022-04-11 12:54:41 UTC</v>
      </c>
      <c r="G1747" s="1" t="str">
        <f>IFERROR(__xludf.DUMMYFUNCTION("""COMPUTED_VALUE"""),"dfa812272fceebcf836b6670376108be")</f>
        <v>dfa812272fceebcf836b6670376108be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>
      <c r="A1748" s="2" t="s">
        <v>2038</v>
      </c>
      <c r="B1748" s="2" t="s">
        <v>2039</v>
      </c>
      <c r="C1748" s="1"/>
      <c r="D1748" s="1"/>
      <c r="E1748" s="1"/>
      <c r="F1748" s="1" t="str">
        <f>IFERROR(__xludf.DUMMYFUNCTION("""COMPUTED_VALUE"""),"2022-04-11 12:52:39 UTC")</f>
        <v>2022-04-11 12:52:39 UTC</v>
      </c>
      <c r="G1748" s="1" t="str">
        <f>IFERROR(__xludf.DUMMYFUNCTION("""COMPUTED_VALUE"""),"5166b6d6dc85ee34d4f11c787dcf608f")</f>
        <v>5166b6d6dc85ee34d4f11c787dcf608f</v>
      </c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>
      <c r="A1749" s="2" t="s">
        <v>2040</v>
      </c>
      <c r="B1749" s="2" t="s">
        <v>1886</v>
      </c>
      <c r="C1749" s="1"/>
      <c r="D1749" s="1"/>
      <c r="E1749" s="1"/>
      <c r="F1749" s="1" t="str">
        <f>IFERROR(__xludf.DUMMYFUNCTION("""COMPUTED_VALUE"""),"2022-04-11 12:51:36 UTC")</f>
        <v>2022-04-11 12:51:36 UTC</v>
      </c>
      <c r="G1749" s="1" t="str">
        <f>IFERROR(__xludf.DUMMYFUNCTION("""COMPUTED_VALUE"""),"8d38a4f0c7ec34a2f7eb74be97a09c25")</f>
        <v>8d38a4f0c7ec34a2f7eb74be97a09c25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>
      <c r="A1750" s="2" t="s">
        <v>2041</v>
      </c>
      <c r="B1750" s="2" t="s">
        <v>1436</v>
      </c>
      <c r="C1750" s="1"/>
      <c r="D1750" s="1"/>
      <c r="E1750" s="1"/>
      <c r="F1750" s="1" t="str">
        <f>IFERROR(__xludf.DUMMYFUNCTION("""COMPUTED_VALUE"""),"2022-04-11 12:51:29 UTC")</f>
        <v>2022-04-11 12:51:29 UTC</v>
      </c>
      <c r="G1750" s="1" t="str">
        <f>IFERROR(__xludf.DUMMYFUNCTION("""COMPUTED_VALUE"""),"8d38a4f0c7ec34a2f7eb74be97a09c25")</f>
        <v>8d38a4f0c7ec34a2f7eb74be97a09c25</v>
      </c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>
      <c r="A1751" s="2" t="s">
        <v>2042</v>
      </c>
      <c r="B1751" s="1"/>
      <c r="C1751" s="1"/>
      <c r="D1751" s="1"/>
      <c r="E1751" s="1"/>
      <c r="F1751" s="1" t="str">
        <f>IFERROR(__xludf.DUMMYFUNCTION("""COMPUTED_VALUE"""),"2022-04-11 12:51:26 UTC")</f>
        <v>2022-04-11 12:51:26 UTC</v>
      </c>
      <c r="G1751" s="1" t="str">
        <f>IFERROR(__xludf.DUMMYFUNCTION("""COMPUTED_VALUE"""),"859655292faa1c41d80073134d69e50c")</f>
        <v>859655292faa1c41d80073134d69e50c</v>
      </c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>
      <c r="A1752" s="2" t="s">
        <v>2043</v>
      </c>
      <c r="B1752" s="1"/>
      <c r="C1752" s="1"/>
      <c r="D1752" s="1"/>
      <c r="E1752" s="1"/>
      <c r="F1752" s="1" t="str">
        <f>IFERROR(__xludf.DUMMYFUNCTION("""COMPUTED_VALUE"""),"2022-04-11 12:51:22 UTC")</f>
        <v>2022-04-11 12:51:22 UTC</v>
      </c>
      <c r="G1752" s="1" t="str">
        <f>IFERROR(__xludf.DUMMYFUNCTION("""COMPUTED_VALUE"""),"30998bd444b498a27ba625065394b9cb")</f>
        <v>30998bd444b498a27ba625065394b9cb</v>
      </c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>
      <c r="A1753" s="2" t="s">
        <v>2044</v>
      </c>
      <c r="B1753" s="1"/>
      <c r="C1753" s="1"/>
      <c r="D1753" s="1"/>
      <c r="E1753" s="1"/>
      <c r="F1753" s="1" t="str">
        <f>IFERROR(__xludf.DUMMYFUNCTION("""COMPUTED_VALUE"""),"2022-04-11 12:50:00 UTC")</f>
        <v>2022-04-11 12:50:00 UTC</v>
      </c>
      <c r="G1753" s="1" t="str">
        <f>IFERROR(__xludf.DUMMYFUNCTION("""COMPUTED_VALUE"""),"48f50f0f8b2250288daa7ecd7d96a8f8")</f>
        <v>48f50f0f8b2250288daa7ecd7d96a8f8</v>
      </c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>
      <c r="A1754" s="2" t="s">
        <v>2044</v>
      </c>
      <c r="B1754" s="2" t="s">
        <v>1751</v>
      </c>
      <c r="C1754" s="1"/>
      <c r="D1754" s="1"/>
      <c r="E1754" s="1"/>
      <c r="F1754" s="1" t="str">
        <f>IFERROR(__xludf.DUMMYFUNCTION("""COMPUTED_VALUE"""),"2022-04-11 12:50:00 UTC")</f>
        <v>2022-04-11 12:50:00 UTC</v>
      </c>
      <c r="G1754" s="1" t="str">
        <f>IFERROR(__xludf.DUMMYFUNCTION("""COMPUTED_VALUE"""),"48f50f0f8b2250288daa7ecd7d96a8f8")</f>
        <v>48f50f0f8b2250288daa7ecd7d96a8f8</v>
      </c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>
      <c r="A1755" s="2" t="s">
        <v>2045</v>
      </c>
      <c r="B1755" s="1"/>
      <c r="C1755" s="1"/>
      <c r="D1755" s="1"/>
      <c r="E1755" s="1"/>
      <c r="F1755" s="1" t="str">
        <f>IFERROR(__xludf.DUMMYFUNCTION("""COMPUTED_VALUE"""),"2022-04-11 12:48:21 UTC")</f>
        <v>2022-04-11 12:48:21 UTC</v>
      </c>
      <c r="G1755" s="1" t="str">
        <f>IFERROR(__xludf.DUMMYFUNCTION("""COMPUTED_VALUE"""),"c8ed551e9572052fddc7c35c0cfbca3e")</f>
        <v>c8ed551e9572052fddc7c35c0cfbca3e</v>
      </c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>
      <c r="A1756" s="2" t="s">
        <v>2046</v>
      </c>
      <c r="B1756" s="1"/>
      <c r="C1756" s="1"/>
      <c r="D1756" s="1"/>
      <c r="E1756" s="1"/>
      <c r="F1756" s="1" t="str">
        <f>IFERROR(__xludf.DUMMYFUNCTION("""COMPUTED_VALUE"""),"2022-04-11 12:48:17 UTC")</f>
        <v>2022-04-11 12:48:17 UTC</v>
      </c>
      <c r="G1756" s="1" t="str">
        <f>IFERROR(__xludf.DUMMYFUNCTION("""COMPUTED_VALUE"""),"859655292faa1c41d80073134d69e50c")</f>
        <v>859655292faa1c41d80073134d69e50c</v>
      </c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>
      <c r="A1757" s="2" t="s">
        <v>2047</v>
      </c>
      <c r="B1757" s="1"/>
      <c r="C1757" s="1"/>
      <c r="D1757" s="1"/>
      <c r="E1757" s="1"/>
      <c r="F1757" s="1" t="str">
        <f>IFERROR(__xludf.DUMMYFUNCTION("""COMPUTED_VALUE"""),"2022-04-11 12:47:55 UTC")</f>
        <v>2022-04-11 12:47:55 UTC</v>
      </c>
      <c r="G1757" s="1" t="str">
        <f>IFERROR(__xludf.DUMMYFUNCTION("""COMPUTED_VALUE"""),"4a88db073101f6272efb800f4f1f6ec3")</f>
        <v>4a88db073101f6272efb800f4f1f6ec3</v>
      </c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>
      <c r="A1758" s="2" t="s">
        <v>2048</v>
      </c>
      <c r="B1758" s="1"/>
      <c r="C1758" s="1"/>
      <c r="D1758" s="1"/>
      <c r="E1758" s="1"/>
      <c r="F1758" s="1" t="str">
        <f>IFERROR(__xludf.DUMMYFUNCTION("""COMPUTED_VALUE"""),"2022-04-11 12:47:45 UTC")</f>
        <v>2022-04-11 12:47:45 UTC</v>
      </c>
      <c r="G1758" s="1" t="str">
        <f>IFERROR(__xludf.DUMMYFUNCTION("""COMPUTED_VALUE"""),"4a88db073101f6272efb800f4f1f6ec3")</f>
        <v>4a88db073101f6272efb800f4f1f6ec3</v>
      </c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>
      <c r="A1759" s="2" t="s">
        <v>2049</v>
      </c>
      <c r="B1759" s="1"/>
      <c r="C1759" s="1"/>
      <c r="D1759" s="1"/>
      <c r="E1759" s="1"/>
      <c r="F1759" s="1" t="str">
        <f>IFERROR(__xludf.DUMMYFUNCTION("""COMPUTED_VALUE"""),"2022-04-11 12:47:24 UTC")</f>
        <v>2022-04-11 12:47:24 UTC</v>
      </c>
      <c r="G1759" s="1" t="str">
        <f>IFERROR(__xludf.DUMMYFUNCTION("""COMPUTED_VALUE"""),"8870f1d4affca12bd6b9f5e809c9b2c3")</f>
        <v>8870f1d4affca12bd6b9f5e809c9b2c3</v>
      </c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>
      <c r="A1760" s="2" t="s">
        <v>2050</v>
      </c>
      <c r="B1760" s="1"/>
      <c r="C1760" s="1"/>
      <c r="D1760" s="1"/>
      <c r="E1760" s="1"/>
      <c r="F1760" s="1" t="str">
        <f>IFERROR(__xludf.DUMMYFUNCTION("""COMPUTED_VALUE"""),"2022-04-11 12:47:10 UTC")</f>
        <v>2022-04-11 12:47:10 UTC</v>
      </c>
      <c r="G1760" s="1" t="str">
        <f>IFERROR(__xludf.DUMMYFUNCTION("""COMPUTED_VALUE"""),"8870f1d4affca12bd6b9f5e809c9b2c3")</f>
        <v>8870f1d4affca12bd6b9f5e809c9b2c3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>
      <c r="A1761" s="2" t="s">
        <v>2051</v>
      </c>
      <c r="B1761" s="1"/>
      <c r="C1761" s="1"/>
      <c r="D1761" s="1"/>
      <c r="E1761" s="1"/>
      <c r="F1761" s="1" t="str">
        <f>IFERROR(__xludf.DUMMYFUNCTION("""COMPUTED_VALUE"""),"2022-04-11 12:46:57 UTC")</f>
        <v>2022-04-11 12:46:57 UTC</v>
      </c>
      <c r="G1761" s="1" t="str">
        <f>IFERROR(__xludf.DUMMYFUNCTION("""COMPUTED_VALUE"""),"8870f1d4affca12bd6b9f5e809c9b2c3")</f>
        <v>8870f1d4affca12bd6b9f5e809c9b2c3</v>
      </c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>
      <c r="A1762" s="2" t="s">
        <v>2051</v>
      </c>
      <c r="B1762" s="1"/>
      <c r="C1762" s="1"/>
      <c r="D1762" s="1"/>
      <c r="E1762" s="1"/>
      <c r="F1762" s="1" t="str">
        <f>IFERROR(__xludf.DUMMYFUNCTION("""COMPUTED_VALUE"""),"2022-04-11 12:46:57 UTC")</f>
        <v>2022-04-11 12:46:57 UTC</v>
      </c>
      <c r="G1762" s="1" t="str">
        <f>IFERROR(__xludf.DUMMYFUNCTION("""COMPUTED_VALUE"""),"8870f1d4affca12bd6b9f5e809c9b2c3")</f>
        <v>8870f1d4affca12bd6b9f5e809c9b2c3</v>
      </c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>
      <c r="A1763" s="2" t="s">
        <v>2052</v>
      </c>
      <c r="B1763" s="1"/>
      <c r="C1763" s="1"/>
      <c r="D1763" s="1"/>
      <c r="E1763" s="1"/>
      <c r="F1763" s="1" t="str">
        <f>IFERROR(__xludf.DUMMYFUNCTION("""COMPUTED_VALUE"""),"2022-04-11 12:46:55 UTC")</f>
        <v>2022-04-11 12:46:55 UTC</v>
      </c>
      <c r="G1763" s="1" t="str">
        <f>IFERROR(__xludf.DUMMYFUNCTION("""COMPUTED_VALUE"""),"291a5047b23cdc5bca5fcc0138044c41")</f>
        <v>291a5047b23cdc5bca5fcc0138044c41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>
      <c r="A1764" s="2" t="s">
        <v>2053</v>
      </c>
      <c r="B1764" s="1"/>
      <c r="C1764" s="1"/>
      <c r="D1764" s="1"/>
      <c r="E1764" s="1"/>
      <c r="F1764" s="1" t="str">
        <f>IFERROR(__xludf.DUMMYFUNCTION("""COMPUTED_VALUE"""),"2022-04-11 12:46:52 UTC")</f>
        <v>2022-04-11 12:46:52 UTC</v>
      </c>
      <c r="G1764" s="1" t="str">
        <f>IFERROR(__xludf.DUMMYFUNCTION("""COMPUTED_VALUE"""),"291a5047b23cdc5bca5fcc0138044c41")</f>
        <v>291a5047b23cdc5bca5fcc0138044c41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>
      <c r="A1765" s="2" t="s">
        <v>2054</v>
      </c>
      <c r="B1765" s="1"/>
      <c r="C1765" s="1"/>
      <c r="D1765" s="1"/>
      <c r="E1765" s="1"/>
      <c r="F1765" s="1" t="str">
        <f>IFERROR(__xludf.DUMMYFUNCTION("""COMPUTED_VALUE"""),"2022-04-11 12:46:50 UTC")</f>
        <v>2022-04-11 12:46:50 UTC</v>
      </c>
      <c r="G1765" s="1" t="str">
        <f>IFERROR(__xludf.DUMMYFUNCTION("""COMPUTED_VALUE"""),"351bb9b7f21aebcfd70a7420bad4ebfb")</f>
        <v>351bb9b7f21aebcfd70a7420bad4ebfb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>
      <c r="A1766" s="2" t="s">
        <v>2055</v>
      </c>
      <c r="B1766" s="2" t="s">
        <v>1753</v>
      </c>
      <c r="C1766" s="1"/>
      <c r="D1766" s="1"/>
      <c r="E1766" s="1"/>
      <c r="F1766" s="1" t="str">
        <f>IFERROR(__xludf.DUMMYFUNCTION("""COMPUTED_VALUE"""),"2022-04-11 12:46:46 UTC")</f>
        <v>2022-04-11 12:46:46 UTC</v>
      </c>
      <c r="G1766" s="1" t="str">
        <f>IFERROR(__xludf.DUMMYFUNCTION("""COMPUTED_VALUE"""),"351bb9b7f21aebcfd70a7420bad4ebfb")</f>
        <v>351bb9b7f21aebcfd70a7420bad4ebfb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>
      <c r="A1767" s="2" t="s">
        <v>2056</v>
      </c>
      <c r="B1767" s="2" t="s">
        <v>1753</v>
      </c>
      <c r="C1767" s="1"/>
      <c r="D1767" s="1"/>
      <c r="E1767" s="1"/>
      <c r="F1767" s="1" t="str">
        <f>IFERROR(__xludf.DUMMYFUNCTION("""COMPUTED_VALUE"""),"2022-04-11 12:46:44 UTC")</f>
        <v>2022-04-11 12:46:44 UTC</v>
      </c>
      <c r="G1767" s="1" t="str">
        <f>IFERROR(__xludf.DUMMYFUNCTION("""COMPUTED_VALUE"""),"6e4d9f1096bcf94e73790328d4ab8ff4")</f>
        <v>6e4d9f1096bcf94e73790328d4ab8ff4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>
      <c r="A1768" s="2" t="s">
        <v>2057</v>
      </c>
      <c r="B1768" s="2" t="s">
        <v>2058</v>
      </c>
      <c r="C1768" s="1"/>
      <c r="D1768" s="1"/>
      <c r="E1768" s="1"/>
      <c r="F1768" s="1" t="str">
        <f>IFERROR(__xludf.DUMMYFUNCTION("""COMPUTED_VALUE"""),"2022-04-11 12:46:40 UTC")</f>
        <v>2022-04-11 12:46:40 UTC</v>
      </c>
      <c r="G1768" s="1" t="str">
        <f>IFERROR(__xludf.DUMMYFUNCTION("""COMPUTED_VALUE"""),"4790ffb023ce10926464b10cd876d261")</f>
        <v>4790ffb023ce10926464b10cd876d261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>
      <c r="A1769" s="2" t="s">
        <v>2059</v>
      </c>
      <c r="B1769" s="2" t="s">
        <v>2060</v>
      </c>
      <c r="C1769" s="1"/>
      <c r="D1769" s="1"/>
      <c r="E1769" s="1"/>
      <c r="F1769" s="1" t="str">
        <f>IFERROR(__xludf.DUMMYFUNCTION("""COMPUTED_VALUE"""),"2022-04-11 12:46:32 UTC")</f>
        <v>2022-04-11 12:46:32 UTC</v>
      </c>
      <c r="G1769" s="1" t="str">
        <f>IFERROR(__xludf.DUMMYFUNCTION("""COMPUTED_VALUE"""),"e5ddb0323b2b5f73ddd430489830ed16")</f>
        <v>e5ddb0323b2b5f73ddd430489830ed16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>
      <c r="A1770" s="2" t="s">
        <v>2061</v>
      </c>
      <c r="B1770" s="1"/>
      <c r="C1770" s="1"/>
      <c r="D1770" s="1"/>
      <c r="E1770" s="1"/>
      <c r="F1770" s="1" t="str">
        <f>IFERROR(__xludf.DUMMYFUNCTION("""COMPUTED_VALUE"""),"2022-04-11 12:46:05 UTC")</f>
        <v>2022-04-11 12:46:05 UTC</v>
      </c>
      <c r="G1770" s="1" t="str">
        <f>IFERROR(__xludf.DUMMYFUNCTION("""COMPUTED_VALUE"""),"e5ddb0323b2b5f73ddd430489830ed16")</f>
        <v>e5ddb0323b2b5f73ddd430489830ed16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>
      <c r="A1771" s="2" t="s">
        <v>2062</v>
      </c>
      <c r="B1771" s="1"/>
      <c r="C1771" s="1"/>
      <c r="D1771" s="1"/>
      <c r="E1771" s="1"/>
      <c r="F1771" s="1" t="str">
        <f>IFERROR(__xludf.DUMMYFUNCTION("""COMPUTED_VALUE"""),"2022-04-11 12:45:03 UTC")</f>
        <v>2022-04-11 12:45:03 UTC</v>
      </c>
      <c r="G1771" s="1" t="str">
        <f>IFERROR(__xludf.DUMMYFUNCTION("""COMPUTED_VALUE"""),"291a5047b23cdc5bca5fcc0138044c41")</f>
        <v>291a5047b23cdc5bca5fcc0138044c41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>
      <c r="A1772" s="2" t="s">
        <v>2063</v>
      </c>
      <c r="B1772" s="2" t="s">
        <v>2064</v>
      </c>
      <c r="C1772" s="1"/>
      <c r="D1772" s="1"/>
      <c r="E1772" s="1"/>
      <c r="F1772" s="1" t="str">
        <f>IFERROR(__xludf.DUMMYFUNCTION("""COMPUTED_VALUE"""),"2022-04-11 12:45:01 UTC")</f>
        <v>2022-04-11 12:45:01 UTC</v>
      </c>
      <c r="G1772" s="1" t="str">
        <f>IFERROR(__xludf.DUMMYFUNCTION("""COMPUTED_VALUE"""),"6ee3ed3101f1b01390a0977bbc752695")</f>
        <v>6ee3ed3101f1b01390a0977bbc752695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>
      <c r="A1773" s="2" t="s">
        <v>2065</v>
      </c>
      <c r="B1773" s="1"/>
      <c r="C1773" s="1"/>
      <c r="D1773" s="1"/>
      <c r="E1773" s="1"/>
      <c r="F1773" s="1" t="str">
        <f>IFERROR(__xludf.DUMMYFUNCTION("""COMPUTED_VALUE"""),"2022-04-11 12:43:56 UTC")</f>
        <v>2022-04-11 12:43:56 UTC</v>
      </c>
      <c r="G1773" s="1" t="str">
        <f>IFERROR(__xludf.DUMMYFUNCTION("""COMPUTED_VALUE"""),"d552737980eccce5f27a09dc8c4f51fc")</f>
        <v>d552737980eccce5f27a09dc8c4f51fc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>
      <c r="A1774" s="2" t="s">
        <v>2066</v>
      </c>
      <c r="B1774" s="1"/>
      <c r="C1774" s="1"/>
      <c r="D1774" s="1"/>
      <c r="E1774" s="1"/>
      <c r="F1774" s="1" t="str">
        <f>IFERROR(__xludf.DUMMYFUNCTION("""COMPUTED_VALUE"""),"2022-04-11 12:43:33 UTC")</f>
        <v>2022-04-11 12:43:33 UTC</v>
      </c>
      <c r="G1774" s="1" t="str">
        <f>IFERROR(__xludf.DUMMYFUNCTION("""COMPUTED_VALUE"""),"ab3e9bd6d0fa8c63275f659b2d7f39b8")</f>
        <v>ab3e9bd6d0fa8c63275f659b2d7f39b8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>
      <c r="A1775" s="2" t="s">
        <v>2067</v>
      </c>
      <c r="B1775" s="1"/>
      <c r="C1775" s="1"/>
      <c r="D1775" s="1"/>
      <c r="E1775" s="1"/>
      <c r="F1775" s="1" t="str">
        <f>IFERROR(__xludf.DUMMYFUNCTION("""COMPUTED_VALUE"""),"2022-04-11 12:43:28 UTC")</f>
        <v>2022-04-11 12:43:28 UTC</v>
      </c>
      <c r="G1775" s="1" t="str">
        <f>IFERROR(__xludf.DUMMYFUNCTION("""COMPUTED_VALUE"""),"733ca49c1a8795799e74eb5b76173ec6")</f>
        <v>733ca49c1a8795799e74eb5b76173ec6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>
      <c r="A1776" s="2" t="s">
        <v>2068</v>
      </c>
      <c r="B1776" s="2" t="s">
        <v>2069</v>
      </c>
      <c r="C1776" s="1"/>
      <c r="D1776" s="1"/>
      <c r="E1776" s="1"/>
      <c r="F1776" s="1" t="str">
        <f>IFERROR(__xludf.DUMMYFUNCTION("""COMPUTED_VALUE"""),"2022-04-11 12:43:23 UTC")</f>
        <v>2022-04-11 12:43:23 UTC</v>
      </c>
      <c r="G1776" s="1" t="str">
        <f>IFERROR(__xludf.DUMMYFUNCTION("""COMPUTED_VALUE"""),"d552737980eccce5f27a09dc8c4f51fc")</f>
        <v>d552737980eccce5f27a09dc8c4f51fc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>
      <c r="A1777" s="2" t="s">
        <v>2070</v>
      </c>
      <c r="B1777" s="2" t="s">
        <v>2071</v>
      </c>
      <c r="C1777" s="1"/>
      <c r="D1777" s="1"/>
      <c r="E1777" s="1"/>
      <c r="F1777" s="1" t="str">
        <f>IFERROR(__xludf.DUMMYFUNCTION("""COMPUTED_VALUE"""),"2022-04-11 12:42:58 UTC")</f>
        <v>2022-04-11 12:42:58 UTC</v>
      </c>
      <c r="G1777" s="1" t="str">
        <f>IFERROR(__xludf.DUMMYFUNCTION("""COMPUTED_VALUE"""),"029a52ab51f1aa935e58cedf98217264")</f>
        <v>029a52ab51f1aa935e58cedf98217264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>
      <c r="A1778" s="2" t="s">
        <v>2072</v>
      </c>
      <c r="B1778" s="1"/>
      <c r="C1778" s="1"/>
      <c r="D1778" s="1"/>
      <c r="E1778" s="1"/>
      <c r="F1778" s="1" t="str">
        <f>IFERROR(__xludf.DUMMYFUNCTION("""COMPUTED_VALUE"""),"2022-04-11 12:41:17 UTC")</f>
        <v>2022-04-11 12:41:17 UTC</v>
      </c>
      <c r="G1778" s="1" t="str">
        <f>IFERROR(__xludf.DUMMYFUNCTION("""COMPUTED_VALUE"""),"029a52ab51f1aa935e58cedf98217264")</f>
        <v>029a52ab51f1aa935e58cedf98217264</v>
      </c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>
      <c r="A1779" s="2" t="s">
        <v>2073</v>
      </c>
      <c r="B1779" s="1"/>
      <c r="C1779" s="1"/>
      <c r="D1779" s="1"/>
      <c r="E1779" s="1"/>
      <c r="F1779" s="1" t="str">
        <f>IFERROR(__xludf.DUMMYFUNCTION("""COMPUTED_VALUE"""),"2022-04-11 12:40:52 UTC")</f>
        <v>2022-04-11 12:40:52 UTC</v>
      </c>
      <c r="G1779" s="1" t="str">
        <f>IFERROR(__xludf.DUMMYFUNCTION("""COMPUTED_VALUE"""),"63c691db645157cdedf0fc60a48e6a0d")</f>
        <v>63c691db645157cdedf0fc60a48e6a0d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>
      <c r="A1780" s="2" t="s">
        <v>2074</v>
      </c>
      <c r="B1780" s="2" t="s">
        <v>942</v>
      </c>
      <c r="C1780" s="1"/>
      <c r="D1780" s="1"/>
      <c r="E1780" s="1"/>
      <c r="F1780" s="1" t="str">
        <f>IFERROR(__xludf.DUMMYFUNCTION("""COMPUTED_VALUE"""),"2022-04-11 12:40:39 UTC")</f>
        <v>2022-04-11 12:40:39 UTC</v>
      </c>
      <c r="G1780" s="1" t="str">
        <f>IFERROR(__xludf.DUMMYFUNCTION("""COMPUTED_VALUE"""),"dce7f8c0f12d71a69dd68fcfa9c21728")</f>
        <v>dce7f8c0f12d71a69dd68fcfa9c21728</v>
      </c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>
      <c r="A1781" s="2" t="s">
        <v>2075</v>
      </c>
      <c r="B1781" s="1"/>
      <c r="C1781" s="1"/>
      <c r="D1781" s="1"/>
      <c r="E1781" s="1"/>
      <c r="F1781" s="1" t="str">
        <f>IFERROR(__xludf.DUMMYFUNCTION("""COMPUTED_VALUE"""),"2022-04-11 12:40:35 UTC")</f>
        <v>2022-04-11 12:40:35 UTC</v>
      </c>
      <c r="G1781" s="1" t="str">
        <f>IFERROR(__xludf.DUMMYFUNCTION("""COMPUTED_VALUE"""),"f0717dca35df182f55219635a2a98d35")</f>
        <v>f0717dca35df182f55219635a2a98d35</v>
      </c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>
      <c r="A1782" s="2" t="s">
        <v>2076</v>
      </c>
      <c r="B1782" s="1"/>
      <c r="C1782" s="1"/>
      <c r="D1782" s="1"/>
      <c r="E1782" s="1"/>
      <c r="F1782" s="1" t="str">
        <f>IFERROR(__xludf.DUMMYFUNCTION("""COMPUTED_VALUE"""),"2022-04-11 12:40:34 UTC")</f>
        <v>2022-04-11 12:40:34 UTC</v>
      </c>
      <c r="G1782" s="1" t="str">
        <f>IFERROR(__xludf.DUMMYFUNCTION("""COMPUTED_VALUE"""),"4d4c3d7e4cf26f5e8d007b95d2cadb74")</f>
        <v>4d4c3d7e4cf26f5e8d007b95d2cadb74</v>
      </c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>
      <c r="A1783" s="2" t="s">
        <v>2077</v>
      </c>
      <c r="B1783" s="2" t="s">
        <v>234</v>
      </c>
      <c r="C1783" s="1"/>
      <c r="D1783" s="1"/>
      <c r="E1783" s="1"/>
      <c r="F1783" s="1" t="str">
        <f>IFERROR(__xludf.DUMMYFUNCTION("""COMPUTED_VALUE"""),"2022-04-11 12:40:29 UTC")</f>
        <v>2022-04-11 12:40:29 UTC</v>
      </c>
      <c r="G1783" s="1" t="str">
        <f>IFERROR(__xludf.DUMMYFUNCTION("""COMPUTED_VALUE"""),"bc977be13bcb4a1a6d2eb73e7f2f03dd")</f>
        <v>bc977be13bcb4a1a6d2eb73e7f2f03dd</v>
      </c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>
      <c r="A1784" s="2" t="s">
        <v>2078</v>
      </c>
      <c r="B1784" s="2" t="s">
        <v>2079</v>
      </c>
      <c r="C1784" s="1"/>
      <c r="D1784" s="1"/>
      <c r="E1784" s="1"/>
      <c r="F1784" s="1" t="str">
        <f>IFERROR(__xludf.DUMMYFUNCTION("""COMPUTED_VALUE"""),"2022-04-11 12:40:10 UTC")</f>
        <v>2022-04-11 12:40:10 UTC</v>
      </c>
      <c r="G1784" s="1" t="str">
        <f>IFERROR(__xludf.DUMMYFUNCTION("""COMPUTED_VALUE"""),"36c30c7e8f5cb48dd56fe80307c410a3")</f>
        <v>36c30c7e8f5cb48dd56fe80307c410a3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>
      <c r="A1785" s="2" t="s">
        <v>2080</v>
      </c>
      <c r="B1785" s="1"/>
      <c r="C1785" s="1"/>
      <c r="D1785" s="1"/>
      <c r="E1785" s="1"/>
      <c r="F1785" s="1" t="str">
        <f>IFERROR(__xludf.DUMMYFUNCTION("""COMPUTED_VALUE"""),"2022-04-11 12:39:48 UTC")</f>
        <v>2022-04-11 12:39:48 UTC</v>
      </c>
      <c r="G1785" s="1" t="str">
        <f>IFERROR(__xludf.DUMMYFUNCTION("""COMPUTED_VALUE"""),"dce7f8c0f12d71a69dd68fcfa9c21728")</f>
        <v>dce7f8c0f12d71a69dd68fcfa9c21728</v>
      </c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>
      <c r="A1786" s="2" t="s">
        <v>2081</v>
      </c>
      <c r="B1786" s="1"/>
      <c r="C1786" s="1"/>
      <c r="D1786" s="1"/>
      <c r="E1786" s="1"/>
      <c r="F1786" s="1" t="str">
        <f>IFERROR(__xludf.DUMMYFUNCTION("""COMPUTED_VALUE"""),"2022-04-11 12:38:59 UTC")</f>
        <v>2022-04-11 12:38:59 UTC</v>
      </c>
      <c r="G1786" s="1" t="str">
        <f>IFERROR(__xludf.DUMMYFUNCTION("""COMPUTED_VALUE"""),"dce7f8c0f12d71a69dd68fcfa9c21728")</f>
        <v>dce7f8c0f12d71a69dd68fcfa9c21728</v>
      </c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>
      <c r="A1787" s="2" t="s">
        <v>2082</v>
      </c>
      <c r="B1787" s="2" t="s">
        <v>2083</v>
      </c>
      <c r="C1787" s="1"/>
      <c r="D1787" s="1"/>
      <c r="E1787" s="1"/>
      <c r="F1787" s="1" t="str">
        <f>IFERROR(__xludf.DUMMYFUNCTION("""COMPUTED_VALUE"""),"2022-04-11 12:38:42 UTC")</f>
        <v>2022-04-11 12:38:42 UTC</v>
      </c>
      <c r="G1787" s="1" t="str">
        <f>IFERROR(__xludf.DUMMYFUNCTION("""COMPUTED_VALUE"""),"8c8baac562119adf443d9de29a7d5714")</f>
        <v>8c8baac562119adf443d9de29a7d5714</v>
      </c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>
      <c r="A1788" s="2" t="s">
        <v>2084</v>
      </c>
      <c r="B1788" s="1"/>
      <c r="C1788" s="1"/>
      <c r="D1788" s="1"/>
      <c r="E1788" s="1"/>
      <c r="F1788" s="1" t="str">
        <f>IFERROR(__xludf.DUMMYFUNCTION("""COMPUTED_VALUE"""),"2022-04-11 12:37:26 UTC")</f>
        <v>2022-04-11 12:37:26 UTC</v>
      </c>
      <c r="G1788" s="1" t="str">
        <f>IFERROR(__xludf.DUMMYFUNCTION("""COMPUTED_VALUE"""),"859655292faa1c41d80073134d69e50c")</f>
        <v>859655292faa1c41d80073134d69e50c</v>
      </c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>
      <c r="A1789" s="2" t="s">
        <v>2085</v>
      </c>
      <c r="B1789" s="2" t="s">
        <v>2086</v>
      </c>
      <c r="C1789" s="1"/>
      <c r="D1789" s="1"/>
      <c r="E1789" s="1"/>
      <c r="F1789" s="1" t="str">
        <f>IFERROR(__xludf.DUMMYFUNCTION("""COMPUTED_VALUE"""),"2022-04-11 12:36:37 UTC")</f>
        <v>2022-04-11 12:36:37 UTC</v>
      </c>
      <c r="G1789" s="1" t="str">
        <f>IFERROR(__xludf.DUMMYFUNCTION("""COMPUTED_VALUE"""),"8a1908b96a2ec5c627c8901573fe83ee")</f>
        <v>8a1908b96a2ec5c627c8901573fe83ee</v>
      </c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>
      <c r="A1790" s="2" t="s">
        <v>2087</v>
      </c>
      <c r="B1790" s="2" t="s">
        <v>2088</v>
      </c>
      <c r="C1790" s="1"/>
      <c r="D1790" s="1"/>
      <c r="E1790" s="1"/>
      <c r="F1790" s="1" t="str">
        <f>IFERROR(__xludf.DUMMYFUNCTION("""COMPUTED_VALUE"""),"2022-04-11 12:36:31 UTC")</f>
        <v>2022-04-11 12:36:31 UTC</v>
      </c>
      <c r="G1790" s="1" t="str">
        <f>IFERROR(__xludf.DUMMYFUNCTION("""COMPUTED_VALUE"""),"8a1908b96a2ec5c627c8901573fe83ee")</f>
        <v>8a1908b96a2ec5c627c8901573fe83ee</v>
      </c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>
      <c r="A1791" s="2" t="s">
        <v>2089</v>
      </c>
      <c r="B1791" s="2" t="s">
        <v>2088</v>
      </c>
      <c r="C1791" s="1"/>
      <c r="D1791" s="1"/>
      <c r="E1791" s="1"/>
      <c r="F1791" s="1" t="str">
        <f>IFERROR(__xludf.DUMMYFUNCTION("""COMPUTED_VALUE"""),"2022-04-11 12:36:28 UTC")</f>
        <v>2022-04-11 12:36:28 UTC</v>
      </c>
      <c r="G1791" s="1" t="str">
        <f>IFERROR(__xludf.DUMMYFUNCTION("""COMPUTED_VALUE"""),"4d4c3d7e4cf26f5e8d007b95d2cadb74")</f>
        <v>4d4c3d7e4cf26f5e8d007b95d2cadb74</v>
      </c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>
      <c r="A1792" s="2" t="s">
        <v>2090</v>
      </c>
      <c r="B1792" s="1"/>
      <c r="C1792" s="1"/>
      <c r="D1792" s="1"/>
      <c r="E1792" s="1"/>
      <c r="F1792" s="1" t="str">
        <f>IFERROR(__xludf.DUMMYFUNCTION("""COMPUTED_VALUE"""),"2022-04-11 12:36:08 UTC")</f>
        <v>2022-04-11 12:36:08 UTC</v>
      </c>
      <c r="G1792" s="1" t="str">
        <f>IFERROR(__xludf.DUMMYFUNCTION("""COMPUTED_VALUE"""),"0dc7b9fb1da55938c72d7ba38926be1f")</f>
        <v>0dc7b9fb1da55938c72d7ba38926be1f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>
      <c r="A1793" s="2" t="s">
        <v>2091</v>
      </c>
      <c r="B1793" s="1"/>
      <c r="C1793" s="1"/>
      <c r="D1793" s="1"/>
      <c r="E1793" s="1"/>
      <c r="F1793" s="1" t="str">
        <f>IFERROR(__xludf.DUMMYFUNCTION("""COMPUTED_VALUE"""),"2022-04-11 12:36:02 UTC")</f>
        <v>2022-04-11 12:36:02 UTC</v>
      </c>
      <c r="G1793" s="1" t="str">
        <f>IFERROR(__xludf.DUMMYFUNCTION("""COMPUTED_VALUE"""),"25a84fcfbb85711575c22f2b4a287a38")</f>
        <v>25a84fcfbb85711575c22f2b4a287a38</v>
      </c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>
      <c r="A1794" s="2" t="s">
        <v>2092</v>
      </c>
      <c r="B1794" s="1"/>
      <c r="C1794" s="1"/>
      <c r="D1794" s="1"/>
      <c r="E1794" s="1"/>
      <c r="F1794" s="1" t="str">
        <f>IFERROR(__xludf.DUMMYFUNCTION("""COMPUTED_VALUE"""),"2022-04-11 12:35:57 UTC")</f>
        <v>2022-04-11 12:35:57 UTC</v>
      </c>
      <c r="G1794" s="1" t="str">
        <f>IFERROR(__xludf.DUMMYFUNCTION("""COMPUTED_VALUE"""),"c24848a14aa1dcda3d83a52bbb809c81")</f>
        <v>c24848a14aa1dcda3d83a52bbb809c81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>
      <c r="A1795" s="2" t="s">
        <v>2093</v>
      </c>
      <c r="B1795" s="1"/>
      <c r="C1795" s="1"/>
      <c r="D1795" s="1"/>
      <c r="E1795" s="1"/>
      <c r="F1795" s="1" t="str">
        <f>IFERROR(__xludf.DUMMYFUNCTION("""COMPUTED_VALUE"""),"2022-04-11 12:35:07 UTC")</f>
        <v>2022-04-11 12:35:07 UTC</v>
      </c>
      <c r="G1795" s="1" t="str">
        <f>IFERROR(__xludf.DUMMYFUNCTION("""COMPUTED_VALUE"""),"859655292faa1c41d80073134d69e50c")</f>
        <v>859655292faa1c41d80073134d69e50c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>
      <c r="A1796" s="2" t="s">
        <v>2094</v>
      </c>
      <c r="B1796" s="1"/>
      <c r="C1796" s="1"/>
      <c r="D1796" s="1"/>
      <c r="E1796" s="1"/>
      <c r="F1796" s="1" t="str">
        <f>IFERROR(__xludf.DUMMYFUNCTION("""COMPUTED_VALUE"""),"2022-04-11 12:34:57 UTC")</f>
        <v>2022-04-11 12:34:57 UTC</v>
      </c>
      <c r="G1796" s="1" t="str">
        <f>IFERROR(__xludf.DUMMYFUNCTION("""COMPUTED_VALUE"""),"738fe94da2786480faf833390f542499")</f>
        <v>738fe94da2786480faf833390f542499</v>
      </c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>
      <c r="A1797" s="2" t="s">
        <v>2095</v>
      </c>
      <c r="B1797" s="2" t="s">
        <v>2096</v>
      </c>
      <c r="C1797" s="1"/>
      <c r="D1797" s="1"/>
      <c r="E1797" s="1"/>
      <c r="F1797" s="1" t="str">
        <f>IFERROR(__xludf.DUMMYFUNCTION("""COMPUTED_VALUE"""),"2022-04-11 12:34:51 UTC")</f>
        <v>2022-04-11 12:34:51 UTC</v>
      </c>
      <c r="G1797" s="1" t="str">
        <f>IFERROR(__xludf.DUMMYFUNCTION("""COMPUTED_VALUE"""),"f7cb5711f7e696be088551b9fbcc412c")</f>
        <v>f7cb5711f7e696be088551b9fbcc412c</v>
      </c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>
      <c r="A1798" s="2" t="s">
        <v>2097</v>
      </c>
      <c r="B1798" s="2" t="s">
        <v>2098</v>
      </c>
      <c r="C1798" s="1"/>
      <c r="D1798" s="1"/>
      <c r="E1798" s="1"/>
      <c r="F1798" s="1" t="str">
        <f>IFERROR(__xludf.DUMMYFUNCTION("""COMPUTED_VALUE"""),"2022-04-11 12:34:46 UTC")</f>
        <v>2022-04-11 12:34:46 UTC</v>
      </c>
      <c r="G1798" s="1" t="str">
        <f>IFERROR(__xludf.DUMMYFUNCTION("""COMPUTED_VALUE"""),"7682af9197497dc92940f940e80ea56e")</f>
        <v>7682af9197497dc92940f940e80ea56e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>
      <c r="A1799" s="2" t="s">
        <v>2099</v>
      </c>
      <c r="B1799" s="1"/>
      <c r="C1799" s="1"/>
      <c r="D1799" s="1"/>
      <c r="E1799" s="1"/>
      <c r="F1799" s="1" t="str">
        <f>IFERROR(__xludf.DUMMYFUNCTION("""COMPUTED_VALUE"""),"2022-04-11 12:34:44 UTC")</f>
        <v>2022-04-11 12:34:44 UTC</v>
      </c>
      <c r="G1799" s="1" t="str">
        <f>IFERROR(__xludf.DUMMYFUNCTION("""COMPUTED_VALUE"""),"859655292faa1c41d80073134d69e50c")</f>
        <v>859655292faa1c41d80073134d69e50c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>
      <c r="A1800" s="2" t="s">
        <v>2100</v>
      </c>
      <c r="B1800" s="2" t="s">
        <v>2098</v>
      </c>
      <c r="C1800" s="1"/>
      <c r="D1800" s="1"/>
      <c r="E1800" s="1"/>
      <c r="F1800" s="1" t="str">
        <f>IFERROR(__xludf.DUMMYFUNCTION("""COMPUTED_VALUE"""),"2022-04-11 12:34:42 UTC")</f>
        <v>2022-04-11 12:34:42 UTC</v>
      </c>
      <c r="G1800" s="1" t="str">
        <f>IFERROR(__xludf.DUMMYFUNCTION("""COMPUTED_VALUE"""),"859655292faa1c41d80073134d69e50c")</f>
        <v>859655292faa1c41d80073134d69e50c</v>
      </c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>
      <c r="A1801" s="2" t="s">
        <v>2101</v>
      </c>
      <c r="B1801" s="2" t="s">
        <v>2096</v>
      </c>
      <c r="C1801" s="1"/>
      <c r="D1801" s="1"/>
      <c r="E1801" s="1"/>
      <c r="F1801" s="1" t="str">
        <f>IFERROR(__xludf.DUMMYFUNCTION("""COMPUTED_VALUE"""),"2022-04-11 12:34:41 UTC")</f>
        <v>2022-04-11 12:34:41 UTC</v>
      </c>
      <c r="G1801" s="1" t="str">
        <f>IFERROR(__xludf.DUMMYFUNCTION("""COMPUTED_VALUE"""),"859655292faa1c41d80073134d69e50c")</f>
        <v>859655292faa1c41d80073134d69e50c</v>
      </c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>
      <c r="A1802" s="2" t="s">
        <v>2102</v>
      </c>
      <c r="B1802" s="1"/>
      <c r="C1802" s="1"/>
      <c r="D1802" s="1"/>
      <c r="E1802" s="1"/>
      <c r="F1802" s="1" t="str">
        <f>IFERROR(__xludf.DUMMYFUNCTION("""COMPUTED_VALUE"""),"2022-04-11 12:34:36 UTC")</f>
        <v>2022-04-11 12:34:36 UTC</v>
      </c>
      <c r="G1802" s="1" t="str">
        <f>IFERROR(__xludf.DUMMYFUNCTION("""COMPUTED_VALUE"""),"859655292faa1c41d80073134d69e50c")</f>
        <v>859655292faa1c41d80073134d69e50c</v>
      </c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>
      <c r="A1803" s="2" t="s">
        <v>2103</v>
      </c>
      <c r="B1803" s="1"/>
      <c r="C1803" s="1"/>
      <c r="D1803" s="1"/>
      <c r="E1803" s="1"/>
      <c r="F1803" s="1" t="str">
        <f>IFERROR(__xludf.DUMMYFUNCTION("""COMPUTED_VALUE"""),"2022-04-11 12:34:34 UTC")</f>
        <v>2022-04-11 12:34:34 UTC</v>
      </c>
      <c r="G1803" s="1" t="str">
        <f>IFERROR(__xludf.DUMMYFUNCTION("""COMPUTED_VALUE"""),"859655292faa1c41d80073134d69e50c")</f>
        <v>859655292faa1c41d80073134d69e50c</v>
      </c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>
      <c r="A1804" s="2" t="s">
        <v>2104</v>
      </c>
      <c r="B1804" s="1"/>
      <c r="C1804" s="1"/>
      <c r="D1804" s="1"/>
      <c r="E1804" s="1"/>
      <c r="F1804" s="1" t="str">
        <f>IFERROR(__xludf.DUMMYFUNCTION("""COMPUTED_VALUE"""),"2022-04-11 12:34:08 UTC")</f>
        <v>2022-04-11 12:34:08 UTC</v>
      </c>
      <c r="G1804" s="1" t="str">
        <f>IFERROR(__xludf.DUMMYFUNCTION("""COMPUTED_VALUE"""),"859655292faa1c41d80073134d69e50c")</f>
        <v>859655292faa1c41d80073134d69e50c</v>
      </c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>
      <c r="A1805" s="2" t="s">
        <v>2105</v>
      </c>
      <c r="B1805" s="2" t="s">
        <v>2106</v>
      </c>
      <c r="C1805" s="1"/>
      <c r="D1805" s="1"/>
      <c r="E1805" s="1"/>
      <c r="F1805" s="1" t="str">
        <f>IFERROR(__xludf.DUMMYFUNCTION("""COMPUTED_VALUE"""),"2022-04-11 12:33:41 UTC")</f>
        <v>2022-04-11 12:33:41 UTC</v>
      </c>
      <c r="G1805" s="1" t="str">
        <f>IFERROR(__xludf.DUMMYFUNCTION("""COMPUTED_VALUE"""),"859655292faa1c41d80073134d69e50c")</f>
        <v>859655292faa1c41d80073134d69e50c</v>
      </c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>
      <c r="A1806" s="2" t="s">
        <v>2107</v>
      </c>
      <c r="B1806" s="2" t="s">
        <v>2106</v>
      </c>
      <c r="C1806" s="1"/>
      <c r="D1806" s="1"/>
      <c r="E1806" s="1"/>
      <c r="F1806" s="1" t="str">
        <f>IFERROR(__xludf.DUMMYFUNCTION("""COMPUTED_VALUE"""),"2022-04-11 12:33:02 UTC")</f>
        <v>2022-04-11 12:33:02 UTC</v>
      </c>
      <c r="G1806" s="1" t="str">
        <f>IFERROR(__xludf.DUMMYFUNCTION("""COMPUTED_VALUE"""),"659cd1dc7da1d156435f1d88b3eeedeb")</f>
        <v>659cd1dc7da1d156435f1d88b3eeedeb</v>
      </c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>
      <c r="A1807" s="2" t="s">
        <v>2108</v>
      </c>
      <c r="B1807" s="1"/>
      <c r="C1807" s="1"/>
      <c r="D1807" s="1"/>
      <c r="E1807" s="1"/>
      <c r="F1807" s="1" t="str">
        <f>IFERROR(__xludf.DUMMYFUNCTION("""COMPUTED_VALUE"""),"2022-04-11 12:33:01 UTC")</f>
        <v>2022-04-11 12:33:01 UTC</v>
      </c>
      <c r="G1807" s="1" t="str">
        <f>IFERROR(__xludf.DUMMYFUNCTION("""COMPUTED_VALUE"""),"859655292faa1c41d80073134d69e50c")</f>
        <v>859655292faa1c41d80073134d69e50c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>
      <c r="A1808" s="2" t="s">
        <v>2109</v>
      </c>
      <c r="B1808" s="1"/>
      <c r="C1808" s="1"/>
      <c r="D1808" s="1"/>
      <c r="E1808" s="1"/>
      <c r="F1808" s="1" t="str">
        <f>IFERROR(__xludf.DUMMYFUNCTION("""COMPUTED_VALUE"""),"2022-04-11 12:32:44 UTC")</f>
        <v>2022-04-11 12:32:44 UTC</v>
      </c>
      <c r="G1808" s="1" t="str">
        <f>IFERROR(__xludf.DUMMYFUNCTION("""COMPUTED_VALUE"""),"0dc7b9fb1da55938c72d7ba38926be1f")</f>
        <v>0dc7b9fb1da55938c72d7ba38926be1f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>
      <c r="A1809" s="2" t="s">
        <v>2110</v>
      </c>
      <c r="B1809" s="2" t="s">
        <v>2111</v>
      </c>
      <c r="C1809" s="1"/>
      <c r="D1809" s="1"/>
      <c r="E1809" s="1"/>
      <c r="F1809" s="1" t="str">
        <f>IFERROR(__xludf.DUMMYFUNCTION("""COMPUTED_VALUE"""),"2022-04-11 12:32:40 UTC")</f>
        <v>2022-04-11 12:32:40 UTC</v>
      </c>
      <c r="G1809" s="1" t="str">
        <f>IFERROR(__xludf.DUMMYFUNCTION("""COMPUTED_VALUE"""),"2d475bc5422b7ea30e7b3e5e5f786b43")</f>
        <v>2d475bc5422b7ea30e7b3e5e5f786b43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>
      <c r="A1810" s="2" t="s">
        <v>2110</v>
      </c>
      <c r="B1810" s="2" t="s">
        <v>1677</v>
      </c>
      <c r="C1810" s="1"/>
      <c r="D1810" s="1"/>
      <c r="E1810" s="1"/>
      <c r="F1810" s="1" t="str">
        <f>IFERROR(__xludf.DUMMYFUNCTION("""COMPUTED_VALUE"""),"2022-04-11 12:32:40 UTC")</f>
        <v>2022-04-11 12:32:40 UTC</v>
      </c>
      <c r="G1810" s="1" t="str">
        <f>IFERROR(__xludf.DUMMYFUNCTION("""COMPUTED_VALUE"""),"2d475bc5422b7ea30e7b3e5e5f786b43")</f>
        <v>2d475bc5422b7ea30e7b3e5e5f786b43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>
      <c r="A1811" s="2" t="s">
        <v>2112</v>
      </c>
      <c r="B1811" s="2" t="s">
        <v>2111</v>
      </c>
      <c r="C1811" s="1"/>
      <c r="D1811" s="1"/>
      <c r="E1811" s="1"/>
      <c r="F1811" s="1" t="str">
        <f>IFERROR(__xludf.DUMMYFUNCTION("""COMPUTED_VALUE"""),"2022-04-11 12:32:35 UTC")</f>
        <v>2022-04-11 12:32:35 UTC</v>
      </c>
      <c r="G1811" s="1" t="str">
        <f>IFERROR(__xludf.DUMMYFUNCTION("""COMPUTED_VALUE"""),"659cd1dc7da1d156435f1d88b3eeedeb")</f>
        <v>659cd1dc7da1d156435f1d88b3eeedeb</v>
      </c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>
      <c r="A1812" s="2" t="s">
        <v>2113</v>
      </c>
      <c r="B1812" s="1"/>
      <c r="C1812" s="1"/>
      <c r="D1812" s="1"/>
      <c r="E1812" s="1"/>
      <c r="F1812" s="1" t="str">
        <f>IFERROR(__xludf.DUMMYFUNCTION("""COMPUTED_VALUE"""),"2022-04-11 12:32:27 UTC")</f>
        <v>2022-04-11 12:32:27 UTC</v>
      </c>
      <c r="G1812" s="1" t="str">
        <f>IFERROR(__xludf.DUMMYFUNCTION("""COMPUTED_VALUE"""),"659cd1dc7da1d156435f1d88b3eeedeb")</f>
        <v>659cd1dc7da1d156435f1d88b3eeedeb</v>
      </c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>
      <c r="A1813" s="2" t="s">
        <v>2114</v>
      </c>
      <c r="B1813" s="2" t="s">
        <v>2111</v>
      </c>
      <c r="C1813" s="1"/>
      <c r="D1813" s="1"/>
      <c r="E1813" s="1"/>
      <c r="F1813" s="1" t="str">
        <f>IFERROR(__xludf.DUMMYFUNCTION("""COMPUTED_VALUE"""),"2022-04-11 12:32:18 UTC")</f>
        <v>2022-04-11 12:32:18 UTC</v>
      </c>
      <c r="G1813" s="1" t="str">
        <f>IFERROR(__xludf.DUMMYFUNCTION("""COMPUTED_VALUE"""),"2d475bc5422b7ea30e7b3e5e5f786b43")</f>
        <v>2d475bc5422b7ea30e7b3e5e5f786b43</v>
      </c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>
      <c r="A1814" s="2" t="s">
        <v>2115</v>
      </c>
      <c r="B1814" s="1"/>
      <c r="C1814" s="1"/>
      <c r="D1814" s="1"/>
      <c r="E1814" s="1"/>
      <c r="F1814" s="1" t="str">
        <f>IFERROR(__xludf.DUMMYFUNCTION("""COMPUTED_VALUE"""),"2022-04-11 12:32:14 UTC")</f>
        <v>2022-04-11 12:32:14 UTC</v>
      </c>
      <c r="G1814" s="1" t="str">
        <f>IFERROR(__xludf.DUMMYFUNCTION("""COMPUTED_VALUE"""),"2d475bc5422b7ea30e7b3e5e5f786b43")</f>
        <v>2d475bc5422b7ea30e7b3e5e5f786b43</v>
      </c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>
      <c r="A1815" s="2" t="s">
        <v>2116</v>
      </c>
      <c r="B1815" s="2" t="s">
        <v>1677</v>
      </c>
      <c r="C1815" s="1"/>
      <c r="D1815" s="1"/>
      <c r="E1815" s="1"/>
      <c r="F1815" s="1" t="str">
        <f>IFERROR(__xludf.DUMMYFUNCTION("""COMPUTED_VALUE"""),"2022-04-11 12:32:08 UTC")</f>
        <v>2022-04-11 12:32:08 UTC</v>
      </c>
      <c r="G1815" s="1" t="str">
        <f>IFERROR(__xludf.DUMMYFUNCTION("""COMPUTED_VALUE"""),"2d475bc5422b7ea30e7b3e5e5f786b43")</f>
        <v>2d475bc5422b7ea30e7b3e5e5f786b43</v>
      </c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>
      <c r="A1816" s="2" t="s">
        <v>2117</v>
      </c>
      <c r="B1816" s="2" t="s">
        <v>1272</v>
      </c>
      <c r="C1816" s="1"/>
      <c r="D1816" s="1"/>
      <c r="E1816" s="1"/>
      <c r="F1816" s="1" t="str">
        <f>IFERROR(__xludf.DUMMYFUNCTION("""COMPUTED_VALUE"""),"2022-04-11 12:32:02 UTC")</f>
        <v>2022-04-11 12:32:02 UTC</v>
      </c>
      <c r="G1816" s="1" t="str">
        <f>IFERROR(__xludf.DUMMYFUNCTION("""COMPUTED_VALUE"""),"2d475bc5422b7ea30e7b3e5e5f786b43")</f>
        <v>2d475bc5422b7ea30e7b3e5e5f786b43</v>
      </c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>
      <c r="A1817" s="2" t="s">
        <v>2118</v>
      </c>
      <c r="B1817" s="2" t="s">
        <v>1677</v>
      </c>
      <c r="C1817" s="1"/>
      <c r="D1817" s="1"/>
      <c r="E1817" s="1"/>
      <c r="F1817" s="1" t="str">
        <f>IFERROR(__xludf.DUMMYFUNCTION("""COMPUTED_VALUE"""),"2022-04-11 12:31:57 UTC")</f>
        <v>2022-04-11 12:31:57 UTC</v>
      </c>
      <c r="G1817" s="1" t="str">
        <f>IFERROR(__xludf.DUMMYFUNCTION("""COMPUTED_VALUE"""),"2d475bc5422b7ea30e7b3e5e5f786b43")</f>
        <v>2d475bc5422b7ea30e7b3e5e5f786b43</v>
      </c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>
      <c r="A1818" s="2" t="s">
        <v>2119</v>
      </c>
      <c r="B1818" s="2" t="s">
        <v>1272</v>
      </c>
      <c r="C1818" s="1"/>
      <c r="D1818" s="1"/>
      <c r="E1818" s="1"/>
      <c r="F1818" s="1" t="str">
        <f>IFERROR(__xludf.DUMMYFUNCTION("""COMPUTED_VALUE"""),"2022-04-11 12:31:55 UTC")</f>
        <v>2022-04-11 12:31:55 UTC</v>
      </c>
      <c r="G1818" s="1" t="str">
        <f>IFERROR(__xludf.DUMMYFUNCTION("""COMPUTED_VALUE"""),"1a2c0a1f553e50e171a509a01ae234d6")</f>
        <v>1a2c0a1f553e50e171a509a01ae234d6</v>
      </c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>
      <c r="A1819" s="2" t="s">
        <v>2120</v>
      </c>
      <c r="B1819" s="2" t="s">
        <v>1677</v>
      </c>
      <c r="C1819" s="1"/>
      <c r="D1819" s="1"/>
      <c r="E1819" s="1"/>
      <c r="F1819" s="1" t="str">
        <f>IFERROR(__xludf.DUMMYFUNCTION("""COMPUTED_VALUE"""),"2022-04-11 12:31:51 UTC")</f>
        <v>2022-04-11 12:31:51 UTC</v>
      </c>
      <c r="G1819" s="1" t="str">
        <f>IFERROR(__xludf.DUMMYFUNCTION("""COMPUTED_VALUE"""),"2d475bc5422b7ea30e7b3e5e5f786b43")</f>
        <v>2d475bc5422b7ea30e7b3e5e5f786b43</v>
      </c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>
      <c r="A1820" s="2" t="s">
        <v>2121</v>
      </c>
      <c r="B1820" s="2" t="s">
        <v>1677</v>
      </c>
      <c r="C1820" s="1"/>
      <c r="D1820" s="1"/>
      <c r="E1820" s="1"/>
      <c r="F1820" s="1" t="str">
        <f>IFERROR(__xludf.DUMMYFUNCTION("""COMPUTED_VALUE"""),"2022-04-11 12:31:35 UTC")</f>
        <v>2022-04-11 12:31:35 UTC</v>
      </c>
      <c r="G1820" s="1" t="str">
        <f>IFERROR(__xludf.DUMMYFUNCTION("""COMPUTED_VALUE"""),"2d475bc5422b7ea30e7b3e5e5f786b43")</f>
        <v>2d475bc5422b7ea30e7b3e5e5f786b43</v>
      </c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>
      <c r="A1821" s="2" t="s">
        <v>2122</v>
      </c>
      <c r="B1821" s="2" t="s">
        <v>2123</v>
      </c>
      <c r="C1821" s="1"/>
      <c r="D1821" s="1"/>
      <c r="E1821" s="1"/>
      <c r="F1821" s="1" t="str">
        <f>IFERROR(__xludf.DUMMYFUNCTION("""COMPUTED_VALUE"""),"2022-04-11 12:31:20 UTC")</f>
        <v>2022-04-11 12:31:20 UTC</v>
      </c>
      <c r="G1821" s="1" t="str">
        <f>IFERROR(__xludf.DUMMYFUNCTION("""COMPUTED_VALUE"""),"2d475bc5422b7ea30e7b3e5e5f786b43")</f>
        <v>2d475bc5422b7ea30e7b3e5e5f786b43</v>
      </c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>
      <c r="A1822" s="2" t="s">
        <v>2124</v>
      </c>
      <c r="B1822" s="1"/>
      <c r="C1822" s="1"/>
      <c r="D1822" s="1"/>
      <c r="E1822" s="1"/>
      <c r="F1822" s="1" t="str">
        <f>IFERROR(__xludf.DUMMYFUNCTION("""COMPUTED_VALUE"""),"2022-04-11 12:31:06 UTC")</f>
        <v>2022-04-11 12:31:06 UTC</v>
      </c>
      <c r="G1822" s="1" t="str">
        <f>IFERROR(__xludf.DUMMYFUNCTION("""COMPUTED_VALUE"""),"2d475bc5422b7ea30e7b3e5e5f786b43")</f>
        <v>2d475bc5422b7ea30e7b3e5e5f786b43</v>
      </c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>
      <c r="A1823" s="2" t="s">
        <v>2125</v>
      </c>
      <c r="B1823" s="2" t="s">
        <v>1213</v>
      </c>
      <c r="C1823" s="1"/>
      <c r="D1823" s="1"/>
      <c r="E1823" s="1"/>
      <c r="F1823" s="1" t="str">
        <f>IFERROR(__xludf.DUMMYFUNCTION("""COMPUTED_VALUE"""),"2022-04-11 12:30:56 UTC")</f>
        <v>2022-04-11 12:30:56 UTC</v>
      </c>
      <c r="G1823" s="1" t="str">
        <f>IFERROR(__xludf.DUMMYFUNCTION("""COMPUTED_VALUE"""),"2d475bc5422b7ea30e7b3e5e5f786b43")</f>
        <v>2d475bc5422b7ea30e7b3e5e5f786b43</v>
      </c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>
      <c r="A1824" s="2" t="s">
        <v>2126</v>
      </c>
      <c r="B1824" s="2" t="s">
        <v>2123</v>
      </c>
      <c r="C1824" s="1"/>
      <c r="D1824" s="1"/>
      <c r="E1824" s="1"/>
      <c r="F1824" s="1" t="str">
        <f>IFERROR(__xludf.DUMMYFUNCTION("""COMPUTED_VALUE"""),"2022-04-11 12:30:53 UTC")</f>
        <v>2022-04-11 12:30:53 UTC</v>
      </c>
      <c r="G1824" s="1" t="str">
        <f>IFERROR(__xludf.DUMMYFUNCTION("""COMPUTED_VALUE"""),"2d475bc5422b7ea30e7b3e5e5f786b43")</f>
        <v>2d475bc5422b7ea30e7b3e5e5f786b43</v>
      </c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>
      <c r="A1825" s="2" t="s">
        <v>2127</v>
      </c>
      <c r="B1825" s="2" t="s">
        <v>1213</v>
      </c>
      <c r="C1825" s="1"/>
      <c r="D1825" s="1"/>
      <c r="E1825" s="1"/>
      <c r="F1825" s="1" t="str">
        <f>IFERROR(__xludf.DUMMYFUNCTION("""COMPUTED_VALUE"""),"2022-04-11 12:30:47 UTC")</f>
        <v>2022-04-11 12:30:47 UTC</v>
      </c>
      <c r="G1825" s="1" t="str">
        <f>IFERROR(__xludf.DUMMYFUNCTION("""COMPUTED_VALUE"""),"2d475bc5422b7ea30e7b3e5e5f786b43")</f>
        <v>2d475bc5422b7ea30e7b3e5e5f786b43</v>
      </c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>
      <c r="A1826" s="2" t="s">
        <v>2128</v>
      </c>
      <c r="B1826" s="1"/>
      <c r="C1826" s="1"/>
      <c r="D1826" s="1"/>
      <c r="E1826" s="1"/>
      <c r="F1826" s="1" t="str">
        <f>IFERROR(__xludf.DUMMYFUNCTION("""COMPUTED_VALUE"""),"2022-04-11 12:30:45 UTC")</f>
        <v>2022-04-11 12:30:45 UTC</v>
      </c>
      <c r="G1826" s="1" t="str">
        <f>IFERROR(__xludf.DUMMYFUNCTION("""COMPUTED_VALUE"""),"2d475bc5422b7ea30e7b3e5e5f786b43")</f>
        <v>2d475bc5422b7ea30e7b3e5e5f786b43</v>
      </c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>
      <c r="A1827" s="2" t="s">
        <v>2129</v>
      </c>
      <c r="B1827" s="1"/>
      <c r="C1827" s="1"/>
      <c r="D1827" s="1"/>
      <c r="E1827" s="1"/>
      <c r="F1827" s="1" t="str">
        <f>IFERROR(__xludf.DUMMYFUNCTION("""COMPUTED_VALUE"""),"2022-04-11 12:30:44 UTC")</f>
        <v>2022-04-11 12:30:44 UTC</v>
      </c>
      <c r="G1827" s="1" t="str">
        <f>IFERROR(__xludf.DUMMYFUNCTION("""COMPUTED_VALUE"""),"2d475bc5422b7ea30e7b3e5e5f786b43")</f>
        <v>2d475bc5422b7ea30e7b3e5e5f786b43</v>
      </c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>
      <c r="A1828" s="2" t="s">
        <v>2130</v>
      </c>
      <c r="B1828" s="1"/>
      <c r="C1828" s="1"/>
      <c r="D1828" s="1"/>
      <c r="E1828" s="1"/>
      <c r="F1828" s="1" t="str">
        <f>IFERROR(__xludf.DUMMYFUNCTION("""COMPUTED_VALUE"""),"2022-04-11 12:30:41 UTC")</f>
        <v>2022-04-11 12:30:41 UTC</v>
      </c>
      <c r="G1828" s="1" t="str">
        <f>IFERROR(__xludf.DUMMYFUNCTION("""COMPUTED_VALUE"""),"2d475bc5422b7ea30e7b3e5e5f786b43")</f>
        <v>2d475bc5422b7ea30e7b3e5e5f786b43</v>
      </c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>
      <c r="A1829" s="2" t="s">
        <v>2131</v>
      </c>
      <c r="B1829" s="2" t="s">
        <v>1213</v>
      </c>
      <c r="C1829" s="1"/>
      <c r="D1829" s="1"/>
      <c r="E1829" s="1"/>
      <c r="F1829" s="1" t="str">
        <f>IFERROR(__xludf.DUMMYFUNCTION("""COMPUTED_VALUE"""),"2022-04-11 12:30:10 UTC")</f>
        <v>2022-04-11 12:30:10 UTC</v>
      </c>
      <c r="G1829" s="1" t="str">
        <f>IFERROR(__xludf.DUMMYFUNCTION("""COMPUTED_VALUE"""),"2d475bc5422b7ea30e7b3e5e5f786b43")</f>
        <v>2d475bc5422b7ea30e7b3e5e5f786b43</v>
      </c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>
      <c r="A1830" s="2" t="s">
        <v>2131</v>
      </c>
      <c r="B1830" s="2" t="s">
        <v>2079</v>
      </c>
      <c r="C1830" s="1"/>
      <c r="D1830" s="1"/>
      <c r="E1830" s="1"/>
      <c r="F1830" s="1" t="str">
        <f>IFERROR(__xludf.DUMMYFUNCTION("""COMPUTED_VALUE"""),"2022-04-11 12:30:10 UTC")</f>
        <v>2022-04-11 12:30:10 UTC</v>
      </c>
      <c r="G1830" s="1" t="str">
        <f>IFERROR(__xludf.DUMMYFUNCTION("""COMPUTED_VALUE"""),"439d8a7ce9b7647705d81600a4e33219")</f>
        <v>439d8a7ce9b7647705d81600a4e33219</v>
      </c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>
      <c r="A1831" s="2" t="s">
        <v>2132</v>
      </c>
      <c r="B1831" s="2" t="s">
        <v>823</v>
      </c>
      <c r="C1831" s="1"/>
      <c r="D1831" s="1"/>
      <c r="E1831" s="1"/>
      <c r="F1831" s="1" t="str">
        <f>IFERROR(__xludf.DUMMYFUNCTION("""COMPUTED_VALUE"""),"2022-04-11 12:30:01 UTC")</f>
        <v>2022-04-11 12:30:01 UTC</v>
      </c>
      <c r="G1831" s="1" t="str">
        <f>IFERROR(__xludf.DUMMYFUNCTION("""COMPUTED_VALUE"""),"439d8a7ce9b7647705d81600a4e33219")</f>
        <v>439d8a7ce9b7647705d81600a4e33219</v>
      </c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>
      <c r="A1832" s="2" t="s">
        <v>2133</v>
      </c>
      <c r="B1832" s="2" t="s">
        <v>823</v>
      </c>
      <c r="C1832" s="1"/>
      <c r="D1832" s="1"/>
      <c r="E1832" s="1"/>
      <c r="F1832" s="1" t="str">
        <f>IFERROR(__xludf.DUMMYFUNCTION("""COMPUTED_VALUE"""),"2022-04-11 12:29:12 UTC")</f>
        <v>2022-04-11 12:29:12 UTC</v>
      </c>
      <c r="G1832" s="1" t="str">
        <f>IFERROR(__xludf.DUMMYFUNCTION("""COMPUTED_VALUE"""),"a9166899d527dcd6ba4f3b198955b0c8")</f>
        <v>a9166899d527dcd6ba4f3b198955b0c8</v>
      </c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>
      <c r="A1833" s="2" t="s">
        <v>2134</v>
      </c>
      <c r="B1833" s="2" t="s">
        <v>800</v>
      </c>
      <c r="C1833" s="1"/>
      <c r="D1833" s="1"/>
      <c r="E1833" s="1"/>
      <c r="F1833" s="1" t="str">
        <f>IFERROR(__xludf.DUMMYFUNCTION("""COMPUTED_VALUE"""),"2022-04-11 12:29:07 UTC")</f>
        <v>2022-04-11 12:29:07 UTC</v>
      </c>
      <c r="G1833" s="1" t="str">
        <f>IFERROR(__xludf.DUMMYFUNCTION("""COMPUTED_VALUE"""),"439d8a7ce9b7647705d81600a4e33219")</f>
        <v>439d8a7ce9b7647705d81600a4e33219</v>
      </c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>
      <c r="A1834" s="2" t="s">
        <v>2135</v>
      </c>
      <c r="B1834" s="1"/>
      <c r="C1834" s="1"/>
      <c r="D1834" s="1"/>
      <c r="E1834" s="1"/>
      <c r="F1834" s="1" t="str">
        <f>IFERROR(__xludf.DUMMYFUNCTION("""COMPUTED_VALUE"""),"2022-04-11 12:29:03 UTC")</f>
        <v>2022-04-11 12:29:03 UTC</v>
      </c>
      <c r="G1834" s="1" t="str">
        <f>IFERROR(__xludf.DUMMYFUNCTION("""COMPUTED_VALUE"""),"439d8a7ce9b7647705d81600a4e33219")</f>
        <v>439d8a7ce9b7647705d81600a4e33219</v>
      </c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>
      <c r="A1835" s="2" t="s">
        <v>2136</v>
      </c>
      <c r="B1835" s="2" t="s">
        <v>800</v>
      </c>
      <c r="C1835" s="1"/>
      <c r="D1835" s="1"/>
      <c r="E1835" s="1"/>
      <c r="F1835" s="1" t="str">
        <f>IFERROR(__xludf.DUMMYFUNCTION("""COMPUTED_VALUE"""),"2022-04-11 12:29:01 UTC")</f>
        <v>2022-04-11 12:29:01 UTC</v>
      </c>
      <c r="G1835" s="1" t="str">
        <f>IFERROR(__xludf.DUMMYFUNCTION("""COMPUTED_VALUE"""),"a9166899d527dcd6ba4f3b198955b0c8")</f>
        <v>a9166899d527dcd6ba4f3b198955b0c8</v>
      </c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>
      <c r="A1836" s="2" t="s">
        <v>2137</v>
      </c>
      <c r="B1836" s="2" t="s">
        <v>823</v>
      </c>
      <c r="C1836" s="1"/>
      <c r="D1836" s="1"/>
      <c r="E1836" s="1"/>
      <c r="F1836" s="1" t="str">
        <f>IFERROR(__xludf.DUMMYFUNCTION("""COMPUTED_VALUE"""),"2022-04-11 12:28:58 UTC")</f>
        <v>2022-04-11 12:28:58 UTC</v>
      </c>
      <c r="G1836" s="1" t="str">
        <f>IFERROR(__xludf.DUMMYFUNCTION("""COMPUTED_VALUE"""),"439d8a7ce9b7647705d81600a4e33219")</f>
        <v>439d8a7ce9b7647705d81600a4e33219</v>
      </c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>
      <c r="A1837" s="2" t="s">
        <v>2138</v>
      </c>
      <c r="B1837" s="2" t="s">
        <v>2139</v>
      </c>
      <c r="C1837" s="1"/>
      <c r="D1837" s="1"/>
      <c r="E1837" s="1"/>
      <c r="F1837" s="1" t="str">
        <f>IFERROR(__xludf.DUMMYFUNCTION("""COMPUTED_VALUE"""),"2022-04-11 12:28:52 UTC")</f>
        <v>2022-04-11 12:28:52 UTC</v>
      </c>
      <c r="G1837" s="1" t="str">
        <f>IFERROR(__xludf.DUMMYFUNCTION("""COMPUTED_VALUE"""),"a9166899d527dcd6ba4f3b198955b0c8")</f>
        <v>a9166899d527dcd6ba4f3b198955b0c8</v>
      </c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>
      <c r="A1838" s="2" t="s">
        <v>2140</v>
      </c>
      <c r="B1838" s="1"/>
      <c r="C1838" s="1"/>
      <c r="D1838" s="1"/>
      <c r="E1838" s="1"/>
      <c r="F1838" s="1" t="str">
        <f>IFERROR(__xludf.DUMMYFUNCTION("""COMPUTED_VALUE"""),"2022-04-11 12:28:20 UTC")</f>
        <v>2022-04-11 12:28:20 UTC</v>
      </c>
      <c r="G1838" s="1" t="str">
        <f>IFERROR(__xludf.DUMMYFUNCTION("""COMPUTED_VALUE"""),"439d8a7ce9b7647705d81600a4e33219")</f>
        <v>439d8a7ce9b7647705d81600a4e33219</v>
      </c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>
      <c r="A1839" s="2" t="s">
        <v>2141</v>
      </c>
      <c r="B1839" s="1"/>
      <c r="C1839" s="1"/>
      <c r="D1839" s="1"/>
      <c r="E1839" s="1"/>
      <c r="F1839" s="1" t="str">
        <f>IFERROR(__xludf.DUMMYFUNCTION("""COMPUTED_VALUE"""),"2022-04-11 12:27:29 UTC")</f>
        <v>2022-04-11 12:27:29 UTC</v>
      </c>
      <c r="G1839" s="1" t="str">
        <f>IFERROR(__xludf.DUMMYFUNCTION("""COMPUTED_VALUE"""),"439d8a7ce9b7647705d81600a4e33219")</f>
        <v>439d8a7ce9b7647705d81600a4e33219</v>
      </c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>
      <c r="A1840" s="2" t="s">
        <v>2142</v>
      </c>
      <c r="B1840" s="1"/>
      <c r="C1840" s="1"/>
      <c r="D1840" s="1"/>
      <c r="E1840" s="1"/>
      <c r="F1840" s="1" t="str">
        <f>IFERROR(__xludf.DUMMYFUNCTION("""COMPUTED_VALUE"""),"2022-04-11 12:27:27 UTC")</f>
        <v>2022-04-11 12:27:27 UTC</v>
      </c>
      <c r="G1840" s="1" t="str">
        <f>IFERROR(__xludf.DUMMYFUNCTION("""COMPUTED_VALUE"""),"439d8a7ce9b7647705d81600a4e33219")</f>
        <v>439d8a7ce9b7647705d81600a4e33219</v>
      </c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>
      <c r="A1841" s="2" t="s">
        <v>2143</v>
      </c>
      <c r="B1841" s="1"/>
      <c r="C1841" s="1"/>
      <c r="D1841" s="1"/>
      <c r="E1841" s="1"/>
      <c r="F1841" s="1" t="str">
        <f>IFERROR(__xludf.DUMMYFUNCTION("""COMPUTED_VALUE"""),"2022-04-11 12:27:04 UTC")</f>
        <v>2022-04-11 12:27:04 UTC</v>
      </c>
      <c r="G1841" s="1" t="str">
        <f>IFERROR(__xludf.DUMMYFUNCTION("""COMPUTED_VALUE"""),"439d8a7ce9b7647705d81600a4e33219")</f>
        <v>439d8a7ce9b7647705d81600a4e33219</v>
      </c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>
      <c r="A1842" s="2" t="s">
        <v>2144</v>
      </c>
      <c r="B1842" s="2" t="s">
        <v>848</v>
      </c>
      <c r="C1842" s="1"/>
      <c r="D1842" s="1"/>
      <c r="E1842" s="1"/>
      <c r="F1842" s="1" t="str">
        <f>IFERROR(__xludf.DUMMYFUNCTION("""COMPUTED_VALUE"""),"2022-04-11 12:26:51 UTC")</f>
        <v>2022-04-11 12:26:51 UTC</v>
      </c>
      <c r="G1842" s="1" t="str">
        <f>IFERROR(__xludf.DUMMYFUNCTION("""COMPUTED_VALUE"""),"439d8a7ce9b7647705d81600a4e33219")</f>
        <v>439d8a7ce9b7647705d81600a4e33219</v>
      </c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>
      <c r="A1843" s="2" t="s">
        <v>2145</v>
      </c>
      <c r="B1843" s="1"/>
      <c r="C1843" s="1"/>
      <c r="D1843" s="1"/>
      <c r="E1843" s="1"/>
      <c r="F1843" s="1" t="str">
        <f>IFERROR(__xludf.DUMMYFUNCTION("""COMPUTED_VALUE"""),"2022-04-11 12:26:46 UTC")</f>
        <v>2022-04-11 12:26:46 UTC</v>
      </c>
      <c r="G1843" s="1" t="str">
        <f>IFERROR(__xludf.DUMMYFUNCTION("""COMPUTED_VALUE"""),"c38cf7d672585e7a9f0ee0a2800a0c04")</f>
        <v>c38cf7d672585e7a9f0ee0a2800a0c04</v>
      </c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>
      <c r="A1844" s="2" t="s">
        <v>2146</v>
      </c>
      <c r="B1844" s="2" t="s">
        <v>1449</v>
      </c>
      <c r="C1844" s="1"/>
      <c r="D1844" s="1"/>
      <c r="E1844" s="1"/>
      <c r="F1844" s="1" t="str">
        <f>IFERROR(__xludf.DUMMYFUNCTION("""COMPUTED_VALUE"""),"2022-04-11 12:26:24 UTC")</f>
        <v>2022-04-11 12:26:24 UTC</v>
      </c>
      <c r="G1844" s="1" t="str">
        <f>IFERROR(__xludf.DUMMYFUNCTION("""COMPUTED_VALUE"""),"4a88db073101f6272efb800f4f1f6ec3")</f>
        <v>4a88db073101f6272efb800f4f1f6ec3</v>
      </c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>
      <c r="A1845" s="2" t="s">
        <v>2147</v>
      </c>
      <c r="B1845" s="2" t="s">
        <v>1449</v>
      </c>
      <c r="C1845" s="1"/>
      <c r="D1845" s="1"/>
      <c r="E1845" s="1"/>
      <c r="F1845" s="1" t="str">
        <f>IFERROR(__xludf.DUMMYFUNCTION("""COMPUTED_VALUE"""),"2022-04-11 12:26:20 UTC")</f>
        <v>2022-04-11 12:26:20 UTC</v>
      </c>
      <c r="G1845" s="1" t="str">
        <f>IFERROR(__xludf.DUMMYFUNCTION("""COMPUTED_VALUE"""),"4a88db073101f6272efb800f4f1f6ec3")</f>
        <v>4a88db073101f6272efb800f4f1f6ec3</v>
      </c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>
      <c r="A1846" s="2" t="s">
        <v>2148</v>
      </c>
      <c r="B1846" s="1"/>
      <c r="C1846" s="1"/>
      <c r="D1846" s="1"/>
      <c r="E1846" s="1"/>
      <c r="F1846" s="1" t="str">
        <f>IFERROR(__xludf.DUMMYFUNCTION("""COMPUTED_VALUE"""),"2022-04-11 12:26:01 UTC")</f>
        <v>2022-04-11 12:26:01 UTC</v>
      </c>
      <c r="G1846" s="1" t="str">
        <f>IFERROR(__xludf.DUMMYFUNCTION("""COMPUTED_VALUE"""),"4a88db073101f6272efb800f4f1f6ec3")</f>
        <v>4a88db073101f6272efb800f4f1f6ec3</v>
      </c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>
      <c r="A1847" s="2" t="s">
        <v>2149</v>
      </c>
      <c r="B1847" s="1"/>
      <c r="C1847" s="1"/>
      <c r="D1847" s="1"/>
      <c r="E1847" s="1"/>
      <c r="F1847" s="1" t="str">
        <f>IFERROR(__xludf.DUMMYFUNCTION("""COMPUTED_VALUE"""),"2022-04-11 12:24:56 UTC")</f>
        <v>2022-04-11 12:24:56 UTC</v>
      </c>
      <c r="G1847" s="1" t="str">
        <f>IFERROR(__xludf.DUMMYFUNCTION("""COMPUTED_VALUE"""),"4a88db073101f6272efb800f4f1f6ec3")</f>
        <v>4a88db073101f6272efb800f4f1f6ec3</v>
      </c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>
      <c r="A1848" s="2" t="s">
        <v>2150</v>
      </c>
      <c r="B1848" s="1"/>
      <c r="C1848" s="1"/>
      <c r="D1848" s="1"/>
      <c r="E1848" s="1"/>
      <c r="F1848" s="1" t="str">
        <f>IFERROR(__xludf.DUMMYFUNCTION("""COMPUTED_VALUE"""),"2022-04-11 12:24:54 UTC")</f>
        <v>2022-04-11 12:24:54 UTC</v>
      </c>
      <c r="G1848" s="1" t="str">
        <f>IFERROR(__xludf.DUMMYFUNCTION("""COMPUTED_VALUE"""),"4a88db073101f6272efb800f4f1f6ec3")</f>
        <v>4a88db073101f6272efb800f4f1f6ec3</v>
      </c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>
      <c r="A1849" s="2" t="s">
        <v>2151</v>
      </c>
      <c r="B1849" s="1"/>
      <c r="C1849" s="1"/>
      <c r="D1849" s="1"/>
      <c r="E1849" s="1"/>
      <c r="F1849" s="1" t="str">
        <f>IFERROR(__xludf.DUMMYFUNCTION("""COMPUTED_VALUE"""),"2022-04-11 12:24:52 UTC")</f>
        <v>2022-04-11 12:24:52 UTC</v>
      </c>
      <c r="G1849" s="1" t="str">
        <f>IFERROR(__xludf.DUMMYFUNCTION("""COMPUTED_VALUE"""),"52de8fe3bf3d733688e6b2195a288839")</f>
        <v>52de8fe3bf3d733688e6b2195a288839</v>
      </c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>
      <c r="A1850" s="2" t="s">
        <v>2152</v>
      </c>
      <c r="B1850" s="1"/>
      <c r="C1850" s="1"/>
      <c r="D1850" s="1"/>
      <c r="E1850" s="1"/>
      <c r="F1850" s="1" t="str">
        <f>IFERROR(__xludf.DUMMYFUNCTION("""COMPUTED_VALUE"""),"2022-04-11 12:24:48 UTC")</f>
        <v>2022-04-11 12:24:48 UTC</v>
      </c>
      <c r="G1850" s="1" t="str">
        <f>IFERROR(__xludf.DUMMYFUNCTION("""COMPUTED_VALUE"""),"7a5fa078140d1eacc3dea3dad59147ae")</f>
        <v>7a5fa078140d1eacc3dea3dad59147ae</v>
      </c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>
      <c r="A1851" s="2" t="s">
        <v>2153</v>
      </c>
      <c r="B1851" s="1"/>
      <c r="C1851" s="1"/>
      <c r="D1851" s="1"/>
      <c r="E1851" s="1"/>
      <c r="F1851" s="1" t="str">
        <f>IFERROR(__xludf.DUMMYFUNCTION("""COMPUTED_VALUE"""),"2022-04-11 12:24:44 UTC")</f>
        <v>2022-04-11 12:24:44 UTC</v>
      </c>
      <c r="G1851" s="1" t="str">
        <f>IFERROR(__xludf.DUMMYFUNCTION("""COMPUTED_VALUE"""),"859655292faa1c41d80073134d69e50c")</f>
        <v>859655292faa1c41d80073134d69e50c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>
      <c r="A1852" s="2" t="s">
        <v>2154</v>
      </c>
      <c r="B1852" s="1"/>
      <c r="C1852" s="1"/>
      <c r="D1852" s="1"/>
      <c r="E1852" s="1"/>
      <c r="F1852" s="1" t="str">
        <f>IFERROR(__xludf.DUMMYFUNCTION("""COMPUTED_VALUE"""),"2022-04-11 12:24:42 UTC")</f>
        <v>2022-04-11 12:24:42 UTC</v>
      </c>
      <c r="G1852" s="1" t="str">
        <f>IFERROR(__xludf.DUMMYFUNCTION("""COMPUTED_VALUE"""),"859655292faa1c41d80073134d69e50c")</f>
        <v>859655292faa1c41d80073134d69e50c</v>
      </c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>
      <c r="A1853" s="2" t="s">
        <v>2155</v>
      </c>
      <c r="B1853" s="1"/>
      <c r="C1853" s="1"/>
      <c r="D1853" s="1"/>
      <c r="E1853" s="1"/>
      <c r="F1853" s="1" t="str">
        <f>IFERROR(__xludf.DUMMYFUNCTION("""COMPUTED_VALUE"""),"2022-04-11 12:24:40 UTC")</f>
        <v>2022-04-11 12:24:40 UTC</v>
      </c>
      <c r="G1853" s="1" t="str">
        <f>IFERROR(__xludf.DUMMYFUNCTION("""COMPUTED_VALUE"""),"4a88db073101f6272efb800f4f1f6ec3")</f>
        <v>4a88db073101f6272efb800f4f1f6ec3</v>
      </c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>
      <c r="A1854" s="2" t="s">
        <v>2156</v>
      </c>
      <c r="B1854" s="1"/>
      <c r="C1854" s="1"/>
      <c r="D1854" s="1"/>
      <c r="E1854" s="1"/>
      <c r="F1854" s="1" t="str">
        <f>IFERROR(__xludf.DUMMYFUNCTION("""COMPUTED_VALUE"""),"2022-04-11 12:24:37 UTC")</f>
        <v>2022-04-11 12:24:37 UTC</v>
      </c>
      <c r="G1854" s="1" t="str">
        <f>IFERROR(__xludf.DUMMYFUNCTION("""COMPUTED_VALUE"""),"4a88db073101f6272efb800f4f1f6ec3")</f>
        <v>4a88db073101f6272efb800f4f1f6ec3</v>
      </c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>
      <c r="A1855" s="2" t="s">
        <v>2157</v>
      </c>
      <c r="B1855" s="1"/>
      <c r="C1855" s="1"/>
      <c r="D1855" s="1"/>
      <c r="E1855" s="1"/>
      <c r="F1855" s="1" t="str">
        <f>IFERROR(__xludf.DUMMYFUNCTION("""COMPUTED_VALUE"""),"2022-04-11 12:24:32 UTC")</f>
        <v>2022-04-11 12:24:32 UTC</v>
      </c>
      <c r="G1855" s="1" t="str">
        <f>IFERROR(__xludf.DUMMYFUNCTION("""COMPUTED_VALUE"""),"1675e55b6bebc6938e6f0bfa2a796ba1")</f>
        <v>1675e55b6bebc6938e6f0bfa2a796ba1</v>
      </c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>
      <c r="A1856" s="2" t="s">
        <v>2158</v>
      </c>
      <c r="B1856" s="1"/>
      <c r="C1856" s="1"/>
      <c r="D1856" s="1"/>
      <c r="E1856" s="1"/>
      <c r="F1856" s="1" t="str">
        <f>IFERROR(__xludf.DUMMYFUNCTION("""COMPUTED_VALUE"""),"2022-04-11 12:24:27 UTC")</f>
        <v>2022-04-11 12:24:27 UTC</v>
      </c>
      <c r="G1856" s="1" t="str">
        <f>IFERROR(__xludf.DUMMYFUNCTION("""COMPUTED_VALUE"""),"c217fb84d297de2a494df38922661dfe")</f>
        <v>c217fb84d297de2a494df38922661dfe</v>
      </c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>
      <c r="A1857" s="2" t="s">
        <v>2159</v>
      </c>
      <c r="B1857" s="2" t="s">
        <v>2160</v>
      </c>
      <c r="C1857" s="1"/>
      <c r="D1857" s="1"/>
      <c r="E1857" s="1"/>
      <c r="F1857" s="1" t="str">
        <f>IFERROR(__xludf.DUMMYFUNCTION("""COMPUTED_VALUE"""),"2022-04-11 12:24:22 UTC")</f>
        <v>2022-04-11 12:24:22 UTC</v>
      </c>
      <c r="G1857" s="1" t="str">
        <f>IFERROR(__xludf.DUMMYFUNCTION("""COMPUTED_VALUE"""),"b0619104fae5516dd438df9db24b1ec0")</f>
        <v>b0619104fae5516dd438df9db24b1ec0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>
      <c r="A1858" s="2" t="s">
        <v>2161</v>
      </c>
      <c r="B1858" s="2" t="s">
        <v>2160</v>
      </c>
      <c r="C1858" s="1"/>
      <c r="D1858" s="1"/>
      <c r="E1858" s="1"/>
      <c r="F1858" s="1" t="str">
        <f>IFERROR(__xludf.DUMMYFUNCTION("""COMPUTED_VALUE"""),"2022-04-11 12:24:18 UTC")</f>
        <v>2022-04-11 12:24:18 UTC</v>
      </c>
      <c r="G1858" s="1" t="str">
        <f>IFERROR(__xludf.DUMMYFUNCTION("""COMPUTED_VALUE"""),"c217fb84d297de2a494df38922661dfe")</f>
        <v>c217fb84d297de2a494df38922661dfe</v>
      </c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>
      <c r="A1859" s="2" t="s">
        <v>2162</v>
      </c>
      <c r="B1859" s="2" t="s">
        <v>1682</v>
      </c>
      <c r="C1859" s="1"/>
      <c r="D1859" s="1"/>
      <c r="E1859" s="1"/>
      <c r="F1859" s="1" t="str">
        <f>IFERROR(__xludf.DUMMYFUNCTION("""COMPUTED_VALUE"""),"2022-04-11 12:23:55 UTC")</f>
        <v>2022-04-11 12:23:55 UTC</v>
      </c>
      <c r="G1859" s="1" t="str">
        <f>IFERROR(__xludf.DUMMYFUNCTION("""COMPUTED_VALUE"""),"c217fb84d297de2a494df38922661dfe")</f>
        <v>c217fb84d297de2a494df38922661dfe</v>
      </c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>
      <c r="A1860" s="2" t="s">
        <v>2163</v>
      </c>
      <c r="B1860" s="2" t="s">
        <v>234</v>
      </c>
      <c r="C1860" s="1"/>
      <c r="D1860" s="1"/>
      <c r="E1860" s="1"/>
      <c r="F1860" s="1" t="str">
        <f>IFERROR(__xludf.DUMMYFUNCTION("""COMPUTED_VALUE"""),"2022-04-11 12:22:54 UTC")</f>
        <v>2022-04-11 12:22:54 UTC</v>
      </c>
      <c r="G1860" s="1" t="str">
        <f>IFERROR(__xludf.DUMMYFUNCTION("""COMPUTED_VALUE"""),"c217fb84d297de2a494df38922661dfe")</f>
        <v>c217fb84d297de2a494df38922661dfe</v>
      </c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>
      <c r="A1861" s="2" t="s">
        <v>2164</v>
      </c>
      <c r="B1861" s="2" t="s">
        <v>234</v>
      </c>
      <c r="C1861" s="1"/>
      <c r="D1861" s="1"/>
      <c r="E1861" s="1"/>
      <c r="F1861" s="1" t="str">
        <f>IFERROR(__xludf.DUMMYFUNCTION("""COMPUTED_VALUE"""),"2022-04-11 12:22:52 UTC")</f>
        <v>2022-04-11 12:22:52 UTC</v>
      </c>
      <c r="G1861" s="1" t="str">
        <f>IFERROR(__xludf.DUMMYFUNCTION("""COMPUTED_VALUE"""),"c217fb84d297de2a494df38922661dfe")</f>
        <v>c217fb84d297de2a494df38922661dfe</v>
      </c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>
      <c r="A1862" s="2" t="s">
        <v>2165</v>
      </c>
      <c r="B1862" s="2" t="s">
        <v>234</v>
      </c>
      <c r="C1862" s="1"/>
      <c r="D1862" s="1"/>
      <c r="E1862" s="1"/>
      <c r="F1862" s="1" t="str">
        <f>IFERROR(__xludf.DUMMYFUNCTION("""COMPUTED_VALUE"""),"2022-04-11 12:22:51 UTC")</f>
        <v>2022-04-11 12:22:51 UTC</v>
      </c>
      <c r="G1862" s="1" t="str">
        <f>IFERROR(__xludf.DUMMYFUNCTION("""COMPUTED_VALUE"""),"f5668c6e4d48bd6ba43f30cd376a0a8c")</f>
        <v>f5668c6e4d48bd6ba43f30cd376a0a8c</v>
      </c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>
      <c r="A1863" s="2" t="s">
        <v>2166</v>
      </c>
      <c r="B1863" s="2" t="s">
        <v>234</v>
      </c>
      <c r="C1863" s="1"/>
      <c r="D1863" s="1"/>
      <c r="E1863" s="1"/>
      <c r="F1863" s="1" t="str">
        <f>IFERROR(__xludf.DUMMYFUNCTION("""COMPUTED_VALUE"""),"2022-04-11 12:22:49 UTC")</f>
        <v>2022-04-11 12:22:49 UTC</v>
      </c>
      <c r="G1863" s="1" t="str">
        <f>IFERROR(__xludf.DUMMYFUNCTION("""COMPUTED_VALUE"""),"287b3891c76f490605dec6211844d934")</f>
        <v>287b3891c76f490605dec6211844d934</v>
      </c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>
      <c r="A1864" s="2" t="s">
        <v>2167</v>
      </c>
      <c r="B1864" s="2" t="s">
        <v>234</v>
      </c>
      <c r="C1864" s="1"/>
      <c r="D1864" s="1"/>
      <c r="E1864" s="1"/>
      <c r="F1864" s="1" t="str">
        <f>IFERROR(__xludf.DUMMYFUNCTION("""COMPUTED_VALUE"""),"2022-04-11 12:22:46 UTC")</f>
        <v>2022-04-11 12:22:46 UTC</v>
      </c>
      <c r="G1864" s="1" t="str">
        <f>IFERROR(__xludf.DUMMYFUNCTION("""COMPUTED_VALUE"""),"63c691db645157cdedf0fc60a48e6a0d")</f>
        <v>63c691db645157cdedf0fc60a48e6a0d</v>
      </c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>
      <c r="A1865" s="2" t="s">
        <v>2168</v>
      </c>
      <c r="B1865" s="2" t="s">
        <v>234</v>
      </c>
      <c r="C1865" s="1"/>
      <c r="D1865" s="1"/>
      <c r="E1865" s="1"/>
      <c r="F1865" s="1" t="str">
        <f>IFERROR(__xludf.DUMMYFUNCTION("""COMPUTED_VALUE"""),"2022-04-11 12:22:44 UTC")</f>
        <v>2022-04-11 12:22:44 UTC</v>
      </c>
      <c r="G1865" s="1" t="str">
        <f>IFERROR(__xludf.DUMMYFUNCTION("""COMPUTED_VALUE"""),"63c691db645157cdedf0fc60a48e6a0d")</f>
        <v>63c691db645157cdedf0fc60a48e6a0d</v>
      </c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>
      <c r="A1866" s="2" t="s">
        <v>2169</v>
      </c>
      <c r="B1866" s="1"/>
      <c r="C1866" s="1"/>
      <c r="D1866" s="1"/>
      <c r="E1866" s="1"/>
      <c r="F1866" s="1" t="str">
        <f>IFERROR(__xludf.DUMMYFUNCTION("""COMPUTED_VALUE"""),"2022-04-11 12:21:42 UTC")</f>
        <v>2022-04-11 12:21:42 UTC</v>
      </c>
      <c r="G1866" s="1" t="str">
        <f>IFERROR(__xludf.DUMMYFUNCTION("""COMPUTED_VALUE"""),"63c691db645157cdedf0fc60a48e6a0d")</f>
        <v>63c691db645157cdedf0fc60a48e6a0d</v>
      </c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>
      <c r="A1867" s="2" t="s">
        <v>2169</v>
      </c>
      <c r="B1867" s="2" t="s">
        <v>848</v>
      </c>
      <c r="C1867" s="1"/>
      <c r="D1867" s="1"/>
      <c r="E1867" s="1"/>
      <c r="F1867" s="1" t="str">
        <f>IFERROR(__xludf.DUMMYFUNCTION("""COMPUTED_VALUE"""),"2022-04-11 12:21:42 UTC")</f>
        <v>2022-04-11 12:21:42 UTC</v>
      </c>
      <c r="G1867" s="1" t="str">
        <f>IFERROR(__xludf.DUMMYFUNCTION("""COMPUTED_VALUE"""),"63c691db645157cdedf0fc60a48e6a0d")</f>
        <v>63c691db645157cdedf0fc60a48e6a0d</v>
      </c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>
      <c r="A1868" s="2" t="s">
        <v>2170</v>
      </c>
      <c r="B1868" s="1"/>
      <c r="C1868" s="1"/>
      <c r="D1868" s="1"/>
      <c r="E1868" s="1"/>
      <c r="F1868" s="1" t="str">
        <f>IFERROR(__xludf.DUMMYFUNCTION("""COMPUTED_VALUE"""),"2022-04-11 12:21:35 UTC")</f>
        <v>2022-04-11 12:21:35 UTC</v>
      </c>
      <c r="G1868" s="1" t="str">
        <f>IFERROR(__xludf.DUMMYFUNCTION("""COMPUTED_VALUE"""),"44a802b9b2519de2be2c50315af9345a")</f>
        <v>44a802b9b2519de2be2c50315af9345a</v>
      </c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>
      <c r="A1869" s="2" t="s">
        <v>2171</v>
      </c>
      <c r="B1869" s="2" t="s">
        <v>2172</v>
      </c>
      <c r="C1869" s="1"/>
      <c r="D1869" s="1"/>
      <c r="E1869" s="1"/>
      <c r="F1869" s="1" t="str">
        <f>IFERROR(__xludf.DUMMYFUNCTION("""COMPUTED_VALUE"""),"2022-04-11 12:20:57 UTC")</f>
        <v>2022-04-11 12:20:57 UTC</v>
      </c>
      <c r="G1869" s="1" t="str">
        <f>IFERROR(__xludf.DUMMYFUNCTION("""COMPUTED_VALUE"""),"8a1908b96a2ec5c627c8901573fe83ee")</f>
        <v>8a1908b96a2ec5c627c8901573fe83ee</v>
      </c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>
      <c r="A1870" s="2" t="s">
        <v>2173</v>
      </c>
      <c r="B1870" s="1"/>
      <c r="C1870" s="1"/>
      <c r="D1870" s="1"/>
      <c r="E1870" s="1"/>
      <c r="F1870" s="1" t="str">
        <f>IFERROR(__xludf.DUMMYFUNCTION("""COMPUTED_VALUE"""),"2022-04-11 12:20:50 UTC")</f>
        <v>2022-04-11 12:20:50 UTC</v>
      </c>
      <c r="G1870" s="1" t="str">
        <f>IFERROR(__xludf.DUMMYFUNCTION("""COMPUTED_VALUE"""),"7a6e5b62d6ef6635f5e67140d76e8d9b")</f>
        <v>7a6e5b62d6ef6635f5e67140d76e8d9b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>
      <c r="A1871" s="2" t="s">
        <v>2174</v>
      </c>
      <c r="B1871" s="2" t="s">
        <v>1272</v>
      </c>
      <c r="C1871" s="1"/>
      <c r="D1871" s="1"/>
      <c r="E1871" s="1"/>
      <c r="F1871" s="1" t="str">
        <f>IFERROR(__xludf.DUMMYFUNCTION("""COMPUTED_VALUE"""),"2022-04-11 12:20:04 UTC")</f>
        <v>2022-04-11 12:20:04 UTC</v>
      </c>
      <c r="G1871" s="1" t="str">
        <f>IFERROR(__xludf.DUMMYFUNCTION("""COMPUTED_VALUE"""),"44a802b9b2519de2be2c50315af9345a")</f>
        <v>44a802b9b2519de2be2c50315af9345a</v>
      </c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>
      <c r="A1872" s="2" t="s">
        <v>2175</v>
      </c>
      <c r="B1872" s="1"/>
      <c r="C1872" s="1"/>
      <c r="D1872" s="1"/>
      <c r="E1872" s="1"/>
      <c r="F1872" s="1" t="str">
        <f>IFERROR(__xludf.DUMMYFUNCTION("""COMPUTED_VALUE"""),"2022-04-11 12:20:00 UTC")</f>
        <v>2022-04-11 12:20:00 UTC</v>
      </c>
      <c r="G1872" s="1" t="str">
        <f>IFERROR(__xludf.DUMMYFUNCTION("""COMPUTED_VALUE"""),"44a802b9b2519de2be2c50315af9345a")</f>
        <v>44a802b9b2519de2be2c50315af9345a</v>
      </c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>
      <c r="A1873" s="2" t="s">
        <v>2175</v>
      </c>
      <c r="B1873" s="2" t="s">
        <v>1272</v>
      </c>
      <c r="C1873" s="1"/>
      <c r="D1873" s="1"/>
      <c r="E1873" s="1"/>
      <c r="F1873" s="1" t="str">
        <f>IFERROR(__xludf.DUMMYFUNCTION("""COMPUTED_VALUE"""),"2022-04-11 12:20:00 UTC")</f>
        <v>2022-04-11 12:20:00 UTC</v>
      </c>
      <c r="G1873" s="1" t="str">
        <f>IFERROR(__xludf.DUMMYFUNCTION("""COMPUTED_VALUE"""),"bdaaf968584652e6a8393cb15403c43c")</f>
        <v>bdaaf968584652e6a8393cb15403c43c</v>
      </c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>
      <c r="A1874" s="2" t="s">
        <v>2176</v>
      </c>
      <c r="B1874" s="2" t="s">
        <v>1272</v>
      </c>
      <c r="C1874" s="1"/>
      <c r="D1874" s="1"/>
      <c r="E1874" s="1"/>
      <c r="F1874" s="1" t="str">
        <f>IFERROR(__xludf.DUMMYFUNCTION("""COMPUTED_VALUE"""),"2022-04-11 12:19:36 UTC")</f>
        <v>2022-04-11 12:19:36 UTC</v>
      </c>
      <c r="G1874" s="1" t="str">
        <f>IFERROR(__xludf.DUMMYFUNCTION("""COMPUTED_VALUE"""),"2189cd9ae224ceffb931985ddaef3125")</f>
        <v>2189cd9ae224ceffb931985ddaef3125</v>
      </c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>
      <c r="A1875" s="2" t="s">
        <v>2177</v>
      </c>
      <c r="B1875" s="1"/>
      <c r="C1875" s="1"/>
      <c r="D1875" s="1"/>
      <c r="E1875" s="1"/>
      <c r="F1875" s="1" t="str">
        <f>IFERROR(__xludf.DUMMYFUNCTION("""COMPUTED_VALUE"""),"2022-04-11 12:18:58 UTC")</f>
        <v>2022-04-11 12:18:58 UTC</v>
      </c>
      <c r="G1875" s="1" t="str">
        <f>IFERROR(__xludf.DUMMYFUNCTION("""COMPUTED_VALUE"""),"d52f3aec51f362cfbfe525847e266239")</f>
        <v>d52f3aec51f362cfbfe525847e266239</v>
      </c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>
      <c r="A1876" s="2" t="s">
        <v>2178</v>
      </c>
      <c r="B1876" s="2" t="s">
        <v>1986</v>
      </c>
      <c r="C1876" s="1"/>
      <c r="D1876" s="1"/>
      <c r="E1876" s="1"/>
      <c r="F1876" s="1" t="str">
        <f>IFERROR(__xludf.DUMMYFUNCTION("""COMPUTED_VALUE"""),"2022-04-11 12:18:32 UTC")</f>
        <v>2022-04-11 12:18:32 UTC</v>
      </c>
      <c r="G1876" s="1" t="str">
        <f>IFERROR(__xludf.DUMMYFUNCTION("""COMPUTED_VALUE"""),"8311227abf517ff5e8882b9d5b8a3a53")</f>
        <v>8311227abf517ff5e8882b9d5b8a3a53</v>
      </c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>
      <c r="A1877" s="2" t="s">
        <v>2179</v>
      </c>
      <c r="B1877" s="2" t="s">
        <v>1904</v>
      </c>
      <c r="C1877" s="1"/>
      <c r="D1877" s="1"/>
      <c r="E1877" s="1"/>
      <c r="F1877" s="1" t="str">
        <f>IFERROR(__xludf.DUMMYFUNCTION("""COMPUTED_VALUE"""),"2022-04-11 12:17:16 UTC")</f>
        <v>2022-04-11 12:17:16 UTC</v>
      </c>
      <c r="G1877" s="1" t="str">
        <f>IFERROR(__xludf.DUMMYFUNCTION("""COMPUTED_VALUE"""),"456913b012efbbbc8eda380c7392acec")</f>
        <v>456913b012efbbbc8eda380c7392acec</v>
      </c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>
      <c r="A1878" s="2" t="s">
        <v>2180</v>
      </c>
      <c r="B1878" s="2" t="s">
        <v>234</v>
      </c>
      <c r="C1878" s="1"/>
      <c r="D1878" s="1"/>
      <c r="E1878" s="1"/>
      <c r="F1878" s="1" t="str">
        <f>IFERROR(__xludf.DUMMYFUNCTION("""COMPUTED_VALUE"""),"2022-04-11 12:16:19 UTC")</f>
        <v>2022-04-11 12:16:19 UTC</v>
      </c>
      <c r="G1878" s="1" t="str">
        <f>IFERROR(__xludf.DUMMYFUNCTION("""COMPUTED_VALUE"""),"dcd99e010dd832895745d1612b5288f2")</f>
        <v>dcd99e010dd832895745d1612b5288f2</v>
      </c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>
      <c r="A1879" s="2" t="s">
        <v>2181</v>
      </c>
      <c r="B1879" s="1"/>
      <c r="C1879" s="1"/>
      <c r="D1879" s="1"/>
      <c r="E1879" s="1"/>
      <c r="F1879" s="1" t="str">
        <f>IFERROR(__xludf.DUMMYFUNCTION("""COMPUTED_VALUE"""),"2022-04-11 12:16:17 UTC")</f>
        <v>2022-04-11 12:16:17 UTC</v>
      </c>
      <c r="G1879" s="1" t="str">
        <f>IFERROR(__xludf.DUMMYFUNCTION("""COMPUTED_VALUE"""),"fb6500dea6221826e348c04d933f3794")</f>
        <v>fb6500dea6221826e348c04d933f3794</v>
      </c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>
      <c r="A1880" s="2" t="s">
        <v>2182</v>
      </c>
      <c r="B1880" s="1"/>
      <c r="C1880" s="1"/>
      <c r="D1880" s="1"/>
      <c r="E1880" s="1"/>
      <c r="F1880" s="1" t="str">
        <f>IFERROR(__xludf.DUMMYFUNCTION("""COMPUTED_VALUE"""),"2022-04-11 12:16:14 UTC")</f>
        <v>2022-04-11 12:16:14 UTC</v>
      </c>
      <c r="G1880" s="1" t="str">
        <f>IFERROR(__xludf.DUMMYFUNCTION("""COMPUTED_VALUE"""),"fb6500dea6221826e348c04d933f3794")</f>
        <v>fb6500dea6221826e348c04d933f3794</v>
      </c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>
      <c r="A1881" s="2" t="s">
        <v>2183</v>
      </c>
      <c r="B1881" s="1"/>
      <c r="C1881" s="1"/>
      <c r="D1881" s="1"/>
      <c r="E1881" s="1"/>
      <c r="F1881" s="1" t="str">
        <f>IFERROR(__xludf.DUMMYFUNCTION("""COMPUTED_VALUE"""),"2022-04-11 12:16:12 UTC")</f>
        <v>2022-04-11 12:16:12 UTC</v>
      </c>
      <c r="G1881" s="1" t="str">
        <f>IFERROR(__xludf.DUMMYFUNCTION("""COMPUTED_VALUE"""),"d4691f15d56d3e5f615cbdbdaf8358ec")</f>
        <v>d4691f15d56d3e5f615cbdbdaf8358ec</v>
      </c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>
      <c r="A1882" s="2" t="s">
        <v>2184</v>
      </c>
      <c r="B1882" s="2" t="s">
        <v>848</v>
      </c>
      <c r="C1882" s="1"/>
      <c r="D1882" s="1"/>
      <c r="E1882" s="1"/>
      <c r="F1882" s="1" t="str">
        <f>IFERROR(__xludf.DUMMYFUNCTION("""COMPUTED_VALUE"""),"2022-04-11 12:15:52 UTC")</f>
        <v>2022-04-11 12:15:52 UTC</v>
      </c>
      <c r="G1882" s="1" t="str">
        <f>IFERROR(__xludf.DUMMYFUNCTION("""COMPUTED_VALUE"""),"9eb4b399d7470c46dfe5be6f4cce2f58")</f>
        <v>9eb4b399d7470c46dfe5be6f4cce2f58</v>
      </c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>
      <c r="A1883" s="2" t="s">
        <v>2185</v>
      </c>
      <c r="B1883" s="2" t="s">
        <v>2186</v>
      </c>
      <c r="C1883" s="1"/>
      <c r="D1883" s="1"/>
      <c r="E1883" s="1"/>
      <c r="F1883" s="1" t="str">
        <f>IFERROR(__xludf.DUMMYFUNCTION("""COMPUTED_VALUE"""),"2022-04-11 12:15:10 UTC")</f>
        <v>2022-04-11 12:15:10 UTC</v>
      </c>
      <c r="G1883" s="1" t="str">
        <f>IFERROR(__xludf.DUMMYFUNCTION("""COMPUTED_VALUE"""),"f55cb9c70fd83fa946f021b8614c31ec")</f>
        <v>f55cb9c70fd83fa946f021b8614c31ec</v>
      </c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>
      <c r="A1884" s="2" t="s">
        <v>2187</v>
      </c>
      <c r="B1884" s="2" t="s">
        <v>2188</v>
      </c>
      <c r="C1884" s="1"/>
      <c r="D1884" s="1"/>
      <c r="E1884" s="1"/>
      <c r="F1884" s="1" t="str">
        <f>IFERROR(__xludf.DUMMYFUNCTION("""COMPUTED_VALUE"""),"2022-04-11 12:14:44 UTC")</f>
        <v>2022-04-11 12:14:44 UTC</v>
      </c>
      <c r="G1884" s="1" t="str">
        <f>IFERROR(__xludf.DUMMYFUNCTION("""COMPUTED_VALUE"""),"96da69a436c876052c2dff0b2f467700")</f>
        <v>96da69a436c876052c2dff0b2f467700</v>
      </c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>
      <c r="A1885" s="2" t="s">
        <v>2189</v>
      </c>
      <c r="B1885" s="2" t="s">
        <v>2188</v>
      </c>
      <c r="C1885" s="1"/>
      <c r="D1885" s="1"/>
      <c r="E1885" s="1"/>
      <c r="F1885" s="1" t="str">
        <f>IFERROR(__xludf.DUMMYFUNCTION("""COMPUTED_VALUE"""),"2022-04-11 12:14:35 UTC")</f>
        <v>2022-04-11 12:14:35 UTC</v>
      </c>
      <c r="G1885" s="1" t="str">
        <f>IFERROR(__xludf.DUMMYFUNCTION("""COMPUTED_VALUE"""),"b2e5612c8fae2cae025acdec9bfbd780")</f>
        <v>b2e5612c8fae2cae025acdec9bfbd780</v>
      </c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>
      <c r="A1886" s="2" t="s">
        <v>2190</v>
      </c>
      <c r="B1886" s="2" t="s">
        <v>2191</v>
      </c>
      <c r="C1886" s="1"/>
      <c r="D1886" s="1"/>
      <c r="E1886" s="1"/>
      <c r="F1886" s="1" t="str">
        <f>IFERROR(__xludf.DUMMYFUNCTION("""COMPUTED_VALUE"""),"2022-04-11 12:14:27 UTC")</f>
        <v>2022-04-11 12:14:27 UTC</v>
      </c>
      <c r="G1886" s="1" t="str">
        <f>IFERROR(__xludf.DUMMYFUNCTION("""COMPUTED_VALUE"""),"bb7c8a0dc55f10b3f9e0f559e3793c86")</f>
        <v>bb7c8a0dc55f10b3f9e0f559e3793c86</v>
      </c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>
      <c r="A1887" s="2" t="s">
        <v>2192</v>
      </c>
      <c r="B1887" s="2" t="s">
        <v>2193</v>
      </c>
      <c r="C1887" s="1"/>
      <c r="D1887" s="1"/>
      <c r="E1887" s="1"/>
      <c r="F1887" s="1" t="str">
        <f>IFERROR(__xludf.DUMMYFUNCTION("""COMPUTED_VALUE"""),"2022-04-11 12:14:19 UTC")</f>
        <v>2022-04-11 12:14:19 UTC</v>
      </c>
      <c r="G1887" s="1" t="str">
        <f>IFERROR(__xludf.DUMMYFUNCTION("""COMPUTED_VALUE"""),"f55cb9c70fd83fa946f021b8614c31ec")</f>
        <v>f55cb9c70fd83fa946f021b8614c31ec</v>
      </c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>
      <c r="A1888" s="2" t="s">
        <v>2194</v>
      </c>
      <c r="B1888" s="2" t="s">
        <v>1986</v>
      </c>
      <c r="C1888" s="1"/>
      <c r="D1888" s="1"/>
      <c r="E1888" s="1"/>
      <c r="F1888" s="1" t="str">
        <f>IFERROR(__xludf.DUMMYFUNCTION("""COMPUTED_VALUE"""),"2022-04-11 12:13:55 UTC")</f>
        <v>2022-04-11 12:13:55 UTC</v>
      </c>
      <c r="G1888" s="1" t="str">
        <f>IFERROR(__xludf.DUMMYFUNCTION("""COMPUTED_VALUE"""),"f0717dca35df182f55219635a2a98d35")</f>
        <v>f0717dca35df182f55219635a2a98d35</v>
      </c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>
      <c r="A1889" s="2" t="s">
        <v>2195</v>
      </c>
      <c r="B1889" s="1"/>
      <c r="C1889" s="1"/>
      <c r="D1889" s="1"/>
      <c r="E1889" s="1"/>
      <c r="F1889" s="1" t="str">
        <f>IFERROR(__xludf.DUMMYFUNCTION("""COMPUTED_VALUE"""),"2022-04-11 12:13:51 UTC")</f>
        <v>2022-04-11 12:13:51 UTC</v>
      </c>
      <c r="G1889" s="1" t="str">
        <f>IFERROR(__xludf.DUMMYFUNCTION("""COMPUTED_VALUE"""),"f0717dca35df182f55219635a2a98d35")</f>
        <v>f0717dca35df182f55219635a2a98d35</v>
      </c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>
      <c r="A1890" s="2" t="s">
        <v>2196</v>
      </c>
      <c r="B1890" s="2" t="s">
        <v>2197</v>
      </c>
      <c r="C1890" s="1"/>
      <c r="D1890" s="1"/>
      <c r="E1890" s="1"/>
      <c r="F1890" s="1" t="str">
        <f>IFERROR(__xludf.DUMMYFUNCTION("""COMPUTED_VALUE"""),"2022-04-11 12:12:49 UTC")</f>
        <v>2022-04-11 12:12:49 UTC</v>
      </c>
      <c r="G1890" s="1" t="str">
        <f>IFERROR(__xludf.DUMMYFUNCTION("""COMPUTED_VALUE"""),"f0717dca35df182f55219635a2a98d35")</f>
        <v>f0717dca35df182f55219635a2a98d35</v>
      </c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>
      <c r="A1891" s="2" t="s">
        <v>2198</v>
      </c>
      <c r="B1891" s="2" t="s">
        <v>2188</v>
      </c>
      <c r="C1891" s="1"/>
      <c r="D1891" s="1"/>
      <c r="E1891" s="1"/>
      <c r="F1891" s="1" t="str">
        <f>IFERROR(__xludf.DUMMYFUNCTION("""COMPUTED_VALUE"""),"2022-04-11 12:11:50 UTC")</f>
        <v>2022-04-11 12:11:50 UTC</v>
      </c>
      <c r="G1891" s="1" t="str">
        <f>IFERROR(__xludf.DUMMYFUNCTION("""COMPUTED_VALUE"""),"f55cb9c70fd83fa946f021b8614c31ec")</f>
        <v>f55cb9c70fd83fa946f021b8614c31ec</v>
      </c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>
      <c r="A1892" s="2" t="s">
        <v>2199</v>
      </c>
      <c r="B1892" s="2" t="s">
        <v>2200</v>
      </c>
      <c r="C1892" s="1"/>
      <c r="D1892" s="1"/>
      <c r="E1892" s="1"/>
      <c r="F1892" s="1" t="str">
        <f>IFERROR(__xludf.DUMMYFUNCTION("""COMPUTED_VALUE"""),"2022-04-11 12:11:16 UTC")</f>
        <v>2022-04-11 12:11:16 UTC</v>
      </c>
      <c r="G1892" s="1" t="str">
        <f>IFERROR(__xludf.DUMMYFUNCTION("""COMPUTED_VALUE"""),"f55cb9c70fd83fa946f021b8614c31ec")</f>
        <v>f55cb9c70fd83fa946f021b8614c31ec</v>
      </c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>
      <c r="A1893" s="2" t="s">
        <v>2201</v>
      </c>
      <c r="B1893" s="1"/>
      <c r="C1893" s="1"/>
      <c r="D1893" s="1"/>
      <c r="E1893" s="1"/>
      <c r="F1893" s="1" t="str">
        <f>IFERROR(__xludf.DUMMYFUNCTION("""COMPUTED_VALUE"""),"2022-04-11 12:09:39 UTC")</f>
        <v>2022-04-11 12:09:39 UTC</v>
      </c>
      <c r="G1893" s="1" t="str">
        <f>IFERROR(__xludf.DUMMYFUNCTION("""COMPUTED_VALUE"""),"f55cb9c70fd83fa946f021b8614c31ec")</f>
        <v>f55cb9c70fd83fa946f021b8614c31ec</v>
      </c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>
      <c r="A1894" s="2" t="s">
        <v>2202</v>
      </c>
      <c r="B1894" s="2" t="s">
        <v>2203</v>
      </c>
      <c r="C1894" s="1"/>
      <c r="D1894" s="1"/>
      <c r="E1894" s="1"/>
      <c r="F1894" s="1" t="str">
        <f>IFERROR(__xludf.DUMMYFUNCTION("""COMPUTED_VALUE"""),"2022-04-11 12:07:28 UTC")</f>
        <v>2022-04-11 12:07:28 UTC</v>
      </c>
      <c r="G1894" s="1" t="str">
        <f>IFERROR(__xludf.DUMMYFUNCTION("""COMPUTED_VALUE"""),"456913b012efbbbc8eda380c7392acec")</f>
        <v>456913b012efbbbc8eda380c7392acec</v>
      </c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>
      <c r="A1895" s="2" t="s">
        <v>2204</v>
      </c>
      <c r="B1895" s="2" t="s">
        <v>1076</v>
      </c>
      <c r="C1895" s="1"/>
      <c r="D1895" s="1"/>
      <c r="E1895" s="1"/>
      <c r="F1895" s="1" t="str">
        <f>IFERROR(__xludf.DUMMYFUNCTION("""COMPUTED_VALUE"""),"2022-04-11 12:07:03 UTC")</f>
        <v>2022-04-11 12:07:03 UTC</v>
      </c>
      <c r="G1895" s="1" t="str">
        <f>IFERROR(__xludf.DUMMYFUNCTION("""COMPUTED_VALUE"""),"4256c684db92b205fffd85e795bf8deb")</f>
        <v>4256c684db92b205fffd85e795bf8deb</v>
      </c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>
      <c r="A1896" s="2" t="s">
        <v>2205</v>
      </c>
      <c r="B1896" s="2" t="s">
        <v>1986</v>
      </c>
      <c r="C1896" s="1"/>
      <c r="D1896" s="1"/>
      <c r="E1896" s="1"/>
      <c r="F1896" s="1" t="str">
        <f>IFERROR(__xludf.DUMMYFUNCTION("""COMPUTED_VALUE"""),"2022-04-11 12:05:51 UTC")</f>
        <v>2022-04-11 12:05:51 UTC</v>
      </c>
      <c r="G1896" s="1" t="str">
        <f>IFERROR(__xludf.DUMMYFUNCTION("""COMPUTED_VALUE"""),"4256c684db92b205fffd85e795bf8deb")</f>
        <v>4256c684db92b205fffd85e795bf8deb</v>
      </c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>
      <c r="A1897" s="2" t="s">
        <v>2206</v>
      </c>
      <c r="B1897" s="2" t="s">
        <v>1986</v>
      </c>
      <c r="C1897" s="1"/>
      <c r="D1897" s="1"/>
      <c r="E1897" s="1"/>
      <c r="F1897" s="1" t="str">
        <f>IFERROR(__xludf.DUMMYFUNCTION("""COMPUTED_VALUE"""),"2022-04-11 12:05:40 UTC")</f>
        <v>2022-04-11 12:05:40 UTC</v>
      </c>
      <c r="G1897" s="1" t="str">
        <f>IFERROR(__xludf.DUMMYFUNCTION("""COMPUTED_VALUE"""),"8a1908b96a2ec5c627c8901573fe83ee")</f>
        <v>8a1908b96a2ec5c627c8901573fe83ee</v>
      </c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>
      <c r="A1898" s="2" t="s">
        <v>2207</v>
      </c>
      <c r="B1898" s="2" t="s">
        <v>1986</v>
      </c>
      <c r="C1898" s="1"/>
      <c r="D1898" s="1"/>
      <c r="E1898" s="1"/>
      <c r="F1898" s="1" t="str">
        <f>IFERROR(__xludf.DUMMYFUNCTION("""COMPUTED_VALUE"""),"2022-04-11 12:05:38 UTC")</f>
        <v>2022-04-11 12:05:38 UTC</v>
      </c>
      <c r="G1898" s="1" t="str">
        <f>IFERROR(__xludf.DUMMYFUNCTION("""COMPUTED_VALUE"""),"8a1908b96a2ec5c627c8901573fe83ee")</f>
        <v>8a1908b96a2ec5c627c8901573fe83ee</v>
      </c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>
      <c r="A1899" s="2" t="s">
        <v>2208</v>
      </c>
      <c r="B1899" s="1"/>
      <c r="C1899" s="1"/>
      <c r="D1899" s="1"/>
      <c r="E1899" s="1"/>
      <c r="F1899" s="1" t="str">
        <f>IFERROR(__xludf.DUMMYFUNCTION("""COMPUTED_VALUE"""),"2022-04-11 12:05:28 UTC")</f>
        <v>2022-04-11 12:05:28 UTC</v>
      </c>
      <c r="G1899" s="1" t="str">
        <f>IFERROR(__xludf.DUMMYFUNCTION("""COMPUTED_VALUE"""),"493d1d81be0820670270687181f436b4")</f>
        <v>493d1d81be0820670270687181f436b4</v>
      </c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>
      <c r="A1900" s="2" t="s">
        <v>2209</v>
      </c>
      <c r="B1900" s="2" t="s">
        <v>2210</v>
      </c>
      <c r="C1900" s="1"/>
      <c r="D1900" s="1"/>
      <c r="E1900" s="1"/>
      <c r="F1900" s="1" t="str">
        <f>IFERROR(__xludf.DUMMYFUNCTION("""COMPUTED_VALUE"""),"2022-04-11 12:05:21 UTC")</f>
        <v>2022-04-11 12:05:21 UTC</v>
      </c>
      <c r="G1900" s="1" t="str">
        <f>IFERROR(__xludf.DUMMYFUNCTION("""COMPUTED_VALUE"""),"4dfbbebbe0051d0f57669e6ffdf528fd")</f>
        <v>4dfbbebbe0051d0f57669e6ffdf528fd</v>
      </c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>
      <c r="A1901" s="2" t="s">
        <v>2211</v>
      </c>
      <c r="B1901" s="2" t="s">
        <v>2210</v>
      </c>
      <c r="C1901" s="1"/>
      <c r="D1901" s="1"/>
      <c r="E1901" s="1"/>
      <c r="F1901" s="1" t="str">
        <f>IFERROR(__xludf.DUMMYFUNCTION("""COMPUTED_VALUE"""),"2022-04-11 12:05:16 UTC")</f>
        <v>2022-04-11 12:05:16 UTC</v>
      </c>
      <c r="G1901" s="1" t="str">
        <f>IFERROR(__xludf.DUMMYFUNCTION("""COMPUTED_VALUE"""),"bb7c8a0dc55f10b3f9e0f559e3793c86")</f>
        <v>bb7c8a0dc55f10b3f9e0f559e3793c86</v>
      </c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>
      <c r="A1902" s="2" t="s">
        <v>2212</v>
      </c>
      <c r="B1902" s="2" t="s">
        <v>1986</v>
      </c>
      <c r="C1902" s="1"/>
      <c r="D1902" s="1"/>
      <c r="E1902" s="1"/>
      <c r="F1902" s="1" t="str">
        <f>IFERROR(__xludf.DUMMYFUNCTION("""COMPUTED_VALUE"""),"2022-04-11 12:05:07 UTC")</f>
        <v>2022-04-11 12:05:07 UTC</v>
      </c>
      <c r="G1902" s="1" t="str">
        <f>IFERROR(__xludf.DUMMYFUNCTION("""COMPUTED_VALUE"""),"bb7c8a0dc55f10b3f9e0f559e3793c86")</f>
        <v>bb7c8a0dc55f10b3f9e0f559e3793c86</v>
      </c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>
      <c r="A1903" s="2" t="s">
        <v>2213</v>
      </c>
      <c r="B1903" s="2" t="s">
        <v>2214</v>
      </c>
      <c r="C1903" s="1"/>
      <c r="D1903" s="1"/>
      <c r="E1903" s="1"/>
      <c r="F1903" s="1" t="str">
        <f>IFERROR(__xludf.DUMMYFUNCTION("""COMPUTED_VALUE"""),"2022-04-11 12:05:05 UTC")</f>
        <v>2022-04-11 12:05:05 UTC</v>
      </c>
      <c r="G1903" s="1" t="str">
        <f>IFERROR(__xludf.DUMMYFUNCTION("""COMPUTED_VALUE"""),"9265f97fd2c02664d71e6c39d8cdab7f")</f>
        <v>9265f97fd2c02664d71e6c39d8cdab7f</v>
      </c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>
      <c r="A1904" s="2" t="s">
        <v>2215</v>
      </c>
      <c r="B1904" s="2" t="s">
        <v>2216</v>
      </c>
      <c r="C1904" s="1"/>
      <c r="D1904" s="1"/>
      <c r="E1904" s="1"/>
      <c r="F1904" s="1" t="str">
        <f>IFERROR(__xludf.DUMMYFUNCTION("""COMPUTED_VALUE"""),"2022-04-11 12:03:49 UTC")</f>
        <v>2022-04-11 12:03:49 UTC</v>
      </c>
      <c r="G1904" s="1" t="str">
        <f>IFERROR(__xludf.DUMMYFUNCTION("""COMPUTED_VALUE"""),"bb7c8a0dc55f10b3f9e0f559e3793c86")</f>
        <v>bb7c8a0dc55f10b3f9e0f559e3793c86</v>
      </c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>
      <c r="A1905" s="2" t="s">
        <v>2217</v>
      </c>
      <c r="B1905" s="2" t="s">
        <v>2218</v>
      </c>
      <c r="C1905" s="1"/>
      <c r="D1905" s="1"/>
      <c r="E1905" s="1"/>
      <c r="F1905" s="1" t="str">
        <f>IFERROR(__xludf.DUMMYFUNCTION("""COMPUTED_VALUE"""),"2022-04-11 12:03:24 UTC")</f>
        <v>2022-04-11 12:03:24 UTC</v>
      </c>
      <c r="G1905" s="1" t="str">
        <f>IFERROR(__xludf.DUMMYFUNCTION("""COMPUTED_VALUE"""),"fd922be4ff448680a1b2545e911f661d")</f>
        <v>fd922be4ff448680a1b2545e911f661d</v>
      </c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>
      <c r="A1906" s="2" t="s">
        <v>2219</v>
      </c>
      <c r="B1906" s="2" t="s">
        <v>2220</v>
      </c>
      <c r="C1906" s="1"/>
      <c r="D1906" s="1"/>
      <c r="E1906" s="1"/>
      <c r="F1906" s="1" t="str">
        <f>IFERROR(__xludf.DUMMYFUNCTION("""COMPUTED_VALUE"""),"2022-04-11 12:02:22 UTC")</f>
        <v>2022-04-11 12:02:22 UTC</v>
      </c>
      <c r="G1906" s="1" t="str">
        <f>IFERROR(__xludf.DUMMYFUNCTION("""COMPUTED_VALUE"""),"fd922be4ff448680a1b2545e911f661d")</f>
        <v>fd922be4ff448680a1b2545e911f661d</v>
      </c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>
      <c r="A1907" s="2" t="s">
        <v>2221</v>
      </c>
      <c r="B1907" s="1"/>
      <c r="C1907" s="1"/>
      <c r="D1907" s="1"/>
      <c r="E1907" s="1"/>
      <c r="F1907" s="1" t="str">
        <f>IFERROR(__xludf.DUMMYFUNCTION("""COMPUTED_VALUE"""),"2022-04-11 12:02:09 UTC")</f>
        <v>2022-04-11 12:02:09 UTC</v>
      </c>
      <c r="G1907" s="1" t="str">
        <f>IFERROR(__xludf.DUMMYFUNCTION("""COMPUTED_VALUE"""),"fd922be4ff448680a1b2545e911f661d")</f>
        <v>fd922be4ff448680a1b2545e911f661d</v>
      </c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>
      <c r="A1908" s="2" t="s">
        <v>2222</v>
      </c>
      <c r="B1908" s="1"/>
      <c r="C1908" s="1"/>
      <c r="D1908" s="1"/>
      <c r="E1908" s="1"/>
      <c r="F1908" s="1" t="str">
        <f>IFERROR(__xludf.DUMMYFUNCTION("""COMPUTED_VALUE"""),"2022-04-11 12:01:30 UTC")</f>
        <v>2022-04-11 12:01:30 UTC</v>
      </c>
      <c r="G1908" s="1" t="str">
        <f>IFERROR(__xludf.DUMMYFUNCTION("""COMPUTED_VALUE"""),"1ce92f87ff2e3134079cda0941e239f5")</f>
        <v>1ce92f87ff2e3134079cda0941e239f5</v>
      </c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>
      <c r="A1909" s="2" t="s">
        <v>2223</v>
      </c>
      <c r="B1909" s="1"/>
      <c r="C1909" s="1"/>
      <c r="D1909" s="1"/>
      <c r="E1909" s="1"/>
      <c r="F1909" s="1" t="str">
        <f>IFERROR(__xludf.DUMMYFUNCTION("""COMPUTED_VALUE"""),"2022-04-11 11:59:56 UTC")</f>
        <v>2022-04-11 11:59:56 UTC</v>
      </c>
      <c r="G1909" s="1" t="str">
        <f>IFERROR(__xludf.DUMMYFUNCTION("""COMPUTED_VALUE"""),"e25c90222a8fb87fd415568316644d68")</f>
        <v>e25c90222a8fb87fd415568316644d68</v>
      </c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>
      <c r="A1910" s="2" t="s">
        <v>2224</v>
      </c>
      <c r="B1910" s="1"/>
      <c r="C1910" s="1"/>
      <c r="D1910" s="1"/>
      <c r="E1910" s="1"/>
      <c r="F1910" s="1" t="str">
        <f>IFERROR(__xludf.DUMMYFUNCTION("""COMPUTED_VALUE"""),"2022-04-11 11:59:38 UTC")</f>
        <v>2022-04-11 11:59:38 UTC</v>
      </c>
      <c r="G1910" s="1" t="str">
        <f>IFERROR(__xludf.DUMMYFUNCTION("""COMPUTED_VALUE"""),"740715fbc7af1317e61bcc3256abd40d")</f>
        <v>740715fbc7af1317e61bcc3256abd40d</v>
      </c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>
      <c r="A1911" s="2" t="s">
        <v>2225</v>
      </c>
      <c r="B1911" s="2" t="s">
        <v>2226</v>
      </c>
      <c r="C1911" s="1"/>
      <c r="D1911" s="1"/>
      <c r="E1911" s="1"/>
      <c r="F1911" s="1" t="str">
        <f>IFERROR(__xludf.DUMMYFUNCTION("""COMPUTED_VALUE"""),"2022-04-11 11:58:51 UTC")</f>
        <v>2022-04-11 11:58:51 UTC</v>
      </c>
      <c r="G1911" s="1" t="str">
        <f>IFERROR(__xludf.DUMMYFUNCTION("""COMPUTED_VALUE"""),"740715fbc7af1317e61bcc3256abd40d")</f>
        <v>740715fbc7af1317e61bcc3256abd40d</v>
      </c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>
      <c r="A1912" s="2" t="s">
        <v>2227</v>
      </c>
      <c r="B1912" s="2" t="s">
        <v>234</v>
      </c>
      <c r="C1912" s="1"/>
      <c r="D1912" s="1"/>
      <c r="E1912" s="1"/>
      <c r="F1912" s="1" t="str">
        <f>IFERROR(__xludf.DUMMYFUNCTION("""COMPUTED_VALUE"""),"2022-04-11 11:58:21 UTC")</f>
        <v>2022-04-11 11:58:21 UTC</v>
      </c>
      <c r="G1912" s="1" t="str">
        <f>IFERROR(__xludf.DUMMYFUNCTION("""COMPUTED_VALUE"""),"6238c3c89df9f61be5e96afe8d4becde")</f>
        <v>6238c3c89df9f61be5e96afe8d4becde</v>
      </c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>
      <c r="A1913" s="2" t="s">
        <v>2228</v>
      </c>
      <c r="B1913" s="2" t="s">
        <v>234</v>
      </c>
      <c r="C1913" s="1"/>
      <c r="D1913" s="1"/>
      <c r="E1913" s="1"/>
      <c r="F1913" s="1" t="str">
        <f>IFERROR(__xludf.DUMMYFUNCTION("""COMPUTED_VALUE"""),"2022-04-11 11:58:18 UTC")</f>
        <v>2022-04-11 11:58:18 UTC</v>
      </c>
      <c r="G1913" s="1" t="str">
        <f>IFERROR(__xludf.DUMMYFUNCTION("""COMPUTED_VALUE"""),"78c5eaec19c940d9cb6d8bab591845bf")</f>
        <v>78c5eaec19c940d9cb6d8bab591845bf</v>
      </c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>
      <c r="A1914" s="2" t="s">
        <v>2229</v>
      </c>
      <c r="B1914" s="1"/>
      <c r="C1914" s="1"/>
      <c r="D1914" s="1"/>
      <c r="E1914" s="1"/>
      <c r="F1914" s="1" t="str">
        <f>IFERROR(__xludf.DUMMYFUNCTION("""COMPUTED_VALUE"""),"2022-04-11 11:57:54 UTC")</f>
        <v>2022-04-11 11:57:54 UTC</v>
      </c>
      <c r="G1914" s="1" t="str">
        <f>IFERROR(__xludf.DUMMYFUNCTION("""COMPUTED_VALUE"""),"f0717dca35df182f55219635a2a98d35")</f>
        <v>f0717dca35df182f55219635a2a98d35</v>
      </c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>
      <c r="A1915" s="2" t="s">
        <v>2230</v>
      </c>
      <c r="B1915" s="2" t="s">
        <v>234</v>
      </c>
      <c r="C1915" s="1"/>
      <c r="D1915" s="1"/>
      <c r="E1915" s="1"/>
      <c r="F1915" s="1" t="str">
        <f>IFERROR(__xludf.DUMMYFUNCTION("""COMPUTED_VALUE"""),"2022-04-11 11:57:29 UTC")</f>
        <v>2022-04-11 11:57:29 UTC</v>
      </c>
      <c r="G1915" s="1" t="str">
        <f>IFERROR(__xludf.DUMMYFUNCTION("""COMPUTED_VALUE"""),"740715fbc7af1317e61bcc3256abd40d")</f>
        <v>740715fbc7af1317e61bcc3256abd40d</v>
      </c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>
      <c r="A1916" s="2" t="s">
        <v>2231</v>
      </c>
      <c r="B1916" s="2" t="s">
        <v>234</v>
      </c>
      <c r="C1916" s="1"/>
      <c r="D1916" s="1"/>
      <c r="E1916" s="1"/>
      <c r="F1916" s="1" t="str">
        <f>IFERROR(__xludf.DUMMYFUNCTION("""COMPUTED_VALUE"""),"2022-04-11 11:57:28 UTC")</f>
        <v>2022-04-11 11:57:28 UTC</v>
      </c>
      <c r="G1916" s="1" t="str">
        <f>IFERROR(__xludf.DUMMYFUNCTION("""COMPUTED_VALUE"""),"2880b933c0aa1dda68e6354d0ea163c7")</f>
        <v>2880b933c0aa1dda68e6354d0ea163c7</v>
      </c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>
      <c r="A1917" s="2" t="s">
        <v>2232</v>
      </c>
      <c r="B1917" s="2" t="s">
        <v>234</v>
      </c>
      <c r="C1917" s="1"/>
      <c r="D1917" s="1"/>
      <c r="E1917" s="1"/>
      <c r="F1917" s="1" t="str">
        <f>IFERROR(__xludf.DUMMYFUNCTION("""COMPUTED_VALUE"""),"2022-04-11 11:57:26 UTC")</f>
        <v>2022-04-11 11:57:26 UTC</v>
      </c>
      <c r="G1917" s="1" t="str">
        <f>IFERROR(__xludf.DUMMYFUNCTION("""COMPUTED_VALUE"""),"d0cc43b03cf4d442e510580142177e00")</f>
        <v>d0cc43b03cf4d442e510580142177e00</v>
      </c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>
      <c r="A1918" s="2" t="s">
        <v>2233</v>
      </c>
      <c r="B1918" s="2" t="s">
        <v>234</v>
      </c>
      <c r="C1918" s="1"/>
      <c r="D1918" s="1"/>
      <c r="E1918" s="1"/>
      <c r="F1918" s="1" t="str">
        <f>IFERROR(__xludf.DUMMYFUNCTION("""COMPUTED_VALUE"""),"2022-04-11 11:57:25 UTC")</f>
        <v>2022-04-11 11:57:25 UTC</v>
      </c>
      <c r="G1918" s="1" t="str">
        <f>IFERROR(__xludf.DUMMYFUNCTION("""COMPUTED_VALUE"""),"d0cc43b03cf4d442e510580142177e00")</f>
        <v>d0cc43b03cf4d442e510580142177e00</v>
      </c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>
      <c r="A1919" s="2" t="s">
        <v>2234</v>
      </c>
      <c r="B1919" s="2" t="s">
        <v>234</v>
      </c>
      <c r="C1919" s="1"/>
      <c r="D1919" s="1"/>
      <c r="E1919" s="1"/>
      <c r="F1919" s="1" t="str">
        <f>IFERROR(__xludf.DUMMYFUNCTION("""COMPUTED_VALUE"""),"2022-04-11 11:57:24 UTC")</f>
        <v>2022-04-11 11:57:24 UTC</v>
      </c>
      <c r="G1919" s="1" t="str">
        <f>IFERROR(__xludf.DUMMYFUNCTION("""COMPUTED_VALUE"""),"f0717dca35df182f55219635a2a98d35")</f>
        <v>f0717dca35df182f55219635a2a98d35</v>
      </c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>
      <c r="A1920" s="2" t="s">
        <v>2235</v>
      </c>
      <c r="B1920" s="2" t="s">
        <v>234</v>
      </c>
      <c r="C1920" s="1"/>
      <c r="D1920" s="1"/>
      <c r="E1920" s="1"/>
      <c r="F1920" s="1" t="str">
        <f>IFERROR(__xludf.DUMMYFUNCTION("""COMPUTED_VALUE"""),"2022-04-11 11:57:23 UTC")</f>
        <v>2022-04-11 11:57:23 UTC</v>
      </c>
      <c r="G1920" s="1" t="str">
        <f>IFERROR(__xludf.DUMMYFUNCTION("""COMPUTED_VALUE"""),"f0717dca35df182f55219635a2a98d35")</f>
        <v>f0717dca35df182f55219635a2a98d35</v>
      </c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>
      <c r="A1921" s="2" t="s">
        <v>2236</v>
      </c>
      <c r="B1921" s="2" t="s">
        <v>234</v>
      </c>
      <c r="C1921" s="1"/>
      <c r="D1921" s="1"/>
      <c r="E1921" s="1"/>
      <c r="F1921" s="1" t="str">
        <f>IFERROR(__xludf.DUMMYFUNCTION("""COMPUTED_VALUE"""),"2022-04-11 11:57:22 UTC")</f>
        <v>2022-04-11 11:57:22 UTC</v>
      </c>
      <c r="G1921" s="1" t="str">
        <f>IFERROR(__xludf.DUMMYFUNCTION("""COMPUTED_VALUE"""),"f0717dca35df182f55219635a2a98d35")</f>
        <v>f0717dca35df182f55219635a2a98d35</v>
      </c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>
      <c r="A1922" s="2" t="s">
        <v>2237</v>
      </c>
      <c r="B1922" s="2" t="s">
        <v>234</v>
      </c>
      <c r="C1922" s="1"/>
      <c r="D1922" s="1"/>
      <c r="E1922" s="1"/>
      <c r="F1922" s="1" t="str">
        <f>IFERROR(__xludf.DUMMYFUNCTION("""COMPUTED_VALUE"""),"2022-04-11 11:57:20 UTC")</f>
        <v>2022-04-11 11:57:20 UTC</v>
      </c>
      <c r="G1922" s="1" t="str">
        <f>IFERROR(__xludf.DUMMYFUNCTION("""COMPUTED_VALUE"""),"d0cc43b03cf4d442e510580142177e00")</f>
        <v>d0cc43b03cf4d442e510580142177e00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>
      <c r="A1923" s="2" t="s">
        <v>2238</v>
      </c>
      <c r="B1923" s="2" t="s">
        <v>234</v>
      </c>
      <c r="C1923" s="1"/>
      <c r="D1923" s="1"/>
      <c r="E1923" s="1"/>
      <c r="F1923" s="1" t="str">
        <f>IFERROR(__xludf.DUMMYFUNCTION("""COMPUTED_VALUE"""),"2022-04-11 11:57:19 UTC")</f>
        <v>2022-04-11 11:57:19 UTC</v>
      </c>
      <c r="G1923" s="1" t="str">
        <f>IFERROR(__xludf.DUMMYFUNCTION("""COMPUTED_VALUE"""),"3a5c788558ee9dad7409e91d6b5d93a1")</f>
        <v>3a5c788558ee9dad7409e91d6b5d93a1</v>
      </c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>
      <c r="A1924" s="2" t="s">
        <v>2239</v>
      </c>
      <c r="B1924" s="2" t="s">
        <v>234</v>
      </c>
      <c r="C1924" s="1"/>
      <c r="D1924" s="1"/>
      <c r="E1924" s="1"/>
      <c r="F1924" s="1" t="str">
        <f>IFERROR(__xludf.DUMMYFUNCTION("""COMPUTED_VALUE"""),"2022-04-11 11:57:18 UTC")</f>
        <v>2022-04-11 11:57:18 UTC</v>
      </c>
      <c r="G1924" s="1" t="str">
        <f>IFERROR(__xludf.DUMMYFUNCTION("""COMPUTED_VALUE"""),"f55cb9c70fd83fa946f021b8614c31ec")</f>
        <v>f55cb9c70fd83fa946f021b8614c31ec</v>
      </c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>
      <c r="A1925" s="2" t="s">
        <v>2240</v>
      </c>
      <c r="B1925" s="2" t="s">
        <v>234</v>
      </c>
      <c r="C1925" s="1"/>
      <c r="D1925" s="1"/>
      <c r="E1925" s="1"/>
      <c r="F1925" s="1" t="str">
        <f>IFERROR(__xludf.DUMMYFUNCTION("""COMPUTED_VALUE"""),"2022-04-11 11:57:17 UTC")</f>
        <v>2022-04-11 11:57:17 UTC</v>
      </c>
      <c r="G1925" s="1" t="str">
        <f>IFERROR(__xludf.DUMMYFUNCTION("""COMPUTED_VALUE"""),"3a5c788558ee9dad7409e91d6b5d93a1")</f>
        <v>3a5c788558ee9dad7409e91d6b5d93a1</v>
      </c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>
      <c r="A1926" s="2" t="s">
        <v>2241</v>
      </c>
      <c r="B1926" s="2" t="s">
        <v>234</v>
      </c>
      <c r="C1926" s="1"/>
      <c r="D1926" s="1"/>
      <c r="E1926" s="1"/>
      <c r="F1926" s="1" t="str">
        <f>IFERROR(__xludf.DUMMYFUNCTION("""COMPUTED_VALUE"""),"2022-04-11 11:57:15 UTC")</f>
        <v>2022-04-11 11:57:15 UTC</v>
      </c>
      <c r="G1926" s="1" t="str">
        <f>IFERROR(__xludf.DUMMYFUNCTION("""COMPUTED_VALUE"""),"fd922be4ff448680a1b2545e911f661d")</f>
        <v>fd922be4ff448680a1b2545e911f661d</v>
      </c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>
      <c r="A1927" s="2" t="s">
        <v>2242</v>
      </c>
      <c r="B1927" s="2" t="s">
        <v>234</v>
      </c>
      <c r="C1927" s="1"/>
      <c r="D1927" s="1"/>
      <c r="E1927" s="1"/>
      <c r="F1927" s="1" t="str">
        <f>IFERROR(__xludf.DUMMYFUNCTION("""COMPUTED_VALUE"""),"2022-04-11 11:57:14 UTC")</f>
        <v>2022-04-11 11:57:14 UTC</v>
      </c>
      <c r="G1927" s="1" t="str">
        <f>IFERROR(__xludf.DUMMYFUNCTION("""COMPUTED_VALUE"""),"e85dc5c9550f9ea180432cf28e07ff68")</f>
        <v>e85dc5c9550f9ea180432cf28e07ff68</v>
      </c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>
      <c r="A1928" s="2" t="s">
        <v>2242</v>
      </c>
      <c r="B1928" s="2" t="s">
        <v>234</v>
      </c>
      <c r="C1928" s="1"/>
      <c r="D1928" s="1"/>
      <c r="E1928" s="1"/>
      <c r="F1928" s="1" t="str">
        <f>IFERROR(__xludf.DUMMYFUNCTION("""COMPUTED_VALUE"""),"2022-04-11 11:57:14 UTC")</f>
        <v>2022-04-11 11:57:14 UTC</v>
      </c>
      <c r="G1928" s="1" t="str">
        <f>IFERROR(__xludf.DUMMYFUNCTION("""COMPUTED_VALUE"""),"a7ab8fb9af08b088ab0054cdc27a7c94")</f>
        <v>a7ab8fb9af08b088ab0054cdc27a7c94</v>
      </c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>
      <c r="A1929" s="2" t="s">
        <v>2243</v>
      </c>
      <c r="B1929" s="2" t="s">
        <v>234</v>
      </c>
      <c r="C1929" s="1"/>
      <c r="D1929" s="1"/>
      <c r="E1929" s="1"/>
      <c r="F1929" s="1" t="str">
        <f>IFERROR(__xludf.DUMMYFUNCTION("""COMPUTED_VALUE"""),"2022-04-11 11:57:13 UTC")</f>
        <v>2022-04-11 11:57:13 UTC</v>
      </c>
      <c r="G1929" s="1" t="str">
        <f>IFERROR(__xludf.DUMMYFUNCTION("""COMPUTED_VALUE"""),"e85dc5c9550f9ea180432cf28e07ff68")</f>
        <v>e85dc5c9550f9ea180432cf28e07ff68</v>
      </c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>
      <c r="A1930" s="2" t="s">
        <v>2244</v>
      </c>
      <c r="B1930" s="2" t="s">
        <v>234</v>
      </c>
      <c r="C1930" s="1"/>
      <c r="D1930" s="1"/>
      <c r="E1930" s="1"/>
      <c r="F1930" s="1" t="str">
        <f>IFERROR(__xludf.DUMMYFUNCTION("""COMPUTED_VALUE"""),"2022-04-11 11:57:11 UTC")</f>
        <v>2022-04-11 11:57:11 UTC</v>
      </c>
      <c r="G1930" s="1" t="str">
        <f>IFERROR(__xludf.DUMMYFUNCTION("""COMPUTED_VALUE"""),"4cb4d5fe0a56ff62d4a1c267825f5099")</f>
        <v>4cb4d5fe0a56ff62d4a1c267825f5099</v>
      </c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>
      <c r="A1931" s="2" t="s">
        <v>2245</v>
      </c>
      <c r="B1931" s="2" t="s">
        <v>234</v>
      </c>
      <c r="C1931" s="1"/>
      <c r="D1931" s="1"/>
      <c r="E1931" s="1"/>
      <c r="F1931" s="1" t="str">
        <f>IFERROR(__xludf.DUMMYFUNCTION("""COMPUTED_VALUE"""),"2022-04-11 11:57:10 UTC")</f>
        <v>2022-04-11 11:57:10 UTC</v>
      </c>
      <c r="G1931" s="1" t="str">
        <f>IFERROR(__xludf.DUMMYFUNCTION("""COMPUTED_VALUE"""),"859655292faa1c41d80073134d69e50c")</f>
        <v>859655292faa1c41d80073134d69e50c</v>
      </c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>
      <c r="A1932" s="2" t="s">
        <v>2246</v>
      </c>
      <c r="B1932" s="2" t="s">
        <v>234</v>
      </c>
      <c r="C1932" s="1"/>
      <c r="D1932" s="1"/>
      <c r="E1932" s="1"/>
      <c r="F1932" s="1" t="str">
        <f>IFERROR(__xludf.DUMMYFUNCTION("""COMPUTED_VALUE"""),"2022-04-11 11:57:09 UTC")</f>
        <v>2022-04-11 11:57:09 UTC</v>
      </c>
      <c r="G1932" s="1" t="str">
        <f>IFERROR(__xludf.DUMMYFUNCTION("""COMPUTED_VALUE"""),"63c691db645157cdedf0fc60a48e6a0d")</f>
        <v>63c691db645157cdedf0fc60a48e6a0d</v>
      </c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>
      <c r="A1933" s="2" t="s">
        <v>2247</v>
      </c>
      <c r="B1933" s="2" t="s">
        <v>234</v>
      </c>
      <c r="C1933" s="1"/>
      <c r="D1933" s="1"/>
      <c r="E1933" s="1"/>
      <c r="F1933" s="1" t="str">
        <f>IFERROR(__xludf.DUMMYFUNCTION("""COMPUTED_VALUE"""),"2022-04-11 11:57:07 UTC")</f>
        <v>2022-04-11 11:57:07 UTC</v>
      </c>
      <c r="G1933" s="1" t="str">
        <f>IFERROR(__xludf.DUMMYFUNCTION("""COMPUTED_VALUE"""),"859655292faa1c41d80073134d69e50c")</f>
        <v>859655292faa1c41d80073134d69e50c</v>
      </c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>
      <c r="A1934" s="2" t="s">
        <v>2248</v>
      </c>
      <c r="B1934" s="2" t="s">
        <v>234</v>
      </c>
      <c r="C1934" s="1"/>
      <c r="D1934" s="1"/>
      <c r="E1934" s="1"/>
      <c r="F1934" s="1" t="str">
        <f>IFERROR(__xludf.DUMMYFUNCTION("""COMPUTED_VALUE"""),"2022-04-11 11:57:06 UTC")</f>
        <v>2022-04-11 11:57:06 UTC</v>
      </c>
      <c r="G1934" s="1" t="str">
        <f>IFERROR(__xludf.DUMMYFUNCTION("""COMPUTED_VALUE"""),"859655292faa1c41d80073134d69e50c")</f>
        <v>859655292faa1c41d80073134d69e50c</v>
      </c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>
      <c r="A1935" s="2" t="s">
        <v>2249</v>
      </c>
      <c r="B1935" s="1"/>
      <c r="C1935" s="1"/>
      <c r="D1935" s="1"/>
      <c r="E1935" s="1"/>
      <c r="F1935" s="1" t="str">
        <f>IFERROR(__xludf.DUMMYFUNCTION("""COMPUTED_VALUE"""),"2022-04-11 11:57:04 UTC")</f>
        <v>2022-04-11 11:57:04 UTC</v>
      </c>
      <c r="G1935" s="1" t="str">
        <f>IFERROR(__xludf.DUMMYFUNCTION("""COMPUTED_VALUE"""),"4cb4d5fe0a56ff62d4a1c267825f5099")</f>
        <v>4cb4d5fe0a56ff62d4a1c267825f5099</v>
      </c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>
      <c r="A1936" s="2" t="s">
        <v>2250</v>
      </c>
      <c r="B1936" s="2" t="s">
        <v>2251</v>
      </c>
      <c r="C1936" s="1"/>
      <c r="D1936" s="1"/>
      <c r="E1936" s="1"/>
      <c r="F1936" s="1" t="str">
        <f>IFERROR(__xludf.DUMMYFUNCTION("""COMPUTED_VALUE"""),"2022-04-11 11:56:22 UTC")</f>
        <v>2022-04-11 11:56:22 UTC</v>
      </c>
      <c r="G1936" s="1" t="str">
        <f>IFERROR(__xludf.DUMMYFUNCTION("""COMPUTED_VALUE"""),"859655292faa1c41d80073134d69e50c")</f>
        <v>859655292faa1c41d80073134d69e50c</v>
      </c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>
      <c r="A1937" s="2" t="s">
        <v>2252</v>
      </c>
      <c r="B1937" s="2" t="s">
        <v>234</v>
      </c>
      <c r="C1937" s="1"/>
      <c r="D1937" s="1"/>
      <c r="E1937" s="1"/>
      <c r="F1937" s="1" t="str">
        <f>IFERROR(__xludf.DUMMYFUNCTION("""COMPUTED_VALUE"""),"2022-04-11 11:56:20 UTC")</f>
        <v>2022-04-11 11:56:20 UTC</v>
      </c>
      <c r="G1937" s="1" t="str">
        <f>IFERROR(__xludf.DUMMYFUNCTION("""COMPUTED_VALUE"""),"859655292faa1c41d80073134d69e50c")</f>
        <v>859655292faa1c41d80073134d69e50c</v>
      </c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>
      <c r="A1938" s="2" t="s">
        <v>2253</v>
      </c>
      <c r="B1938" s="2" t="s">
        <v>234</v>
      </c>
      <c r="C1938" s="1"/>
      <c r="D1938" s="1"/>
      <c r="E1938" s="1"/>
      <c r="F1938" s="1" t="str">
        <f>IFERROR(__xludf.DUMMYFUNCTION("""COMPUTED_VALUE"""),"2022-04-11 11:56:09 UTC")</f>
        <v>2022-04-11 11:56:09 UTC</v>
      </c>
      <c r="G1938" s="1" t="str">
        <f>IFERROR(__xludf.DUMMYFUNCTION("""COMPUTED_VALUE"""),"859655292faa1c41d80073134d69e50c")</f>
        <v>859655292faa1c41d80073134d69e50c</v>
      </c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>
      <c r="A1939" s="2" t="s">
        <v>2254</v>
      </c>
      <c r="B1939" s="2" t="s">
        <v>234</v>
      </c>
      <c r="C1939" s="1"/>
      <c r="D1939" s="1"/>
      <c r="E1939" s="1"/>
      <c r="F1939" s="1" t="str">
        <f>IFERROR(__xludf.DUMMYFUNCTION("""COMPUTED_VALUE"""),"2022-04-11 11:55:45 UTC")</f>
        <v>2022-04-11 11:55:45 UTC</v>
      </c>
      <c r="G1939" s="1" t="str">
        <f>IFERROR(__xludf.DUMMYFUNCTION("""COMPUTED_VALUE"""),"859655292faa1c41d80073134d69e50c")</f>
        <v>859655292faa1c41d80073134d69e50c</v>
      </c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>
      <c r="A1940" s="2" t="s">
        <v>2255</v>
      </c>
      <c r="B1940" s="1"/>
      <c r="C1940" s="1"/>
      <c r="D1940" s="1"/>
      <c r="E1940" s="1"/>
      <c r="F1940" s="1" t="str">
        <f>IFERROR(__xludf.DUMMYFUNCTION("""COMPUTED_VALUE"""),"2022-04-11 11:55:23 UTC")</f>
        <v>2022-04-11 11:55:23 UTC</v>
      </c>
      <c r="G1940" s="1" t="str">
        <f>IFERROR(__xludf.DUMMYFUNCTION("""COMPUTED_VALUE"""),"859655292faa1c41d80073134d69e50c")</f>
        <v>859655292faa1c41d80073134d69e50c</v>
      </c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>
      <c r="A1941" s="2" t="s">
        <v>2256</v>
      </c>
      <c r="B1941" s="1"/>
      <c r="C1941" s="1"/>
      <c r="D1941" s="1"/>
      <c r="E1941" s="1"/>
      <c r="F1941" s="1" t="str">
        <f>IFERROR(__xludf.DUMMYFUNCTION("""COMPUTED_VALUE"""),"2022-04-11 11:54:04 UTC")</f>
        <v>2022-04-11 11:54:04 UTC</v>
      </c>
      <c r="G1941" s="1" t="str">
        <f>IFERROR(__xludf.DUMMYFUNCTION("""COMPUTED_VALUE"""),"859655292faa1c41d80073134d69e50c")</f>
        <v>859655292faa1c41d80073134d69e50c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>
      <c r="A1942" s="2" t="s">
        <v>2257</v>
      </c>
      <c r="B1942" s="2" t="s">
        <v>2064</v>
      </c>
      <c r="C1942" s="1"/>
      <c r="D1942" s="1"/>
      <c r="E1942" s="1"/>
      <c r="F1942" s="1" t="str">
        <f>IFERROR(__xludf.DUMMYFUNCTION("""COMPUTED_VALUE"""),"2022-04-11 11:52:09 UTC")</f>
        <v>2022-04-11 11:52:09 UTC</v>
      </c>
      <c r="G1942" s="1" t="str">
        <f>IFERROR(__xludf.DUMMYFUNCTION("""COMPUTED_VALUE"""),"859655292faa1c41d80073134d69e50c")</f>
        <v>859655292faa1c41d80073134d69e50c</v>
      </c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>
      <c r="A1943" s="2" t="s">
        <v>2258</v>
      </c>
      <c r="B1943" s="2" t="s">
        <v>2064</v>
      </c>
      <c r="C1943" s="1"/>
      <c r="D1943" s="1"/>
      <c r="E1943" s="1"/>
      <c r="F1943" s="1" t="str">
        <f>IFERROR(__xludf.DUMMYFUNCTION("""COMPUTED_VALUE"""),"2022-04-11 11:52:07 UTC")</f>
        <v>2022-04-11 11:52:07 UTC</v>
      </c>
      <c r="G1943" s="1" t="str">
        <f>IFERROR(__xludf.DUMMYFUNCTION("""COMPUTED_VALUE"""),"859655292faa1c41d80073134d69e50c")</f>
        <v>859655292faa1c41d80073134d69e50c</v>
      </c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>
      <c r="A1944" s="2" t="s">
        <v>2259</v>
      </c>
      <c r="B1944" s="2" t="s">
        <v>2260</v>
      </c>
      <c r="C1944" s="1"/>
      <c r="D1944" s="1"/>
      <c r="E1944" s="1"/>
      <c r="F1944" s="1" t="str">
        <f>IFERROR(__xludf.DUMMYFUNCTION("""COMPUTED_VALUE"""),"2022-04-11 11:51:08 UTC")</f>
        <v>2022-04-11 11:51:08 UTC</v>
      </c>
      <c r="G1944" s="1" t="str">
        <f>IFERROR(__xludf.DUMMYFUNCTION("""COMPUTED_VALUE"""),"859655292faa1c41d80073134d69e50c")</f>
        <v>859655292faa1c41d80073134d69e50c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>
      <c r="A1945" s="2" t="s">
        <v>2261</v>
      </c>
      <c r="B1945" s="2" t="s">
        <v>1656</v>
      </c>
      <c r="C1945" s="1"/>
      <c r="D1945" s="1"/>
      <c r="E1945" s="1"/>
      <c r="F1945" s="1" t="str">
        <f>IFERROR(__xludf.DUMMYFUNCTION("""COMPUTED_VALUE"""),"2022-04-11 11:50:21 UTC")</f>
        <v>2022-04-11 11:50:21 UTC</v>
      </c>
      <c r="G1945" s="1" t="str">
        <f>IFERROR(__xludf.DUMMYFUNCTION("""COMPUTED_VALUE"""),"859655292faa1c41d80073134d69e50c")</f>
        <v>859655292faa1c41d80073134d69e50c</v>
      </c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>
      <c r="A1946" s="2" t="s">
        <v>2262</v>
      </c>
      <c r="B1946" s="2" t="s">
        <v>2033</v>
      </c>
      <c r="C1946" s="1"/>
      <c r="D1946" s="1"/>
      <c r="E1946" s="1"/>
      <c r="F1946" s="1" t="str">
        <f>IFERROR(__xludf.DUMMYFUNCTION("""COMPUTED_VALUE"""),"2022-04-11 11:47:57 UTC")</f>
        <v>2022-04-11 11:47:57 UTC</v>
      </c>
      <c r="G1946" s="1" t="str">
        <f>IFERROR(__xludf.DUMMYFUNCTION("""COMPUTED_VALUE"""),"859655292faa1c41d80073134d69e50c")</f>
        <v>859655292faa1c41d80073134d69e50c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>
      <c r="A1947" s="2" t="s">
        <v>2263</v>
      </c>
      <c r="B1947" s="2" t="s">
        <v>2033</v>
      </c>
      <c r="C1947" s="1"/>
      <c r="D1947" s="1"/>
      <c r="E1947" s="1"/>
      <c r="F1947" s="1" t="str">
        <f>IFERROR(__xludf.DUMMYFUNCTION("""COMPUTED_VALUE"""),"2022-04-11 11:47:53 UTC")</f>
        <v>2022-04-11 11:47:53 UTC</v>
      </c>
      <c r="G1947" s="1" t="str">
        <f>IFERROR(__xludf.DUMMYFUNCTION("""COMPUTED_VALUE"""),"859655292faa1c41d80073134d69e50c")</f>
        <v>859655292faa1c41d80073134d69e50c</v>
      </c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>
      <c r="A1948" s="2" t="s">
        <v>2264</v>
      </c>
      <c r="B1948" s="2" t="s">
        <v>2033</v>
      </c>
      <c r="C1948" s="1"/>
      <c r="D1948" s="1"/>
      <c r="E1948" s="1"/>
      <c r="F1948" s="1" t="str">
        <f>IFERROR(__xludf.DUMMYFUNCTION("""COMPUTED_VALUE"""),"2022-04-11 11:47:51 UTC")</f>
        <v>2022-04-11 11:47:51 UTC</v>
      </c>
      <c r="G1948" s="1" t="str">
        <f>IFERROR(__xludf.DUMMYFUNCTION("""COMPUTED_VALUE"""),"859655292faa1c41d80073134d69e50c")</f>
        <v>859655292faa1c41d80073134d69e50c</v>
      </c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>
      <c r="A1949" s="2" t="s">
        <v>2265</v>
      </c>
      <c r="B1949" s="1"/>
      <c r="C1949" s="1"/>
      <c r="D1949" s="1"/>
      <c r="E1949" s="1"/>
      <c r="F1949" s="1" t="str">
        <f>IFERROR(__xludf.DUMMYFUNCTION("""COMPUTED_VALUE"""),"2022-04-11 11:47:50 UTC")</f>
        <v>2022-04-11 11:47:50 UTC</v>
      </c>
      <c r="G1949" s="1" t="str">
        <f>IFERROR(__xludf.DUMMYFUNCTION("""COMPUTED_VALUE"""),"0472251747b3736193a5164006e89335")</f>
        <v>0472251747b3736193a5164006e89335</v>
      </c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>
      <c r="A1950" s="2" t="s">
        <v>2266</v>
      </c>
      <c r="B1950" s="2" t="s">
        <v>2033</v>
      </c>
      <c r="C1950" s="1"/>
      <c r="D1950" s="1"/>
      <c r="E1950" s="1"/>
      <c r="F1950" s="1" t="str">
        <f>IFERROR(__xludf.DUMMYFUNCTION("""COMPUTED_VALUE"""),"2022-04-11 11:47:48 UTC")</f>
        <v>2022-04-11 11:47:48 UTC</v>
      </c>
      <c r="G1950" s="1" t="str">
        <f>IFERROR(__xludf.DUMMYFUNCTION("""COMPUTED_VALUE"""),"859655292faa1c41d80073134d69e50c")</f>
        <v>859655292faa1c41d80073134d69e50c</v>
      </c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>
      <c r="A1951" s="2" t="s">
        <v>2267</v>
      </c>
      <c r="B1951" s="1"/>
      <c r="C1951" s="1"/>
      <c r="D1951" s="1"/>
      <c r="E1951" s="1"/>
      <c r="F1951" s="1" t="str">
        <f>IFERROR(__xludf.DUMMYFUNCTION("""COMPUTED_VALUE"""),"2022-04-11 11:47:42 UTC")</f>
        <v>2022-04-11 11:47:42 UTC</v>
      </c>
      <c r="G1951" s="1" t="str">
        <f>IFERROR(__xludf.DUMMYFUNCTION("""COMPUTED_VALUE"""),"859655292faa1c41d80073134d69e50c")</f>
        <v>859655292faa1c41d80073134d69e50c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>
      <c r="A1952" s="2" t="s">
        <v>2268</v>
      </c>
      <c r="B1952" s="2" t="s">
        <v>2033</v>
      </c>
      <c r="C1952" s="1"/>
      <c r="D1952" s="1"/>
      <c r="E1952" s="1"/>
      <c r="F1952" s="1" t="str">
        <f>IFERROR(__xludf.DUMMYFUNCTION("""COMPUTED_VALUE"""),"2022-04-11 11:47:40 UTC")</f>
        <v>2022-04-11 11:47:40 UTC</v>
      </c>
      <c r="G1952" s="1" t="str">
        <f>IFERROR(__xludf.DUMMYFUNCTION("""COMPUTED_VALUE"""),"859655292faa1c41d80073134d69e50c")</f>
        <v>859655292faa1c41d80073134d69e50c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>
      <c r="A1953" s="2" t="s">
        <v>2269</v>
      </c>
      <c r="B1953" s="1"/>
      <c r="C1953" s="1"/>
      <c r="D1953" s="1"/>
      <c r="E1953" s="1"/>
      <c r="F1953" s="1" t="str">
        <f>IFERROR(__xludf.DUMMYFUNCTION("""COMPUTED_VALUE"""),"2022-04-11 11:46:39 UTC")</f>
        <v>2022-04-11 11:46:39 UTC</v>
      </c>
      <c r="G1953" s="1" t="str">
        <f>IFERROR(__xludf.DUMMYFUNCTION("""COMPUTED_VALUE"""),"859655292faa1c41d80073134d69e50c")</f>
        <v>859655292faa1c41d80073134d69e50c</v>
      </c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>
      <c r="A1954" s="2" t="s">
        <v>2270</v>
      </c>
      <c r="B1954" s="1"/>
      <c r="C1954" s="1"/>
      <c r="D1954" s="1"/>
      <c r="E1954" s="1"/>
      <c r="F1954" s="1" t="str">
        <f>IFERROR(__xludf.DUMMYFUNCTION("""COMPUTED_VALUE"""),"2022-04-11 11:46:35 UTC")</f>
        <v>2022-04-11 11:46:35 UTC</v>
      </c>
      <c r="G1954" s="1" t="str">
        <f>IFERROR(__xludf.DUMMYFUNCTION("""COMPUTED_VALUE"""),"12c4ec237fd61fd9b12c156db9823e9c")</f>
        <v>12c4ec237fd61fd9b12c156db9823e9c</v>
      </c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>
      <c r="A1955" s="2" t="s">
        <v>2271</v>
      </c>
      <c r="B1955" s="2" t="s">
        <v>2272</v>
      </c>
      <c r="C1955" s="1"/>
      <c r="D1955" s="1"/>
      <c r="E1955" s="1"/>
      <c r="F1955" s="1" t="str">
        <f>IFERROR(__xludf.DUMMYFUNCTION("""COMPUTED_VALUE"""),"2022-04-11 11:46:33 UTC")</f>
        <v>2022-04-11 11:46:33 UTC</v>
      </c>
      <c r="G1955" s="1" t="str">
        <f>IFERROR(__xludf.DUMMYFUNCTION("""COMPUTED_VALUE"""),"859655292faa1c41d80073134d69e50c")</f>
        <v>859655292faa1c41d80073134d69e50c</v>
      </c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>
      <c r="A1956" s="2" t="s">
        <v>2273</v>
      </c>
      <c r="B1956" s="1"/>
      <c r="C1956" s="1"/>
      <c r="D1956" s="1"/>
      <c r="E1956" s="1"/>
      <c r="F1956" s="1" t="str">
        <f>IFERROR(__xludf.DUMMYFUNCTION("""COMPUTED_VALUE"""),"2022-04-11 11:46:28 UTC")</f>
        <v>2022-04-11 11:46:28 UTC</v>
      </c>
      <c r="G1956" s="1" t="str">
        <f>IFERROR(__xludf.DUMMYFUNCTION("""COMPUTED_VALUE"""),"859655292faa1c41d80073134d69e50c")</f>
        <v>859655292faa1c41d80073134d69e50c</v>
      </c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>
      <c r="A1957" s="2" t="s">
        <v>2274</v>
      </c>
      <c r="B1957" s="2" t="s">
        <v>1002</v>
      </c>
      <c r="C1957" s="1"/>
      <c r="D1957" s="1"/>
      <c r="E1957" s="1"/>
      <c r="F1957" s="1" t="str">
        <f>IFERROR(__xludf.DUMMYFUNCTION("""COMPUTED_VALUE"""),"2022-04-11 11:45:06 UTC")</f>
        <v>2022-04-11 11:45:06 UTC</v>
      </c>
      <c r="G1957" s="1" t="str">
        <f>IFERROR(__xludf.DUMMYFUNCTION("""COMPUTED_VALUE"""),"6294840eb08f71a99cf92570a0c346d8")</f>
        <v>6294840eb08f71a99cf92570a0c346d8</v>
      </c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>
      <c r="A1958" s="2" t="s">
        <v>2275</v>
      </c>
      <c r="B1958" s="1"/>
      <c r="C1958" s="1"/>
      <c r="D1958" s="1"/>
      <c r="E1958" s="1"/>
      <c r="F1958" s="1" t="str">
        <f>IFERROR(__xludf.DUMMYFUNCTION("""COMPUTED_VALUE"""),"2022-04-11 11:45:05 UTC")</f>
        <v>2022-04-11 11:45:05 UTC</v>
      </c>
      <c r="G1958" s="1" t="str">
        <f>IFERROR(__xludf.DUMMYFUNCTION("""COMPUTED_VALUE"""),"cd57780a8cd3880302cd3eb51fcdcb6f")</f>
        <v>cd57780a8cd3880302cd3eb51fcdcb6f</v>
      </c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>
      <c r="A1959" s="2" t="s">
        <v>2276</v>
      </c>
      <c r="B1959" s="1"/>
      <c r="C1959" s="1"/>
      <c r="D1959" s="1"/>
      <c r="E1959" s="1"/>
      <c r="F1959" s="1" t="str">
        <f>IFERROR(__xludf.DUMMYFUNCTION("""COMPUTED_VALUE"""),"2022-04-11 11:43:34 UTC")</f>
        <v>2022-04-11 11:43:34 UTC</v>
      </c>
      <c r="G1959" s="1" t="str">
        <f>IFERROR(__xludf.DUMMYFUNCTION("""COMPUTED_VALUE"""),"6294840eb08f71a99cf92570a0c346d8")</f>
        <v>6294840eb08f71a99cf92570a0c346d8</v>
      </c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>
      <c r="A1960" s="2" t="s">
        <v>2277</v>
      </c>
      <c r="B1960" s="1"/>
      <c r="C1960" s="1"/>
      <c r="D1960" s="1"/>
      <c r="E1960" s="1"/>
      <c r="F1960" s="1" t="str">
        <f>IFERROR(__xludf.DUMMYFUNCTION("""COMPUTED_VALUE"""),"2022-04-11 11:43:11 UTC")</f>
        <v>2022-04-11 11:43:11 UTC</v>
      </c>
      <c r="G1960" s="1" t="str">
        <f>IFERROR(__xludf.DUMMYFUNCTION("""COMPUTED_VALUE"""),"c9031c7bc48bfd521d2178d5857a8aa1")</f>
        <v>c9031c7bc48bfd521d2178d5857a8aa1</v>
      </c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>
      <c r="A1961" s="2" t="s">
        <v>2278</v>
      </c>
      <c r="B1961" s="1"/>
      <c r="C1961" s="1"/>
      <c r="D1961" s="1"/>
      <c r="E1961" s="1"/>
      <c r="F1961" s="1" t="str">
        <f>IFERROR(__xludf.DUMMYFUNCTION("""COMPUTED_VALUE"""),"2022-04-11 11:42:24 UTC")</f>
        <v>2022-04-11 11:42:24 UTC</v>
      </c>
      <c r="G1961" s="1" t="str">
        <f>IFERROR(__xludf.DUMMYFUNCTION("""COMPUTED_VALUE"""),"a7ab8fb9af08b088ab0054cdc27a7c94")</f>
        <v>a7ab8fb9af08b088ab0054cdc27a7c94</v>
      </c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>
      <c r="A1962" s="2" t="s">
        <v>2279</v>
      </c>
      <c r="B1962" s="1"/>
      <c r="C1962" s="1"/>
      <c r="D1962" s="1"/>
      <c r="E1962" s="1"/>
      <c r="F1962" s="1" t="str">
        <f>IFERROR(__xludf.DUMMYFUNCTION("""COMPUTED_VALUE"""),"2022-04-11 11:42:18 UTC")</f>
        <v>2022-04-11 11:42:18 UTC</v>
      </c>
      <c r="G1962" s="1" t="str">
        <f>IFERROR(__xludf.DUMMYFUNCTION("""COMPUTED_VALUE"""),"c9031c7bc48bfd521d2178d5857a8aa1")</f>
        <v>c9031c7bc48bfd521d2178d5857a8aa1</v>
      </c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>
      <c r="A1963" s="2" t="s">
        <v>2280</v>
      </c>
      <c r="B1963" s="1"/>
      <c r="C1963" s="1"/>
      <c r="D1963" s="1"/>
      <c r="E1963" s="1"/>
      <c r="F1963" s="1" t="str">
        <f>IFERROR(__xludf.DUMMYFUNCTION("""COMPUTED_VALUE"""),"2022-04-11 11:42:14 UTC")</f>
        <v>2022-04-11 11:42:14 UTC</v>
      </c>
      <c r="G1963" s="1" t="str">
        <f>IFERROR(__xludf.DUMMYFUNCTION("""COMPUTED_VALUE"""),"eb5de40f94f20fa6a9c0502eed8b347d")</f>
        <v>eb5de40f94f20fa6a9c0502eed8b347d</v>
      </c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>
      <c r="A1964" s="2" t="s">
        <v>2281</v>
      </c>
      <c r="B1964" s="1"/>
      <c r="C1964" s="1"/>
      <c r="D1964" s="1"/>
      <c r="E1964" s="1"/>
      <c r="F1964" s="1" t="str">
        <f>IFERROR(__xludf.DUMMYFUNCTION("""COMPUTED_VALUE"""),"2022-04-11 11:42:09 UTC")</f>
        <v>2022-04-11 11:42:09 UTC</v>
      </c>
      <c r="G1964" s="1" t="str">
        <f>IFERROR(__xludf.DUMMYFUNCTION("""COMPUTED_VALUE"""),"eb5de40f94f20fa6a9c0502eed8b347d")</f>
        <v>eb5de40f94f20fa6a9c0502eed8b347d</v>
      </c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>
      <c r="A1965" s="2" t="s">
        <v>2282</v>
      </c>
      <c r="B1965" s="2" t="s">
        <v>2283</v>
      </c>
      <c r="C1965" s="1"/>
      <c r="D1965" s="1"/>
      <c r="E1965" s="1"/>
      <c r="F1965" s="1" t="str">
        <f>IFERROR(__xludf.DUMMYFUNCTION("""COMPUTED_VALUE"""),"2022-04-11 11:42:00 UTC")</f>
        <v>2022-04-11 11:42:00 UTC</v>
      </c>
      <c r="G1965" s="1" t="str">
        <f>IFERROR(__xludf.DUMMYFUNCTION("""COMPUTED_VALUE"""),"eb5de40f94f20fa6a9c0502eed8b347d")</f>
        <v>eb5de40f94f20fa6a9c0502eed8b347d</v>
      </c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>
      <c r="A1966" s="2" t="s">
        <v>2282</v>
      </c>
      <c r="B1966" s="1"/>
      <c r="C1966" s="1"/>
      <c r="D1966" s="1"/>
      <c r="E1966" s="1"/>
      <c r="F1966" s="1" t="str">
        <f>IFERROR(__xludf.DUMMYFUNCTION("""COMPUTED_VALUE"""),"2022-04-11 11:42:00 UTC")</f>
        <v>2022-04-11 11:42:00 UTC</v>
      </c>
      <c r="G1966" s="1" t="str">
        <f>IFERROR(__xludf.DUMMYFUNCTION("""COMPUTED_VALUE"""),"eb5de40f94f20fa6a9c0502eed8b347d")</f>
        <v>eb5de40f94f20fa6a9c0502eed8b347d</v>
      </c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>
      <c r="A1967" s="2" t="s">
        <v>2284</v>
      </c>
      <c r="B1967" s="2" t="s">
        <v>2285</v>
      </c>
      <c r="C1967" s="1"/>
      <c r="D1967" s="1"/>
      <c r="E1967" s="1"/>
      <c r="F1967" s="1" t="str">
        <f>IFERROR(__xludf.DUMMYFUNCTION("""COMPUTED_VALUE"""),"2022-04-11 11:41:54 UTC")</f>
        <v>2022-04-11 11:41:54 UTC</v>
      </c>
      <c r="G1967" s="1" t="str">
        <f>IFERROR(__xludf.DUMMYFUNCTION("""COMPUTED_VALUE"""),"9dc766ae8b50cd6740148dd80ec0085e")</f>
        <v>9dc766ae8b50cd6740148dd80ec0085e</v>
      </c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>
      <c r="A1968" s="2" t="s">
        <v>2286</v>
      </c>
      <c r="B1968" s="1"/>
      <c r="C1968" s="1"/>
      <c r="D1968" s="1"/>
      <c r="E1968" s="1"/>
      <c r="F1968" s="1" t="str">
        <f>IFERROR(__xludf.DUMMYFUNCTION("""COMPUTED_VALUE"""),"2022-04-11 11:41:49 UTC")</f>
        <v>2022-04-11 11:41:49 UTC</v>
      </c>
      <c r="G1968" s="1" t="str">
        <f>IFERROR(__xludf.DUMMYFUNCTION("""COMPUTED_VALUE"""),"42f7688a263123903f0ce8b447e74ed9")</f>
        <v>42f7688a263123903f0ce8b447e74ed9</v>
      </c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>
      <c r="A1969" s="2" t="s">
        <v>2287</v>
      </c>
      <c r="B1969" s="2" t="s">
        <v>2288</v>
      </c>
      <c r="C1969" s="1"/>
      <c r="D1969" s="1"/>
      <c r="E1969" s="1"/>
      <c r="F1969" s="1" t="str">
        <f>IFERROR(__xludf.DUMMYFUNCTION("""COMPUTED_VALUE"""),"2022-04-11 11:41:11 UTC")</f>
        <v>2022-04-11 11:41:11 UTC</v>
      </c>
      <c r="G1969" s="1" t="str">
        <f>IFERROR(__xludf.DUMMYFUNCTION("""COMPUTED_VALUE"""),"029a52ab51f1aa935e58cedf98217264")</f>
        <v>029a52ab51f1aa935e58cedf98217264</v>
      </c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>
      <c r="A1970" s="2" t="s">
        <v>2289</v>
      </c>
      <c r="B1970" s="1"/>
      <c r="C1970" s="1"/>
      <c r="D1970" s="1"/>
      <c r="E1970" s="1"/>
      <c r="F1970" s="1" t="str">
        <f>IFERROR(__xludf.DUMMYFUNCTION("""COMPUTED_VALUE"""),"2022-04-11 11:41:01 UTC")</f>
        <v>2022-04-11 11:41:01 UTC</v>
      </c>
      <c r="G1970" s="1" t="str">
        <f>IFERROR(__xludf.DUMMYFUNCTION("""COMPUTED_VALUE"""),"a5a2c26ba961d95946780f9773a9cb7e")</f>
        <v>a5a2c26ba961d95946780f9773a9cb7e</v>
      </c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>
      <c r="A1971" s="2" t="s">
        <v>2290</v>
      </c>
      <c r="B1971" s="1"/>
      <c r="C1971" s="1"/>
      <c r="D1971" s="1"/>
      <c r="E1971" s="1"/>
      <c r="F1971" s="1" t="str">
        <f>IFERROR(__xludf.DUMMYFUNCTION("""COMPUTED_VALUE"""),"2022-04-11 11:40:52 UTC")</f>
        <v>2022-04-11 11:40:52 UTC</v>
      </c>
      <c r="G1971" s="1" t="str">
        <f>IFERROR(__xludf.DUMMYFUNCTION("""COMPUTED_VALUE"""),"23acdc0c15bc76ebaddf92f4d61a6c42")</f>
        <v>23acdc0c15bc76ebaddf92f4d61a6c42</v>
      </c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>
      <c r="A1972" s="2" t="s">
        <v>2291</v>
      </c>
      <c r="B1972" s="2" t="s">
        <v>2292</v>
      </c>
      <c r="C1972" s="1"/>
      <c r="D1972" s="1"/>
      <c r="E1972" s="1"/>
      <c r="F1972" s="1" t="str">
        <f>IFERROR(__xludf.DUMMYFUNCTION("""COMPUTED_VALUE"""),"2022-04-11 11:40:50 UTC")</f>
        <v>2022-04-11 11:40:50 UTC</v>
      </c>
      <c r="G1972" s="1" t="str">
        <f>IFERROR(__xludf.DUMMYFUNCTION("""COMPUTED_VALUE"""),"63d4e1f58830b4bd2bdf3abf72f7b9e5")</f>
        <v>63d4e1f58830b4bd2bdf3abf72f7b9e5</v>
      </c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>
      <c r="A1973" s="2" t="s">
        <v>2293</v>
      </c>
      <c r="B1973" s="2" t="s">
        <v>2292</v>
      </c>
      <c r="C1973" s="1"/>
      <c r="D1973" s="1"/>
      <c r="E1973" s="1"/>
      <c r="F1973" s="1" t="str">
        <f>IFERROR(__xludf.DUMMYFUNCTION("""COMPUTED_VALUE"""),"2022-04-11 11:40:48 UTC")</f>
        <v>2022-04-11 11:40:48 UTC</v>
      </c>
      <c r="G1973" s="1" t="str">
        <f>IFERROR(__xludf.DUMMYFUNCTION("""COMPUTED_VALUE"""),"a5a2c26ba961d95946780f9773a9cb7e")</f>
        <v>a5a2c26ba961d95946780f9773a9cb7e</v>
      </c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>
      <c r="A1974" s="2" t="s">
        <v>2294</v>
      </c>
      <c r="B1974" s="2" t="s">
        <v>2292</v>
      </c>
      <c r="C1974" s="1"/>
      <c r="D1974" s="1"/>
      <c r="E1974" s="1"/>
      <c r="F1974" s="1" t="str">
        <f>IFERROR(__xludf.DUMMYFUNCTION("""COMPUTED_VALUE"""),"2022-04-11 11:40:43 UTC")</f>
        <v>2022-04-11 11:40:43 UTC</v>
      </c>
      <c r="G1974" s="1" t="str">
        <f>IFERROR(__xludf.DUMMYFUNCTION("""COMPUTED_VALUE"""),"a5a2c26ba961d95946780f9773a9cb7e")</f>
        <v>a5a2c26ba961d95946780f9773a9cb7e</v>
      </c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>
      <c r="A1975" s="2" t="s">
        <v>2295</v>
      </c>
      <c r="B1975" s="2" t="s">
        <v>2285</v>
      </c>
      <c r="C1975" s="1"/>
      <c r="D1975" s="1"/>
      <c r="E1975" s="1"/>
      <c r="F1975" s="1" t="str">
        <f>IFERROR(__xludf.DUMMYFUNCTION("""COMPUTED_VALUE"""),"2022-04-11 11:40:35 UTC")</f>
        <v>2022-04-11 11:40:35 UTC</v>
      </c>
      <c r="G1975" s="1" t="str">
        <f>IFERROR(__xludf.DUMMYFUNCTION("""COMPUTED_VALUE"""),"a5a2c26ba961d95946780f9773a9cb7e")</f>
        <v>a5a2c26ba961d95946780f9773a9cb7e</v>
      </c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>
      <c r="A1976" s="2" t="s">
        <v>2296</v>
      </c>
      <c r="B1976" s="1"/>
      <c r="C1976" s="1"/>
      <c r="D1976" s="1"/>
      <c r="E1976" s="1"/>
      <c r="F1976" s="1" t="str">
        <f>IFERROR(__xludf.DUMMYFUNCTION("""COMPUTED_VALUE"""),"2022-04-11 11:40:02 UTC")</f>
        <v>2022-04-11 11:40:02 UTC</v>
      </c>
      <c r="G1976" s="1" t="str">
        <f>IFERROR(__xludf.DUMMYFUNCTION("""COMPUTED_VALUE"""),"a5a2c26ba961d95946780f9773a9cb7e")</f>
        <v>a5a2c26ba961d95946780f9773a9cb7e</v>
      </c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>
      <c r="A1977" s="2" t="s">
        <v>2297</v>
      </c>
      <c r="B1977" s="1"/>
      <c r="C1977" s="1"/>
      <c r="D1977" s="1"/>
      <c r="E1977" s="1"/>
      <c r="F1977" s="1" t="str">
        <f>IFERROR(__xludf.DUMMYFUNCTION("""COMPUTED_VALUE"""),"2022-04-11 11:39:35 UTC")</f>
        <v>2022-04-11 11:39:35 UTC</v>
      </c>
      <c r="G1977" s="1" t="str">
        <f>IFERROR(__xludf.DUMMYFUNCTION("""COMPUTED_VALUE"""),"a5a2c26ba961d95946780f9773a9cb7e")</f>
        <v>a5a2c26ba961d95946780f9773a9cb7e</v>
      </c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>
      <c r="A1978" s="2" t="s">
        <v>2298</v>
      </c>
      <c r="B1978" s="1"/>
      <c r="C1978" s="1"/>
      <c r="D1978" s="1"/>
      <c r="E1978" s="1"/>
      <c r="F1978" s="1" t="str">
        <f>IFERROR(__xludf.DUMMYFUNCTION("""COMPUTED_VALUE"""),"2022-04-11 11:38:58 UTC")</f>
        <v>2022-04-11 11:38:58 UTC</v>
      </c>
      <c r="G1978" s="1" t="str">
        <f>IFERROR(__xludf.DUMMYFUNCTION("""COMPUTED_VALUE"""),"fe24886e02edccea1b62c1f99b97f702")</f>
        <v>fe24886e02edccea1b62c1f99b97f702</v>
      </c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>
      <c r="A1979" s="2" t="s">
        <v>2299</v>
      </c>
      <c r="B1979" s="2" t="s">
        <v>2300</v>
      </c>
      <c r="C1979" s="1"/>
      <c r="D1979" s="1"/>
      <c r="E1979" s="1"/>
      <c r="F1979" s="1" t="str">
        <f>IFERROR(__xludf.DUMMYFUNCTION("""COMPUTED_VALUE"""),"2022-04-11 11:38:49 UTC")</f>
        <v>2022-04-11 11:38:49 UTC</v>
      </c>
      <c r="G1979" s="1" t="str">
        <f>IFERROR(__xludf.DUMMYFUNCTION("""COMPUTED_VALUE"""),"c0e4da2cc5c486f255e57b062062a269")</f>
        <v>c0e4da2cc5c486f255e57b062062a269</v>
      </c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>
      <c r="A1980" s="2" t="s">
        <v>2301</v>
      </c>
      <c r="B1980" s="1"/>
      <c r="C1980" s="1"/>
      <c r="D1980" s="1"/>
      <c r="E1980" s="1"/>
      <c r="F1980" s="1" t="str">
        <f>IFERROR(__xludf.DUMMYFUNCTION("""COMPUTED_VALUE"""),"2022-04-11 11:38:45 UTC")</f>
        <v>2022-04-11 11:38:45 UTC</v>
      </c>
      <c r="G1980" s="1" t="str">
        <f>IFERROR(__xludf.DUMMYFUNCTION("""COMPUTED_VALUE"""),"b2e5612c8fae2cae025acdec9bfbd780")</f>
        <v>b2e5612c8fae2cae025acdec9bfbd780</v>
      </c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>
      <c r="A1981" s="2" t="s">
        <v>2302</v>
      </c>
      <c r="B1981" s="1"/>
      <c r="C1981" s="1"/>
      <c r="D1981" s="1"/>
      <c r="E1981" s="1"/>
      <c r="F1981" s="1" t="str">
        <f>IFERROR(__xludf.DUMMYFUNCTION("""COMPUTED_VALUE"""),"2022-04-11 11:38:40 UTC")</f>
        <v>2022-04-11 11:38:40 UTC</v>
      </c>
      <c r="G1981" s="1" t="str">
        <f>IFERROR(__xludf.DUMMYFUNCTION("""COMPUTED_VALUE"""),"96f90de8a10a54cb608503bb07438184")</f>
        <v>96f90de8a10a54cb608503bb07438184</v>
      </c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>
      <c r="A1982" s="2" t="s">
        <v>2303</v>
      </c>
      <c r="B1982" s="2" t="s">
        <v>2304</v>
      </c>
      <c r="C1982" s="1"/>
      <c r="D1982" s="1"/>
      <c r="E1982" s="1"/>
      <c r="F1982" s="1" t="str">
        <f>IFERROR(__xludf.DUMMYFUNCTION("""COMPUTED_VALUE"""),"2022-04-11 11:38:28 UTC")</f>
        <v>2022-04-11 11:38:28 UTC</v>
      </c>
      <c r="G1982" s="1" t="str">
        <f>IFERROR(__xludf.DUMMYFUNCTION("""COMPUTED_VALUE"""),"96f90de8a10a54cb608503bb07438184")</f>
        <v>96f90de8a10a54cb608503bb07438184</v>
      </c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>
      <c r="A1983" s="2" t="s">
        <v>2305</v>
      </c>
      <c r="B1983" s="2" t="s">
        <v>258</v>
      </c>
      <c r="C1983" s="1"/>
      <c r="D1983" s="1"/>
      <c r="E1983" s="1"/>
      <c r="F1983" s="1" t="str">
        <f>IFERROR(__xludf.DUMMYFUNCTION("""COMPUTED_VALUE"""),"2022-04-11 11:38:26 UTC")</f>
        <v>2022-04-11 11:38:26 UTC</v>
      </c>
      <c r="G1983" s="1" t="str">
        <f>IFERROR(__xludf.DUMMYFUNCTION("""COMPUTED_VALUE"""),"96f90de8a10a54cb608503bb07438184")</f>
        <v>96f90de8a10a54cb608503bb07438184</v>
      </c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>
      <c r="A1984" s="2" t="s">
        <v>2306</v>
      </c>
      <c r="B1984" s="2" t="s">
        <v>2307</v>
      </c>
      <c r="C1984" s="1"/>
      <c r="D1984" s="1"/>
      <c r="E1984" s="1"/>
      <c r="F1984" s="1" t="str">
        <f>IFERROR(__xludf.DUMMYFUNCTION("""COMPUTED_VALUE"""),"2022-04-11 11:38:07 UTC")</f>
        <v>2022-04-11 11:38:07 UTC</v>
      </c>
      <c r="G1984" s="1" t="str">
        <f>IFERROR(__xludf.DUMMYFUNCTION("""COMPUTED_VALUE"""),"96f90de8a10a54cb608503bb07438184")</f>
        <v>96f90de8a10a54cb608503bb07438184</v>
      </c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>
      <c r="A1985" s="2" t="s">
        <v>2308</v>
      </c>
      <c r="B1985" s="2" t="s">
        <v>2309</v>
      </c>
      <c r="C1985" s="1"/>
      <c r="D1985" s="1"/>
      <c r="E1985" s="1"/>
      <c r="F1985" s="1" t="str">
        <f>IFERROR(__xludf.DUMMYFUNCTION("""COMPUTED_VALUE"""),"2022-04-11 11:37:08 UTC")</f>
        <v>2022-04-11 11:37:08 UTC</v>
      </c>
      <c r="G1985" s="1" t="str">
        <f>IFERROR(__xludf.DUMMYFUNCTION("""COMPUTED_VALUE"""),"96f90de8a10a54cb608503bb07438184")</f>
        <v>96f90de8a10a54cb608503bb07438184</v>
      </c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>
      <c r="A1986" s="2" t="s">
        <v>2310</v>
      </c>
      <c r="B1986" s="2" t="s">
        <v>2311</v>
      </c>
      <c r="C1986" s="1"/>
      <c r="D1986" s="1"/>
      <c r="E1986" s="1"/>
      <c r="F1986" s="1" t="str">
        <f>IFERROR(__xludf.DUMMYFUNCTION("""COMPUTED_VALUE"""),"2022-04-11 11:36:04 UTC")</f>
        <v>2022-04-11 11:36:04 UTC</v>
      </c>
      <c r="G1986" s="1" t="str">
        <f>IFERROR(__xludf.DUMMYFUNCTION("""COMPUTED_VALUE"""),"96f90de8a10a54cb608503bb07438184")</f>
        <v>96f90de8a10a54cb608503bb07438184</v>
      </c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>
      <c r="A1987" s="2" t="s">
        <v>2312</v>
      </c>
      <c r="B1987" s="2" t="s">
        <v>2311</v>
      </c>
      <c r="C1987" s="1"/>
      <c r="D1987" s="1"/>
      <c r="E1987" s="1"/>
      <c r="F1987" s="1" t="str">
        <f>IFERROR(__xludf.DUMMYFUNCTION("""COMPUTED_VALUE"""),"2022-04-11 11:36:02 UTC")</f>
        <v>2022-04-11 11:36:02 UTC</v>
      </c>
      <c r="G1987" s="1" t="str">
        <f>IFERROR(__xludf.DUMMYFUNCTION("""COMPUTED_VALUE"""),"96f90de8a10a54cb608503bb07438184")</f>
        <v>96f90de8a10a54cb608503bb07438184</v>
      </c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>
      <c r="A1988" s="2" t="s">
        <v>2313</v>
      </c>
      <c r="B1988" s="2" t="s">
        <v>2314</v>
      </c>
      <c r="C1988" s="1"/>
      <c r="D1988" s="1"/>
      <c r="E1988" s="1"/>
      <c r="F1988" s="1" t="str">
        <f>IFERROR(__xludf.DUMMYFUNCTION("""COMPUTED_VALUE"""),"2022-04-11 11:34:22 UTC")</f>
        <v>2022-04-11 11:34:22 UTC</v>
      </c>
      <c r="G1988" s="1" t="str">
        <f>IFERROR(__xludf.DUMMYFUNCTION("""COMPUTED_VALUE"""),"4a88db073101f6272efb800f4f1f6ec3")</f>
        <v>4a88db073101f6272efb800f4f1f6ec3</v>
      </c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>
      <c r="A1989" s="2" t="s">
        <v>2315</v>
      </c>
      <c r="B1989" s="1"/>
      <c r="C1989" s="1"/>
      <c r="D1989" s="1"/>
      <c r="E1989" s="1"/>
      <c r="F1989" s="1" t="str">
        <f>IFERROR(__xludf.DUMMYFUNCTION("""COMPUTED_VALUE"""),"2022-04-11 11:32:36 UTC")</f>
        <v>2022-04-11 11:32:36 UTC</v>
      </c>
      <c r="G1989" s="1" t="str">
        <f>IFERROR(__xludf.DUMMYFUNCTION("""COMPUTED_VALUE"""),"96f90de8a10a54cb608503bb07438184")</f>
        <v>96f90de8a10a54cb608503bb07438184</v>
      </c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>
      <c r="A1990" s="2" t="s">
        <v>2316</v>
      </c>
      <c r="B1990" s="2" t="s">
        <v>234</v>
      </c>
      <c r="C1990" s="1"/>
      <c r="D1990" s="1"/>
      <c r="E1990" s="1"/>
      <c r="F1990" s="1" t="str">
        <f>IFERROR(__xludf.DUMMYFUNCTION("""COMPUTED_VALUE"""),"2022-04-11 11:32:21 UTC")</f>
        <v>2022-04-11 11:32:21 UTC</v>
      </c>
      <c r="G1990" s="1" t="str">
        <f>IFERROR(__xludf.DUMMYFUNCTION("""COMPUTED_VALUE"""),"7a48f0da901804419509107991c3b941")</f>
        <v>7a48f0da901804419509107991c3b941</v>
      </c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>
      <c r="A1991" s="2" t="s">
        <v>2317</v>
      </c>
      <c r="B1991" s="2" t="s">
        <v>234</v>
      </c>
      <c r="C1991" s="1"/>
      <c r="D1991" s="1"/>
      <c r="E1991" s="1"/>
      <c r="F1991" s="1" t="str">
        <f>IFERROR(__xludf.DUMMYFUNCTION("""COMPUTED_VALUE"""),"2022-04-11 11:32:13 UTC")</f>
        <v>2022-04-11 11:32:13 UTC</v>
      </c>
      <c r="G1991" s="1" t="str">
        <f>IFERROR(__xludf.DUMMYFUNCTION("""COMPUTED_VALUE"""),"029a52ab51f1aa935e58cedf98217264")</f>
        <v>029a52ab51f1aa935e58cedf98217264</v>
      </c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>
      <c r="A1992" s="2" t="s">
        <v>2318</v>
      </c>
      <c r="B1992" s="2" t="s">
        <v>1315</v>
      </c>
      <c r="C1992" s="1"/>
      <c r="D1992" s="1"/>
      <c r="E1992" s="1"/>
      <c r="F1992" s="1" t="str">
        <f>IFERROR(__xludf.DUMMYFUNCTION("""COMPUTED_VALUE"""),"2022-04-11 11:31:42 UTC")</f>
        <v>2022-04-11 11:31:42 UTC</v>
      </c>
      <c r="G1992" s="1" t="str">
        <f>IFERROR(__xludf.DUMMYFUNCTION("""COMPUTED_VALUE"""),"029a52ab51f1aa935e58cedf98217264")</f>
        <v>029a52ab51f1aa935e58cedf98217264</v>
      </c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>
      <c r="A1993" s="2" t="s">
        <v>2319</v>
      </c>
      <c r="B1993" s="1"/>
      <c r="C1993" s="1"/>
      <c r="D1993" s="1"/>
      <c r="E1993" s="1"/>
      <c r="F1993" s="1" t="str">
        <f>IFERROR(__xludf.DUMMYFUNCTION("""COMPUTED_VALUE"""),"2022-04-11 11:31:34 UTC")</f>
        <v>2022-04-11 11:31:34 UTC</v>
      </c>
      <c r="G1993" s="1" t="str">
        <f>IFERROR(__xludf.DUMMYFUNCTION("""COMPUTED_VALUE"""),"029a52ab51f1aa935e58cedf98217264")</f>
        <v>029a52ab51f1aa935e58cedf98217264</v>
      </c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>
      <c r="A1994" s="2" t="s">
        <v>2320</v>
      </c>
      <c r="B1994" s="1"/>
      <c r="C1994" s="1"/>
      <c r="D1994" s="1"/>
      <c r="E1994" s="1"/>
      <c r="F1994" s="1" t="str">
        <f>IFERROR(__xludf.DUMMYFUNCTION("""COMPUTED_VALUE"""),"2022-04-11 11:31:10 UTC")</f>
        <v>2022-04-11 11:31:10 UTC</v>
      </c>
      <c r="G1994" s="1" t="str">
        <f>IFERROR(__xludf.DUMMYFUNCTION("""COMPUTED_VALUE"""),"029a52ab51f1aa935e58cedf98217264")</f>
        <v>029a52ab51f1aa935e58cedf98217264</v>
      </c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>
      <c r="A1995" s="2" t="s">
        <v>2321</v>
      </c>
      <c r="B1995" s="1"/>
      <c r="C1995" s="1"/>
      <c r="D1995" s="1"/>
      <c r="E1995" s="1"/>
      <c r="F1995" s="1" t="str">
        <f>IFERROR(__xludf.DUMMYFUNCTION("""COMPUTED_VALUE"""),"2022-04-11 11:31:07 UTC")</f>
        <v>2022-04-11 11:31:07 UTC</v>
      </c>
      <c r="G1995" s="1" t="str">
        <f>IFERROR(__xludf.DUMMYFUNCTION("""COMPUTED_VALUE"""),"029a52ab51f1aa935e58cedf98217264")</f>
        <v>029a52ab51f1aa935e58cedf98217264</v>
      </c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>
      <c r="A1996" s="2" t="s">
        <v>2321</v>
      </c>
      <c r="B1996" s="2" t="s">
        <v>2322</v>
      </c>
      <c r="C1996" s="1"/>
      <c r="D1996" s="1"/>
      <c r="E1996" s="1"/>
      <c r="F1996" s="1" t="str">
        <f>IFERROR(__xludf.DUMMYFUNCTION("""COMPUTED_VALUE"""),"2022-04-11 11:31:07 UTC")</f>
        <v>2022-04-11 11:31:07 UTC</v>
      </c>
      <c r="G1996" s="1" t="str">
        <f>IFERROR(__xludf.DUMMYFUNCTION("""COMPUTED_VALUE"""),"029a52ab51f1aa935e58cedf98217264")</f>
        <v>029a52ab51f1aa935e58cedf98217264</v>
      </c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>
      <c r="A1997" s="2" t="s">
        <v>2323</v>
      </c>
      <c r="B1997" s="1"/>
      <c r="C1997" s="1"/>
      <c r="D1997" s="1"/>
      <c r="E1997" s="1"/>
      <c r="F1997" s="1" t="str">
        <f>IFERROR(__xludf.DUMMYFUNCTION("""COMPUTED_VALUE"""),"2022-04-11 11:31:03 UTC")</f>
        <v>2022-04-11 11:31:03 UTC</v>
      </c>
      <c r="G1997" s="1" t="str">
        <f>IFERROR(__xludf.DUMMYFUNCTION("""COMPUTED_VALUE"""),"029a52ab51f1aa935e58cedf98217264")</f>
        <v>029a52ab51f1aa935e58cedf98217264</v>
      </c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>
      <c r="A1998" s="2" t="s">
        <v>2324</v>
      </c>
      <c r="B1998" s="1"/>
      <c r="C1998" s="1"/>
      <c r="D1998" s="1"/>
      <c r="E1998" s="1"/>
      <c r="F1998" s="1" t="str">
        <f>IFERROR(__xludf.DUMMYFUNCTION("""COMPUTED_VALUE"""),"2022-04-11 11:30:54 UTC")</f>
        <v>2022-04-11 11:30:54 UTC</v>
      </c>
      <c r="G1998" s="1" t="str">
        <f>IFERROR(__xludf.DUMMYFUNCTION("""COMPUTED_VALUE"""),"029a52ab51f1aa935e58cedf98217264")</f>
        <v>029a52ab51f1aa935e58cedf98217264</v>
      </c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>
      <c r="A1999" s="2" t="s">
        <v>2324</v>
      </c>
      <c r="B1999" s="2" t="s">
        <v>2139</v>
      </c>
      <c r="C1999" s="1"/>
      <c r="D1999" s="1"/>
      <c r="E1999" s="1"/>
      <c r="F1999" s="1" t="str">
        <f>IFERROR(__xludf.DUMMYFUNCTION("""COMPUTED_VALUE"""),"2022-04-11 11:30:54 UTC")</f>
        <v>2022-04-11 11:30:54 UTC</v>
      </c>
      <c r="G1999" s="1" t="str">
        <f>IFERROR(__xludf.DUMMYFUNCTION("""COMPUTED_VALUE"""),"029a52ab51f1aa935e58cedf98217264")</f>
        <v>029a52ab51f1aa935e58cedf98217264</v>
      </c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>
      <c r="A2000" s="2" t="s">
        <v>2325</v>
      </c>
      <c r="B2000" s="1"/>
      <c r="C2000" s="1"/>
      <c r="D2000" s="1"/>
      <c r="E2000" s="1"/>
      <c r="F2000" s="1" t="str">
        <f>IFERROR(__xludf.DUMMYFUNCTION("""COMPUTED_VALUE"""),"2022-04-11 11:30:52 UTC")</f>
        <v>2022-04-11 11:30:52 UTC</v>
      </c>
      <c r="G2000" s="1" t="str">
        <f>IFERROR(__xludf.DUMMYFUNCTION("""COMPUTED_VALUE"""),"0a0cbc6e891b46fb3b4eb1f448dac310")</f>
        <v>0a0cbc6e891b46fb3b4eb1f448dac310</v>
      </c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>
      <c r="A2001" s="2" t="s">
        <v>2326</v>
      </c>
      <c r="B2001" s="2" t="s">
        <v>2327</v>
      </c>
      <c r="C2001" s="1"/>
      <c r="D2001" s="1"/>
      <c r="E2001" s="1"/>
      <c r="F2001" s="1" t="str">
        <f>IFERROR(__xludf.DUMMYFUNCTION("""COMPUTED_VALUE"""),"2022-04-11 11:29:19 UTC")</f>
        <v>2022-04-11 11:29:19 UTC</v>
      </c>
      <c r="G2001" s="1" t="str">
        <f>IFERROR(__xludf.DUMMYFUNCTION("""COMPUTED_VALUE"""),"0a0cbc6e891b46fb3b4eb1f448dac310")</f>
        <v>0a0cbc6e891b46fb3b4eb1f448dac310</v>
      </c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>
      <c r="A2002" s="2" t="s">
        <v>2328</v>
      </c>
      <c r="B2002" s="2" t="s">
        <v>1272</v>
      </c>
      <c r="C2002" s="1"/>
      <c r="D2002" s="1"/>
      <c r="E2002" s="1"/>
      <c r="F2002" s="1" t="str">
        <f>IFERROR(__xludf.DUMMYFUNCTION("""COMPUTED_VALUE"""),"2022-04-11 11:28:59 UTC")</f>
        <v>2022-04-11 11:28:59 UTC</v>
      </c>
      <c r="G2002" s="1" t="str">
        <f>IFERROR(__xludf.DUMMYFUNCTION("""COMPUTED_VALUE"""),"0a0cbc6e891b46fb3b4eb1f448dac310")</f>
        <v>0a0cbc6e891b46fb3b4eb1f448dac310</v>
      </c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>
      <c r="A2003" s="2" t="s">
        <v>2329</v>
      </c>
      <c r="B2003" s="2" t="s">
        <v>1272</v>
      </c>
      <c r="C2003" s="1"/>
      <c r="D2003" s="1"/>
      <c r="E2003" s="1"/>
      <c r="F2003" s="1" t="str">
        <f>IFERROR(__xludf.DUMMYFUNCTION("""COMPUTED_VALUE"""),"2022-04-11 11:28:55 UTC")</f>
        <v>2022-04-11 11:28:55 UTC</v>
      </c>
      <c r="G2003" s="1" t="str">
        <f>IFERROR(__xludf.DUMMYFUNCTION("""COMPUTED_VALUE"""),"0a0cbc6e891b46fb3b4eb1f448dac310")</f>
        <v>0a0cbc6e891b46fb3b4eb1f448dac310</v>
      </c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>
      <c r="A2004" s="2" t="s">
        <v>2330</v>
      </c>
      <c r="B2004" s="2" t="s">
        <v>1272</v>
      </c>
      <c r="C2004" s="1"/>
      <c r="D2004" s="1"/>
      <c r="E2004" s="1"/>
      <c r="F2004" s="1" t="str">
        <f>IFERROR(__xludf.DUMMYFUNCTION("""COMPUTED_VALUE"""),"2022-04-11 11:28:52 UTC")</f>
        <v>2022-04-11 11:28:52 UTC</v>
      </c>
      <c r="G2004" s="1" t="str">
        <f>IFERROR(__xludf.DUMMYFUNCTION("""COMPUTED_VALUE"""),"0a0cbc6e891b46fb3b4eb1f448dac310")</f>
        <v>0a0cbc6e891b46fb3b4eb1f448dac310</v>
      </c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>
      <c r="A2005" s="2" t="s">
        <v>2331</v>
      </c>
      <c r="B2005" s="2" t="s">
        <v>2332</v>
      </c>
      <c r="C2005" s="1"/>
      <c r="D2005" s="1"/>
      <c r="E2005" s="1"/>
      <c r="F2005" s="1" t="str">
        <f>IFERROR(__xludf.DUMMYFUNCTION("""COMPUTED_VALUE"""),"2022-04-11 11:28:36 UTC")</f>
        <v>2022-04-11 11:28:36 UTC</v>
      </c>
      <c r="G2005" s="1" t="str">
        <f>IFERROR(__xludf.DUMMYFUNCTION("""COMPUTED_VALUE"""),"eefea0a978d783eee6cafffb62c186d2")</f>
        <v>eefea0a978d783eee6cafffb62c186d2</v>
      </c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>
      <c r="A2006" s="2" t="s">
        <v>2333</v>
      </c>
      <c r="B2006" s="2" t="s">
        <v>874</v>
      </c>
      <c r="C2006" s="1"/>
      <c r="D2006" s="1"/>
      <c r="E2006" s="1"/>
      <c r="F2006" s="1" t="str">
        <f>IFERROR(__xludf.DUMMYFUNCTION("""COMPUTED_VALUE"""),"2022-04-11 11:27:13 UTC")</f>
        <v>2022-04-11 11:27:13 UTC</v>
      </c>
      <c r="G2006" s="1" t="str">
        <f>IFERROR(__xludf.DUMMYFUNCTION("""COMPUTED_VALUE"""),"d292ff833e0ccec687473cb3fe474ab9")</f>
        <v>d292ff833e0ccec687473cb3fe474ab9</v>
      </c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>
      <c r="A2007" s="2" t="s">
        <v>2334</v>
      </c>
      <c r="B2007" s="1"/>
      <c r="C2007" s="1"/>
      <c r="D2007" s="1"/>
      <c r="E2007" s="1"/>
      <c r="F2007" s="1" t="str">
        <f>IFERROR(__xludf.DUMMYFUNCTION("""COMPUTED_VALUE"""),"2022-04-11 11:26:22 UTC")</f>
        <v>2022-04-11 11:26:22 UTC</v>
      </c>
      <c r="G2007" s="1" t="str">
        <f>IFERROR(__xludf.DUMMYFUNCTION("""COMPUTED_VALUE"""),"85ea6a42deab25c868e696710db92204")</f>
        <v>85ea6a42deab25c868e696710db92204</v>
      </c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>
      <c r="A2008" s="2" t="s">
        <v>2335</v>
      </c>
      <c r="B2008" s="1"/>
      <c r="C2008" s="1"/>
      <c r="D2008" s="1"/>
      <c r="E2008" s="1"/>
      <c r="F2008" s="1" t="str">
        <f>IFERROR(__xludf.DUMMYFUNCTION("""COMPUTED_VALUE"""),"2022-04-11 11:26:19 UTC")</f>
        <v>2022-04-11 11:26:19 UTC</v>
      </c>
      <c r="G2008" s="1" t="str">
        <f>IFERROR(__xludf.DUMMYFUNCTION("""COMPUTED_VALUE"""),"4a88db073101f6272efb800f4f1f6ec3")</f>
        <v>4a88db073101f6272efb800f4f1f6ec3</v>
      </c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>
      <c r="A2009" s="2" t="s">
        <v>2335</v>
      </c>
      <c r="B2009" s="2" t="s">
        <v>2336</v>
      </c>
      <c r="C2009" s="1"/>
      <c r="D2009" s="1"/>
      <c r="E2009" s="1"/>
      <c r="F2009" s="1" t="str">
        <f>IFERROR(__xludf.DUMMYFUNCTION("""COMPUTED_VALUE"""),"2022-04-11 11:26:19 UTC")</f>
        <v>2022-04-11 11:26:19 UTC</v>
      </c>
      <c r="G2009" s="1" t="str">
        <f>IFERROR(__xludf.DUMMYFUNCTION("""COMPUTED_VALUE"""),"d292ff833e0ccec687473cb3fe474ab9")</f>
        <v>d292ff833e0ccec687473cb3fe474ab9</v>
      </c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>
      <c r="A2010" s="2" t="s">
        <v>2337</v>
      </c>
      <c r="B2010" s="2" t="s">
        <v>2338</v>
      </c>
      <c r="C2010" s="1"/>
      <c r="D2010" s="1"/>
      <c r="E2010" s="1"/>
      <c r="F2010" s="1" t="str">
        <f>IFERROR(__xludf.DUMMYFUNCTION("""COMPUTED_VALUE"""),"2022-04-11 11:26:08 UTC")</f>
        <v>2022-04-11 11:26:08 UTC</v>
      </c>
      <c r="G2010" s="1" t="str">
        <f>IFERROR(__xludf.DUMMYFUNCTION("""COMPUTED_VALUE"""),"a7ab8fb9af08b088ab0054cdc27a7c94")</f>
        <v>a7ab8fb9af08b088ab0054cdc27a7c94</v>
      </c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>
      <c r="A2011" s="2" t="s">
        <v>2339</v>
      </c>
      <c r="B2011" s="1"/>
      <c r="C2011" s="1"/>
      <c r="D2011" s="1"/>
      <c r="E2011" s="1"/>
      <c r="F2011" s="1" t="str">
        <f>IFERROR(__xludf.DUMMYFUNCTION("""COMPUTED_VALUE"""),"2022-04-11 11:25:57 UTC")</f>
        <v>2022-04-11 11:25:57 UTC</v>
      </c>
      <c r="G2011" s="1" t="str">
        <f>IFERROR(__xludf.DUMMYFUNCTION("""COMPUTED_VALUE"""),"e89f974fe6f64682b4c3b9416f5fe561")</f>
        <v>e89f974fe6f64682b4c3b9416f5fe561</v>
      </c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>
      <c r="A2012" s="2" t="s">
        <v>2340</v>
      </c>
      <c r="B2012" s="1"/>
      <c r="C2012" s="1"/>
      <c r="D2012" s="1"/>
      <c r="E2012" s="1"/>
      <c r="F2012" s="1" t="str">
        <f>IFERROR(__xludf.DUMMYFUNCTION("""COMPUTED_VALUE"""),"2022-04-11 11:25:50 UTC")</f>
        <v>2022-04-11 11:25:50 UTC</v>
      </c>
      <c r="G2012" s="1" t="str">
        <f>IFERROR(__xludf.DUMMYFUNCTION("""COMPUTED_VALUE"""),"e89f974fe6f64682b4c3b9416f5fe561")</f>
        <v>e89f974fe6f64682b4c3b9416f5fe561</v>
      </c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>
      <c r="A2013" s="2" t="s">
        <v>2341</v>
      </c>
      <c r="B2013" s="1"/>
      <c r="C2013" s="1"/>
      <c r="D2013" s="1"/>
      <c r="E2013" s="1"/>
      <c r="F2013" s="1" t="str">
        <f>IFERROR(__xludf.DUMMYFUNCTION("""COMPUTED_VALUE"""),"2022-04-11 11:25:48 UTC")</f>
        <v>2022-04-11 11:25:48 UTC</v>
      </c>
      <c r="G2013" s="1" t="str">
        <f>IFERROR(__xludf.DUMMYFUNCTION("""COMPUTED_VALUE"""),"4a6c626729bf11a830190d6defe3ef86")</f>
        <v>4a6c626729bf11a830190d6defe3ef86</v>
      </c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>
      <c r="A2014" s="2" t="s">
        <v>2342</v>
      </c>
      <c r="B2014" s="2" t="s">
        <v>1379</v>
      </c>
      <c r="C2014" s="1"/>
      <c r="D2014" s="1"/>
      <c r="E2014" s="1"/>
      <c r="F2014" s="1" t="str">
        <f>IFERROR(__xludf.DUMMYFUNCTION("""COMPUTED_VALUE"""),"2022-04-11 11:25:44 UTC")</f>
        <v>2022-04-11 11:25:44 UTC</v>
      </c>
      <c r="G2014" s="1" t="str">
        <f>IFERROR(__xludf.DUMMYFUNCTION("""COMPUTED_VALUE"""),"4a6c626729bf11a830190d6defe3ef86")</f>
        <v>4a6c626729bf11a830190d6defe3ef86</v>
      </c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>
      <c r="A2015" s="2" t="s">
        <v>2343</v>
      </c>
      <c r="B2015" s="1"/>
      <c r="C2015" s="1"/>
      <c r="D2015" s="1"/>
      <c r="E2015" s="1"/>
      <c r="F2015" s="1" t="str">
        <f>IFERROR(__xludf.DUMMYFUNCTION("""COMPUTED_VALUE"""),"2022-04-11 11:25:43 UTC")</f>
        <v>2022-04-11 11:25:43 UTC</v>
      </c>
      <c r="G2015" s="1" t="str">
        <f>IFERROR(__xludf.DUMMYFUNCTION("""COMPUTED_VALUE"""),"e89f974fe6f64682b4c3b9416f5fe561")</f>
        <v>e89f974fe6f64682b4c3b9416f5fe561</v>
      </c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>
      <c r="A2016" s="2" t="s">
        <v>2344</v>
      </c>
      <c r="B2016" s="2" t="s">
        <v>2345</v>
      </c>
      <c r="C2016" s="1"/>
      <c r="D2016" s="1"/>
      <c r="E2016" s="1"/>
      <c r="F2016" s="1" t="str">
        <f>IFERROR(__xludf.DUMMYFUNCTION("""COMPUTED_VALUE"""),"2022-04-11 11:25:31 UTC")</f>
        <v>2022-04-11 11:25:31 UTC</v>
      </c>
      <c r="G2016" s="1" t="str">
        <f>IFERROR(__xludf.DUMMYFUNCTION("""COMPUTED_VALUE"""),"e89f974fe6f64682b4c3b9416f5fe561")</f>
        <v>e89f974fe6f64682b4c3b9416f5fe561</v>
      </c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>
      <c r="A2017" s="2" t="s">
        <v>2346</v>
      </c>
      <c r="B2017" s="1"/>
      <c r="C2017" s="1"/>
      <c r="D2017" s="1"/>
      <c r="E2017" s="1"/>
      <c r="F2017" s="1" t="str">
        <f>IFERROR(__xludf.DUMMYFUNCTION("""COMPUTED_VALUE"""),"2022-04-11 11:25:12 UTC")</f>
        <v>2022-04-11 11:25:12 UTC</v>
      </c>
      <c r="G2017" s="1" t="str">
        <f>IFERROR(__xludf.DUMMYFUNCTION("""COMPUTED_VALUE"""),"4a6c626729bf11a830190d6defe3ef86")</f>
        <v>4a6c626729bf11a830190d6defe3ef86</v>
      </c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>
      <c r="A2018" s="2" t="s">
        <v>2347</v>
      </c>
      <c r="B2018" s="1"/>
      <c r="C2018" s="1"/>
      <c r="D2018" s="1"/>
      <c r="E2018" s="1"/>
      <c r="F2018" s="1" t="str">
        <f>IFERROR(__xludf.DUMMYFUNCTION("""COMPUTED_VALUE"""),"2022-04-11 11:25:10 UTC")</f>
        <v>2022-04-11 11:25:10 UTC</v>
      </c>
      <c r="G2018" s="1" t="str">
        <f>IFERROR(__xludf.DUMMYFUNCTION("""COMPUTED_VALUE"""),"4a6c626729bf11a830190d6defe3ef86")</f>
        <v>4a6c626729bf11a830190d6defe3ef86</v>
      </c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>
      <c r="A2019" s="2" t="s">
        <v>2348</v>
      </c>
      <c r="B2019" s="1"/>
      <c r="C2019" s="1"/>
      <c r="D2019" s="1"/>
      <c r="E2019" s="1"/>
      <c r="F2019" s="1" t="str">
        <f>IFERROR(__xludf.DUMMYFUNCTION("""COMPUTED_VALUE"""),"2022-04-11 11:24:25 UTC")</f>
        <v>2022-04-11 11:24:25 UTC</v>
      </c>
      <c r="G2019" s="1" t="str">
        <f>IFERROR(__xludf.DUMMYFUNCTION("""COMPUTED_VALUE"""),"4a6c626729bf11a830190d6defe3ef86")</f>
        <v>4a6c626729bf11a830190d6defe3ef86</v>
      </c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>
      <c r="A2020" s="2" t="s">
        <v>2348</v>
      </c>
      <c r="B2020" s="2" t="s">
        <v>1379</v>
      </c>
      <c r="C2020" s="1"/>
      <c r="D2020" s="1"/>
      <c r="E2020" s="1"/>
      <c r="F2020" s="1" t="str">
        <f>IFERROR(__xludf.DUMMYFUNCTION("""COMPUTED_VALUE"""),"2022-04-11 11:24:25 UTC")</f>
        <v>2022-04-11 11:24:25 UTC</v>
      </c>
      <c r="G2020" s="1" t="str">
        <f>IFERROR(__xludf.DUMMYFUNCTION("""COMPUTED_VALUE"""),"e018138f12ffe0a068b3bc0734f5a9ed")</f>
        <v>e018138f12ffe0a068b3bc0734f5a9ed</v>
      </c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>
      <c r="A2021" s="2" t="s">
        <v>2349</v>
      </c>
      <c r="B2021" s="2" t="s">
        <v>2350</v>
      </c>
      <c r="C2021" s="1"/>
      <c r="D2021" s="1"/>
      <c r="E2021" s="1"/>
      <c r="F2021" s="1" t="str">
        <f>IFERROR(__xludf.DUMMYFUNCTION("""COMPUTED_VALUE"""),"2022-04-11 11:23:55 UTC")</f>
        <v>2022-04-11 11:23:55 UTC</v>
      </c>
      <c r="G2021" s="1" t="str">
        <f>IFERROR(__xludf.DUMMYFUNCTION("""COMPUTED_VALUE"""),"4a6c626729bf11a830190d6defe3ef86")</f>
        <v>4a6c626729bf11a830190d6defe3ef86</v>
      </c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>
      <c r="A2022" s="2" t="s">
        <v>2351</v>
      </c>
      <c r="B2022" s="2" t="s">
        <v>2350</v>
      </c>
      <c r="C2022" s="1"/>
      <c r="D2022" s="1"/>
      <c r="E2022" s="1"/>
      <c r="F2022" s="1" t="str">
        <f>IFERROR(__xludf.DUMMYFUNCTION("""COMPUTED_VALUE"""),"2022-04-11 11:23:49 UTC")</f>
        <v>2022-04-11 11:23:49 UTC</v>
      </c>
      <c r="G2022" s="1" t="str">
        <f>IFERROR(__xludf.DUMMYFUNCTION("""COMPUTED_VALUE"""),"e89f974fe6f64682b4c3b9416f5fe561")</f>
        <v>e89f974fe6f64682b4c3b9416f5fe561</v>
      </c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>
      <c r="A2023" s="2" t="s">
        <v>2352</v>
      </c>
      <c r="B2023" s="2" t="s">
        <v>2350</v>
      </c>
      <c r="C2023" s="1"/>
      <c r="D2023" s="1"/>
      <c r="E2023" s="1"/>
      <c r="F2023" s="1" t="str">
        <f>IFERROR(__xludf.DUMMYFUNCTION("""COMPUTED_VALUE"""),"2022-04-11 11:23:48 UTC")</f>
        <v>2022-04-11 11:23:48 UTC</v>
      </c>
      <c r="G2023" s="1" t="str">
        <f>IFERROR(__xludf.DUMMYFUNCTION("""COMPUTED_VALUE"""),"6c684a6607dfb657c3a91f8be8517522")</f>
        <v>6c684a6607dfb657c3a91f8be8517522</v>
      </c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>
      <c r="A2024" s="2" t="s">
        <v>2353</v>
      </c>
      <c r="B2024" s="1"/>
      <c r="C2024" s="1"/>
      <c r="D2024" s="1"/>
      <c r="E2024" s="1"/>
      <c r="F2024" s="1" t="str">
        <f>IFERROR(__xludf.DUMMYFUNCTION("""COMPUTED_VALUE"""),"2022-04-11 11:23:46 UTC")</f>
        <v>2022-04-11 11:23:46 UTC</v>
      </c>
      <c r="G2024" s="1" t="str">
        <f>IFERROR(__xludf.DUMMYFUNCTION("""COMPUTED_VALUE"""),"8ef8576d8c88a92a1c9dec5d87129baa")</f>
        <v>8ef8576d8c88a92a1c9dec5d87129baa</v>
      </c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>
      <c r="A2025" s="2" t="s">
        <v>2354</v>
      </c>
      <c r="B2025" s="2" t="s">
        <v>2350</v>
      </c>
      <c r="C2025" s="1"/>
      <c r="D2025" s="1"/>
      <c r="E2025" s="1"/>
      <c r="F2025" s="1" t="str">
        <f>IFERROR(__xludf.DUMMYFUNCTION("""COMPUTED_VALUE"""),"2022-04-11 11:23:43 UTC")</f>
        <v>2022-04-11 11:23:43 UTC</v>
      </c>
      <c r="G2025" s="1" t="str">
        <f>IFERROR(__xludf.DUMMYFUNCTION("""COMPUTED_VALUE"""),"d0cc43b03cf4d442e510580142177e00")</f>
        <v>d0cc43b03cf4d442e510580142177e00</v>
      </c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>
      <c r="A2026" s="2" t="s">
        <v>2355</v>
      </c>
      <c r="B2026" s="2" t="s">
        <v>2350</v>
      </c>
      <c r="C2026" s="1"/>
      <c r="D2026" s="1"/>
      <c r="E2026" s="1"/>
      <c r="F2026" s="1" t="str">
        <f>IFERROR(__xludf.DUMMYFUNCTION("""COMPUTED_VALUE"""),"2022-04-11 11:23:41 UTC")</f>
        <v>2022-04-11 11:23:41 UTC</v>
      </c>
      <c r="G2026" s="1" t="str">
        <f>IFERROR(__xludf.DUMMYFUNCTION("""COMPUTED_VALUE"""),"d0cc43b03cf4d442e510580142177e00")</f>
        <v>d0cc43b03cf4d442e510580142177e00</v>
      </c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>
      <c r="A2027" s="2" t="s">
        <v>2356</v>
      </c>
      <c r="B2027" s="2" t="s">
        <v>2350</v>
      </c>
      <c r="C2027" s="1"/>
      <c r="D2027" s="1"/>
      <c r="E2027" s="1"/>
      <c r="F2027" s="1" t="str">
        <f>IFERROR(__xludf.DUMMYFUNCTION("""COMPUTED_VALUE"""),"2022-04-11 11:23:37 UTC")</f>
        <v>2022-04-11 11:23:37 UTC</v>
      </c>
      <c r="G2027" s="1" t="str">
        <f>IFERROR(__xludf.DUMMYFUNCTION("""COMPUTED_VALUE"""),"d0cc43b03cf4d442e510580142177e00")</f>
        <v>d0cc43b03cf4d442e510580142177e00</v>
      </c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>
      <c r="A2028" s="2" t="s">
        <v>2357</v>
      </c>
      <c r="B2028" s="1"/>
      <c r="C2028" s="1"/>
      <c r="D2028" s="1"/>
      <c r="E2028" s="1"/>
      <c r="F2028" s="1" t="str">
        <f>IFERROR(__xludf.DUMMYFUNCTION("""COMPUTED_VALUE"""),"2022-04-11 11:23:35 UTC")</f>
        <v>2022-04-11 11:23:35 UTC</v>
      </c>
      <c r="G2028" s="1" t="str">
        <f>IFERROR(__xludf.DUMMYFUNCTION("""COMPUTED_VALUE"""),"a9f4cb50a5ba2d047c29c8dc799aef61")</f>
        <v>a9f4cb50a5ba2d047c29c8dc799aef61</v>
      </c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>
      <c r="A2029" s="2" t="s">
        <v>2358</v>
      </c>
      <c r="B2029" s="1"/>
      <c r="C2029" s="1"/>
      <c r="D2029" s="1"/>
      <c r="E2029" s="1"/>
      <c r="F2029" s="1" t="str">
        <f>IFERROR(__xludf.DUMMYFUNCTION("""COMPUTED_VALUE"""),"2022-04-11 11:23:00 UTC")</f>
        <v>2022-04-11 11:23:00 UTC</v>
      </c>
      <c r="G2029" s="1" t="str">
        <f>IFERROR(__xludf.DUMMYFUNCTION("""COMPUTED_VALUE"""),"e89f974fe6f64682b4c3b9416f5fe561")</f>
        <v>e89f974fe6f64682b4c3b9416f5fe561</v>
      </c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>
      <c r="A2030" s="2" t="s">
        <v>2359</v>
      </c>
      <c r="B2030" s="2" t="s">
        <v>2350</v>
      </c>
      <c r="C2030" s="1"/>
      <c r="D2030" s="1"/>
      <c r="E2030" s="1"/>
      <c r="F2030" s="1" t="str">
        <f>IFERROR(__xludf.DUMMYFUNCTION("""COMPUTED_VALUE"""),"2022-04-11 11:22:56 UTC")</f>
        <v>2022-04-11 11:22:56 UTC</v>
      </c>
      <c r="G2030" s="1" t="str">
        <f>IFERROR(__xludf.DUMMYFUNCTION("""COMPUTED_VALUE"""),"a9166899d527dcd6ba4f3b198955b0c8")</f>
        <v>a9166899d527dcd6ba4f3b198955b0c8</v>
      </c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>
      <c r="A2031" s="2" t="s">
        <v>2360</v>
      </c>
      <c r="B2031" s="2" t="s">
        <v>2350</v>
      </c>
      <c r="C2031" s="1"/>
      <c r="D2031" s="1"/>
      <c r="E2031" s="1"/>
      <c r="F2031" s="1" t="str">
        <f>IFERROR(__xludf.DUMMYFUNCTION("""COMPUTED_VALUE"""),"2022-04-11 11:22:55 UTC")</f>
        <v>2022-04-11 11:22:55 UTC</v>
      </c>
      <c r="G2031" s="1" t="str">
        <f>IFERROR(__xludf.DUMMYFUNCTION("""COMPUTED_VALUE"""),"e89f974fe6f64682b4c3b9416f5fe561")</f>
        <v>e89f974fe6f64682b4c3b9416f5fe561</v>
      </c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>
      <c r="A2032" s="2" t="s">
        <v>2361</v>
      </c>
      <c r="B2032" s="2" t="s">
        <v>2350</v>
      </c>
      <c r="C2032" s="1"/>
      <c r="D2032" s="1"/>
      <c r="E2032" s="1"/>
      <c r="F2032" s="1" t="str">
        <f>IFERROR(__xludf.DUMMYFUNCTION("""COMPUTED_VALUE"""),"2022-04-11 11:22:53 UTC")</f>
        <v>2022-04-11 11:22:53 UTC</v>
      </c>
      <c r="G2032" s="1" t="str">
        <f>IFERROR(__xludf.DUMMYFUNCTION("""COMPUTED_VALUE"""),"d0cc43b03cf4d442e510580142177e00")</f>
        <v>d0cc43b03cf4d442e510580142177e00</v>
      </c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>
      <c r="A2033" s="2" t="s">
        <v>2362</v>
      </c>
      <c r="B2033" s="2" t="s">
        <v>2350</v>
      </c>
      <c r="C2033" s="1"/>
      <c r="D2033" s="1"/>
      <c r="E2033" s="1"/>
      <c r="F2033" s="1" t="str">
        <f>IFERROR(__xludf.DUMMYFUNCTION("""COMPUTED_VALUE"""),"2022-04-11 11:22:50 UTC")</f>
        <v>2022-04-11 11:22:50 UTC</v>
      </c>
      <c r="G2033" s="1" t="str">
        <f>IFERROR(__xludf.DUMMYFUNCTION("""COMPUTED_VALUE"""),"2ffe988f63c59b249d44da4d21d5877c")</f>
        <v>2ffe988f63c59b249d44da4d21d5877c</v>
      </c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>
      <c r="A2034" s="2" t="s">
        <v>2363</v>
      </c>
      <c r="B2034" s="2" t="s">
        <v>2350</v>
      </c>
      <c r="C2034" s="1"/>
      <c r="D2034" s="1"/>
      <c r="E2034" s="1"/>
      <c r="F2034" s="1" t="str">
        <f>IFERROR(__xludf.DUMMYFUNCTION("""COMPUTED_VALUE"""),"2022-04-11 11:22:49 UTC")</f>
        <v>2022-04-11 11:22:49 UTC</v>
      </c>
      <c r="G2034" s="1" t="str">
        <f>IFERROR(__xludf.DUMMYFUNCTION("""COMPUTED_VALUE"""),"d0cc43b03cf4d442e510580142177e00")</f>
        <v>d0cc43b03cf4d442e510580142177e00</v>
      </c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>
      <c r="A2035" s="2" t="s">
        <v>2364</v>
      </c>
      <c r="B2035" s="2" t="s">
        <v>2350</v>
      </c>
      <c r="C2035" s="1"/>
      <c r="D2035" s="1"/>
      <c r="E2035" s="1"/>
      <c r="F2035" s="1" t="str">
        <f>IFERROR(__xludf.DUMMYFUNCTION("""COMPUTED_VALUE"""),"2022-04-11 11:22:47 UTC")</f>
        <v>2022-04-11 11:22:47 UTC</v>
      </c>
      <c r="G2035" s="1" t="str">
        <f>IFERROR(__xludf.DUMMYFUNCTION("""COMPUTED_VALUE"""),"2ffe988f63c59b249d44da4d21d5877c")</f>
        <v>2ffe988f63c59b249d44da4d21d5877c</v>
      </c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>
      <c r="A2036" s="2" t="s">
        <v>2365</v>
      </c>
      <c r="B2036" s="1"/>
      <c r="C2036" s="1"/>
      <c r="D2036" s="1"/>
      <c r="E2036" s="1"/>
      <c r="F2036" s="1" t="str">
        <f>IFERROR(__xludf.DUMMYFUNCTION("""COMPUTED_VALUE"""),"2022-04-11 11:22:45 UTC")</f>
        <v>2022-04-11 11:22:45 UTC</v>
      </c>
      <c r="G2036" s="1" t="str">
        <f>IFERROR(__xludf.DUMMYFUNCTION("""COMPUTED_VALUE"""),"a9d7915298958b96c6d513cf84992c91")</f>
        <v>a9d7915298958b96c6d513cf84992c91</v>
      </c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>
      <c r="A2037" s="2" t="s">
        <v>2366</v>
      </c>
      <c r="B2037" s="2" t="s">
        <v>2350</v>
      </c>
      <c r="C2037" s="1"/>
      <c r="D2037" s="1"/>
      <c r="E2037" s="1"/>
      <c r="F2037" s="1" t="str">
        <f>IFERROR(__xludf.DUMMYFUNCTION("""COMPUTED_VALUE"""),"2022-04-11 11:22:43 UTC")</f>
        <v>2022-04-11 11:22:43 UTC</v>
      </c>
      <c r="G2037" s="1" t="str">
        <f>IFERROR(__xludf.DUMMYFUNCTION("""COMPUTED_VALUE"""),"a6421acec1e6e9ef4129d99bd232e8c1")</f>
        <v>a6421acec1e6e9ef4129d99bd232e8c1</v>
      </c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>
      <c r="A2038" s="2" t="s">
        <v>2367</v>
      </c>
      <c r="B2038" s="2" t="s">
        <v>2350</v>
      </c>
      <c r="C2038" s="1"/>
      <c r="D2038" s="1"/>
      <c r="E2038" s="1"/>
      <c r="F2038" s="1" t="str">
        <f>IFERROR(__xludf.DUMMYFUNCTION("""COMPUTED_VALUE"""),"2022-04-11 11:22:39 UTC")</f>
        <v>2022-04-11 11:22:39 UTC</v>
      </c>
      <c r="G2038" s="1" t="str">
        <f>IFERROR(__xludf.DUMMYFUNCTION("""COMPUTED_VALUE"""),"78c5eaec19c940d9cb6d8bab591845bf")</f>
        <v>78c5eaec19c940d9cb6d8bab591845bf</v>
      </c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>
      <c r="A2039" s="2" t="s">
        <v>2368</v>
      </c>
      <c r="B2039" s="1"/>
      <c r="C2039" s="1"/>
      <c r="D2039" s="1"/>
      <c r="E2039" s="1"/>
      <c r="F2039" s="1" t="str">
        <f>IFERROR(__xludf.DUMMYFUNCTION("""COMPUTED_VALUE"""),"2022-04-11 11:22:23 UTC")</f>
        <v>2022-04-11 11:22:23 UTC</v>
      </c>
      <c r="G2039" s="1" t="str">
        <f>IFERROR(__xludf.DUMMYFUNCTION("""COMPUTED_VALUE"""),"78c5eaec19c940d9cb6d8bab591845bf")</f>
        <v>78c5eaec19c940d9cb6d8bab591845bf</v>
      </c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>
      <c r="A2040" s="2" t="s">
        <v>2369</v>
      </c>
      <c r="B2040" s="2" t="s">
        <v>2260</v>
      </c>
      <c r="C2040" s="1"/>
      <c r="D2040" s="1"/>
      <c r="E2040" s="1"/>
      <c r="F2040" s="1" t="str">
        <f>IFERROR(__xludf.DUMMYFUNCTION("""COMPUTED_VALUE"""),"2022-04-11 11:22:22 UTC")</f>
        <v>2022-04-11 11:22:22 UTC</v>
      </c>
      <c r="G2040" s="1" t="str">
        <f>IFERROR(__xludf.DUMMYFUNCTION("""COMPUTED_VALUE"""),"78c5eaec19c940d9cb6d8bab591845bf")</f>
        <v>78c5eaec19c940d9cb6d8bab591845bf</v>
      </c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>
      <c r="A2041" s="2" t="s">
        <v>2370</v>
      </c>
      <c r="B2041" s="2" t="s">
        <v>2260</v>
      </c>
      <c r="C2041" s="1"/>
      <c r="D2041" s="1"/>
      <c r="E2041" s="1"/>
      <c r="F2041" s="1" t="str">
        <f>IFERROR(__xludf.DUMMYFUNCTION("""COMPUTED_VALUE"""),"2022-04-11 11:22:15 UTC")</f>
        <v>2022-04-11 11:22:15 UTC</v>
      </c>
      <c r="G2041" s="1" t="str">
        <f>IFERROR(__xludf.DUMMYFUNCTION("""COMPUTED_VALUE"""),"30139f6bcbbfc44781adb21e0f5b1fee")</f>
        <v>30139f6bcbbfc44781adb21e0f5b1fee</v>
      </c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>
      <c r="A2042" s="2" t="s">
        <v>2371</v>
      </c>
      <c r="B2042" s="2" t="s">
        <v>2350</v>
      </c>
      <c r="C2042" s="1"/>
      <c r="D2042" s="1"/>
      <c r="E2042" s="1"/>
      <c r="F2042" s="1" t="str">
        <f>IFERROR(__xludf.DUMMYFUNCTION("""COMPUTED_VALUE"""),"2022-04-11 11:22:14 UTC")</f>
        <v>2022-04-11 11:22:14 UTC</v>
      </c>
      <c r="G2042" s="1" t="str">
        <f>IFERROR(__xludf.DUMMYFUNCTION("""COMPUTED_VALUE"""),"4bc13487c1c6b181dc04f4d32a5263c6")</f>
        <v>4bc13487c1c6b181dc04f4d32a5263c6</v>
      </c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>
      <c r="A2043" s="2" t="s">
        <v>2372</v>
      </c>
      <c r="B2043" s="1"/>
      <c r="C2043" s="1"/>
      <c r="D2043" s="1"/>
      <c r="E2043" s="1"/>
      <c r="F2043" s="1" t="str">
        <f>IFERROR(__xludf.DUMMYFUNCTION("""COMPUTED_VALUE"""),"2022-04-11 11:22:07 UTC")</f>
        <v>2022-04-11 11:22:07 UTC</v>
      </c>
      <c r="G2043" s="1" t="str">
        <f>IFERROR(__xludf.DUMMYFUNCTION("""COMPUTED_VALUE"""),"30139f6bcbbfc44781adb21e0f5b1fee")</f>
        <v>30139f6bcbbfc44781adb21e0f5b1fee</v>
      </c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>
      <c r="A2044" s="2" t="s">
        <v>2373</v>
      </c>
      <c r="B2044" s="1"/>
      <c r="C2044" s="1"/>
      <c r="D2044" s="1"/>
      <c r="E2044" s="1"/>
      <c r="F2044" s="1" t="str">
        <f>IFERROR(__xludf.DUMMYFUNCTION("""COMPUTED_VALUE"""),"2022-04-11 11:22:05 UTC")</f>
        <v>2022-04-11 11:22:05 UTC</v>
      </c>
      <c r="G2044" s="1" t="str">
        <f>IFERROR(__xludf.DUMMYFUNCTION("""COMPUTED_VALUE"""),"e89f974fe6f64682b4c3b9416f5fe561")</f>
        <v>e89f974fe6f64682b4c3b9416f5fe561</v>
      </c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>
      <c r="A2045" s="2" t="s">
        <v>2374</v>
      </c>
      <c r="B2045" s="2" t="s">
        <v>2350</v>
      </c>
      <c r="C2045" s="1"/>
      <c r="D2045" s="1"/>
      <c r="E2045" s="1"/>
      <c r="F2045" s="1" t="str">
        <f>IFERROR(__xludf.DUMMYFUNCTION("""COMPUTED_VALUE"""),"2022-04-11 11:22:03 UTC")</f>
        <v>2022-04-11 11:22:03 UTC</v>
      </c>
      <c r="G2045" s="1" t="str">
        <f>IFERROR(__xludf.DUMMYFUNCTION("""COMPUTED_VALUE"""),"db1fe014c4f78c816406bcf6ff5acda7")</f>
        <v>db1fe014c4f78c816406bcf6ff5acda7</v>
      </c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>
      <c r="A2046" s="2" t="s">
        <v>2375</v>
      </c>
      <c r="B2046" s="2" t="s">
        <v>2031</v>
      </c>
      <c r="C2046" s="1"/>
      <c r="D2046" s="1"/>
      <c r="E2046" s="1"/>
      <c r="F2046" s="1" t="str">
        <f>IFERROR(__xludf.DUMMYFUNCTION("""COMPUTED_VALUE"""),"2022-04-11 11:21:41 UTC")</f>
        <v>2022-04-11 11:21:41 UTC</v>
      </c>
      <c r="G2046" s="1" t="str">
        <f>IFERROR(__xludf.DUMMYFUNCTION("""COMPUTED_VALUE"""),"e89f974fe6f64682b4c3b9416f5fe561")</f>
        <v>e89f974fe6f64682b4c3b9416f5fe561</v>
      </c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>
      <c r="A2047" s="2" t="s">
        <v>2376</v>
      </c>
      <c r="B2047" s="1"/>
      <c r="C2047" s="1"/>
      <c r="D2047" s="1"/>
      <c r="E2047" s="1"/>
      <c r="F2047" s="1" t="str">
        <f>IFERROR(__xludf.DUMMYFUNCTION("""COMPUTED_VALUE"""),"2022-04-11 11:21:17 UTC")</f>
        <v>2022-04-11 11:21:17 UTC</v>
      </c>
      <c r="G2047" s="1" t="str">
        <f>IFERROR(__xludf.DUMMYFUNCTION("""COMPUTED_VALUE"""),"9825ab38e7863eea08a4edeaa8b1d721")</f>
        <v>9825ab38e7863eea08a4edeaa8b1d721</v>
      </c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>
      <c r="A2048" s="2" t="s">
        <v>2377</v>
      </c>
      <c r="B2048" s="2" t="s">
        <v>1379</v>
      </c>
      <c r="C2048" s="1"/>
      <c r="D2048" s="1"/>
      <c r="E2048" s="1"/>
      <c r="F2048" s="1" t="str">
        <f>IFERROR(__xludf.DUMMYFUNCTION("""COMPUTED_VALUE"""),"2022-04-11 11:21:15 UTC")</f>
        <v>2022-04-11 11:21:15 UTC</v>
      </c>
      <c r="G2048" s="1" t="str">
        <f>IFERROR(__xludf.DUMMYFUNCTION("""COMPUTED_VALUE"""),"b2e5612c8fae2cae025acdec9bfbd780")</f>
        <v>b2e5612c8fae2cae025acdec9bfbd780</v>
      </c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>
      <c r="A2049" s="2" t="s">
        <v>2378</v>
      </c>
      <c r="B2049" s="2" t="s">
        <v>2379</v>
      </c>
      <c r="C2049" s="1"/>
      <c r="D2049" s="1"/>
      <c r="E2049" s="1"/>
      <c r="F2049" s="1" t="str">
        <f>IFERROR(__xludf.DUMMYFUNCTION("""COMPUTED_VALUE"""),"2022-04-11 11:20:52 UTC")</f>
        <v>2022-04-11 11:20:52 UTC</v>
      </c>
      <c r="G2049" s="1" t="str">
        <f>IFERROR(__xludf.DUMMYFUNCTION("""COMPUTED_VALUE"""),"b2e5612c8fae2cae025acdec9bfbd780")</f>
        <v>b2e5612c8fae2cae025acdec9bfbd780</v>
      </c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>
      <c r="A2050" s="2" t="s">
        <v>2380</v>
      </c>
      <c r="B2050" s="2" t="s">
        <v>1379</v>
      </c>
      <c r="C2050" s="1"/>
      <c r="D2050" s="1"/>
      <c r="E2050" s="1"/>
      <c r="F2050" s="1" t="str">
        <f>IFERROR(__xludf.DUMMYFUNCTION("""COMPUTED_VALUE"""),"2022-04-11 11:20:22 UTC")</f>
        <v>2022-04-11 11:20:22 UTC</v>
      </c>
      <c r="G2050" s="1" t="str">
        <f>IFERROR(__xludf.DUMMYFUNCTION("""COMPUTED_VALUE"""),"a9f4cb50a5ba2d047c29c8dc799aef61")</f>
        <v>a9f4cb50a5ba2d047c29c8dc799aef61</v>
      </c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>
      <c r="A2051" s="2" t="s">
        <v>2381</v>
      </c>
      <c r="B2051" s="2" t="s">
        <v>1379</v>
      </c>
      <c r="C2051" s="1"/>
      <c r="D2051" s="1"/>
      <c r="E2051" s="1"/>
      <c r="F2051" s="1" t="str">
        <f>IFERROR(__xludf.DUMMYFUNCTION("""COMPUTED_VALUE"""),"2022-04-11 11:20:21 UTC")</f>
        <v>2022-04-11 11:20:21 UTC</v>
      </c>
      <c r="G2051" s="1" t="str">
        <f>IFERROR(__xludf.DUMMYFUNCTION("""COMPUTED_VALUE"""),"7b897196a7181bba2475037927178385")</f>
        <v>7b897196a7181bba2475037927178385</v>
      </c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>
      <c r="A2052" s="2" t="s">
        <v>2382</v>
      </c>
      <c r="B2052" s="2" t="s">
        <v>1379</v>
      </c>
      <c r="C2052" s="1"/>
      <c r="D2052" s="1"/>
      <c r="E2052" s="1"/>
      <c r="F2052" s="1" t="str">
        <f>IFERROR(__xludf.DUMMYFUNCTION("""COMPUTED_VALUE"""),"2022-04-11 11:20:20 UTC")</f>
        <v>2022-04-11 11:20:20 UTC</v>
      </c>
      <c r="G2052" s="1" t="str">
        <f>IFERROR(__xludf.DUMMYFUNCTION("""COMPUTED_VALUE"""),"7b897196a7181bba2475037927178385")</f>
        <v>7b897196a7181bba2475037927178385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>
      <c r="A2053" s="2" t="s">
        <v>2382</v>
      </c>
      <c r="B2053" s="2" t="s">
        <v>1379</v>
      </c>
      <c r="C2053" s="1"/>
      <c r="D2053" s="1"/>
      <c r="E2053" s="1"/>
      <c r="F2053" s="1" t="str">
        <f>IFERROR(__xludf.DUMMYFUNCTION("""COMPUTED_VALUE"""),"2022-04-11 11:20:20 UTC")</f>
        <v>2022-04-11 11:20:20 UTC</v>
      </c>
      <c r="G2053" s="1" t="str">
        <f>IFERROR(__xludf.DUMMYFUNCTION("""COMPUTED_VALUE"""),"e89f974fe6f64682b4c3b9416f5fe561")</f>
        <v>e89f974fe6f64682b4c3b9416f5fe561</v>
      </c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>
      <c r="A2054" s="2" t="s">
        <v>2383</v>
      </c>
      <c r="B2054" s="2" t="s">
        <v>1379</v>
      </c>
      <c r="C2054" s="1"/>
      <c r="D2054" s="1"/>
      <c r="E2054" s="1"/>
      <c r="F2054" s="1" t="str">
        <f>IFERROR(__xludf.DUMMYFUNCTION("""COMPUTED_VALUE"""),"2022-04-11 11:20:19 UTC")</f>
        <v>2022-04-11 11:20:19 UTC</v>
      </c>
      <c r="G2054" s="1" t="str">
        <f>IFERROR(__xludf.DUMMYFUNCTION("""COMPUTED_VALUE"""),"a9f4cb50a5ba2d047c29c8dc799aef61")</f>
        <v>a9f4cb50a5ba2d047c29c8dc799aef61</v>
      </c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>
      <c r="A2055" s="2" t="s">
        <v>2384</v>
      </c>
      <c r="B2055" s="2" t="s">
        <v>1379</v>
      </c>
      <c r="C2055" s="1"/>
      <c r="D2055" s="1"/>
      <c r="E2055" s="1"/>
      <c r="F2055" s="1" t="str">
        <f>IFERROR(__xludf.DUMMYFUNCTION("""COMPUTED_VALUE"""),"2022-04-11 11:20:18 UTC")</f>
        <v>2022-04-11 11:20:18 UTC</v>
      </c>
      <c r="G2055" s="1" t="str">
        <f>IFERROR(__xludf.DUMMYFUNCTION("""COMPUTED_VALUE"""),"d6188f2fff864ed4f6c0a74ca9e3c898")</f>
        <v>d6188f2fff864ed4f6c0a74ca9e3c898</v>
      </c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>
      <c r="A2056" s="2" t="s">
        <v>2385</v>
      </c>
      <c r="B2056" s="2" t="s">
        <v>1379</v>
      </c>
      <c r="C2056" s="1"/>
      <c r="D2056" s="1"/>
      <c r="E2056" s="1"/>
      <c r="F2056" s="1" t="str">
        <f>IFERROR(__xludf.DUMMYFUNCTION("""COMPUTED_VALUE"""),"2022-04-11 11:20:17 UTC")</f>
        <v>2022-04-11 11:20:17 UTC</v>
      </c>
      <c r="G2056" s="1" t="str">
        <f>IFERROR(__xludf.DUMMYFUNCTION("""COMPUTED_VALUE"""),"b274d9a72c570f90a93dab74d228e089")</f>
        <v>b274d9a72c570f90a93dab74d228e089</v>
      </c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>
      <c r="A2057" s="2" t="s">
        <v>2385</v>
      </c>
      <c r="B2057" s="2" t="s">
        <v>1379</v>
      </c>
      <c r="C2057" s="1"/>
      <c r="D2057" s="1"/>
      <c r="E2057" s="1"/>
      <c r="F2057" s="1" t="str">
        <f>IFERROR(__xludf.DUMMYFUNCTION("""COMPUTED_VALUE"""),"2022-04-11 11:20:17 UTC")</f>
        <v>2022-04-11 11:20:17 UTC</v>
      </c>
      <c r="G2057" s="1" t="str">
        <f>IFERROR(__xludf.DUMMYFUNCTION("""COMPUTED_VALUE"""),"7b897196a7181bba2475037927178385")</f>
        <v>7b897196a7181bba2475037927178385</v>
      </c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>
      <c r="A2058" s="2" t="s">
        <v>2386</v>
      </c>
      <c r="B2058" s="2" t="s">
        <v>1379</v>
      </c>
      <c r="C2058" s="1"/>
      <c r="D2058" s="1"/>
      <c r="E2058" s="1"/>
      <c r="F2058" s="1" t="str">
        <f>IFERROR(__xludf.DUMMYFUNCTION("""COMPUTED_VALUE"""),"2022-04-11 11:20:16 UTC")</f>
        <v>2022-04-11 11:20:16 UTC</v>
      </c>
      <c r="G2058" s="1" t="str">
        <f>IFERROR(__xludf.DUMMYFUNCTION("""COMPUTED_VALUE"""),"1ce92f87ff2e3134079cda0941e239f5")</f>
        <v>1ce92f87ff2e3134079cda0941e239f5</v>
      </c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>
      <c r="A2059" s="2" t="s">
        <v>2387</v>
      </c>
      <c r="B2059" s="2" t="s">
        <v>1379</v>
      </c>
      <c r="C2059" s="1"/>
      <c r="D2059" s="1"/>
      <c r="E2059" s="1"/>
      <c r="F2059" s="1" t="str">
        <f>IFERROR(__xludf.DUMMYFUNCTION("""COMPUTED_VALUE"""),"2022-04-11 11:20:15 UTC")</f>
        <v>2022-04-11 11:20:15 UTC</v>
      </c>
      <c r="G2059" s="1" t="str">
        <f>IFERROR(__xludf.DUMMYFUNCTION("""COMPUTED_VALUE"""),"3efb7be69ad9fc70a702e9caae23eec0")</f>
        <v>3efb7be69ad9fc70a702e9caae23eec0</v>
      </c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>
      <c r="A2060" s="2" t="s">
        <v>2387</v>
      </c>
      <c r="B2060" s="2" t="s">
        <v>1379</v>
      </c>
      <c r="C2060" s="1"/>
      <c r="D2060" s="1"/>
      <c r="E2060" s="1"/>
      <c r="F2060" s="1" t="str">
        <f>IFERROR(__xludf.DUMMYFUNCTION("""COMPUTED_VALUE"""),"2022-04-11 11:20:15 UTC")</f>
        <v>2022-04-11 11:20:15 UTC</v>
      </c>
      <c r="G2060" s="1" t="str">
        <f>IFERROR(__xludf.DUMMYFUNCTION("""COMPUTED_VALUE"""),"3efb7be69ad9fc70a702e9caae23eec0")</f>
        <v>3efb7be69ad9fc70a702e9caae23eec0</v>
      </c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>
      <c r="A2061" s="2" t="s">
        <v>2388</v>
      </c>
      <c r="B2061" s="2" t="s">
        <v>1379</v>
      </c>
      <c r="C2061" s="1"/>
      <c r="D2061" s="1"/>
      <c r="E2061" s="1"/>
      <c r="F2061" s="1" t="str">
        <f>IFERROR(__xludf.DUMMYFUNCTION("""COMPUTED_VALUE"""),"2022-04-11 11:20:14 UTC")</f>
        <v>2022-04-11 11:20:14 UTC</v>
      </c>
      <c r="G2061" s="1" t="str">
        <f>IFERROR(__xludf.DUMMYFUNCTION("""COMPUTED_VALUE"""),"757ee10068698a1b45af10053ad4ce85")</f>
        <v>757ee10068698a1b45af10053ad4ce85</v>
      </c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>
      <c r="A2062" s="2" t="s">
        <v>2389</v>
      </c>
      <c r="B2062" s="2" t="s">
        <v>1379</v>
      </c>
      <c r="C2062" s="1"/>
      <c r="D2062" s="1"/>
      <c r="E2062" s="1"/>
      <c r="F2062" s="1" t="str">
        <f>IFERROR(__xludf.DUMMYFUNCTION("""COMPUTED_VALUE"""),"2022-04-11 11:20:12 UTC")</f>
        <v>2022-04-11 11:20:12 UTC</v>
      </c>
      <c r="G2062" s="1" t="str">
        <f>IFERROR(__xludf.DUMMYFUNCTION("""COMPUTED_VALUE"""),"f9f97e6ff07e9bddff8498136d2fd394")</f>
        <v>f9f97e6ff07e9bddff8498136d2fd394</v>
      </c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>
      <c r="A2063" s="2" t="s">
        <v>2390</v>
      </c>
      <c r="B2063" s="2" t="s">
        <v>1379</v>
      </c>
      <c r="C2063" s="1"/>
      <c r="D2063" s="1"/>
      <c r="E2063" s="1"/>
      <c r="F2063" s="1" t="str">
        <f>IFERROR(__xludf.DUMMYFUNCTION("""COMPUTED_VALUE"""),"2022-04-11 11:20:11 UTC")</f>
        <v>2022-04-11 11:20:11 UTC</v>
      </c>
      <c r="G2063" s="1" t="str">
        <f>IFERROR(__xludf.DUMMYFUNCTION("""COMPUTED_VALUE"""),"471f1eb05fc1343e2bc47a3f30f76dbf")</f>
        <v>471f1eb05fc1343e2bc47a3f30f76dbf</v>
      </c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>
      <c r="A2064" s="2" t="s">
        <v>2391</v>
      </c>
      <c r="B2064" s="2" t="s">
        <v>1379</v>
      </c>
      <c r="C2064" s="1"/>
      <c r="D2064" s="1"/>
      <c r="E2064" s="1"/>
      <c r="F2064" s="1" t="str">
        <f>IFERROR(__xludf.DUMMYFUNCTION("""COMPUTED_VALUE"""),"2022-04-11 11:20:10 UTC")</f>
        <v>2022-04-11 11:20:10 UTC</v>
      </c>
      <c r="G2064" s="1" t="str">
        <f>IFERROR(__xludf.DUMMYFUNCTION("""COMPUTED_VALUE"""),"471f1eb05fc1343e2bc47a3f30f76dbf")</f>
        <v>471f1eb05fc1343e2bc47a3f30f76dbf</v>
      </c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>
      <c r="A2065" s="2" t="s">
        <v>2391</v>
      </c>
      <c r="B2065" s="2" t="s">
        <v>1379</v>
      </c>
      <c r="C2065" s="1"/>
      <c r="D2065" s="1"/>
      <c r="E2065" s="1"/>
      <c r="F2065" s="1" t="str">
        <f>IFERROR(__xludf.DUMMYFUNCTION("""COMPUTED_VALUE"""),"2022-04-11 11:20:10 UTC")</f>
        <v>2022-04-11 11:20:10 UTC</v>
      </c>
      <c r="G2065" s="1" t="str">
        <f>IFERROR(__xludf.DUMMYFUNCTION("""COMPUTED_VALUE"""),"471f1eb05fc1343e2bc47a3f30f76dbf")</f>
        <v>471f1eb05fc1343e2bc47a3f30f76dbf</v>
      </c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>
      <c r="A2066" s="2" t="s">
        <v>2392</v>
      </c>
      <c r="B2066" s="2" t="s">
        <v>1379</v>
      </c>
      <c r="C2066" s="1"/>
      <c r="D2066" s="1"/>
      <c r="E2066" s="1"/>
      <c r="F2066" s="1" t="str">
        <f>IFERROR(__xludf.DUMMYFUNCTION("""COMPUTED_VALUE"""),"2022-04-11 11:20:09 UTC")</f>
        <v>2022-04-11 11:20:09 UTC</v>
      </c>
      <c r="G2066" s="1" t="str">
        <f>IFERROR(__xludf.DUMMYFUNCTION("""COMPUTED_VALUE"""),"4094007a7850797977cc89b6f5a94061")</f>
        <v>4094007a7850797977cc89b6f5a94061</v>
      </c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>
      <c r="A2067" s="2" t="s">
        <v>2393</v>
      </c>
      <c r="B2067" s="2" t="s">
        <v>1379</v>
      </c>
      <c r="C2067" s="1"/>
      <c r="D2067" s="1"/>
      <c r="E2067" s="1"/>
      <c r="F2067" s="1" t="str">
        <f>IFERROR(__xludf.DUMMYFUNCTION("""COMPUTED_VALUE"""),"2022-04-11 11:20:08 UTC")</f>
        <v>2022-04-11 11:20:08 UTC</v>
      </c>
      <c r="G2067" s="1" t="str">
        <f>IFERROR(__xludf.DUMMYFUNCTION("""COMPUTED_VALUE"""),"06d55157cfc1a1c12dad397707308a0d")</f>
        <v>06d55157cfc1a1c12dad397707308a0d</v>
      </c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>
      <c r="A2068" s="2" t="s">
        <v>2393</v>
      </c>
      <c r="B2068" s="2" t="s">
        <v>1379</v>
      </c>
      <c r="C2068" s="1"/>
      <c r="D2068" s="1"/>
      <c r="E2068" s="1"/>
      <c r="F2068" s="1" t="str">
        <f>IFERROR(__xludf.DUMMYFUNCTION("""COMPUTED_VALUE"""),"2022-04-11 11:20:08 UTC")</f>
        <v>2022-04-11 11:20:08 UTC</v>
      </c>
      <c r="G2068" s="1" t="str">
        <f>IFERROR(__xludf.DUMMYFUNCTION("""COMPUTED_VALUE"""),"eefea0a978d783eee6cafffb62c186d2")</f>
        <v>eefea0a978d783eee6cafffb62c186d2</v>
      </c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>
      <c r="A2069" s="2" t="s">
        <v>2394</v>
      </c>
      <c r="B2069" s="2" t="s">
        <v>1379</v>
      </c>
      <c r="C2069" s="1"/>
      <c r="D2069" s="1"/>
      <c r="E2069" s="1"/>
      <c r="F2069" s="1" t="str">
        <f>IFERROR(__xludf.DUMMYFUNCTION("""COMPUTED_VALUE"""),"2022-04-11 11:20:07 UTC")</f>
        <v>2022-04-11 11:20:07 UTC</v>
      </c>
      <c r="G2069" s="1" t="str">
        <f>IFERROR(__xludf.DUMMYFUNCTION("""COMPUTED_VALUE"""),"caaddcbcc542fabd47ee69b1734e0f52")</f>
        <v>caaddcbcc542fabd47ee69b1734e0f52</v>
      </c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>
      <c r="A2070" s="2" t="s">
        <v>2395</v>
      </c>
      <c r="B2070" s="2" t="s">
        <v>1379</v>
      </c>
      <c r="C2070" s="1"/>
      <c r="D2070" s="1"/>
      <c r="E2070" s="1"/>
      <c r="F2070" s="1" t="str">
        <f>IFERROR(__xludf.DUMMYFUNCTION("""COMPUTED_VALUE"""),"2022-04-11 11:20:06 UTC")</f>
        <v>2022-04-11 11:20:06 UTC</v>
      </c>
      <c r="G2070" s="1" t="str">
        <f>IFERROR(__xludf.DUMMYFUNCTION("""COMPUTED_VALUE"""),"caaddcbcc542fabd47ee69b1734e0f52")</f>
        <v>caaddcbcc542fabd47ee69b1734e0f52</v>
      </c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>
      <c r="A2071" s="2" t="s">
        <v>2396</v>
      </c>
      <c r="B2071" s="2" t="s">
        <v>1379</v>
      </c>
      <c r="C2071" s="1"/>
      <c r="D2071" s="1"/>
      <c r="E2071" s="1"/>
      <c r="F2071" s="1" t="str">
        <f>IFERROR(__xludf.DUMMYFUNCTION("""COMPUTED_VALUE"""),"2022-04-11 11:20:05 UTC")</f>
        <v>2022-04-11 11:20:05 UTC</v>
      </c>
      <c r="G2071" s="1" t="str">
        <f>IFERROR(__xludf.DUMMYFUNCTION("""COMPUTED_VALUE"""),"caaddcbcc542fabd47ee69b1734e0f52")</f>
        <v>caaddcbcc542fabd47ee69b1734e0f52</v>
      </c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>
      <c r="A2072" s="2" t="s">
        <v>2396</v>
      </c>
      <c r="B2072" s="2" t="s">
        <v>1379</v>
      </c>
      <c r="C2072" s="1"/>
      <c r="D2072" s="1"/>
      <c r="E2072" s="1"/>
      <c r="F2072" s="1" t="str">
        <f>IFERROR(__xludf.DUMMYFUNCTION("""COMPUTED_VALUE"""),"2022-04-11 11:20:05 UTC")</f>
        <v>2022-04-11 11:20:05 UTC</v>
      </c>
      <c r="G2072" s="1" t="str">
        <f>IFERROR(__xludf.DUMMYFUNCTION("""COMPUTED_VALUE"""),"caaddcbcc542fabd47ee69b1734e0f52")</f>
        <v>caaddcbcc542fabd47ee69b1734e0f52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>
      <c r="A2073" s="2" t="s">
        <v>2397</v>
      </c>
      <c r="B2073" s="2" t="s">
        <v>1379</v>
      </c>
      <c r="C2073" s="1"/>
      <c r="D2073" s="1"/>
      <c r="E2073" s="1"/>
      <c r="F2073" s="1" t="str">
        <f>IFERROR(__xludf.DUMMYFUNCTION("""COMPUTED_VALUE"""),"2022-04-11 11:20:04 UTC")</f>
        <v>2022-04-11 11:20:04 UTC</v>
      </c>
      <c r="G2073" s="1" t="str">
        <f>IFERROR(__xludf.DUMMYFUNCTION("""COMPUTED_VALUE"""),"caaddcbcc542fabd47ee69b1734e0f52")</f>
        <v>caaddcbcc542fabd47ee69b1734e0f52</v>
      </c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>
      <c r="A2074" s="2" t="s">
        <v>2398</v>
      </c>
      <c r="B2074" s="2" t="s">
        <v>1379</v>
      </c>
      <c r="C2074" s="1"/>
      <c r="D2074" s="1"/>
      <c r="E2074" s="1"/>
      <c r="F2074" s="1" t="str">
        <f>IFERROR(__xludf.DUMMYFUNCTION("""COMPUTED_VALUE"""),"2022-04-11 11:20:03 UTC")</f>
        <v>2022-04-11 11:20:03 UTC</v>
      </c>
      <c r="G2074" s="1" t="str">
        <f>IFERROR(__xludf.DUMMYFUNCTION("""COMPUTED_VALUE"""),"caaddcbcc542fabd47ee69b1734e0f52")</f>
        <v>caaddcbcc542fabd47ee69b1734e0f52</v>
      </c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>
      <c r="A2075" s="2" t="s">
        <v>2399</v>
      </c>
      <c r="B2075" s="2" t="s">
        <v>1379</v>
      </c>
      <c r="C2075" s="1"/>
      <c r="D2075" s="1"/>
      <c r="E2075" s="1"/>
      <c r="F2075" s="1" t="str">
        <f>IFERROR(__xludf.DUMMYFUNCTION("""COMPUTED_VALUE"""),"2022-04-11 11:20:02 UTC")</f>
        <v>2022-04-11 11:20:02 UTC</v>
      </c>
      <c r="G2075" s="1" t="str">
        <f>IFERROR(__xludf.DUMMYFUNCTION("""COMPUTED_VALUE"""),"caaddcbcc542fabd47ee69b1734e0f52")</f>
        <v>caaddcbcc542fabd47ee69b1734e0f52</v>
      </c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>
      <c r="A2076" s="2" t="s">
        <v>2400</v>
      </c>
      <c r="B2076" s="2" t="s">
        <v>1379</v>
      </c>
      <c r="C2076" s="1"/>
      <c r="D2076" s="1"/>
      <c r="E2076" s="1"/>
      <c r="F2076" s="1" t="str">
        <f>IFERROR(__xludf.DUMMYFUNCTION("""COMPUTED_VALUE"""),"2022-04-11 11:20:01 UTC")</f>
        <v>2022-04-11 11:20:01 UTC</v>
      </c>
      <c r="G2076" s="1" t="str">
        <f>IFERROR(__xludf.DUMMYFUNCTION("""COMPUTED_VALUE"""),"caaddcbcc542fabd47ee69b1734e0f52")</f>
        <v>caaddcbcc542fabd47ee69b1734e0f52</v>
      </c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>
      <c r="A2077" s="2" t="s">
        <v>2400</v>
      </c>
      <c r="B2077" s="2" t="s">
        <v>1379</v>
      </c>
      <c r="C2077" s="1"/>
      <c r="D2077" s="1"/>
      <c r="E2077" s="1"/>
      <c r="F2077" s="1" t="str">
        <f>IFERROR(__xludf.DUMMYFUNCTION("""COMPUTED_VALUE"""),"2022-04-11 11:20:01 UTC")</f>
        <v>2022-04-11 11:20:01 UTC</v>
      </c>
      <c r="G2077" s="1" t="str">
        <f>IFERROR(__xludf.DUMMYFUNCTION("""COMPUTED_VALUE"""),"caaddcbcc542fabd47ee69b1734e0f52")</f>
        <v>caaddcbcc542fabd47ee69b1734e0f52</v>
      </c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>
      <c r="A2078" s="2" t="s">
        <v>2401</v>
      </c>
      <c r="B2078" s="2" t="s">
        <v>1379</v>
      </c>
      <c r="C2078" s="1"/>
      <c r="D2078" s="1"/>
      <c r="E2078" s="1"/>
      <c r="F2078" s="1" t="str">
        <f>IFERROR(__xludf.DUMMYFUNCTION("""COMPUTED_VALUE"""),"2022-04-11 11:20:00 UTC")</f>
        <v>2022-04-11 11:20:00 UTC</v>
      </c>
      <c r="G2078" s="1" t="str">
        <f>IFERROR(__xludf.DUMMYFUNCTION("""COMPUTED_VALUE"""),"caaddcbcc542fabd47ee69b1734e0f52")</f>
        <v>caaddcbcc542fabd47ee69b1734e0f52</v>
      </c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>
      <c r="A2079" s="2" t="s">
        <v>2402</v>
      </c>
      <c r="B2079" s="2" t="s">
        <v>1379</v>
      </c>
      <c r="C2079" s="1"/>
      <c r="D2079" s="1"/>
      <c r="E2079" s="1"/>
      <c r="F2079" s="1" t="str">
        <f>IFERROR(__xludf.DUMMYFUNCTION("""COMPUTED_VALUE"""),"2022-04-11 11:19:59 UTC")</f>
        <v>2022-04-11 11:19:59 UTC</v>
      </c>
      <c r="G2079" s="1" t="str">
        <f>IFERROR(__xludf.DUMMYFUNCTION("""COMPUTED_VALUE"""),"caaddcbcc542fabd47ee69b1734e0f52")</f>
        <v>caaddcbcc542fabd47ee69b1734e0f52</v>
      </c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>
      <c r="A2080" s="2" t="s">
        <v>2403</v>
      </c>
      <c r="B2080" s="2" t="s">
        <v>1379</v>
      </c>
      <c r="C2080" s="1"/>
      <c r="D2080" s="1"/>
      <c r="E2080" s="1"/>
      <c r="F2080" s="1" t="str">
        <f>IFERROR(__xludf.DUMMYFUNCTION("""COMPUTED_VALUE"""),"2022-04-11 11:19:58 UTC")</f>
        <v>2022-04-11 11:19:58 UTC</v>
      </c>
      <c r="G2080" s="1" t="str">
        <f>IFERROR(__xludf.DUMMYFUNCTION("""COMPUTED_VALUE"""),"88c838f98d3f97512ebf5c2310aa9bc2")</f>
        <v>88c838f98d3f97512ebf5c2310aa9bc2</v>
      </c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>
      <c r="A2081" s="2" t="s">
        <v>2403</v>
      </c>
      <c r="B2081" s="2" t="s">
        <v>1379</v>
      </c>
      <c r="C2081" s="1"/>
      <c r="D2081" s="1"/>
      <c r="E2081" s="1"/>
      <c r="F2081" s="1" t="str">
        <f>IFERROR(__xludf.DUMMYFUNCTION("""COMPUTED_VALUE"""),"2022-04-11 11:19:58 UTC")</f>
        <v>2022-04-11 11:19:58 UTC</v>
      </c>
      <c r="G2081" s="1" t="str">
        <f>IFERROR(__xludf.DUMMYFUNCTION("""COMPUTED_VALUE"""),"caaddcbcc542fabd47ee69b1734e0f52")</f>
        <v>caaddcbcc542fabd47ee69b1734e0f52</v>
      </c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>
      <c r="A2082" s="2" t="s">
        <v>2404</v>
      </c>
      <c r="B2082" s="2" t="s">
        <v>1379</v>
      </c>
      <c r="C2082" s="1"/>
      <c r="D2082" s="1"/>
      <c r="E2082" s="1"/>
      <c r="F2082" s="1" t="str">
        <f>IFERROR(__xludf.DUMMYFUNCTION("""COMPUTED_VALUE"""),"2022-04-11 11:19:57 UTC")</f>
        <v>2022-04-11 11:19:57 UTC</v>
      </c>
      <c r="G2082" s="1" t="str">
        <f>IFERROR(__xludf.DUMMYFUNCTION("""COMPUTED_VALUE"""),"caaddcbcc542fabd47ee69b1734e0f52")</f>
        <v>caaddcbcc542fabd47ee69b1734e0f52</v>
      </c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>
      <c r="A2083" s="2" t="s">
        <v>2405</v>
      </c>
      <c r="B2083" s="2" t="s">
        <v>1379</v>
      </c>
      <c r="C2083" s="1"/>
      <c r="D2083" s="1"/>
      <c r="E2083" s="1"/>
      <c r="F2083" s="1" t="str">
        <f>IFERROR(__xludf.DUMMYFUNCTION("""COMPUTED_VALUE"""),"2022-04-11 11:19:56 UTC")</f>
        <v>2022-04-11 11:19:56 UTC</v>
      </c>
      <c r="G2083" s="1" t="str">
        <f>IFERROR(__xludf.DUMMYFUNCTION("""COMPUTED_VALUE"""),"caaddcbcc542fabd47ee69b1734e0f52")</f>
        <v>caaddcbcc542fabd47ee69b1734e0f52</v>
      </c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>
      <c r="A2084" s="2" t="s">
        <v>2406</v>
      </c>
      <c r="B2084" s="2" t="s">
        <v>1379</v>
      </c>
      <c r="C2084" s="1"/>
      <c r="D2084" s="1"/>
      <c r="E2084" s="1"/>
      <c r="F2084" s="1" t="str">
        <f>IFERROR(__xludf.DUMMYFUNCTION("""COMPUTED_VALUE"""),"2022-04-11 11:19:55 UTC")</f>
        <v>2022-04-11 11:19:55 UTC</v>
      </c>
      <c r="G2084" s="1" t="str">
        <f>IFERROR(__xludf.DUMMYFUNCTION("""COMPUTED_VALUE"""),"caaddcbcc542fabd47ee69b1734e0f52")</f>
        <v>caaddcbcc542fabd47ee69b1734e0f52</v>
      </c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>
      <c r="A2085" s="2" t="s">
        <v>2406</v>
      </c>
      <c r="B2085" s="2" t="s">
        <v>1379</v>
      </c>
      <c r="C2085" s="1"/>
      <c r="D2085" s="1"/>
      <c r="E2085" s="1"/>
      <c r="F2085" s="1" t="str">
        <f>IFERROR(__xludf.DUMMYFUNCTION("""COMPUTED_VALUE"""),"2022-04-11 11:19:55 UTC")</f>
        <v>2022-04-11 11:19:55 UTC</v>
      </c>
      <c r="G2085" s="1" t="str">
        <f>IFERROR(__xludf.DUMMYFUNCTION("""COMPUTED_VALUE"""),"caaddcbcc542fabd47ee69b1734e0f52")</f>
        <v>caaddcbcc542fabd47ee69b1734e0f52</v>
      </c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>
      <c r="A2086" s="2" t="s">
        <v>2407</v>
      </c>
      <c r="B2086" s="2" t="s">
        <v>1379</v>
      </c>
      <c r="C2086" s="1"/>
      <c r="D2086" s="1"/>
      <c r="E2086" s="1"/>
      <c r="F2086" s="1" t="str">
        <f>IFERROR(__xludf.DUMMYFUNCTION("""COMPUTED_VALUE"""),"2022-04-11 11:19:54 UTC")</f>
        <v>2022-04-11 11:19:54 UTC</v>
      </c>
      <c r="G2086" s="1" t="str">
        <f>IFERROR(__xludf.DUMMYFUNCTION("""COMPUTED_VALUE"""),"caaddcbcc542fabd47ee69b1734e0f52")</f>
        <v>caaddcbcc542fabd47ee69b1734e0f52</v>
      </c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>
      <c r="A2087" s="2" t="s">
        <v>2408</v>
      </c>
      <c r="B2087" s="2" t="s">
        <v>1379</v>
      </c>
      <c r="C2087" s="1"/>
      <c r="D2087" s="1"/>
      <c r="E2087" s="1"/>
      <c r="F2087" s="1" t="str">
        <f>IFERROR(__xludf.DUMMYFUNCTION("""COMPUTED_VALUE"""),"2022-04-11 11:19:53 UTC")</f>
        <v>2022-04-11 11:19:53 UTC</v>
      </c>
      <c r="G2087" s="1" t="str">
        <f>IFERROR(__xludf.DUMMYFUNCTION("""COMPUTED_VALUE"""),"caaddcbcc542fabd47ee69b1734e0f52")</f>
        <v>caaddcbcc542fabd47ee69b1734e0f52</v>
      </c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>
      <c r="A2088" s="2" t="s">
        <v>2408</v>
      </c>
      <c r="B2088" s="2" t="s">
        <v>2409</v>
      </c>
      <c r="C2088" s="1"/>
      <c r="D2088" s="1"/>
      <c r="E2088" s="1"/>
      <c r="F2088" s="1" t="str">
        <f>IFERROR(__xludf.DUMMYFUNCTION("""COMPUTED_VALUE"""),"2022-04-11 11:19:53 UTC")</f>
        <v>2022-04-11 11:19:53 UTC</v>
      </c>
      <c r="G2088" s="1" t="str">
        <f>IFERROR(__xludf.DUMMYFUNCTION("""COMPUTED_VALUE"""),"caaddcbcc542fabd47ee69b1734e0f52")</f>
        <v>caaddcbcc542fabd47ee69b1734e0f52</v>
      </c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>
      <c r="A2089" s="2" t="s">
        <v>2410</v>
      </c>
      <c r="B2089" s="2" t="s">
        <v>1379</v>
      </c>
      <c r="C2089" s="1"/>
      <c r="D2089" s="1"/>
      <c r="E2089" s="1"/>
      <c r="F2089" s="1" t="str">
        <f>IFERROR(__xludf.DUMMYFUNCTION("""COMPUTED_VALUE"""),"2022-04-11 11:19:51 UTC")</f>
        <v>2022-04-11 11:19:51 UTC</v>
      </c>
      <c r="G2089" s="1" t="str">
        <f>IFERROR(__xludf.DUMMYFUNCTION("""COMPUTED_VALUE"""),"caaddcbcc542fabd47ee69b1734e0f52")</f>
        <v>caaddcbcc542fabd47ee69b1734e0f52</v>
      </c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>
      <c r="A2090" s="2" t="s">
        <v>2410</v>
      </c>
      <c r="B2090" s="2" t="s">
        <v>1379</v>
      </c>
      <c r="C2090" s="1"/>
      <c r="D2090" s="1"/>
      <c r="E2090" s="1"/>
      <c r="F2090" s="1" t="str">
        <f>IFERROR(__xludf.DUMMYFUNCTION("""COMPUTED_VALUE"""),"2022-04-11 11:19:51 UTC")</f>
        <v>2022-04-11 11:19:51 UTC</v>
      </c>
      <c r="G2090" s="1" t="str">
        <f>IFERROR(__xludf.DUMMYFUNCTION("""COMPUTED_VALUE"""),"caaddcbcc542fabd47ee69b1734e0f52")</f>
        <v>caaddcbcc542fabd47ee69b1734e0f52</v>
      </c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>
      <c r="A2091" s="2" t="s">
        <v>2411</v>
      </c>
      <c r="B2091" s="2" t="s">
        <v>1379</v>
      </c>
      <c r="C2091" s="1"/>
      <c r="D2091" s="1"/>
      <c r="E2091" s="1"/>
      <c r="F2091" s="1" t="str">
        <f>IFERROR(__xludf.DUMMYFUNCTION("""COMPUTED_VALUE"""),"2022-04-11 11:19:50 UTC")</f>
        <v>2022-04-11 11:19:50 UTC</v>
      </c>
      <c r="G2091" s="1" t="str">
        <f>IFERROR(__xludf.DUMMYFUNCTION("""COMPUTED_VALUE"""),"73f45a47577a6c13a4d0a6862507dac4")</f>
        <v>73f45a47577a6c13a4d0a6862507dac4</v>
      </c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>
      <c r="A2092" s="2" t="s">
        <v>2412</v>
      </c>
      <c r="B2092" s="2" t="s">
        <v>1379</v>
      </c>
      <c r="C2092" s="1"/>
      <c r="D2092" s="1"/>
      <c r="E2092" s="1"/>
      <c r="F2092" s="1" t="str">
        <f>IFERROR(__xludf.DUMMYFUNCTION("""COMPUTED_VALUE"""),"2022-04-11 11:19:49 UTC")</f>
        <v>2022-04-11 11:19:49 UTC</v>
      </c>
      <c r="G2092" s="1" t="str">
        <f>IFERROR(__xludf.DUMMYFUNCTION("""COMPUTED_VALUE"""),"73f45a47577a6c13a4d0a6862507dac4")</f>
        <v>73f45a47577a6c13a4d0a6862507dac4</v>
      </c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>
      <c r="A2093" s="2" t="s">
        <v>2413</v>
      </c>
      <c r="B2093" s="2" t="s">
        <v>1379</v>
      </c>
      <c r="C2093" s="1"/>
      <c r="D2093" s="1"/>
      <c r="E2093" s="1"/>
      <c r="F2093" s="1" t="str">
        <f>IFERROR(__xludf.DUMMYFUNCTION("""COMPUTED_VALUE"""),"2022-04-11 11:19:48 UTC")</f>
        <v>2022-04-11 11:19:48 UTC</v>
      </c>
      <c r="G2093" s="1" t="str">
        <f>IFERROR(__xludf.DUMMYFUNCTION("""COMPUTED_VALUE"""),"73f45a47577a6c13a4d0a6862507dac4")</f>
        <v>73f45a47577a6c13a4d0a6862507dac4</v>
      </c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>
      <c r="A2094" s="2" t="s">
        <v>2413</v>
      </c>
      <c r="B2094" s="2" t="s">
        <v>1379</v>
      </c>
      <c r="C2094" s="1"/>
      <c r="D2094" s="1"/>
      <c r="E2094" s="1"/>
      <c r="F2094" s="1" t="str">
        <f>IFERROR(__xludf.DUMMYFUNCTION("""COMPUTED_VALUE"""),"2022-04-11 11:19:48 UTC")</f>
        <v>2022-04-11 11:19:48 UTC</v>
      </c>
      <c r="G2094" s="1" t="str">
        <f>IFERROR(__xludf.DUMMYFUNCTION("""COMPUTED_VALUE"""),"15be7ce21c528667137c59461e9b1f89")</f>
        <v>15be7ce21c528667137c59461e9b1f89</v>
      </c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>
      <c r="A2095" s="2" t="s">
        <v>2414</v>
      </c>
      <c r="B2095" s="2" t="s">
        <v>1379</v>
      </c>
      <c r="C2095" s="1"/>
      <c r="D2095" s="1"/>
      <c r="E2095" s="1"/>
      <c r="F2095" s="1" t="str">
        <f>IFERROR(__xludf.DUMMYFUNCTION("""COMPUTED_VALUE"""),"2022-04-11 11:19:47 UTC")</f>
        <v>2022-04-11 11:19:47 UTC</v>
      </c>
      <c r="G2095" s="1" t="str">
        <f>IFERROR(__xludf.DUMMYFUNCTION("""COMPUTED_VALUE"""),"3b5ef8271d6ccd065d60d13421a4bc5b")</f>
        <v>3b5ef8271d6ccd065d60d13421a4bc5b</v>
      </c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>
      <c r="A2096" s="2" t="s">
        <v>2415</v>
      </c>
      <c r="B2096" s="2" t="s">
        <v>1379</v>
      </c>
      <c r="C2096" s="1"/>
      <c r="D2096" s="1"/>
      <c r="E2096" s="1"/>
      <c r="F2096" s="1" t="str">
        <f>IFERROR(__xludf.DUMMYFUNCTION("""COMPUTED_VALUE"""),"2022-04-11 11:19:46 UTC")</f>
        <v>2022-04-11 11:19:46 UTC</v>
      </c>
      <c r="G2096" s="1" t="str">
        <f>IFERROR(__xludf.DUMMYFUNCTION("""COMPUTED_VALUE"""),"4dfbbebbe0051d0f57669e6ffdf528fd")</f>
        <v>4dfbbebbe0051d0f57669e6ffdf528fd</v>
      </c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>
      <c r="A2097" s="2" t="s">
        <v>2416</v>
      </c>
      <c r="B2097" s="2" t="s">
        <v>1379</v>
      </c>
      <c r="C2097" s="1"/>
      <c r="D2097" s="1"/>
      <c r="E2097" s="1"/>
      <c r="F2097" s="1" t="str">
        <f>IFERROR(__xludf.DUMMYFUNCTION("""COMPUTED_VALUE"""),"2022-04-11 11:19:45 UTC")</f>
        <v>2022-04-11 11:19:45 UTC</v>
      </c>
      <c r="G2097" s="1" t="str">
        <f>IFERROR(__xludf.DUMMYFUNCTION("""COMPUTED_VALUE"""),"8a1908b96a2ec5c627c8901573fe83ee")</f>
        <v>8a1908b96a2ec5c627c8901573fe83ee</v>
      </c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>
      <c r="A2098" s="2" t="s">
        <v>2416</v>
      </c>
      <c r="B2098" s="2" t="s">
        <v>1379</v>
      </c>
      <c r="C2098" s="1"/>
      <c r="D2098" s="1"/>
      <c r="E2098" s="1"/>
      <c r="F2098" s="1" t="str">
        <f>IFERROR(__xludf.DUMMYFUNCTION("""COMPUTED_VALUE"""),"2022-04-11 11:19:45 UTC")</f>
        <v>2022-04-11 11:19:45 UTC</v>
      </c>
      <c r="G2098" s="1" t="str">
        <f>IFERROR(__xludf.DUMMYFUNCTION("""COMPUTED_VALUE"""),"1eba489e4410825cbcb55f9d9c2fef86")</f>
        <v>1eba489e4410825cbcb55f9d9c2fef86</v>
      </c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>
      <c r="A2099" s="2" t="s">
        <v>2417</v>
      </c>
      <c r="B2099" s="2" t="s">
        <v>1379</v>
      </c>
      <c r="C2099" s="1"/>
      <c r="D2099" s="1"/>
      <c r="E2099" s="1"/>
      <c r="F2099" s="1" t="str">
        <f>IFERROR(__xludf.DUMMYFUNCTION("""COMPUTED_VALUE"""),"2022-04-11 11:19:44 UTC")</f>
        <v>2022-04-11 11:19:44 UTC</v>
      </c>
      <c r="G2099" s="1" t="str">
        <f>IFERROR(__xludf.DUMMYFUNCTION("""COMPUTED_VALUE"""),"8a1908b96a2ec5c627c8901573fe83ee")</f>
        <v>8a1908b96a2ec5c627c8901573fe83ee</v>
      </c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>
      <c r="A2100" s="2" t="s">
        <v>2418</v>
      </c>
      <c r="B2100" s="2" t="s">
        <v>1379</v>
      </c>
      <c r="C2100" s="1"/>
      <c r="D2100" s="1"/>
      <c r="E2100" s="1"/>
      <c r="F2100" s="1" t="str">
        <f>IFERROR(__xludf.DUMMYFUNCTION("""COMPUTED_VALUE"""),"2022-04-11 11:19:43 UTC")</f>
        <v>2022-04-11 11:19:43 UTC</v>
      </c>
      <c r="G2100" s="1" t="str">
        <f>IFERROR(__xludf.DUMMYFUNCTION("""COMPUTED_VALUE"""),"8a1908b96a2ec5c627c8901573fe83ee")</f>
        <v>8a1908b96a2ec5c627c8901573fe83ee</v>
      </c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>
      <c r="A2101" s="2" t="s">
        <v>2419</v>
      </c>
      <c r="B2101" s="2" t="s">
        <v>1379</v>
      </c>
      <c r="C2101" s="1"/>
      <c r="D2101" s="1"/>
      <c r="E2101" s="1"/>
      <c r="F2101" s="1" t="str">
        <f>IFERROR(__xludf.DUMMYFUNCTION("""COMPUTED_VALUE"""),"2022-04-11 11:19:42 UTC")</f>
        <v>2022-04-11 11:19:42 UTC</v>
      </c>
      <c r="G2101" s="1" t="str">
        <f>IFERROR(__xludf.DUMMYFUNCTION("""COMPUTED_VALUE"""),"8a1908b96a2ec5c627c8901573fe83ee")</f>
        <v>8a1908b96a2ec5c627c8901573fe83ee</v>
      </c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>
      <c r="A2102" s="2" t="s">
        <v>2419</v>
      </c>
      <c r="B2102" s="2" t="s">
        <v>1379</v>
      </c>
      <c r="C2102" s="1"/>
      <c r="D2102" s="1"/>
      <c r="E2102" s="1"/>
      <c r="F2102" s="1" t="str">
        <f>IFERROR(__xludf.DUMMYFUNCTION("""COMPUTED_VALUE"""),"2022-04-11 11:19:42 UTC")</f>
        <v>2022-04-11 11:19:42 UTC</v>
      </c>
      <c r="G2102" s="1" t="str">
        <f>IFERROR(__xludf.DUMMYFUNCTION("""COMPUTED_VALUE"""),"8a1908b96a2ec5c627c8901573fe83ee")</f>
        <v>8a1908b96a2ec5c627c8901573fe83ee</v>
      </c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>
      <c r="A2103" s="2" t="s">
        <v>2420</v>
      </c>
      <c r="B2103" s="2" t="s">
        <v>1379</v>
      </c>
      <c r="C2103" s="1"/>
      <c r="D2103" s="1"/>
      <c r="E2103" s="1"/>
      <c r="F2103" s="1" t="str">
        <f>IFERROR(__xludf.DUMMYFUNCTION("""COMPUTED_VALUE"""),"2022-04-11 11:19:41 UTC")</f>
        <v>2022-04-11 11:19:41 UTC</v>
      </c>
      <c r="G2103" s="1" t="str">
        <f>IFERROR(__xludf.DUMMYFUNCTION("""COMPUTED_VALUE"""),"4dfbbebbe0051d0f57669e6ffdf528fd")</f>
        <v>4dfbbebbe0051d0f57669e6ffdf528fd</v>
      </c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>
      <c r="A2104" s="2" t="s">
        <v>2421</v>
      </c>
      <c r="B2104" s="2" t="s">
        <v>1379</v>
      </c>
      <c r="C2104" s="1"/>
      <c r="D2104" s="1"/>
      <c r="E2104" s="1"/>
      <c r="F2104" s="1" t="str">
        <f>IFERROR(__xludf.DUMMYFUNCTION("""COMPUTED_VALUE"""),"2022-04-11 11:19:40 UTC")</f>
        <v>2022-04-11 11:19:40 UTC</v>
      </c>
      <c r="G2104" s="1" t="str">
        <f>IFERROR(__xludf.DUMMYFUNCTION("""COMPUTED_VALUE"""),"8a1908b96a2ec5c627c8901573fe83ee")</f>
        <v>8a1908b96a2ec5c627c8901573fe83ee</v>
      </c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>
      <c r="A2105" s="2" t="s">
        <v>2421</v>
      </c>
      <c r="B2105" s="2" t="s">
        <v>1379</v>
      </c>
      <c r="C2105" s="1"/>
      <c r="D2105" s="1"/>
      <c r="E2105" s="1"/>
      <c r="F2105" s="1" t="str">
        <f>IFERROR(__xludf.DUMMYFUNCTION("""COMPUTED_VALUE"""),"2022-04-11 11:19:40 UTC")</f>
        <v>2022-04-11 11:19:40 UTC</v>
      </c>
      <c r="G2105" s="1" t="str">
        <f>IFERROR(__xludf.DUMMYFUNCTION("""COMPUTED_VALUE"""),"a9d7915298958b96c6d513cf84992c91")</f>
        <v>a9d7915298958b96c6d513cf84992c91</v>
      </c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>
      <c r="A2106" s="2" t="s">
        <v>2422</v>
      </c>
      <c r="B2106" s="2" t="s">
        <v>1379</v>
      </c>
      <c r="C2106" s="1"/>
      <c r="D2106" s="1"/>
      <c r="E2106" s="1"/>
      <c r="F2106" s="1" t="str">
        <f>IFERROR(__xludf.DUMMYFUNCTION("""COMPUTED_VALUE"""),"2022-04-11 11:19:39 UTC")</f>
        <v>2022-04-11 11:19:39 UTC</v>
      </c>
      <c r="G2106" s="1" t="str">
        <f>IFERROR(__xludf.DUMMYFUNCTION("""COMPUTED_VALUE"""),"a9d7915298958b96c6d513cf84992c91")</f>
        <v>a9d7915298958b96c6d513cf84992c91</v>
      </c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>
      <c r="A2107" s="2" t="s">
        <v>2423</v>
      </c>
      <c r="B2107" s="1"/>
      <c r="C2107" s="1"/>
      <c r="D2107" s="1"/>
      <c r="E2107" s="1"/>
      <c r="F2107" s="1" t="str">
        <f>IFERROR(__xludf.DUMMYFUNCTION("""COMPUTED_VALUE"""),"2022-04-11 11:19:22 UTC")</f>
        <v>2022-04-11 11:19:22 UTC</v>
      </c>
      <c r="G2107" s="1" t="str">
        <f>IFERROR(__xludf.DUMMYFUNCTION("""COMPUTED_VALUE"""),"df56e9b6cd21770f36f0b597730e7156")</f>
        <v>df56e9b6cd21770f36f0b597730e7156</v>
      </c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>
      <c r="A2108" s="2" t="s">
        <v>2424</v>
      </c>
      <c r="B2108" s="1"/>
      <c r="C2108" s="1"/>
      <c r="D2108" s="1"/>
      <c r="E2108" s="1"/>
      <c r="F2108" s="1" t="str">
        <f>IFERROR(__xludf.DUMMYFUNCTION("""COMPUTED_VALUE"""),"2022-04-11 11:19:19 UTC")</f>
        <v>2022-04-11 11:19:19 UTC</v>
      </c>
      <c r="G2108" s="1" t="str">
        <f>IFERROR(__xludf.DUMMYFUNCTION("""COMPUTED_VALUE"""),"a9d7915298958b96c6d513cf84992c91")</f>
        <v>a9d7915298958b96c6d513cf84992c91</v>
      </c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>
      <c r="A2109" s="2" t="s">
        <v>2425</v>
      </c>
      <c r="B2109" s="1"/>
      <c r="C2109" s="1"/>
      <c r="D2109" s="1"/>
      <c r="E2109" s="1"/>
      <c r="F2109" s="1" t="str">
        <f>IFERROR(__xludf.DUMMYFUNCTION("""COMPUTED_VALUE"""),"2022-04-11 11:19:15 UTC")</f>
        <v>2022-04-11 11:19:15 UTC</v>
      </c>
      <c r="G2109" s="1" t="str">
        <f>IFERROR(__xludf.DUMMYFUNCTION("""COMPUTED_VALUE"""),"8a1908b96a2ec5c627c8901573fe83ee")</f>
        <v>8a1908b96a2ec5c627c8901573fe83ee</v>
      </c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>
      <c r="A2110" s="2" t="s">
        <v>2426</v>
      </c>
      <c r="B2110" s="2" t="s">
        <v>2427</v>
      </c>
      <c r="C2110" s="1"/>
      <c r="D2110" s="1"/>
      <c r="E2110" s="1"/>
      <c r="F2110" s="1" t="str">
        <f>IFERROR(__xludf.DUMMYFUNCTION("""COMPUTED_VALUE"""),"2022-04-11 11:17:58 UTC")</f>
        <v>2022-04-11 11:17:58 UTC</v>
      </c>
      <c r="G2110" s="1" t="str">
        <f>IFERROR(__xludf.DUMMYFUNCTION("""COMPUTED_VALUE"""),"df56e9b6cd21770f36f0b597730e7156")</f>
        <v>df56e9b6cd21770f36f0b597730e7156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>
      <c r="A2111" s="2" t="s">
        <v>2428</v>
      </c>
      <c r="B2111" s="1"/>
      <c r="C2111" s="1"/>
      <c r="D2111" s="1"/>
      <c r="E2111" s="1"/>
      <c r="F2111" s="1" t="str">
        <f>IFERROR(__xludf.DUMMYFUNCTION("""COMPUTED_VALUE"""),"2022-04-11 11:17:39 UTC")</f>
        <v>2022-04-11 11:17:39 UTC</v>
      </c>
      <c r="G2111" s="1" t="str">
        <f>IFERROR(__xludf.DUMMYFUNCTION("""COMPUTED_VALUE"""),"a9d7915298958b96c6d513cf84992c91")</f>
        <v>a9d7915298958b96c6d513cf84992c91</v>
      </c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>
      <c r="A2112" s="2" t="s">
        <v>2429</v>
      </c>
      <c r="B2112" s="1"/>
      <c r="C2112" s="1"/>
      <c r="D2112" s="1"/>
      <c r="E2112" s="1"/>
      <c r="F2112" s="1" t="str">
        <f>IFERROR(__xludf.DUMMYFUNCTION("""COMPUTED_VALUE"""),"2022-04-11 11:16:44 UTC")</f>
        <v>2022-04-11 11:16:44 UTC</v>
      </c>
      <c r="G2112" s="1" t="str">
        <f>IFERROR(__xludf.DUMMYFUNCTION("""COMPUTED_VALUE"""),"88c838f98d3f97512ebf5c2310aa9bc2")</f>
        <v>88c838f98d3f97512ebf5c2310aa9bc2</v>
      </c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>
      <c r="A2113" s="2" t="s">
        <v>2430</v>
      </c>
      <c r="B2113" s="2" t="s">
        <v>2431</v>
      </c>
      <c r="C2113" s="1"/>
      <c r="D2113" s="1"/>
      <c r="E2113" s="1"/>
      <c r="F2113" s="1" t="str">
        <f>IFERROR(__xludf.DUMMYFUNCTION("""COMPUTED_VALUE"""),"2022-04-11 11:16:37 UTC")</f>
        <v>2022-04-11 11:16:37 UTC</v>
      </c>
      <c r="G2113" s="1" t="str">
        <f>IFERROR(__xludf.DUMMYFUNCTION("""COMPUTED_VALUE"""),"88c838f98d3f97512ebf5c2310aa9bc2")</f>
        <v>88c838f98d3f97512ebf5c2310aa9bc2</v>
      </c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>
      <c r="A2114" s="2" t="s">
        <v>2432</v>
      </c>
      <c r="B2114" s="1"/>
      <c r="C2114" s="1"/>
      <c r="D2114" s="1"/>
      <c r="E2114" s="1"/>
      <c r="F2114" s="1" t="str">
        <f>IFERROR(__xludf.DUMMYFUNCTION("""COMPUTED_VALUE"""),"2022-04-11 11:16:35 UTC")</f>
        <v>2022-04-11 11:16:35 UTC</v>
      </c>
      <c r="G2114" s="1" t="str">
        <f>IFERROR(__xludf.DUMMYFUNCTION("""COMPUTED_VALUE"""),"88c838f98d3f97512ebf5c2310aa9bc2")</f>
        <v>88c838f98d3f97512ebf5c2310aa9bc2</v>
      </c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>
      <c r="A2115" s="2" t="s">
        <v>2433</v>
      </c>
      <c r="B2115" s="2" t="s">
        <v>137</v>
      </c>
      <c r="C2115" s="1"/>
      <c r="D2115" s="1"/>
      <c r="E2115" s="1"/>
      <c r="F2115" s="1" t="str">
        <f>IFERROR(__xludf.DUMMYFUNCTION("""COMPUTED_VALUE"""),"2022-04-11 11:16:04 UTC")</f>
        <v>2022-04-11 11:16:04 UTC</v>
      </c>
      <c r="G2115" s="1" t="str">
        <f>IFERROR(__xludf.DUMMYFUNCTION("""COMPUTED_VALUE"""),"fdfc234386b59a2d80cba783691677d7")</f>
        <v>fdfc234386b59a2d80cba783691677d7</v>
      </c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>
      <c r="A2116" s="2" t="s">
        <v>2434</v>
      </c>
      <c r="B2116" s="2" t="s">
        <v>2435</v>
      </c>
      <c r="C2116" s="1"/>
      <c r="D2116" s="1"/>
      <c r="E2116" s="1"/>
      <c r="F2116" s="1" t="str">
        <f>IFERROR(__xludf.DUMMYFUNCTION("""COMPUTED_VALUE"""),"2022-04-11 11:15:59 UTC")</f>
        <v>2022-04-11 11:15:59 UTC</v>
      </c>
      <c r="G2116" s="1" t="str">
        <f>IFERROR(__xludf.DUMMYFUNCTION("""COMPUTED_VALUE"""),"eefea0a978d783eee6cafffb62c186d2")</f>
        <v>eefea0a978d783eee6cafffb62c186d2</v>
      </c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>
      <c r="A2117" s="2" t="s">
        <v>2436</v>
      </c>
      <c r="B2117" s="1"/>
      <c r="C2117" s="1"/>
      <c r="D2117" s="1"/>
      <c r="E2117" s="1"/>
      <c r="F2117" s="1" t="str">
        <f>IFERROR(__xludf.DUMMYFUNCTION("""COMPUTED_VALUE"""),"2022-04-11 11:15:13 UTC")</f>
        <v>2022-04-11 11:15:13 UTC</v>
      </c>
      <c r="G2117" s="1" t="str">
        <f>IFERROR(__xludf.DUMMYFUNCTION("""COMPUTED_VALUE"""),"a6421acec1e6e9ef4129d99bd232e8c1")</f>
        <v>a6421acec1e6e9ef4129d99bd232e8c1</v>
      </c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>
      <c r="A2118" s="2" t="s">
        <v>2437</v>
      </c>
      <c r="B2118" s="1"/>
      <c r="C2118" s="1"/>
      <c r="D2118" s="1"/>
      <c r="E2118" s="1"/>
      <c r="F2118" s="1" t="str">
        <f>IFERROR(__xludf.DUMMYFUNCTION("""COMPUTED_VALUE"""),"2022-04-11 11:15:10 UTC")</f>
        <v>2022-04-11 11:15:10 UTC</v>
      </c>
      <c r="G2118" s="1" t="str">
        <f>IFERROR(__xludf.DUMMYFUNCTION("""COMPUTED_VALUE"""),"63c691db645157cdedf0fc60a48e6a0d")</f>
        <v>63c691db645157cdedf0fc60a48e6a0d</v>
      </c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>
      <c r="A2119" s="2" t="s">
        <v>2438</v>
      </c>
      <c r="B2119" s="1"/>
      <c r="C2119" s="1"/>
      <c r="D2119" s="1"/>
      <c r="E2119" s="1"/>
      <c r="F2119" s="1" t="str">
        <f>IFERROR(__xludf.DUMMYFUNCTION("""COMPUTED_VALUE"""),"2022-04-11 11:15:06 UTC")</f>
        <v>2022-04-11 11:15:06 UTC</v>
      </c>
      <c r="G2119" s="1" t="str">
        <f>IFERROR(__xludf.DUMMYFUNCTION("""COMPUTED_VALUE"""),"63c691db645157cdedf0fc60a48e6a0d")</f>
        <v>63c691db645157cdedf0fc60a48e6a0d</v>
      </c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>
      <c r="A2120" s="2" t="s">
        <v>2439</v>
      </c>
      <c r="B2120" s="1"/>
      <c r="C2120" s="1"/>
      <c r="D2120" s="1"/>
      <c r="E2120" s="1"/>
      <c r="F2120" s="1" t="str">
        <f>IFERROR(__xludf.DUMMYFUNCTION("""COMPUTED_VALUE"""),"2022-04-11 11:14:19 UTC")</f>
        <v>2022-04-11 11:14:19 UTC</v>
      </c>
      <c r="G2120" s="1" t="str">
        <f>IFERROR(__xludf.DUMMYFUNCTION("""COMPUTED_VALUE"""),"63c691db645157cdedf0fc60a48e6a0d")</f>
        <v>63c691db645157cdedf0fc60a48e6a0d</v>
      </c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>
      <c r="A2121" s="2" t="s">
        <v>2440</v>
      </c>
      <c r="B2121" s="2" t="s">
        <v>2441</v>
      </c>
      <c r="C2121" s="1"/>
      <c r="D2121" s="1"/>
      <c r="E2121" s="1"/>
      <c r="F2121" s="1" t="str">
        <f>IFERROR(__xludf.DUMMYFUNCTION("""COMPUTED_VALUE"""),"2022-04-11 11:14:17 UTC")</f>
        <v>2022-04-11 11:14:17 UTC</v>
      </c>
      <c r="G2121" s="1" t="str">
        <f>IFERROR(__xludf.DUMMYFUNCTION("""COMPUTED_VALUE"""),"63c691db645157cdedf0fc60a48e6a0d")</f>
        <v>63c691db645157cdedf0fc60a48e6a0d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>
      <c r="A2122" s="2" t="s">
        <v>2442</v>
      </c>
      <c r="B2122" s="1"/>
      <c r="C2122" s="1"/>
      <c r="D2122" s="1"/>
      <c r="E2122" s="1"/>
      <c r="F2122" s="1" t="str">
        <f>IFERROR(__xludf.DUMMYFUNCTION("""COMPUTED_VALUE"""),"2022-04-11 11:14:08 UTC")</f>
        <v>2022-04-11 11:14:08 UTC</v>
      </c>
      <c r="G2122" s="1" t="str">
        <f>IFERROR(__xludf.DUMMYFUNCTION("""COMPUTED_VALUE"""),"63c691db645157cdedf0fc60a48e6a0d")</f>
        <v>63c691db645157cdedf0fc60a48e6a0d</v>
      </c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>
      <c r="A2123" s="2" t="s">
        <v>2443</v>
      </c>
      <c r="B2123" s="2" t="s">
        <v>800</v>
      </c>
      <c r="C2123" s="1"/>
      <c r="D2123" s="1"/>
      <c r="E2123" s="1"/>
      <c r="F2123" s="1" t="str">
        <f>IFERROR(__xludf.DUMMYFUNCTION("""COMPUTED_VALUE"""),"2022-04-11 11:13:46 UTC")</f>
        <v>2022-04-11 11:13:46 UTC</v>
      </c>
      <c r="G2123" s="1" t="str">
        <f>IFERROR(__xludf.DUMMYFUNCTION("""COMPUTED_VALUE"""),"63c691db645157cdedf0fc60a48e6a0d")</f>
        <v>63c691db645157cdedf0fc60a48e6a0d</v>
      </c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>
      <c r="A2124" s="2" t="s">
        <v>2444</v>
      </c>
      <c r="B2124" s="1"/>
      <c r="C2124" s="1"/>
      <c r="D2124" s="1"/>
      <c r="E2124" s="1"/>
      <c r="F2124" s="1" t="str">
        <f>IFERROR(__xludf.DUMMYFUNCTION("""COMPUTED_VALUE"""),"2022-04-11 11:13:26 UTC")</f>
        <v>2022-04-11 11:13:26 UTC</v>
      </c>
      <c r="G2124" s="1" t="str">
        <f>IFERROR(__xludf.DUMMYFUNCTION("""COMPUTED_VALUE"""),"63c691db645157cdedf0fc60a48e6a0d")</f>
        <v>63c691db645157cdedf0fc60a48e6a0d</v>
      </c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>
      <c r="A2125" s="2" t="s">
        <v>2445</v>
      </c>
      <c r="B2125" s="1"/>
      <c r="C2125" s="1"/>
      <c r="D2125" s="1"/>
      <c r="E2125" s="1"/>
      <c r="F2125" s="1" t="str">
        <f>IFERROR(__xludf.DUMMYFUNCTION("""COMPUTED_VALUE"""),"2022-04-11 11:13:00 UTC")</f>
        <v>2022-04-11 11:13:00 UTC</v>
      </c>
      <c r="G2125" s="1" t="str">
        <f>IFERROR(__xludf.DUMMYFUNCTION("""COMPUTED_VALUE"""),"63c691db645157cdedf0fc60a48e6a0d")</f>
        <v>63c691db645157cdedf0fc60a48e6a0d</v>
      </c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>
      <c r="A2126" s="2" t="s">
        <v>2446</v>
      </c>
      <c r="B2126" s="1"/>
      <c r="C2126" s="1"/>
      <c r="D2126" s="1"/>
      <c r="E2126" s="1"/>
      <c r="F2126" s="1" t="str">
        <f>IFERROR(__xludf.DUMMYFUNCTION("""COMPUTED_VALUE"""),"2022-04-11 11:12:57 UTC")</f>
        <v>2022-04-11 11:12:57 UTC</v>
      </c>
      <c r="G2126" s="1" t="str">
        <f>IFERROR(__xludf.DUMMYFUNCTION("""COMPUTED_VALUE"""),"63c691db645157cdedf0fc60a48e6a0d")</f>
        <v>63c691db645157cdedf0fc60a48e6a0d</v>
      </c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>
      <c r="A2127" s="2" t="s">
        <v>2447</v>
      </c>
      <c r="B2127" s="1"/>
      <c r="C2127" s="1"/>
      <c r="D2127" s="1"/>
      <c r="E2127" s="1"/>
      <c r="F2127" s="1" t="str">
        <f>IFERROR(__xludf.DUMMYFUNCTION("""COMPUTED_VALUE"""),"2022-04-11 11:12:55 UTC")</f>
        <v>2022-04-11 11:12:55 UTC</v>
      </c>
      <c r="G2127" s="1" t="str">
        <f>IFERROR(__xludf.DUMMYFUNCTION("""COMPUTED_VALUE"""),"63c691db645157cdedf0fc60a48e6a0d")</f>
        <v>63c691db645157cdedf0fc60a48e6a0d</v>
      </c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>
      <c r="A2128" s="2" t="s">
        <v>2448</v>
      </c>
      <c r="B2128" s="2" t="s">
        <v>1165</v>
      </c>
      <c r="C2128" s="1"/>
      <c r="D2128" s="1"/>
      <c r="E2128" s="1"/>
      <c r="F2128" s="1" t="str">
        <f>IFERROR(__xludf.DUMMYFUNCTION("""COMPUTED_VALUE"""),"2022-04-11 11:12:53 UTC")</f>
        <v>2022-04-11 11:12:53 UTC</v>
      </c>
      <c r="G2128" s="1" t="str">
        <f>IFERROR(__xludf.DUMMYFUNCTION("""COMPUTED_VALUE"""),"dd4284a6ef69f6beb5b40c9e0182b5c1")</f>
        <v>dd4284a6ef69f6beb5b40c9e0182b5c1</v>
      </c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>
      <c r="A2129" s="2" t="s">
        <v>2449</v>
      </c>
      <c r="B2129" s="2" t="s">
        <v>2311</v>
      </c>
      <c r="C2129" s="1"/>
      <c r="D2129" s="1"/>
      <c r="E2129" s="1"/>
      <c r="F2129" s="1" t="str">
        <f>IFERROR(__xludf.DUMMYFUNCTION("""COMPUTED_VALUE"""),"2022-04-11 11:12:51 UTC")</f>
        <v>2022-04-11 11:12:51 UTC</v>
      </c>
      <c r="G2129" s="1" t="str">
        <f>IFERROR(__xludf.DUMMYFUNCTION("""COMPUTED_VALUE"""),"63c691db645157cdedf0fc60a48e6a0d")</f>
        <v>63c691db645157cdedf0fc60a48e6a0d</v>
      </c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>
      <c r="A2130" s="2" t="s">
        <v>2450</v>
      </c>
      <c r="B2130" s="1"/>
      <c r="C2130" s="1"/>
      <c r="D2130" s="1"/>
      <c r="E2130" s="1"/>
      <c r="F2130" s="1" t="str">
        <f>IFERROR(__xludf.DUMMYFUNCTION("""COMPUTED_VALUE"""),"2022-04-11 11:12:42 UTC")</f>
        <v>2022-04-11 11:12:42 UTC</v>
      </c>
      <c r="G2130" s="1" t="str">
        <f>IFERROR(__xludf.DUMMYFUNCTION("""COMPUTED_VALUE"""),"63c691db645157cdedf0fc60a48e6a0d")</f>
        <v>63c691db645157cdedf0fc60a48e6a0d</v>
      </c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>
      <c r="A2131" s="2" t="s">
        <v>2451</v>
      </c>
      <c r="B2131" s="2" t="s">
        <v>2311</v>
      </c>
      <c r="C2131" s="1"/>
      <c r="D2131" s="1"/>
      <c r="E2131" s="1"/>
      <c r="F2131" s="1" t="str">
        <f>IFERROR(__xludf.DUMMYFUNCTION("""COMPUTED_VALUE"""),"2022-04-11 11:12:39 UTC")</f>
        <v>2022-04-11 11:12:39 UTC</v>
      </c>
      <c r="G2131" s="1" t="str">
        <f>IFERROR(__xludf.DUMMYFUNCTION("""COMPUTED_VALUE"""),"63c691db645157cdedf0fc60a48e6a0d")</f>
        <v>63c691db645157cdedf0fc60a48e6a0d</v>
      </c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>
      <c r="A2132" s="2" t="s">
        <v>2451</v>
      </c>
      <c r="B2132" s="2" t="s">
        <v>823</v>
      </c>
      <c r="C2132" s="1"/>
      <c r="D2132" s="1"/>
      <c r="E2132" s="1"/>
      <c r="F2132" s="1" t="str">
        <f>IFERROR(__xludf.DUMMYFUNCTION("""COMPUTED_VALUE"""),"2022-04-11 11:12:39 UTC")</f>
        <v>2022-04-11 11:12:39 UTC</v>
      </c>
      <c r="G2132" s="1" t="str">
        <f>IFERROR(__xludf.DUMMYFUNCTION("""COMPUTED_VALUE"""),"fd08cdfc5fa6d99dbeae8cb53265691d")</f>
        <v>fd08cdfc5fa6d99dbeae8cb53265691d</v>
      </c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>
      <c r="A2133" s="2" t="s">
        <v>2452</v>
      </c>
      <c r="B2133" s="1"/>
      <c r="C2133" s="1"/>
      <c r="D2133" s="1"/>
      <c r="E2133" s="1"/>
      <c r="F2133" s="1" t="str">
        <f>IFERROR(__xludf.DUMMYFUNCTION("""COMPUTED_VALUE"""),"2022-04-11 11:12:37 UTC")</f>
        <v>2022-04-11 11:12:37 UTC</v>
      </c>
      <c r="G2133" s="1" t="str">
        <f>IFERROR(__xludf.DUMMYFUNCTION("""COMPUTED_VALUE"""),"2142693913896266ebd72e4189dd4b3f")</f>
        <v>2142693913896266ebd72e4189dd4b3f</v>
      </c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>
      <c r="A2134" s="2" t="s">
        <v>2452</v>
      </c>
      <c r="B2134" s="2" t="s">
        <v>823</v>
      </c>
      <c r="C2134" s="1"/>
      <c r="D2134" s="1"/>
      <c r="E2134" s="1"/>
      <c r="F2134" s="1" t="str">
        <f>IFERROR(__xludf.DUMMYFUNCTION("""COMPUTED_VALUE"""),"2022-04-11 11:12:37 UTC")</f>
        <v>2022-04-11 11:12:37 UTC</v>
      </c>
      <c r="G2134" s="1" t="str">
        <f>IFERROR(__xludf.DUMMYFUNCTION("""COMPUTED_VALUE"""),"63c691db645157cdedf0fc60a48e6a0d")</f>
        <v>63c691db645157cdedf0fc60a48e6a0d</v>
      </c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>
      <c r="A2135" s="2" t="s">
        <v>2453</v>
      </c>
      <c r="B2135" s="2" t="s">
        <v>1165</v>
      </c>
      <c r="C2135" s="1"/>
      <c r="D2135" s="1"/>
      <c r="E2135" s="1"/>
      <c r="F2135" s="1" t="str">
        <f>IFERROR(__xludf.DUMMYFUNCTION("""COMPUTED_VALUE"""),"2022-04-11 11:12:34 UTC")</f>
        <v>2022-04-11 11:12:34 UTC</v>
      </c>
      <c r="G2135" s="1" t="str">
        <f>IFERROR(__xludf.DUMMYFUNCTION("""COMPUTED_VALUE"""),"291a5047b23cdc5bca5fcc0138044c41")</f>
        <v>291a5047b23cdc5bca5fcc0138044c41</v>
      </c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>
      <c r="A2136" s="2" t="s">
        <v>2454</v>
      </c>
      <c r="B2136" s="1"/>
      <c r="C2136" s="1"/>
      <c r="D2136" s="1"/>
      <c r="E2136" s="1"/>
      <c r="F2136" s="1" t="str">
        <f>IFERROR(__xludf.DUMMYFUNCTION("""COMPUTED_VALUE"""),"2022-04-11 11:11:58 UTC")</f>
        <v>2022-04-11 11:11:58 UTC</v>
      </c>
      <c r="G2136" s="1" t="str">
        <f>IFERROR(__xludf.DUMMYFUNCTION("""COMPUTED_VALUE"""),"a408376bfd08325e70846f2c75ef67c8")</f>
        <v>a408376bfd08325e70846f2c75ef67c8</v>
      </c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>
      <c r="A2137" s="2" t="s">
        <v>2455</v>
      </c>
      <c r="B2137" s="1"/>
      <c r="C2137" s="1"/>
      <c r="D2137" s="1"/>
      <c r="E2137" s="1"/>
      <c r="F2137" s="1" t="str">
        <f>IFERROR(__xludf.DUMMYFUNCTION("""COMPUTED_VALUE"""),"2022-04-11 11:11:53 UTC")</f>
        <v>2022-04-11 11:11:53 UTC</v>
      </c>
      <c r="G2137" s="1" t="str">
        <f>IFERROR(__xludf.DUMMYFUNCTION("""COMPUTED_VALUE"""),"fd08cdfc5fa6d99dbeae8cb53265691d")</f>
        <v>fd08cdfc5fa6d99dbeae8cb53265691d</v>
      </c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>
      <c r="A2138" s="2" t="s">
        <v>2456</v>
      </c>
      <c r="B2138" s="1"/>
      <c r="C2138" s="1"/>
      <c r="D2138" s="1"/>
      <c r="E2138" s="1"/>
      <c r="F2138" s="1" t="str">
        <f>IFERROR(__xludf.DUMMYFUNCTION("""COMPUTED_VALUE"""),"2022-04-11 11:11:49 UTC")</f>
        <v>2022-04-11 11:11:49 UTC</v>
      </c>
      <c r="G2138" s="1" t="str">
        <f>IFERROR(__xludf.DUMMYFUNCTION("""COMPUTED_VALUE"""),"de58075a69fd1a909056db8983e59e49")</f>
        <v>de58075a69fd1a909056db8983e59e49</v>
      </c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>
      <c r="A2139" s="2" t="s">
        <v>2457</v>
      </c>
      <c r="B2139" s="1"/>
      <c r="C2139" s="1"/>
      <c r="D2139" s="1"/>
      <c r="E2139" s="1"/>
      <c r="F2139" s="1" t="str">
        <f>IFERROR(__xludf.DUMMYFUNCTION("""COMPUTED_VALUE"""),"2022-04-11 11:11:45 UTC")</f>
        <v>2022-04-11 11:11:45 UTC</v>
      </c>
      <c r="G2139" s="1" t="str">
        <f>IFERROR(__xludf.DUMMYFUNCTION("""COMPUTED_VALUE"""),"fcf827825d7e73929b48870591b4ea2d")</f>
        <v>fcf827825d7e73929b48870591b4ea2d</v>
      </c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>
      <c r="A2140" s="2" t="s">
        <v>2458</v>
      </c>
      <c r="B2140" s="1"/>
      <c r="C2140" s="1"/>
      <c r="D2140" s="1"/>
      <c r="E2140" s="1"/>
      <c r="F2140" s="1" t="str">
        <f>IFERROR(__xludf.DUMMYFUNCTION("""COMPUTED_VALUE"""),"2022-04-11 11:11:41 UTC")</f>
        <v>2022-04-11 11:11:41 UTC</v>
      </c>
      <c r="G2140" s="1" t="str">
        <f>IFERROR(__xludf.DUMMYFUNCTION("""COMPUTED_VALUE"""),"1be09f16fcbbbfd7e88718e57563d7c1")</f>
        <v>1be09f16fcbbbfd7e88718e57563d7c1</v>
      </c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>
      <c r="A2141" s="2" t="s">
        <v>2459</v>
      </c>
      <c r="B2141" s="1"/>
      <c r="C2141" s="1"/>
      <c r="D2141" s="1"/>
      <c r="E2141" s="1"/>
      <c r="F2141" s="1" t="str">
        <f>IFERROR(__xludf.DUMMYFUNCTION("""COMPUTED_VALUE"""),"2022-04-11 11:11:38 UTC")</f>
        <v>2022-04-11 11:11:38 UTC</v>
      </c>
      <c r="G2141" s="1" t="str">
        <f>IFERROR(__xludf.DUMMYFUNCTION("""COMPUTED_VALUE"""),"f16ddaf2393d4989a3747866a6e00b04")</f>
        <v>f16ddaf2393d4989a3747866a6e00b04</v>
      </c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>
      <c r="A2142" s="2" t="s">
        <v>2460</v>
      </c>
      <c r="B2142" s="1"/>
      <c r="C2142" s="1"/>
      <c r="D2142" s="1"/>
      <c r="E2142" s="1"/>
      <c r="F2142" s="1" t="str">
        <f>IFERROR(__xludf.DUMMYFUNCTION("""COMPUTED_VALUE"""),"2022-04-11 11:11:36 UTC")</f>
        <v>2022-04-11 11:11:36 UTC</v>
      </c>
      <c r="G2142" s="1" t="str">
        <f>IFERROR(__xludf.DUMMYFUNCTION("""COMPUTED_VALUE"""),"1be09f16fcbbbfd7e88718e57563d7c1")</f>
        <v>1be09f16fcbbbfd7e88718e57563d7c1</v>
      </c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>
      <c r="A2143" s="2" t="s">
        <v>2461</v>
      </c>
      <c r="B2143" s="1"/>
      <c r="C2143" s="1"/>
      <c r="D2143" s="1"/>
      <c r="E2143" s="1"/>
      <c r="F2143" s="1" t="str">
        <f>IFERROR(__xludf.DUMMYFUNCTION("""COMPUTED_VALUE"""),"2022-04-11 11:11:35 UTC")</f>
        <v>2022-04-11 11:11:35 UTC</v>
      </c>
      <c r="G2143" s="1" t="str">
        <f>IFERROR(__xludf.DUMMYFUNCTION("""COMPUTED_VALUE"""),"1be09f16fcbbbfd7e88718e57563d7c1")</f>
        <v>1be09f16fcbbbfd7e88718e57563d7c1</v>
      </c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>
      <c r="A2144" s="2" t="s">
        <v>2462</v>
      </c>
      <c r="B2144" s="1"/>
      <c r="C2144" s="1"/>
      <c r="D2144" s="1"/>
      <c r="E2144" s="1"/>
      <c r="F2144" s="1" t="str">
        <f>IFERROR(__xludf.DUMMYFUNCTION("""COMPUTED_VALUE"""),"2022-04-11 11:11:33 UTC")</f>
        <v>2022-04-11 11:11:33 UTC</v>
      </c>
      <c r="G2144" s="1" t="str">
        <f>IFERROR(__xludf.DUMMYFUNCTION("""COMPUTED_VALUE"""),"aa375f80e71f6f3b3d5754836258ae09")</f>
        <v>aa375f80e71f6f3b3d5754836258ae09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>
      <c r="A2145" s="2" t="s">
        <v>2463</v>
      </c>
      <c r="B2145" s="1"/>
      <c r="C2145" s="1"/>
      <c r="D2145" s="1"/>
      <c r="E2145" s="1"/>
      <c r="F2145" s="1" t="str">
        <f>IFERROR(__xludf.DUMMYFUNCTION("""COMPUTED_VALUE"""),"2022-04-11 11:11:31 UTC")</f>
        <v>2022-04-11 11:11:31 UTC</v>
      </c>
      <c r="G2145" s="1" t="str">
        <f>IFERROR(__xludf.DUMMYFUNCTION("""COMPUTED_VALUE"""),"46ef89cf0faca910c84c33305885545d")</f>
        <v>46ef89cf0faca910c84c33305885545d</v>
      </c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>
      <c r="A2146" s="2" t="s">
        <v>2464</v>
      </c>
      <c r="B2146" s="1"/>
      <c r="C2146" s="1"/>
      <c r="D2146" s="1"/>
      <c r="E2146" s="1"/>
      <c r="F2146" s="1" t="str">
        <f>IFERROR(__xludf.DUMMYFUNCTION("""COMPUTED_VALUE"""),"2022-04-11 11:11:29 UTC")</f>
        <v>2022-04-11 11:11:29 UTC</v>
      </c>
      <c r="G2146" s="1" t="str">
        <f>IFERROR(__xludf.DUMMYFUNCTION("""COMPUTED_VALUE"""),"46ef89cf0faca910c84c33305885545d")</f>
        <v>46ef89cf0faca910c84c33305885545d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>
      <c r="A2147" s="2" t="s">
        <v>2465</v>
      </c>
      <c r="B2147" s="1"/>
      <c r="C2147" s="1"/>
      <c r="D2147" s="1"/>
      <c r="E2147" s="1"/>
      <c r="F2147" s="1" t="str">
        <f>IFERROR(__xludf.DUMMYFUNCTION("""COMPUTED_VALUE"""),"2022-04-11 11:11:28 UTC")</f>
        <v>2022-04-11 11:11:28 UTC</v>
      </c>
      <c r="G2147" s="1" t="str">
        <f>IFERROR(__xludf.DUMMYFUNCTION("""COMPUTED_VALUE"""),"1be09f16fcbbbfd7e88718e57563d7c1")</f>
        <v>1be09f16fcbbbfd7e88718e57563d7c1</v>
      </c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>
      <c r="A2148" s="2" t="s">
        <v>2466</v>
      </c>
      <c r="B2148" s="1"/>
      <c r="C2148" s="1"/>
      <c r="D2148" s="1"/>
      <c r="E2148" s="1"/>
      <c r="F2148" s="1" t="str">
        <f>IFERROR(__xludf.DUMMYFUNCTION("""COMPUTED_VALUE"""),"2022-04-11 11:11:26 UTC")</f>
        <v>2022-04-11 11:11:26 UTC</v>
      </c>
      <c r="G2148" s="1" t="str">
        <f>IFERROR(__xludf.DUMMYFUNCTION("""COMPUTED_VALUE"""),"aa375f80e71f6f3b3d5754836258ae09")</f>
        <v>aa375f80e71f6f3b3d5754836258ae09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>
      <c r="A2149" s="2" t="s">
        <v>2467</v>
      </c>
      <c r="B2149" s="1"/>
      <c r="C2149" s="1"/>
      <c r="D2149" s="1"/>
      <c r="E2149" s="1"/>
      <c r="F2149" s="1" t="str">
        <f>IFERROR(__xludf.DUMMYFUNCTION("""COMPUTED_VALUE"""),"2022-04-11 11:11:24 UTC")</f>
        <v>2022-04-11 11:11:24 UTC</v>
      </c>
      <c r="G2149" s="1" t="str">
        <f>IFERROR(__xludf.DUMMYFUNCTION("""COMPUTED_VALUE"""),"1be09f16fcbbbfd7e88718e57563d7c1")</f>
        <v>1be09f16fcbbbfd7e88718e57563d7c1</v>
      </c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>
      <c r="A2150" s="2" t="s">
        <v>2468</v>
      </c>
      <c r="B2150" s="1"/>
      <c r="C2150" s="1"/>
      <c r="D2150" s="1"/>
      <c r="E2150" s="1"/>
      <c r="F2150" s="1" t="str">
        <f>IFERROR(__xludf.DUMMYFUNCTION("""COMPUTED_VALUE"""),"2022-04-11 11:11:23 UTC")</f>
        <v>2022-04-11 11:11:23 UTC</v>
      </c>
      <c r="G2150" s="1" t="str">
        <f>IFERROR(__xludf.DUMMYFUNCTION("""COMPUTED_VALUE"""),"1be09f16fcbbbfd7e88718e57563d7c1")</f>
        <v>1be09f16fcbbbfd7e88718e57563d7c1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>
      <c r="A2151" s="2" t="s">
        <v>2469</v>
      </c>
      <c r="B2151" s="1"/>
      <c r="C2151" s="1"/>
      <c r="D2151" s="1"/>
      <c r="E2151" s="1"/>
      <c r="F2151" s="1" t="str">
        <f>IFERROR(__xludf.DUMMYFUNCTION("""COMPUTED_VALUE"""),"2022-04-11 11:11:21 UTC")</f>
        <v>2022-04-11 11:11:21 UTC</v>
      </c>
      <c r="G2151" s="1" t="str">
        <f>IFERROR(__xludf.DUMMYFUNCTION("""COMPUTED_VALUE"""),"167beaeb7453758b48cdbc98e2268317")</f>
        <v>167beaeb7453758b48cdbc98e2268317</v>
      </c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>
      <c r="A2152" s="2" t="s">
        <v>2470</v>
      </c>
      <c r="B2152" s="1"/>
      <c r="C2152" s="1"/>
      <c r="D2152" s="1"/>
      <c r="E2152" s="1"/>
      <c r="F2152" s="1" t="str">
        <f>IFERROR(__xludf.DUMMYFUNCTION("""COMPUTED_VALUE"""),"2022-04-11 11:11:20 UTC")</f>
        <v>2022-04-11 11:11:20 UTC</v>
      </c>
      <c r="G2152" s="1" t="str">
        <f>IFERROR(__xludf.DUMMYFUNCTION("""COMPUTED_VALUE"""),"291a5047b23cdc5bca5fcc0138044c41")</f>
        <v>291a5047b23cdc5bca5fcc0138044c41</v>
      </c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>
      <c r="A2153" s="2" t="s">
        <v>2471</v>
      </c>
      <c r="B2153" s="1"/>
      <c r="C2153" s="1"/>
      <c r="D2153" s="1"/>
      <c r="E2153" s="1"/>
      <c r="F2153" s="1" t="str">
        <f>IFERROR(__xludf.DUMMYFUNCTION("""COMPUTED_VALUE"""),"2022-04-11 11:11:15 UTC")</f>
        <v>2022-04-11 11:11:15 UTC</v>
      </c>
      <c r="G2153" s="1" t="str">
        <f>IFERROR(__xludf.DUMMYFUNCTION("""COMPUTED_VALUE"""),"da4f497a72146e638ae8fc9497472782")</f>
        <v>da4f497a72146e638ae8fc9497472782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>
      <c r="A2154" s="2" t="s">
        <v>2472</v>
      </c>
      <c r="B2154" s="1"/>
      <c r="C2154" s="1"/>
      <c r="D2154" s="1"/>
      <c r="E2154" s="1"/>
      <c r="F2154" s="1" t="str">
        <f>IFERROR(__xludf.DUMMYFUNCTION("""COMPUTED_VALUE"""),"2022-04-11 11:11:13 UTC")</f>
        <v>2022-04-11 11:11:13 UTC</v>
      </c>
      <c r="G2154" s="1" t="str">
        <f>IFERROR(__xludf.DUMMYFUNCTION("""COMPUTED_VALUE"""),"3e35997ae54b9c3d5cadc5169a419fba")</f>
        <v>3e35997ae54b9c3d5cadc5169a419fba</v>
      </c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>
      <c r="A2155" s="2" t="s">
        <v>2473</v>
      </c>
      <c r="B2155" s="2" t="s">
        <v>317</v>
      </c>
      <c r="C2155" s="1"/>
      <c r="D2155" s="1"/>
      <c r="E2155" s="1"/>
      <c r="F2155" s="1" t="str">
        <f>IFERROR(__xludf.DUMMYFUNCTION("""COMPUTED_VALUE"""),"2022-04-11 11:11:10 UTC")</f>
        <v>2022-04-11 11:11:10 UTC</v>
      </c>
      <c r="G2155" s="1" t="str">
        <f>IFERROR(__xludf.DUMMYFUNCTION("""COMPUTED_VALUE"""),"f0717dca35df182f55219635a2a98d35")</f>
        <v>f0717dca35df182f55219635a2a98d35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>
      <c r="A2156" s="2" t="s">
        <v>2474</v>
      </c>
      <c r="B2156" s="1"/>
      <c r="C2156" s="1"/>
      <c r="D2156" s="1"/>
      <c r="E2156" s="1"/>
      <c r="F2156" s="1" t="str">
        <f>IFERROR(__xludf.DUMMYFUNCTION("""COMPUTED_VALUE"""),"2022-04-11 11:11:09 UTC")</f>
        <v>2022-04-11 11:11:09 UTC</v>
      </c>
      <c r="G2156" s="1" t="str">
        <f>IFERROR(__xludf.DUMMYFUNCTION("""COMPUTED_VALUE"""),"af795e6a9c500a70d31794e791aeebb3")</f>
        <v>af795e6a9c500a70d31794e791aeebb3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>
      <c r="A2157" s="2" t="s">
        <v>2475</v>
      </c>
      <c r="B2157" s="1"/>
      <c r="C2157" s="1"/>
      <c r="D2157" s="1"/>
      <c r="E2157" s="1"/>
      <c r="F2157" s="1" t="str">
        <f>IFERROR(__xludf.DUMMYFUNCTION("""COMPUTED_VALUE"""),"2022-04-11 11:11:07 UTC")</f>
        <v>2022-04-11 11:11:07 UTC</v>
      </c>
      <c r="G2157" s="1" t="str">
        <f>IFERROR(__xludf.DUMMYFUNCTION("""COMPUTED_VALUE"""),"ee600b7d862488a9563a65b796770885")</f>
        <v>ee600b7d862488a9563a65b796770885</v>
      </c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>
      <c r="A2158" s="2" t="s">
        <v>2475</v>
      </c>
      <c r="B2158" s="2" t="s">
        <v>317</v>
      </c>
      <c r="C2158" s="1"/>
      <c r="D2158" s="1"/>
      <c r="E2158" s="1"/>
      <c r="F2158" s="1" t="str">
        <f>IFERROR(__xludf.DUMMYFUNCTION("""COMPUTED_VALUE"""),"2022-04-11 11:11:07 UTC")</f>
        <v>2022-04-11 11:11:07 UTC</v>
      </c>
      <c r="G2158" s="1" t="str">
        <f>IFERROR(__xludf.DUMMYFUNCTION("""COMPUTED_VALUE"""),"e89f974fe6f64682b4c3b9416f5fe561")</f>
        <v>e89f974fe6f64682b4c3b9416f5fe561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>
      <c r="A2159" s="2" t="s">
        <v>2476</v>
      </c>
      <c r="B2159" s="1"/>
      <c r="C2159" s="1"/>
      <c r="D2159" s="1"/>
      <c r="E2159" s="1"/>
      <c r="F2159" s="1" t="str">
        <f>IFERROR(__xludf.DUMMYFUNCTION("""COMPUTED_VALUE"""),"2022-04-11 11:11:05 UTC")</f>
        <v>2022-04-11 11:11:05 UTC</v>
      </c>
      <c r="G2159" s="1" t="str">
        <f>IFERROR(__xludf.DUMMYFUNCTION("""COMPUTED_VALUE"""),"1be09f16fcbbbfd7e88718e57563d7c1")</f>
        <v>1be09f16fcbbbfd7e88718e57563d7c1</v>
      </c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>
      <c r="A2160" s="2" t="s">
        <v>2477</v>
      </c>
      <c r="B2160" s="1"/>
      <c r="C2160" s="1"/>
      <c r="D2160" s="1"/>
      <c r="E2160" s="1"/>
      <c r="F2160" s="1" t="str">
        <f>IFERROR(__xludf.DUMMYFUNCTION("""COMPUTED_VALUE"""),"2022-04-11 11:11:04 UTC")</f>
        <v>2022-04-11 11:11:04 UTC</v>
      </c>
      <c r="G2160" s="1" t="str">
        <f>IFERROR(__xludf.DUMMYFUNCTION("""COMPUTED_VALUE"""),"6f4696ba1546803def8d9201a4ba0eac")</f>
        <v>6f4696ba1546803def8d9201a4ba0eac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>
      <c r="A2161" s="2" t="s">
        <v>2478</v>
      </c>
      <c r="B2161" s="1"/>
      <c r="C2161" s="1"/>
      <c r="D2161" s="1"/>
      <c r="E2161" s="1"/>
      <c r="F2161" s="1" t="str">
        <f>IFERROR(__xludf.DUMMYFUNCTION("""COMPUTED_VALUE"""),"2022-04-11 11:11:02 UTC")</f>
        <v>2022-04-11 11:11:02 UTC</v>
      </c>
      <c r="G2161" s="1" t="str">
        <f>IFERROR(__xludf.DUMMYFUNCTION("""COMPUTED_VALUE"""),"291a5047b23cdc5bca5fcc0138044c41")</f>
        <v>291a5047b23cdc5bca5fcc0138044c41</v>
      </c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>
      <c r="A2162" s="2" t="s">
        <v>2479</v>
      </c>
      <c r="B2162" s="2" t="s">
        <v>1165</v>
      </c>
      <c r="C2162" s="1"/>
      <c r="D2162" s="1"/>
      <c r="E2162" s="1"/>
      <c r="F2162" s="1" t="str">
        <f>IFERROR(__xludf.DUMMYFUNCTION("""COMPUTED_VALUE"""),"2022-04-11 11:11:01 UTC")</f>
        <v>2022-04-11 11:11:01 UTC</v>
      </c>
      <c r="G2162" s="1" t="str">
        <f>IFERROR(__xludf.DUMMYFUNCTION("""COMPUTED_VALUE"""),"8a1908b96a2ec5c627c8901573fe83ee")</f>
        <v>8a1908b96a2ec5c627c8901573fe83ee</v>
      </c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>
      <c r="A2163" s="2" t="s">
        <v>2479</v>
      </c>
      <c r="B2163" s="1"/>
      <c r="C2163" s="1"/>
      <c r="D2163" s="1"/>
      <c r="E2163" s="1"/>
      <c r="F2163" s="1" t="str">
        <f>IFERROR(__xludf.DUMMYFUNCTION("""COMPUTED_VALUE"""),"2022-04-11 11:11:01 UTC")</f>
        <v>2022-04-11 11:11:01 UTC</v>
      </c>
      <c r="G2163" s="1" t="str">
        <f>IFERROR(__xludf.DUMMYFUNCTION("""COMPUTED_VALUE"""),"8a1908b96a2ec5c627c8901573fe83ee")</f>
        <v>8a1908b96a2ec5c627c8901573fe83ee</v>
      </c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>
      <c r="A2164" s="2" t="s">
        <v>2480</v>
      </c>
      <c r="B2164" s="1"/>
      <c r="C2164" s="1"/>
      <c r="D2164" s="1"/>
      <c r="E2164" s="1"/>
      <c r="F2164" s="1" t="str">
        <f>IFERROR(__xludf.DUMMYFUNCTION("""COMPUTED_VALUE"""),"2022-04-11 11:11:00 UTC")</f>
        <v>2022-04-11 11:11:00 UTC</v>
      </c>
      <c r="G2164" s="1" t="str">
        <f>IFERROR(__xludf.DUMMYFUNCTION("""COMPUTED_VALUE"""),"8f4010646fb6d7814d401c5025a83030")</f>
        <v>8f4010646fb6d7814d401c5025a83030</v>
      </c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>
      <c r="A2165" s="2" t="s">
        <v>2481</v>
      </c>
      <c r="B2165" s="1"/>
      <c r="C2165" s="1"/>
      <c r="D2165" s="1"/>
      <c r="E2165" s="1"/>
      <c r="F2165" s="1" t="str">
        <f>IFERROR(__xludf.DUMMYFUNCTION("""COMPUTED_VALUE"""),"2022-04-11 11:10:58 UTC")</f>
        <v>2022-04-11 11:10:58 UTC</v>
      </c>
      <c r="G2165" s="1" t="str">
        <f>IFERROR(__xludf.DUMMYFUNCTION("""COMPUTED_VALUE"""),"8a1908b96a2ec5c627c8901573fe83ee")</f>
        <v>8a1908b96a2ec5c627c8901573fe83ee</v>
      </c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>
      <c r="A2166" s="2" t="s">
        <v>2482</v>
      </c>
      <c r="B2166" s="1"/>
      <c r="C2166" s="1"/>
      <c r="D2166" s="1"/>
      <c r="E2166" s="1"/>
      <c r="F2166" s="1" t="str">
        <f>IFERROR(__xludf.DUMMYFUNCTION("""COMPUTED_VALUE"""),"2022-04-11 11:10:54 UTC")</f>
        <v>2022-04-11 11:10:54 UTC</v>
      </c>
      <c r="G2166" s="1" t="str">
        <f>IFERROR(__xludf.DUMMYFUNCTION("""COMPUTED_VALUE"""),"291a5047b23cdc5bca5fcc0138044c41")</f>
        <v>291a5047b23cdc5bca5fcc0138044c41</v>
      </c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>
      <c r="A2167" s="2" t="s">
        <v>2482</v>
      </c>
      <c r="B2167" s="1"/>
      <c r="C2167" s="1"/>
      <c r="D2167" s="1"/>
      <c r="E2167" s="1"/>
      <c r="F2167" s="1" t="str">
        <f>IFERROR(__xludf.DUMMYFUNCTION("""COMPUTED_VALUE"""),"2022-04-11 11:10:54 UTC")</f>
        <v>2022-04-11 11:10:54 UTC</v>
      </c>
      <c r="G2167" s="1" t="str">
        <f>IFERROR(__xludf.DUMMYFUNCTION("""COMPUTED_VALUE"""),"cee0caaa4b7e31dece9ca38d8084001a")</f>
        <v>cee0caaa4b7e31dece9ca38d8084001a</v>
      </c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>
      <c r="A2168" s="2" t="s">
        <v>2483</v>
      </c>
      <c r="B2168" s="2" t="s">
        <v>2484</v>
      </c>
      <c r="C2168" s="1"/>
      <c r="D2168" s="1"/>
      <c r="E2168" s="1"/>
      <c r="F2168" s="1" t="str">
        <f>IFERROR(__xludf.DUMMYFUNCTION("""COMPUTED_VALUE"""),"2022-04-11 11:10:49 UTC")</f>
        <v>2022-04-11 11:10:49 UTC</v>
      </c>
      <c r="G2168" s="1" t="str">
        <f>IFERROR(__xludf.DUMMYFUNCTION("""COMPUTED_VALUE"""),"26db91f64c81627c3888eee3b5dd86a6")</f>
        <v>26db91f64c81627c3888eee3b5dd86a6</v>
      </c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>
      <c r="A2169" s="2" t="s">
        <v>2485</v>
      </c>
      <c r="B2169" s="1"/>
      <c r="C2169" s="1"/>
      <c r="D2169" s="1"/>
      <c r="E2169" s="1"/>
      <c r="F2169" s="1" t="str">
        <f>IFERROR(__xludf.DUMMYFUNCTION("""COMPUTED_VALUE"""),"2022-04-11 11:08:28 UTC")</f>
        <v>2022-04-11 11:08:28 UTC</v>
      </c>
      <c r="G2169" s="1" t="str">
        <f>IFERROR(__xludf.DUMMYFUNCTION("""COMPUTED_VALUE"""),"dd4284a6ef69f6beb5b40c9e0182b5c1")</f>
        <v>dd4284a6ef69f6beb5b40c9e0182b5c1</v>
      </c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>
      <c r="A2170" s="2" t="s">
        <v>2485</v>
      </c>
      <c r="B2170" s="1"/>
      <c r="C2170" s="1"/>
      <c r="D2170" s="1"/>
      <c r="E2170" s="1"/>
      <c r="F2170" s="1" t="str">
        <f>IFERROR(__xludf.DUMMYFUNCTION("""COMPUTED_VALUE"""),"2022-04-11 11:08:28 UTC")</f>
        <v>2022-04-11 11:08:28 UTC</v>
      </c>
      <c r="G2170" s="1" t="str">
        <f>IFERROR(__xludf.DUMMYFUNCTION("""COMPUTED_VALUE"""),"ef2cf18ad1c37119958f34cbafd2de0a")</f>
        <v>ef2cf18ad1c37119958f34cbafd2de0a</v>
      </c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>
      <c r="A2171" s="2" t="s">
        <v>2485</v>
      </c>
      <c r="B2171" s="2" t="s">
        <v>2486</v>
      </c>
      <c r="C2171" s="1"/>
      <c r="D2171" s="1"/>
      <c r="E2171" s="1"/>
      <c r="F2171" s="1" t="str">
        <f>IFERROR(__xludf.DUMMYFUNCTION("""COMPUTED_VALUE"""),"2022-04-11 11:08:28 UTC")</f>
        <v>2022-04-11 11:08:28 UTC</v>
      </c>
      <c r="G2171" s="1" t="str">
        <f>IFERROR(__xludf.DUMMYFUNCTION("""COMPUTED_VALUE"""),"dd4284a6ef69f6beb5b40c9e0182b5c1")</f>
        <v>dd4284a6ef69f6beb5b40c9e0182b5c1</v>
      </c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>
      <c r="A2172" s="2" t="s">
        <v>2487</v>
      </c>
      <c r="B2172" s="1"/>
      <c r="C2172" s="1"/>
      <c r="D2172" s="1"/>
      <c r="E2172" s="1"/>
      <c r="F2172" s="1" t="str">
        <f>IFERROR(__xludf.DUMMYFUNCTION("""COMPUTED_VALUE"""),"2022-04-11 11:08:22 UTC")</f>
        <v>2022-04-11 11:08:22 UTC</v>
      </c>
      <c r="G2172" s="1" t="str">
        <f>IFERROR(__xludf.DUMMYFUNCTION("""COMPUTED_VALUE"""),"dd4284a6ef69f6beb5b40c9e0182b5c1")</f>
        <v>dd4284a6ef69f6beb5b40c9e0182b5c1</v>
      </c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>
      <c r="A2173" s="2" t="s">
        <v>2488</v>
      </c>
      <c r="B2173" s="1"/>
      <c r="C2173" s="1"/>
      <c r="D2173" s="1"/>
      <c r="E2173" s="1"/>
      <c r="F2173" s="1" t="str">
        <f>IFERROR(__xludf.DUMMYFUNCTION("""COMPUTED_VALUE"""),"2022-04-11 11:08:14 UTC")</f>
        <v>2022-04-11 11:08:14 UTC</v>
      </c>
      <c r="G2173" s="1" t="str">
        <f>IFERROR(__xludf.DUMMYFUNCTION("""COMPUTED_VALUE"""),"1c6ff46b9f627423f10ef7cb2e1db59b")</f>
        <v>1c6ff46b9f627423f10ef7cb2e1db59b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>
      <c r="A2174" s="2" t="s">
        <v>2488</v>
      </c>
      <c r="B2174" s="2" t="s">
        <v>2338</v>
      </c>
      <c r="C2174" s="1"/>
      <c r="D2174" s="1"/>
      <c r="E2174" s="1"/>
      <c r="F2174" s="1" t="str">
        <f>IFERROR(__xludf.DUMMYFUNCTION("""COMPUTED_VALUE"""),"2022-04-11 11:08:14 UTC")</f>
        <v>2022-04-11 11:08:14 UTC</v>
      </c>
      <c r="G2174" s="1" t="str">
        <f>IFERROR(__xludf.DUMMYFUNCTION("""COMPUTED_VALUE"""),"dd4284a6ef69f6beb5b40c9e0182b5c1")</f>
        <v>dd4284a6ef69f6beb5b40c9e0182b5c1</v>
      </c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>
      <c r="A2175" s="2" t="s">
        <v>2489</v>
      </c>
      <c r="B2175" s="1"/>
      <c r="C2175" s="1"/>
      <c r="D2175" s="1"/>
      <c r="E2175" s="1"/>
      <c r="F2175" s="1" t="str">
        <f>IFERROR(__xludf.DUMMYFUNCTION("""COMPUTED_VALUE"""),"2022-04-11 11:08:12 UTC")</f>
        <v>2022-04-11 11:08:12 UTC</v>
      </c>
      <c r="G2175" s="1" t="str">
        <f>IFERROR(__xludf.DUMMYFUNCTION("""COMPUTED_VALUE"""),"1cc5ffc15fcaf3ce6c4a1c81328f12ea")</f>
        <v>1cc5ffc15fcaf3ce6c4a1c81328f12ea</v>
      </c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>
      <c r="A2176" s="2" t="s">
        <v>2490</v>
      </c>
      <c r="B2176" s="1"/>
      <c r="C2176" s="1"/>
      <c r="D2176" s="1"/>
      <c r="E2176" s="1"/>
      <c r="F2176" s="1" t="str">
        <f>IFERROR(__xludf.DUMMYFUNCTION("""COMPUTED_VALUE"""),"2022-04-11 11:08:07 UTC")</f>
        <v>2022-04-11 11:08:07 UTC</v>
      </c>
      <c r="G2176" s="1" t="str">
        <f>IFERROR(__xludf.DUMMYFUNCTION("""COMPUTED_VALUE"""),"e5cba599a78f7724b3b5afe473450f2e")</f>
        <v>e5cba599a78f7724b3b5afe473450f2e</v>
      </c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>
      <c r="A2177" s="2" t="s">
        <v>2491</v>
      </c>
      <c r="B2177" s="1"/>
      <c r="C2177" s="1"/>
      <c r="D2177" s="1"/>
      <c r="E2177" s="1"/>
      <c r="F2177" s="1" t="str">
        <f>IFERROR(__xludf.DUMMYFUNCTION("""COMPUTED_VALUE"""),"2022-04-11 11:08:01 UTC")</f>
        <v>2022-04-11 11:08:01 UTC</v>
      </c>
      <c r="G2177" s="1" t="str">
        <f>IFERROR(__xludf.DUMMYFUNCTION("""COMPUTED_VALUE"""),"dd4284a6ef69f6beb5b40c9e0182b5c1")</f>
        <v>dd4284a6ef69f6beb5b40c9e0182b5c1</v>
      </c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>
      <c r="A2178" s="2" t="s">
        <v>2492</v>
      </c>
      <c r="B2178" s="1"/>
      <c r="C2178" s="1"/>
      <c r="D2178" s="1"/>
      <c r="E2178" s="1"/>
      <c r="F2178" s="1" t="str">
        <f>IFERROR(__xludf.DUMMYFUNCTION("""COMPUTED_VALUE"""),"2022-04-11 11:07:50 UTC")</f>
        <v>2022-04-11 11:07:50 UTC</v>
      </c>
      <c r="G2178" s="1" t="str">
        <f>IFERROR(__xludf.DUMMYFUNCTION("""COMPUTED_VALUE"""),"dd4284a6ef69f6beb5b40c9e0182b5c1")</f>
        <v>dd4284a6ef69f6beb5b40c9e0182b5c1</v>
      </c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>
      <c r="A2179" s="2" t="s">
        <v>2493</v>
      </c>
      <c r="B2179" s="1"/>
      <c r="C2179" s="1"/>
      <c r="D2179" s="1"/>
      <c r="E2179" s="1"/>
      <c r="F2179" s="1" t="str">
        <f>IFERROR(__xludf.DUMMYFUNCTION("""COMPUTED_VALUE"""),"2022-04-11 11:07:45 UTC")</f>
        <v>2022-04-11 11:07:45 UTC</v>
      </c>
      <c r="G2179" s="1" t="str">
        <f>IFERROR(__xludf.DUMMYFUNCTION("""COMPUTED_VALUE"""),"dd4284a6ef69f6beb5b40c9e0182b5c1")</f>
        <v>dd4284a6ef69f6beb5b40c9e0182b5c1</v>
      </c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>
      <c r="A2180" s="2" t="s">
        <v>2494</v>
      </c>
      <c r="B2180" s="1"/>
      <c r="C2180" s="1"/>
      <c r="D2180" s="1"/>
      <c r="E2180" s="1"/>
      <c r="F2180" s="1" t="str">
        <f>IFERROR(__xludf.DUMMYFUNCTION("""COMPUTED_VALUE"""),"2022-04-11 11:07:42 UTC")</f>
        <v>2022-04-11 11:07:42 UTC</v>
      </c>
      <c r="G2180" s="1" t="str">
        <f>IFERROR(__xludf.DUMMYFUNCTION("""COMPUTED_VALUE"""),"e5cba599a78f7724b3b5afe473450f2e")</f>
        <v>e5cba599a78f7724b3b5afe473450f2e</v>
      </c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>
      <c r="A2181" s="2" t="s">
        <v>2495</v>
      </c>
      <c r="B2181" s="1"/>
      <c r="C2181" s="1"/>
      <c r="D2181" s="1"/>
      <c r="E2181" s="1"/>
      <c r="F2181" s="1" t="str">
        <f>IFERROR(__xludf.DUMMYFUNCTION("""COMPUTED_VALUE"""),"2022-04-11 11:07:13 UTC")</f>
        <v>2022-04-11 11:07:13 UTC</v>
      </c>
      <c r="G2181" s="1" t="str">
        <f>IFERROR(__xludf.DUMMYFUNCTION("""COMPUTED_VALUE"""),"e5cba599a78f7724b3b5afe473450f2e")</f>
        <v>e5cba599a78f7724b3b5afe473450f2e</v>
      </c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>
      <c r="A2182" s="2" t="s">
        <v>2496</v>
      </c>
      <c r="B2182" s="1"/>
      <c r="C2182" s="1"/>
      <c r="D2182" s="1"/>
      <c r="E2182" s="1"/>
      <c r="F2182" s="1" t="str">
        <f>IFERROR(__xludf.DUMMYFUNCTION("""COMPUTED_VALUE"""),"2022-04-11 11:06:51 UTC")</f>
        <v>2022-04-11 11:06:51 UTC</v>
      </c>
      <c r="G2182" s="1" t="str">
        <f>IFERROR(__xludf.DUMMYFUNCTION("""COMPUTED_VALUE"""),"e5cba599a78f7724b3b5afe473450f2e")</f>
        <v>e5cba599a78f7724b3b5afe473450f2e</v>
      </c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>
      <c r="A2183" s="2" t="s">
        <v>2497</v>
      </c>
      <c r="B2183" s="1"/>
      <c r="C2183" s="1"/>
      <c r="D2183" s="1"/>
      <c r="E2183" s="1"/>
      <c r="F2183" s="1" t="str">
        <f>IFERROR(__xludf.DUMMYFUNCTION("""COMPUTED_VALUE"""),"2022-04-11 11:06:47 UTC")</f>
        <v>2022-04-11 11:06:47 UTC</v>
      </c>
      <c r="G2183" s="1" t="str">
        <f>IFERROR(__xludf.DUMMYFUNCTION("""COMPUTED_VALUE"""),"e5cba599a78f7724b3b5afe473450f2e")</f>
        <v>e5cba599a78f7724b3b5afe473450f2e</v>
      </c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>
      <c r="A2184" s="2" t="s">
        <v>2498</v>
      </c>
      <c r="B2184" s="1"/>
      <c r="C2184" s="1"/>
      <c r="D2184" s="1"/>
      <c r="E2184" s="1"/>
      <c r="F2184" s="1" t="str">
        <f>IFERROR(__xludf.DUMMYFUNCTION("""COMPUTED_VALUE"""),"2022-04-11 11:06:35 UTC")</f>
        <v>2022-04-11 11:06:35 UTC</v>
      </c>
      <c r="G2184" s="1" t="str">
        <f>IFERROR(__xludf.DUMMYFUNCTION("""COMPUTED_VALUE"""),"e5cba599a78f7724b3b5afe473450f2e")</f>
        <v>e5cba599a78f7724b3b5afe473450f2e</v>
      </c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>
      <c r="A2185" s="2" t="s">
        <v>2499</v>
      </c>
      <c r="B2185" s="1"/>
      <c r="C2185" s="1"/>
      <c r="D2185" s="1"/>
      <c r="E2185" s="1"/>
      <c r="F2185" s="1" t="str">
        <f>IFERROR(__xludf.DUMMYFUNCTION("""COMPUTED_VALUE"""),"2022-04-11 11:06:30 UTC")</f>
        <v>2022-04-11 11:06:30 UTC</v>
      </c>
      <c r="G2185" s="1" t="str">
        <f>IFERROR(__xludf.DUMMYFUNCTION("""COMPUTED_VALUE"""),"dd4284a6ef69f6beb5b40c9e0182b5c1")</f>
        <v>dd4284a6ef69f6beb5b40c9e0182b5c1</v>
      </c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>
      <c r="A2186" s="2" t="s">
        <v>2500</v>
      </c>
      <c r="B2186" s="1"/>
      <c r="C2186" s="1"/>
      <c r="D2186" s="1"/>
      <c r="E2186" s="1"/>
      <c r="F2186" s="1" t="str">
        <f>IFERROR(__xludf.DUMMYFUNCTION("""COMPUTED_VALUE"""),"2022-04-11 11:06:26 UTC")</f>
        <v>2022-04-11 11:06:26 UTC</v>
      </c>
      <c r="G2186" s="1" t="str">
        <f>IFERROR(__xludf.DUMMYFUNCTION("""COMPUTED_VALUE"""),"e5cba599a78f7724b3b5afe473450f2e")</f>
        <v>e5cba599a78f7724b3b5afe473450f2e</v>
      </c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>
      <c r="A2187" s="2" t="s">
        <v>2501</v>
      </c>
      <c r="B2187" s="1"/>
      <c r="C2187" s="1"/>
      <c r="D2187" s="1"/>
      <c r="E2187" s="1"/>
      <c r="F2187" s="1" t="str">
        <f>IFERROR(__xludf.DUMMYFUNCTION("""COMPUTED_VALUE"""),"2022-04-11 11:06:13 UTC")</f>
        <v>2022-04-11 11:06:13 UTC</v>
      </c>
      <c r="G2187" s="1" t="str">
        <f>IFERROR(__xludf.DUMMYFUNCTION("""COMPUTED_VALUE"""),"e5cba599a78f7724b3b5afe473450f2e")</f>
        <v>e5cba599a78f7724b3b5afe473450f2e</v>
      </c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>
      <c r="A2188" s="2" t="s">
        <v>2502</v>
      </c>
      <c r="B2188" s="1"/>
      <c r="C2188" s="1"/>
      <c r="D2188" s="1"/>
      <c r="E2188" s="1"/>
      <c r="F2188" s="1" t="str">
        <f>IFERROR(__xludf.DUMMYFUNCTION("""COMPUTED_VALUE"""),"2022-04-11 11:04:51 UTC")</f>
        <v>2022-04-11 11:04:51 UTC</v>
      </c>
      <c r="G2188" s="1" t="str">
        <f>IFERROR(__xludf.DUMMYFUNCTION("""COMPUTED_VALUE"""),"1c6ff46b9f627423f10ef7cb2e1db59b")</f>
        <v>1c6ff46b9f627423f10ef7cb2e1db59b</v>
      </c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>
      <c r="A2189" s="2" t="s">
        <v>2503</v>
      </c>
      <c r="B2189" s="1"/>
      <c r="C2189" s="1"/>
      <c r="D2189" s="1"/>
      <c r="E2189" s="1"/>
      <c r="F2189" s="1" t="str">
        <f>IFERROR(__xludf.DUMMYFUNCTION("""COMPUTED_VALUE"""),"2022-04-11 11:04:41 UTC")</f>
        <v>2022-04-11 11:04:41 UTC</v>
      </c>
      <c r="G2189" s="1" t="str">
        <f>IFERROR(__xludf.DUMMYFUNCTION("""COMPUTED_VALUE"""),"e5cba599a78f7724b3b5afe473450f2e")</f>
        <v>e5cba599a78f7724b3b5afe473450f2e</v>
      </c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>
      <c r="A2190" s="2" t="s">
        <v>2504</v>
      </c>
      <c r="B2190" s="2" t="s">
        <v>2505</v>
      </c>
      <c r="C2190" s="1"/>
      <c r="D2190" s="1"/>
      <c r="E2190" s="1"/>
      <c r="F2190" s="1" t="str">
        <f>IFERROR(__xludf.DUMMYFUNCTION("""COMPUTED_VALUE"""),"2022-04-11 11:04:37 UTC")</f>
        <v>2022-04-11 11:04:37 UTC</v>
      </c>
      <c r="G2190" s="1" t="str">
        <f>IFERROR(__xludf.DUMMYFUNCTION("""COMPUTED_VALUE"""),"e5cba599a78f7724b3b5afe473450f2e")</f>
        <v>e5cba599a78f7724b3b5afe473450f2e</v>
      </c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>
      <c r="A2191" s="2" t="s">
        <v>2506</v>
      </c>
      <c r="B2191" s="1"/>
      <c r="C2191" s="1"/>
      <c r="D2191" s="1"/>
      <c r="E2191" s="1"/>
      <c r="F2191" s="1" t="str">
        <f>IFERROR(__xludf.DUMMYFUNCTION("""COMPUTED_VALUE"""),"2022-04-11 11:04:32 UTC")</f>
        <v>2022-04-11 11:04:32 UTC</v>
      </c>
      <c r="G2191" s="1" t="str">
        <f>IFERROR(__xludf.DUMMYFUNCTION("""COMPUTED_VALUE"""),"e5cba599a78f7724b3b5afe473450f2e")</f>
        <v>e5cba599a78f7724b3b5afe473450f2e</v>
      </c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>
      <c r="A2192" s="2" t="s">
        <v>2507</v>
      </c>
      <c r="B2192" s="2" t="s">
        <v>2508</v>
      </c>
      <c r="C2192" s="1"/>
      <c r="D2192" s="1"/>
      <c r="E2192" s="1"/>
      <c r="F2192" s="1" t="str">
        <f>IFERROR(__xludf.DUMMYFUNCTION("""COMPUTED_VALUE"""),"2022-04-11 11:04:28 UTC")</f>
        <v>2022-04-11 11:04:28 UTC</v>
      </c>
      <c r="G2192" s="1" t="str">
        <f>IFERROR(__xludf.DUMMYFUNCTION("""COMPUTED_VALUE"""),"e5cba599a78f7724b3b5afe473450f2e")</f>
        <v>e5cba599a78f7724b3b5afe473450f2e</v>
      </c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>
      <c r="A2193" s="2" t="s">
        <v>2509</v>
      </c>
      <c r="B2193" s="2" t="s">
        <v>823</v>
      </c>
      <c r="C2193" s="1"/>
      <c r="D2193" s="1"/>
      <c r="E2193" s="1"/>
      <c r="F2193" s="1" t="str">
        <f>IFERROR(__xludf.DUMMYFUNCTION("""COMPUTED_VALUE"""),"2022-04-11 11:04:20 UTC")</f>
        <v>2022-04-11 11:04:20 UTC</v>
      </c>
      <c r="G2193" s="1" t="str">
        <f>IFERROR(__xludf.DUMMYFUNCTION("""COMPUTED_VALUE"""),"e5cba599a78f7724b3b5afe473450f2e")</f>
        <v>e5cba599a78f7724b3b5afe473450f2e</v>
      </c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>
      <c r="A2194" s="2" t="s">
        <v>2510</v>
      </c>
      <c r="B2194" s="2" t="s">
        <v>2511</v>
      </c>
      <c r="C2194" s="1"/>
      <c r="D2194" s="1"/>
      <c r="E2194" s="1"/>
      <c r="F2194" s="1" t="str">
        <f>IFERROR(__xludf.DUMMYFUNCTION("""COMPUTED_VALUE"""),"2022-04-11 11:04:19 UTC")</f>
        <v>2022-04-11 11:04:19 UTC</v>
      </c>
      <c r="G2194" s="1" t="str">
        <f>IFERROR(__xludf.DUMMYFUNCTION("""COMPUTED_VALUE"""),"e5cba599a78f7724b3b5afe473450f2e")</f>
        <v>e5cba599a78f7724b3b5afe473450f2e</v>
      </c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>
      <c r="A2195" s="2" t="s">
        <v>2512</v>
      </c>
      <c r="B2195" s="2" t="s">
        <v>823</v>
      </c>
      <c r="C2195" s="1"/>
      <c r="D2195" s="1"/>
      <c r="E2195" s="1"/>
      <c r="F2195" s="1" t="str">
        <f>IFERROR(__xludf.DUMMYFUNCTION("""COMPUTED_VALUE"""),"2022-04-11 11:04:17 UTC")</f>
        <v>2022-04-11 11:04:17 UTC</v>
      </c>
      <c r="G2195" s="1" t="str">
        <f>IFERROR(__xludf.DUMMYFUNCTION("""COMPUTED_VALUE"""),"e5cba599a78f7724b3b5afe473450f2e")</f>
        <v>e5cba599a78f7724b3b5afe473450f2e</v>
      </c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>
      <c r="A2196" s="2" t="s">
        <v>2513</v>
      </c>
      <c r="B2196" s="1"/>
      <c r="C2196" s="1"/>
      <c r="D2196" s="1"/>
      <c r="E2196" s="1"/>
      <c r="F2196" s="1" t="str">
        <f>IFERROR(__xludf.DUMMYFUNCTION("""COMPUTED_VALUE"""),"2022-04-11 11:04:16 UTC")</f>
        <v>2022-04-11 11:04:16 UTC</v>
      </c>
      <c r="G2196" s="1" t="str">
        <f>IFERROR(__xludf.DUMMYFUNCTION("""COMPUTED_VALUE"""),"facbd4e803aff7e38ba14196da580d5c")</f>
        <v>facbd4e803aff7e38ba14196da580d5c</v>
      </c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>
      <c r="A2197" s="2" t="s">
        <v>2514</v>
      </c>
      <c r="B2197" s="1"/>
      <c r="C2197" s="1"/>
      <c r="D2197" s="1"/>
      <c r="E2197" s="1"/>
      <c r="F2197" s="1" t="str">
        <f>IFERROR(__xludf.DUMMYFUNCTION("""COMPUTED_VALUE"""),"2022-04-11 11:04:14 UTC")</f>
        <v>2022-04-11 11:04:14 UTC</v>
      </c>
      <c r="G2197" s="1" t="str">
        <f>IFERROR(__xludf.DUMMYFUNCTION("""COMPUTED_VALUE"""),"e7c73faf288c0f879e75257027bf9aa2")</f>
        <v>e7c73faf288c0f879e75257027bf9aa2</v>
      </c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>
      <c r="A2198" s="2" t="s">
        <v>2515</v>
      </c>
      <c r="B2198" s="2" t="s">
        <v>2345</v>
      </c>
      <c r="C2198" s="1"/>
      <c r="D2198" s="1"/>
      <c r="E2198" s="1"/>
      <c r="F2198" s="1" t="str">
        <f>IFERROR(__xludf.DUMMYFUNCTION("""COMPUTED_VALUE"""),"2022-04-11 11:04:13 UTC")</f>
        <v>2022-04-11 11:04:13 UTC</v>
      </c>
      <c r="G2198" s="1" t="str">
        <f>IFERROR(__xludf.DUMMYFUNCTION("""COMPUTED_VALUE"""),"ca844af6b01699674d08add814937cbc")</f>
        <v>ca844af6b01699674d08add814937cbc</v>
      </c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>
      <c r="A2199" s="2" t="s">
        <v>2516</v>
      </c>
      <c r="B2199" s="1"/>
      <c r="C2199" s="1"/>
      <c r="D2199" s="1"/>
      <c r="E2199" s="1"/>
      <c r="F2199" s="1" t="str">
        <f>IFERROR(__xludf.DUMMYFUNCTION("""COMPUTED_VALUE"""),"2022-04-11 11:04:11 UTC")</f>
        <v>2022-04-11 11:04:11 UTC</v>
      </c>
      <c r="G2199" s="1" t="str">
        <f>IFERROR(__xludf.DUMMYFUNCTION("""COMPUTED_VALUE"""),"e7c73faf288c0f879e75257027bf9aa2")</f>
        <v>e7c73faf288c0f879e75257027bf9aa2</v>
      </c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>
      <c r="A2200" s="2" t="s">
        <v>2517</v>
      </c>
      <c r="B2200" s="1"/>
      <c r="C2200" s="1"/>
      <c r="D2200" s="1"/>
      <c r="E2200" s="1"/>
      <c r="F2200" s="1" t="str">
        <f>IFERROR(__xludf.DUMMYFUNCTION("""COMPUTED_VALUE"""),"2022-04-11 11:04:03 UTC")</f>
        <v>2022-04-11 11:04:03 UTC</v>
      </c>
      <c r="G2200" s="1" t="str">
        <f>IFERROR(__xludf.DUMMYFUNCTION("""COMPUTED_VALUE"""),"e7c73faf288c0f879e75257027bf9aa2")</f>
        <v>e7c73faf288c0f879e75257027bf9aa2</v>
      </c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>
      <c r="A2201" s="2" t="s">
        <v>2518</v>
      </c>
      <c r="B2201" s="2" t="s">
        <v>823</v>
      </c>
      <c r="C2201" s="1"/>
      <c r="D2201" s="1"/>
      <c r="E2201" s="1"/>
      <c r="F2201" s="1" t="str">
        <f>IFERROR(__xludf.DUMMYFUNCTION("""COMPUTED_VALUE"""),"2022-04-11 11:03:48 UTC")</f>
        <v>2022-04-11 11:03:48 UTC</v>
      </c>
      <c r="G2201" s="1" t="str">
        <f>IFERROR(__xludf.DUMMYFUNCTION("""COMPUTED_VALUE"""),"e7c73faf288c0f879e75257027bf9aa2")</f>
        <v>e7c73faf288c0f879e75257027bf9aa2</v>
      </c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>
      <c r="A2202" s="2" t="s">
        <v>2519</v>
      </c>
      <c r="B2202" s="2" t="s">
        <v>823</v>
      </c>
      <c r="C2202" s="1"/>
      <c r="D2202" s="1"/>
      <c r="E2202" s="1"/>
      <c r="F2202" s="1" t="str">
        <f>IFERROR(__xludf.DUMMYFUNCTION("""COMPUTED_VALUE"""),"2022-04-11 11:03:45 UTC")</f>
        <v>2022-04-11 11:03:45 UTC</v>
      </c>
      <c r="G2202" s="1" t="str">
        <f>IFERROR(__xludf.DUMMYFUNCTION("""COMPUTED_VALUE"""),"73da083aa52003c3b100ecf21b794e24")</f>
        <v>73da083aa52003c3b100ecf21b794e24</v>
      </c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>
      <c r="A2203" s="2" t="s">
        <v>2520</v>
      </c>
      <c r="B2203" s="2" t="s">
        <v>823</v>
      </c>
      <c r="C2203" s="1"/>
      <c r="D2203" s="1"/>
      <c r="E2203" s="1"/>
      <c r="F2203" s="1" t="str">
        <f>IFERROR(__xludf.DUMMYFUNCTION("""COMPUTED_VALUE"""),"2022-04-11 11:03:42 UTC")</f>
        <v>2022-04-11 11:03:42 UTC</v>
      </c>
      <c r="G2203" s="1" t="str">
        <f>IFERROR(__xludf.DUMMYFUNCTION("""COMPUTED_VALUE"""),"7b82bcb160efc588dd67f9dfbfa19f29")</f>
        <v>7b82bcb160efc588dd67f9dfbfa19f29</v>
      </c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>
      <c r="A2204" s="2" t="s">
        <v>2521</v>
      </c>
      <c r="B2204" s="2" t="s">
        <v>2409</v>
      </c>
      <c r="C2204" s="1"/>
      <c r="D2204" s="1"/>
      <c r="E2204" s="1"/>
      <c r="F2204" s="1" t="str">
        <f>IFERROR(__xludf.DUMMYFUNCTION("""COMPUTED_VALUE"""),"2022-04-11 11:03:35 UTC")</f>
        <v>2022-04-11 11:03:35 UTC</v>
      </c>
      <c r="G2204" s="1" t="str">
        <f>IFERROR(__xludf.DUMMYFUNCTION("""COMPUTED_VALUE"""),"0472251747b3736193a5164006e89335")</f>
        <v>0472251747b3736193a5164006e89335</v>
      </c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>
      <c r="A2205" s="2" t="s">
        <v>2522</v>
      </c>
      <c r="B2205" s="2" t="s">
        <v>823</v>
      </c>
      <c r="C2205" s="1"/>
      <c r="D2205" s="1"/>
      <c r="E2205" s="1"/>
      <c r="F2205" s="1" t="str">
        <f>IFERROR(__xludf.DUMMYFUNCTION("""COMPUTED_VALUE"""),"2022-04-11 11:03:29 UTC")</f>
        <v>2022-04-11 11:03:29 UTC</v>
      </c>
      <c r="G2205" s="1" t="str">
        <f>IFERROR(__xludf.DUMMYFUNCTION("""COMPUTED_VALUE"""),"0472251747b3736193a5164006e89335")</f>
        <v>0472251747b3736193a5164006e89335</v>
      </c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>
      <c r="A2206" s="2" t="s">
        <v>2523</v>
      </c>
      <c r="B2206" s="2" t="s">
        <v>823</v>
      </c>
      <c r="C2206" s="1"/>
      <c r="D2206" s="1"/>
      <c r="E2206" s="1"/>
      <c r="F2206" s="1" t="str">
        <f>IFERROR(__xludf.DUMMYFUNCTION("""COMPUTED_VALUE"""),"2022-04-11 11:03:26 UTC")</f>
        <v>2022-04-11 11:03:26 UTC</v>
      </c>
      <c r="G2206" s="1" t="str">
        <f>IFERROR(__xludf.DUMMYFUNCTION("""COMPUTED_VALUE"""),"848fd6499cc2ee95f2899e4c310a9937")</f>
        <v>848fd6499cc2ee95f2899e4c310a9937</v>
      </c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>
      <c r="A2207" s="2" t="s">
        <v>2524</v>
      </c>
      <c r="B2207" s="2" t="s">
        <v>823</v>
      </c>
      <c r="C2207" s="1"/>
      <c r="D2207" s="1"/>
      <c r="E2207" s="1"/>
      <c r="F2207" s="1" t="str">
        <f>IFERROR(__xludf.DUMMYFUNCTION("""COMPUTED_VALUE"""),"2022-04-11 11:03:23 UTC")</f>
        <v>2022-04-11 11:03:23 UTC</v>
      </c>
      <c r="G2207" s="1" t="str">
        <f>IFERROR(__xludf.DUMMYFUNCTION("""COMPUTED_VALUE"""),"848fd6499cc2ee95f2899e4c310a9937")</f>
        <v>848fd6499cc2ee95f2899e4c310a9937</v>
      </c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>
      <c r="A2208" s="2" t="s">
        <v>2525</v>
      </c>
      <c r="B2208" s="2" t="s">
        <v>823</v>
      </c>
      <c r="C2208" s="1"/>
      <c r="D2208" s="1"/>
      <c r="E2208" s="1"/>
      <c r="F2208" s="1" t="str">
        <f>IFERROR(__xludf.DUMMYFUNCTION("""COMPUTED_VALUE"""),"2022-04-11 11:03:20 UTC")</f>
        <v>2022-04-11 11:03:20 UTC</v>
      </c>
      <c r="G2208" s="1" t="str">
        <f>IFERROR(__xludf.DUMMYFUNCTION("""COMPUTED_VALUE"""),"848fd6499cc2ee95f2899e4c310a9937")</f>
        <v>848fd6499cc2ee95f2899e4c310a9937</v>
      </c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>
      <c r="A2209" s="2" t="s">
        <v>2526</v>
      </c>
      <c r="B2209" s="2" t="s">
        <v>823</v>
      </c>
      <c r="C2209" s="1"/>
      <c r="D2209" s="1"/>
      <c r="E2209" s="1"/>
      <c r="F2209" s="1" t="str">
        <f>IFERROR(__xludf.DUMMYFUNCTION("""COMPUTED_VALUE"""),"2022-04-11 11:03:18 UTC")</f>
        <v>2022-04-11 11:03:18 UTC</v>
      </c>
      <c r="G2209" s="1" t="str">
        <f>IFERROR(__xludf.DUMMYFUNCTION("""COMPUTED_VALUE"""),"848fd6499cc2ee95f2899e4c310a9937")</f>
        <v>848fd6499cc2ee95f2899e4c310a9937</v>
      </c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>
      <c r="A2210" s="2" t="s">
        <v>2527</v>
      </c>
      <c r="B2210" s="2" t="s">
        <v>2528</v>
      </c>
      <c r="C2210" s="1"/>
      <c r="D2210" s="1"/>
      <c r="E2210" s="1"/>
      <c r="F2210" s="1" t="str">
        <f>IFERROR(__xludf.DUMMYFUNCTION("""COMPUTED_VALUE"""),"2022-04-11 11:03:17 UTC")</f>
        <v>2022-04-11 11:03:17 UTC</v>
      </c>
      <c r="G2210" s="1" t="str">
        <f>IFERROR(__xludf.DUMMYFUNCTION("""COMPUTED_VALUE"""),"61d4bfe489646dd8eedd8ff4c32ded1d")</f>
        <v>61d4bfe489646dd8eedd8ff4c32ded1d</v>
      </c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>
      <c r="A2211" s="2" t="s">
        <v>2529</v>
      </c>
      <c r="B2211" s="1"/>
      <c r="C2211" s="1"/>
      <c r="D2211" s="1"/>
      <c r="E2211" s="1"/>
      <c r="F2211" s="1" t="str">
        <f>IFERROR(__xludf.DUMMYFUNCTION("""COMPUTED_VALUE"""),"2022-04-11 11:03:13 UTC")</f>
        <v>2022-04-11 11:03:13 UTC</v>
      </c>
      <c r="G2211" s="1" t="str">
        <f>IFERROR(__xludf.DUMMYFUNCTION("""COMPUTED_VALUE"""),"3436429e83ea3e89e0c5ad924253061e")</f>
        <v>3436429e83ea3e89e0c5ad924253061e</v>
      </c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>
      <c r="A2212" s="2" t="s">
        <v>2530</v>
      </c>
      <c r="B2212" s="1"/>
      <c r="C2212" s="1"/>
      <c r="D2212" s="1"/>
      <c r="E2212" s="1"/>
      <c r="F2212" s="1" t="str">
        <f>IFERROR(__xludf.DUMMYFUNCTION("""COMPUTED_VALUE"""),"2022-04-11 11:02:33 UTC")</f>
        <v>2022-04-11 11:02:33 UTC</v>
      </c>
      <c r="G2212" s="1" t="str">
        <f>IFERROR(__xludf.DUMMYFUNCTION("""COMPUTED_VALUE"""),"26db91f64c81627c3888eee3b5dd86a6")</f>
        <v>26db91f64c81627c3888eee3b5dd86a6</v>
      </c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>
      <c r="A2213" s="2" t="s">
        <v>2531</v>
      </c>
      <c r="B2213" s="2" t="s">
        <v>2532</v>
      </c>
      <c r="C2213" s="1"/>
      <c r="D2213" s="1"/>
      <c r="E2213" s="1"/>
      <c r="F2213" s="1" t="str">
        <f>IFERROR(__xludf.DUMMYFUNCTION("""COMPUTED_VALUE"""),"2022-04-11 11:02:31 UTC")</f>
        <v>2022-04-11 11:02:31 UTC</v>
      </c>
      <c r="G2213" s="1" t="str">
        <f>IFERROR(__xludf.DUMMYFUNCTION("""COMPUTED_VALUE"""),"26db91f64c81627c3888eee3b5dd86a6")</f>
        <v>26db91f64c81627c3888eee3b5dd86a6</v>
      </c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>
      <c r="A2214" s="2" t="s">
        <v>2533</v>
      </c>
      <c r="B2214" s="2" t="s">
        <v>2534</v>
      </c>
      <c r="C2214" s="1"/>
      <c r="D2214" s="1"/>
      <c r="E2214" s="1"/>
      <c r="F2214" s="1" t="str">
        <f>IFERROR(__xludf.DUMMYFUNCTION("""COMPUTED_VALUE"""),"2022-04-11 11:02:11 UTC")</f>
        <v>2022-04-11 11:02:11 UTC</v>
      </c>
      <c r="G2214" s="1" t="str">
        <f>IFERROR(__xludf.DUMMYFUNCTION("""COMPUTED_VALUE"""),"3436429e83ea3e89e0c5ad924253061e")</f>
        <v>3436429e83ea3e89e0c5ad924253061e</v>
      </c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>
      <c r="A2215" s="2" t="s">
        <v>2535</v>
      </c>
      <c r="B2215" s="2" t="s">
        <v>2536</v>
      </c>
      <c r="C2215" s="1"/>
      <c r="D2215" s="1"/>
      <c r="E2215" s="1"/>
      <c r="F2215" s="1" t="str">
        <f>IFERROR(__xludf.DUMMYFUNCTION("""COMPUTED_VALUE"""),"2022-04-11 11:02:08 UTC")</f>
        <v>2022-04-11 11:02:08 UTC</v>
      </c>
      <c r="G2215" s="1" t="str">
        <f>IFERROR(__xludf.DUMMYFUNCTION("""COMPUTED_VALUE"""),"1e2b3fdba2a1bedd28e0ccd1815a1b92")</f>
        <v>1e2b3fdba2a1bedd28e0ccd1815a1b92</v>
      </c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>
      <c r="A2216" s="2" t="s">
        <v>2537</v>
      </c>
      <c r="B2216" s="2" t="s">
        <v>2538</v>
      </c>
      <c r="C2216" s="1"/>
      <c r="D2216" s="1"/>
      <c r="E2216" s="1"/>
      <c r="F2216" s="1" t="str">
        <f>IFERROR(__xludf.DUMMYFUNCTION("""COMPUTED_VALUE"""),"2022-04-11 11:02:05 UTC")</f>
        <v>2022-04-11 11:02:05 UTC</v>
      </c>
      <c r="G2216" s="1" t="str">
        <f>IFERROR(__xludf.DUMMYFUNCTION("""COMPUTED_VALUE"""),"1e2b3fdba2a1bedd28e0ccd1815a1b92")</f>
        <v>1e2b3fdba2a1bedd28e0ccd1815a1b92</v>
      </c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>
      <c r="A2217" s="2" t="s">
        <v>2539</v>
      </c>
      <c r="B2217" s="1"/>
      <c r="C2217" s="1"/>
      <c r="D2217" s="1"/>
      <c r="E2217" s="1"/>
      <c r="F2217" s="1" t="str">
        <f>IFERROR(__xludf.DUMMYFUNCTION("""COMPUTED_VALUE"""),"2022-04-11 11:01:57 UTC")</f>
        <v>2022-04-11 11:01:57 UTC</v>
      </c>
      <c r="G2217" s="1" t="str">
        <f>IFERROR(__xludf.DUMMYFUNCTION("""COMPUTED_VALUE"""),"46ef89cf0faca910c84c33305885545d")</f>
        <v>46ef89cf0faca910c84c33305885545d</v>
      </c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>
      <c r="A2218" s="2" t="s">
        <v>2540</v>
      </c>
      <c r="B2218" s="1"/>
      <c r="C2218" s="1"/>
      <c r="D2218" s="1"/>
      <c r="E2218" s="1"/>
      <c r="F2218" s="1" t="str">
        <f>IFERROR(__xludf.DUMMYFUNCTION("""COMPUTED_VALUE"""),"2022-04-11 11:00:44 UTC")</f>
        <v>2022-04-11 11:00:44 UTC</v>
      </c>
      <c r="G2218" s="1" t="str">
        <f>IFERROR(__xludf.DUMMYFUNCTION("""COMPUTED_VALUE"""),"623962241c10cab9dc8c81d768d17b62")</f>
        <v>623962241c10cab9dc8c81d768d17b62</v>
      </c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>
      <c r="A2219" s="2" t="s">
        <v>2541</v>
      </c>
      <c r="B2219" s="1"/>
      <c r="C2219" s="1"/>
      <c r="D2219" s="1"/>
      <c r="E2219" s="1"/>
      <c r="F2219" s="1" t="str">
        <f>IFERROR(__xludf.DUMMYFUNCTION("""COMPUTED_VALUE"""),"2022-04-11 10:59:46 UTC")</f>
        <v>2022-04-11 10:59:46 UTC</v>
      </c>
      <c r="G2219" s="1" t="str">
        <f>IFERROR(__xludf.DUMMYFUNCTION("""COMPUTED_VALUE"""),"46ef89cf0faca910c84c33305885545d")</f>
        <v>46ef89cf0faca910c84c33305885545d</v>
      </c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>
      <c r="A2220" s="2" t="s">
        <v>2542</v>
      </c>
      <c r="B2220" s="1"/>
      <c r="C2220" s="1"/>
      <c r="D2220" s="1"/>
      <c r="E2220" s="1"/>
      <c r="F2220" s="1" t="str">
        <f>IFERROR(__xludf.DUMMYFUNCTION("""COMPUTED_VALUE"""),"2022-04-11 10:58:41 UTC")</f>
        <v>2022-04-11 10:58:41 UTC</v>
      </c>
      <c r="G2220" s="1" t="str">
        <f>IFERROR(__xludf.DUMMYFUNCTION("""COMPUTED_VALUE"""),"46ef89cf0faca910c84c33305885545d")</f>
        <v>46ef89cf0faca910c84c33305885545d</v>
      </c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>
      <c r="A2221" s="2" t="s">
        <v>2543</v>
      </c>
      <c r="B2221" s="2" t="s">
        <v>2544</v>
      </c>
      <c r="C2221" s="1"/>
      <c r="D2221" s="1"/>
      <c r="E2221" s="1"/>
      <c r="F2221" s="1" t="str">
        <f>IFERROR(__xludf.DUMMYFUNCTION("""COMPUTED_VALUE"""),"2022-04-11 10:54:10 UTC")</f>
        <v>2022-04-11 10:54:10 UTC</v>
      </c>
      <c r="G2221" s="1" t="str">
        <f>IFERROR(__xludf.DUMMYFUNCTION("""COMPUTED_VALUE"""),"ab5cdd29661a785cd6ed42e3ea0af2ca")</f>
        <v>ab5cdd29661a785cd6ed42e3ea0af2ca</v>
      </c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>
      <c r="A2222" s="2" t="s">
        <v>2545</v>
      </c>
      <c r="B2222" s="1"/>
      <c r="C2222" s="1"/>
      <c r="D2222" s="1"/>
      <c r="E2222" s="1"/>
      <c r="F2222" s="1" t="str">
        <f>IFERROR(__xludf.DUMMYFUNCTION("""COMPUTED_VALUE"""),"2022-04-11 10:53:57 UTC")</f>
        <v>2022-04-11 10:53:57 UTC</v>
      </c>
      <c r="G2222" s="1" t="str">
        <f>IFERROR(__xludf.DUMMYFUNCTION("""COMPUTED_VALUE"""),"46ef89cf0faca910c84c33305885545d")</f>
        <v>46ef89cf0faca910c84c33305885545d</v>
      </c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>
      <c r="A2223" s="2" t="s">
        <v>2546</v>
      </c>
      <c r="B2223" s="1"/>
      <c r="C2223" s="1"/>
      <c r="D2223" s="1"/>
      <c r="E2223" s="1"/>
      <c r="F2223" s="1" t="str">
        <f>IFERROR(__xludf.DUMMYFUNCTION("""COMPUTED_VALUE"""),"2022-04-11 10:53:50 UTC")</f>
        <v>2022-04-11 10:53:50 UTC</v>
      </c>
      <c r="G2223" s="1" t="str">
        <f>IFERROR(__xludf.DUMMYFUNCTION("""COMPUTED_VALUE"""),"9f76b542d23a64a53a1133268e6ea6ac")</f>
        <v>9f76b542d23a64a53a1133268e6ea6ac</v>
      </c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>
      <c r="A2224" s="2" t="s">
        <v>2547</v>
      </c>
      <c r="B2224" s="1"/>
      <c r="C2224" s="1"/>
      <c r="D2224" s="1"/>
      <c r="E2224" s="1"/>
      <c r="F2224" s="1" t="str">
        <f>IFERROR(__xludf.DUMMYFUNCTION("""COMPUTED_VALUE"""),"2022-04-11 10:53:43 UTC")</f>
        <v>2022-04-11 10:53:43 UTC</v>
      </c>
      <c r="G2224" s="1" t="str">
        <f>IFERROR(__xludf.DUMMYFUNCTION("""COMPUTED_VALUE"""),"b86a33187d802b2c5990ff973725077c")</f>
        <v>b86a33187d802b2c5990ff973725077c</v>
      </c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>
      <c r="A2225" s="2" t="s">
        <v>2548</v>
      </c>
      <c r="B2225" s="2" t="s">
        <v>2549</v>
      </c>
      <c r="C2225" s="1"/>
      <c r="D2225" s="1"/>
      <c r="E2225" s="1"/>
      <c r="F2225" s="1" t="str">
        <f>IFERROR(__xludf.DUMMYFUNCTION("""COMPUTED_VALUE"""),"2022-04-11 10:53:41 UTC")</f>
        <v>2022-04-11 10:53:41 UTC</v>
      </c>
      <c r="G2225" s="1" t="str">
        <f>IFERROR(__xludf.DUMMYFUNCTION("""COMPUTED_VALUE"""),"9f76b542d23a64a53a1133268e6ea6ac")</f>
        <v>9f76b542d23a64a53a1133268e6ea6ac</v>
      </c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>
      <c r="A2226" s="2" t="s">
        <v>2550</v>
      </c>
      <c r="B2226" s="1"/>
      <c r="C2226" s="1"/>
      <c r="D2226" s="1"/>
      <c r="E2226" s="1"/>
      <c r="F2226" s="1" t="str">
        <f>IFERROR(__xludf.DUMMYFUNCTION("""COMPUTED_VALUE"""),"2022-04-11 10:53:40 UTC")</f>
        <v>2022-04-11 10:53:40 UTC</v>
      </c>
      <c r="G2226" s="1" t="str">
        <f>IFERROR(__xludf.DUMMYFUNCTION("""COMPUTED_VALUE"""),"0d9214d033e655ca2cb49227460f1cd7")</f>
        <v>0d9214d033e655ca2cb49227460f1cd7</v>
      </c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>
      <c r="A2227" s="2" t="s">
        <v>2551</v>
      </c>
      <c r="B2227" s="1"/>
      <c r="C2227" s="1"/>
      <c r="D2227" s="1"/>
      <c r="E2227" s="1"/>
      <c r="F2227" s="1" t="str">
        <f>IFERROR(__xludf.DUMMYFUNCTION("""COMPUTED_VALUE"""),"2022-04-11 10:53:31 UTC")</f>
        <v>2022-04-11 10:53:31 UTC</v>
      </c>
      <c r="G2227" s="1" t="str">
        <f>IFERROR(__xludf.DUMMYFUNCTION("""COMPUTED_VALUE"""),"1c6ff46b9f627423f10ef7cb2e1db59b")</f>
        <v>1c6ff46b9f627423f10ef7cb2e1db59b</v>
      </c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>
      <c r="A2228" s="2" t="s">
        <v>2552</v>
      </c>
      <c r="B2228" s="2" t="s">
        <v>2553</v>
      </c>
      <c r="C2228" s="1"/>
      <c r="D2228" s="1"/>
      <c r="E2228" s="1"/>
      <c r="F2228" s="1" t="str">
        <f>IFERROR(__xludf.DUMMYFUNCTION("""COMPUTED_VALUE"""),"2022-04-11 10:53:14 UTC")</f>
        <v>2022-04-11 10:53:14 UTC</v>
      </c>
      <c r="G2228" s="1" t="str">
        <f>IFERROR(__xludf.DUMMYFUNCTION("""COMPUTED_VALUE"""),"76ba82037e9ad4faecb338275cb4f124")</f>
        <v>76ba82037e9ad4faecb338275cb4f124</v>
      </c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>
      <c r="A2229" s="2" t="s">
        <v>2554</v>
      </c>
      <c r="B2229" s="1"/>
      <c r="C2229" s="1"/>
      <c r="D2229" s="1"/>
      <c r="E2229" s="1"/>
      <c r="F2229" s="1" t="str">
        <f>IFERROR(__xludf.DUMMYFUNCTION("""COMPUTED_VALUE"""),"2022-04-11 10:52:25 UTC")</f>
        <v>2022-04-11 10:52:25 UTC</v>
      </c>
      <c r="G2229" s="1" t="str">
        <f>IFERROR(__xludf.DUMMYFUNCTION("""COMPUTED_VALUE"""),"96e80abf57b486a4af024d6b71de0f0e")</f>
        <v>96e80abf57b486a4af024d6b71de0f0e</v>
      </c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>
      <c r="A2230" s="2" t="s">
        <v>2555</v>
      </c>
      <c r="B2230" s="2" t="s">
        <v>2556</v>
      </c>
      <c r="C2230" s="1"/>
      <c r="D2230" s="1"/>
      <c r="E2230" s="1"/>
      <c r="F2230" s="1" t="str">
        <f>IFERROR(__xludf.DUMMYFUNCTION("""COMPUTED_VALUE"""),"2022-04-11 10:52:16 UTC")</f>
        <v>2022-04-11 10:52:16 UTC</v>
      </c>
      <c r="G2230" s="1" t="str">
        <f>IFERROR(__xludf.DUMMYFUNCTION("""COMPUTED_VALUE"""),"ec63917ca641bdfab3771486ee510524")</f>
        <v>ec63917ca641bdfab3771486ee510524</v>
      </c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>
      <c r="A2231" s="2" t="s">
        <v>2557</v>
      </c>
      <c r="B2231" s="1"/>
      <c r="C2231" s="1"/>
      <c r="D2231" s="1"/>
      <c r="E2231" s="1"/>
      <c r="F2231" s="1" t="str">
        <f>IFERROR(__xludf.DUMMYFUNCTION("""COMPUTED_VALUE"""),"2022-04-11 10:52:11 UTC")</f>
        <v>2022-04-11 10:52:11 UTC</v>
      </c>
      <c r="G2231" s="1" t="str">
        <f>IFERROR(__xludf.DUMMYFUNCTION("""COMPUTED_VALUE"""),"ec63917ca641bdfab3771486ee510524")</f>
        <v>ec63917ca641bdfab3771486ee510524</v>
      </c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>
      <c r="A2232" s="2" t="s">
        <v>2558</v>
      </c>
      <c r="B2232" s="1"/>
      <c r="C2232" s="1"/>
      <c r="D2232" s="1"/>
      <c r="E2232" s="1"/>
      <c r="F2232" s="1" t="str">
        <f>IFERROR(__xludf.DUMMYFUNCTION("""COMPUTED_VALUE"""),"2022-04-11 10:51:45 UTC")</f>
        <v>2022-04-11 10:51:45 UTC</v>
      </c>
      <c r="G2232" s="1" t="str">
        <f>IFERROR(__xludf.DUMMYFUNCTION("""COMPUTED_VALUE"""),"ec63917ca641bdfab3771486ee510524")</f>
        <v>ec63917ca641bdfab3771486ee510524</v>
      </c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>
      <c r="A2233" s="2" t="s">
        <v>2559</v>
      </c>
      <c r="B2233" s="2" t="s">
        <v>1076</v>
      </c>
      <c r="C2233" s="1"/>
      <c r="D2233" s="1"/>
      <c r="E2233" s="1"/>
      <c r="F2233" s="1" t="str">
        <f>IFERROR(__xludf.DUMMYFUNCTION("""COMPUTED_VALUE"""),"2022-04-11 10:51:29 UTC")</f>
        <v>2022-04-11 10:51:29 UTC</v>
      </c>
      <c r="G2233" s="1" t="str">
        <f>IFERROR(__xludf.DUMMYFUNCTION("""COMPUTED_VALUE"""),"ec63917ca641bdfab3771486ee510524")</f>
        <v>ec63917ca641bdfab3771486ee510524</v>
      </c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>
      <c r="A2234" s="2" t="s">
        <v>2560</v>
      </c>
      <c r="B2234" s="1"/>
      <c r="C2234" s="1"/>
      <c r="D2234" s="1"/>
      <c r="E2234" s="1"/>
      <c r="F2234" s="1" t="str">
        <f>IFERROR(__xludf.DUMMYFUNCTION("""COMPUTED_VALUE"""),"2022-04-11 10:51:04 UTC")</f>
        <v>2022-04-11 10:51:04 UTC</v>
      </c>
      <c r="G2234" s="1" t="str">
        <f>IFERROR(__xludf.DUMMYFUNCTION("""COMPUTED_VALUE"""),"ec63917ca641bdfab3771486ee510524")</f>
        <v>ec63917ca641bdfab3771486ee510524</v>
      </c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>
      <c r="A2235" s="2" t="s">
        <v>2561</v>
      </c>
      <c r="B2235" s="1"/>
      <c r="C2235" s="1"/>
      <c r="D2235" s="1"/>
      <c r="E2235" s="1"/>
      <c r="F2235" s="1" t="str">
        <f>IFERROR(__xludf.DUMMYFUNCTION("""COMPUTED_VALUE"""),"2022-04-11 10:50:37 UTC")</f>
        <v>2022-04-11 10:50:37 UTC</v>
      </c>
      <c r="G2235" s="1" t="str">
        <f>IFERROR(__xludf.DUMMYFUNCTION("""COMPUTED_VALUE"""),"ec63917ca641bdfab3771486ee510524")</f>
        <v>ec63917ca641bdfab3771486ee510524</v>
      </c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>
      <c r="A2236" s="2" t="s">
        <v>2562</v>
      </c>
      <c r="B2236" s="1"/>
      <c r="C2236" s="1"/>
      <c r="D2236" s="1"/>
      <c r="E2236" s="1"/>
      <c r="F2236" s="1" t="str">
        <f>IFERROR(__xludf.DUMMYFUNCTION("""COMPUTED_VALUE"""),"2022-04-11 10:50:34 UTC")</f>
        <v>2022-04-11 10:50:34 UTC</v>
      </c>
      <c r="G2236" s="1" t="str">
        <f>IFERROR(__xludf.DUMMYFUNCTION("""COMPUTED_VALUE"""),"7597544adbe09b527ca16e665c95d6f3")</f>
        <v>7597544adbe09b527ca16e665c95d6f3</v>
      </c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>
      <c r="A2237" s="2" t="s">
        <v>2563</v>
      </c>
      <c r="B2237" s="2" t="s">
        <v>1076</v>
      </c>
      <c r="C2237" s="1"/>
      <c r="D2237" s="1"/>
      <c r="E2237" s="1"/>
      <c r="F2237" s="1" t="str">
        <f>IFERROR(__xludf.DUMMYFUNCTION("""COMPUTED_VALUE"""),"2022-04-11 10:50:31 UTC")</f>
        <v>2022-04-11 10:50:31 UTC</v>
      </c>
      <c r="G2237" s="1" t="str">
        <f>IFERROR(__xludf.DUMMYFUNCTION("""COMPUTED_VALUE"""),"7597544adbe09b527ca16e665c95d6f3")</f>
        <v>7597544adbe09b527ca16e665c95d6f3</v>
      </c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>
      <c r="A2238" s="2" t="s">
        <v>2564</v>
      </c>
      <c r="B2238" s="1"/>
      <c r="C2238" s="1"/>
      <c r="D2238" s="1"/>
      <c r="E2238" s="1"/>
      <c r="F2238" s="1" t="str">
        <f>IFERROR(__xludf.DUMMYFUNCTION("""COMPUTED_VALUE"""),"2022-04-11 10:49:26 UTC")</f>
        <v>2022-04-11 10:49:26 UTC</v>
      </c>
      <c r="G2238" s="1" t="str">
        <f>IFERROR(__xludf.DUMMYFUNCTION("""COMPUTED_VALUE"""),"7597544adbe09b527ca16e665c95d6f3")</f>
        <v>7597544adbe09b527ca16e665c95d6f3</v>
      </c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>
      <c r="A2239" s="2" t="s">
        <v>2565</v>
      </c>
      <c r="B2239" s="1"/>
      <c r="C2239" s="1"/>
      <c r="D2239" s="1"/>
      <c r="E2239" s="1"/>
      <c r="F2239" s="1" t="str">
        <f>IFERROR(__xludf.DUMMYFUNCTION("""COMPUTED_VALUE"""),"2022-04-11 10:49:20 UTC")</f>
        <v>2022-04-11 10:49:20 UTC</v>
      </c>
      <c r="G2239" s="1" t="str">
        <f>IFERROR(__xludf.DUMMYFUNCTION("""COMPUTED_VALUE"""),"7597544adbe09b527ca16e665c95d6f3")</f>
        <v>7597544adbe09b527ca16e665c95d6f3</v>
      </c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>
      <c r="A2240" s="2" t="s">
        <v>2566</v>
      </c>
      <c r="B2240" s="1"/>
      <c r="C2240" s="1"/>
      <c r="D2240" s="1"/>
      <c r="E2240" s="1"/>
      <c r="F2240" s="1" t="str">
        <f>IFERROR(__xludf.DUMMYFUNCTION("""COMPUTED_VALUE"""),"2022-04-11 10:48:39 UTC")</f>
        <v>2022-04-11 10:48:39 UTC</v>
      </c>
      <c r="G2240" s="1" t="str">
        <f>IFERROR(__xludf.DUMMYFUNCTION("""COMPUTED_VALUE"""),"ec63917ca641bdfab3771486ee510524")</f>
        <v>ec63917ca641bdfab3771486ee510524</v>
      </c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>
      <c r="A2241" s="2" t="s">
        <v>2566</v>
      </c>
      <c r="B2241" s="1"/>
      <c r="C2241" s="1"/>
      <c r="D2241" s="1"/>
      <c r="E2241" s="1"/>
      <c r="F2241" s="1" t="str">
        <f>IFERROR(__xludf.DUMMYFUNCTION("""COMPUTED_VALUE"""),"2022-04-11 10:48:39 UTC")</f>
        <v>2022-04-11 10:48:39 UTC</v>
      </c>
      <c r="G2241" s="1" t="str">
        <f>IFERROR(__xludf.DUMMYFUNCTION("""COMPUTED_VALUE"""),"7597544adbe09b527ca16e665c95d6f3")</f>
        <v>7597544adbe09b527ca16e665c95d6f3</v>
      </c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>
      <c r="A2242" s="2" t="s">
        <v>2567</v>
      </c>
      <c r="B2242" s="1"/>
      <c r="C2242" s="1"/>
      <c r="D2242" s="1"/>
      <c r="E2242" s="1"/>
      <c r="F2242" s="1" t="str">
        <f>IFERROR(__xludf.DUMMYFUNCTION("""COMPUTED_VALUE"""),"2022-04-11 10:48:12 UTC")</f>
        <v>2022-04-11 10:48:12 UTC</v>
      </c>
      <c r="G2242" s="1" t="str">
        <f>IFERROR(__xludf.DUMMYFUNCTION("""COMPUTED_VALUE"""),"7597544adbe09b527ca16e665c95d6f3")</f>
        <v>7597544adbe09b527ca16e665c95d6f3</v>
      </c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>
      <c r="A2243" s="2" t="s">
        <v>2568</v>
      </c>
      <c r="B2243" s="2" t="s">
        <v>2569</v>
      </c>
      <c r="C2243" s="1"/>
      <c r="D2243" s="1"/>
      <c r="E2243" s="1"/>
      <c r="F2243" s="1" t="str">
        <f>IFERROR(__xludf.DUMMYFUNCTION("""COMPUTED_VALUE"""),"2022-04-11 10:47:29 UTC")</f>
        <v>2022-04-11 10:47:29 UTC</v>
      </c>
      <c r="G2243" s="1" t="str">
        <f>IFERROR(__xludf.DUMMYFUNCTION("""COMPUTED_VALUE"""),"7597544adbe09b527ca16e665c95d6f3")</f>
        <v>7597544adbe09b527ca16e665c95d6f3</v>
      </c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>
      <c r="A2244" s="2" t="s">
        <v>2570</v>
      </c>
      <c r="B2244" s="2" t="s">
        <v>2571</v>
      </c>
      <c r="C2244" s="1"/>
      <c r="D2244" s="1"/>
      <c r="E2244" s="1"/>
      <c r="F2244" s="1" t="str">
        <f>IFERROR(__xludf.DUMMYFUNCTION("""COMPUTED_VALUE"""),"2022-04-11 10:47:04 UTC")</f>
        <v>2022-04-11 10:47:04 UTC</v>
      </c>
      <c r="G2244" s="1" t="str">
        <f>IFERROR(__xludf.DUMMYFUNCTION("""COMPUTED_VALUE"""),"01696cbebdcf2dfadf53aff55208341f")</f>
        <v>01696cbebdcf2dfadf53aff55208341f</v>
      </c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>
      <c r="A2245" s="2" t="s">
        <v>2572</v>
      </c>
      <c r="B2245" s="2" t="s">
        <v>2573</v>
      </c>
      <c r="C2245" s="1"/>
      <c r="D2245" s="1"/>
      <c r="E2245" s="1"/>
      <c r="F2245" s="1" t="str">
        <f>IFERROR(__xludf.DUMMYFUNCTION("""COMPUTED_VALUE"""),"2022-04-11 10:46:49 UTC")</f>
        <v>2022-04-11 10:46:49 UTC</v>
      </c>
      <c r="G2245" s="1" t="str">
        <f>IFERROR(__xludf.DUMMYFUNCTION("""COMPUTED_VALUE"""),"76ba82037e9ad4faecb338275cb4f124")</f>
        <v>76ba82037e9ad4faecb338275cb4f124</v>
      </c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>
      <c r="A2246" s="2" t="s">
        <v>2574</v>
      </c>
      <c r="B2246" s="2" t="s">
        <v>823</v>
      </c>
      <c r="C2246" s="1"/>
      <c r="D2246" s="1"/>
      <c r="E2246" s="1"/>
      <c r="F2246" s="1" t="str">
        <f>IFERROR(__xludf.DUMMYFUNCTION("""COMPUTED_VALUE"""),"2022-04-11 10:45:50 UTC")</f>
        <v>2022-04-11 10:45:50 UTC</v>
      </c>
      <c r="G2246" s="1" t="str">
        <f>IFERROR(__xludf.DUMMYFUNCTION("""COMPUTED_VALUE"""),"76ba82037e9ad4faecb338275cb4f124")</f>
        <v>76ba82037e9ad4faecb338275cb4f124</v>
      </c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>
      <c r="A2247" s="2" t="s">
        <v>2575</v>
      </c>
      <c r="B2247" s="2" t="s">
        <v>823</v>
      </c>
      <c r="C2247" s="1"/>
      <c r="D2247" s="1"/>
      <c r="E2247" s="1"/>
      <c r="F2247" s="1" t="str">
        <f>IFERROR(__xludf.DUMMYFUNCTION("""COMPUTED_VALUE"""),"2022-04-11 10:45:49 UTC")</f>
        <v>2022-04-11 10:45:49 UTC</v>
      </c>
      <c r="G2247" s="1" t="str">
        <f>IFERROR(__xludf.DUMMYFUNCTION("""COMPUTED_VALUE"""),"ec63917ca641bdfab3771486ee510524")</f>
        <v>ec63917ca641bdfab3771486ee510524</v>
      </c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>
      <c r="A2248" s="2" t="s">
        <v>2576</v>
      </c>
      <c r="B2248" s="2" t="s">
        <v>823</v>
      </c>
      <c r="C2248" s="1"/>
      <c r="D2248" s="1"/>
      <c r="E2248" s="1"/>
      <c r="F2248" s="1" t="str">
        <f>IFERROR(__xludf.DUMMYFUNCTION("""COMPUTED_VALUE"""),"2022-04-11 10:45:47 UTC")</f>
        <v>2022-04-11 10:45:47 UTC</v>
      </c>
      <c r="G2248" s="1" t="str">
        <f>IFERROR(__xludf.DUMMYFUNCTION("""COMPUTED_VALUE"""),"d66b7bb31c2fe3ff27a9d15c6cd76035")</f>
        <v>d66b7bb31c2fe3ff27a9d15c6cd76035</v>
      </c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>
      <c r="A2249" s="2" t="s">
        <v>2577</v>
      </c>
      <c r="B2249" s="2" t="s">
        <v>823</v>
      </c>
      <c r="C2249" s="1"/>
      <c r="D2249" s="1"/>
      <c r="E2249" s="1"/>
      <c r="F2249" s="1" t="str">
        <f>IFERROR(__xludf.DUMMYFUNCTION("""COMPUTED_VALUE"""),"2022-04-11 10:45:44 UTC")</f>
        <v>2022-04-11 10:45:44 UTC</v>
      </c>
      <c r="G2249" s="1" t="str">
        <f>IFERROR(__xludf.DUMMYFUNCTION("""COMPUTED_VALUE"""),"d66b7bb31c2fe3ff27a9d15c6cd76035")</f>
        <v>d66b7bb31c2fe3ff27a9d15c6cd76035</v>
      </c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>
      <c r="A2250" s="2" t="s">
        <v>2578</v>
      </c>
      <c r="B2250" s="1"/>
      <c r="C2250" s="1"/>
      <c r="D2250" s="1"/>
      <c r="E2250" s="1"/>
      <c r="F2250" s="1" t="str">
        <f>IFERROR(__xludf.DUMMYFUNCTION("""COMPUTED_VALUE"""),"2022-04-11 10:45:38 UTC")</f>
        <v>2022-04-11 10:45:38 UTC</v>
      </c>
      <c r="G2250" s="1" t="str">
        <f>IFERROR(__xludf.DUMMYFUNCTION("""COMPUTED_VALUE"""),"d66b7bb31c2fe3ff27a9d15c6cd76035")</f>
        <v>d66b7bb31c2fe3ff27a9d15c6cd76035</v>
      </c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>
      <c r="A2251" s="2" t="s">
        <v>2579</v>
      </c>
      <c r="B2251" s="2" t="s">
        <v>823</v>
      </c>
      <c r="C2251" s="1"/>
      <c r="D2251" s="1"/>
      <c r="E2251" s="1"/>
      <c r="F2251" s="1" t="str">
        <f>IFERROR(__xludf.DUMMYFUNCTION("""COMPUTED_VALUE"""),"2022-04-11 10:45:32 UTC")</f>
        <v>2022-04-11 10:45:32 UTC</v>
      </c>
      <c r="G2251" s="1" t="str">
        <f>IFERROR(__xludf.DUMMYFUNCTION("""COMPUTED_VALUE"""),"d66b7bb31c2fe3ff27a9d15c6cd76035")</f>
        <v>d66b7bb31c2fe3ff27a9d15c6cd76035</v>
      </c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>
      <c r="A2252" s="2" t="s">
        <v>2580</v>
      </c>
      <c r="B2252" s="2" t="s">
        <v>823</v>
      </c>
      <c r="C2252" s="1"/>
      <c r="D2252" s="1"/>
      <c r="E2252" s="1"/>
      <c r="F2252" s="1" t="str">
        <f>IFERROR(__xludf.DUMMYFUNCTION("""COMPUTED_VALUE"""),"2022-04-11 10:45:27 UTC")</f>
        <v>2022-04-11 10:45:27 UTC</v>
      </c>
      <c r="G2252" s="1" t="str">
        <f>IFERROR(__xludf.DUMMYFUNCTION("""COMPUTED_VALUE"""),"d66b7bb31c2fe3ff27a9d15c6cd76035")</f>
        <v>d66b7bb31c2fe3ff27a9d15c6cd76035</v>
      </c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>
      <c r="A2253" s="2" t="s">
        <v>2581</v>
      </c>
      <c r="B2253" s="2" t="s">
        <v>823</v>
      </c>
      <c r="C2253" s="1"/>
      <c r="D2253" s="1"/>
      <c r="E2253" s="1"/>
      <c r="F2253" s="1" t="str">
        <f>IFERROR(__xludf.DUMMYFUNCTION("""COMPUTED_VALUE"""),"2022-04-11 10:45:26 UTC")</f>
        <v>2022-04-11 10:45:26 UTC</v>
      </c>
      <c r="G2253" s="1" t="str">
        <f>IFERROR(__xludf.DUMMYFUNCTION("""COMPUTED_VALUE"""),"d66b7bb31c2fe3ff27a9d15c6cd76035")</f>
        <v>d66b7bb31c2fe3ff27a9d15c6cd76035</v>
      </c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>
      <c r="A2254" s="2" t="s">
        <v>2581</v>
      </c>
      <c r="B2254" s="1"/>
      <c r="C2254" s="1"/>
      <c r="D2254" s="1"/>
      <c r="E2254" s="1"/>
      <c r="F2254" s="1" t="str">
        <f>IFERROR(__xludf.DUMMYFUNCTION("""COMPUTED_VALUE"""),"2022-04-11 10:45:26 UTC")</f>
        <v>2022-04-11 10:45:26 UTC</v>
      </c>
      <c r="G2254" s="1" t="str">
        <f>IFERROR(__xludf.DUMMYFUNCTION("""COMPUTED_VALUE"""),"d66b7bb31c2fe3ff27a9d15c6cd76035")</f>
        <v>d66b7bb31c2fe3ff27a9d15c6cd76035</v>
      </c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>
      <c r="A2255" s="2" t="s">
        <v>2582</v>
      </c>
      <c r="B2255" s="1"/>
      <c r="C2255" s="1"/>
      <c r="D2255" s="1"/>
      <c r="E2255" s="1"/>
      <c r="F2255" s="1" t="str">
        <f>IFERROR(__xludf.DUMMYFUNCTION("""COMPUTED_VALUE"""),"2022-04-11 10:45:16 UTC")</f>
        <v>2022-04-11 10:45:16 UTC</v>
      </c>
      <c r="G2255" s="1" t="str">
        <f>IFERROR(__xludf.DUMMYFUNCTION("""COMPUTED_VALUE"""),"d66b7bb31c2fe3ff27a9d15c6cd76035")</f>
        <v>d66b7bb31c2fe3ff27a9d15c6cd76035</v>
      </c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>
      <c r="A2256" s="2" t="s">
        <v>2583</v>
      </c>
      <c r="B2256" s="1"/>
      <c r="C2256" s="1"/>
      <c r="D2256" s="1"/>
      <c r="E2256" s="1"/>
      <c r="F2256" s="1" t="str">
        <f>IFERROR(__xludf.DUMMYFUNCTION("""COMPUTED_VALUE"""),"2022-04-11 10:45:10 UTC")</f>
        <v>2022-04-11 10:45:10 UTC</v>
      </c>
      <c r="G2256" s="1" t="str">
        <f>IFERROR(__xludf.DUMMYFUNCTION("""COMPUTED_VALUE"""),"d66b7bb31c2fe3ff27a9d15c6cd76035")</f>
        <v>d66b7bb31c2fe3ff27a9d15c6cd76035</v>
      </c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>
      <c r="A2257" s="2" t="s">
        <v>2584</v>
      </c>
      <c r="B2257" s="1"/>
      <c r="C2257" s="1"/>
      <c r="D2257" s="1"/>
      <c r="E2257" s="1"/>
      <c r="F2257" s="1" t="str">
        <f>IFERROR(__xludf.DUMMYFUNCTION("""COMPUTED_VALUE"""),"2022-04-11 10:45:08 UTC")</f>
        <v>2022-04-11 10:45:08 UTC</v>
      </c>
      <c r="G2257" s="1" t="str">
        <f>IFERROR(__xludf.DUMMYFUNCTION("""COMPUTED_VALUE"""),"d66b7bb31c2fe3ff27a9d15c6cd76035")</f>
        <v>d66b7bb31c2fe3ff27a9d15c6cd76035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>
      <c r="A2258" s="2" t="s">
        <v>2585</v>
      </c>
      <c r="B2258" s="1"/>
      <c r="C2258" s="1"/>
      <c r="D2258" s="1"/>
      <c r="E2258" s="1"/>
      <c r="F2258" s="1" t="str">
        <f>IFERROR(__xludf.DUMMYFUNCTION("""COMPUTED_VALUE"""),"2022-04-11 10:45:06 UTC")</f>
        <v>2022-04-11 10:45:06 UTC</v>
      </c>
      <c r="G2258" s="1" t="str">
        <f>IFERROR(__xludf.DUMMYFUNCTION("""COMPUTED_VALUE"""),"d66b7bb31c2fe3ff27a9d15c6cd76035")</f>
        <v>d66b7bb31c2fe3ff27a9d15c6cd76035</v>
      </c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>
      <c r="A2259" s="2" t="s">
        <v>2586</v>
      </c>
      <c r="B2259" s="1"/>
      <c r="C2259" s="1"/>
      <c r="D2259" s="1"/>
      <c r="E2259" s="1"/>
      <c r="F2259" s="1" t="str">
        <f>IFERROR(__xludf.DUMMYFUNCTION("""COMPUTED_VALUE"""),"2022-04-11 10:45:04 UTC")</f>
        <v>2022-04-11 10:45:04 UTC</v>
      </c>
      <c r="G2259" s="1" t="str">
        <f>IFERROR(__xludf.DUMMYFUNCTION("""COMPUTED_VALUE"""),"eccc4dfeb7b99de3b547b3a4230c45a3")</f>
        <v>eccc4dfeb7b99de3b547b3a4230c45a3</v>
      </c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>
      <c r="A2260" s="2" t="s">
        <v>2587</v>
      </c>
      <c r="B2260" s="2" t="s">
        <v>2588</v>
      </c>
      <c r="C2260" s="1"/>
      <c r="D2260" s="1"/>
      <c r="E2260" s="1"/>
      <c r="F2260" s="1" t="str">
        <f>IFERROR(__xludf.DUMMYFUNCTION("""COMPUTED_VALUE"""),"2022-04-11 10:44:20 UTC")</f>
        <v>2022-04-11 10:44:20 UTC</v>
      </c>
      <c r="G2260" s="1" t="str">
        <f>IFERROR(__xludf.DUMMYFUNCTION("""COMPUTED_VALUE"""),"5c4451e469959206f1b8f02a6c2282d7")</f>
        <v>5c4451e469959206f1b8f02a6c2282d7</v>
      </c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>
      <c r="A2261" s="2" t="s">
        <v>2589</v>
      </c>
      <c r="B2261" s="2" t="s">
        <v>2590</v>
      </c>
      <c r="C2261" s="1"/>
      <c r="D2261" s="1"/>
      <c r="E2261" s="1"/>
      <c r="F2261" s="1" t="str">
        <f>IFERROR(__xludf.DUMMYFUNCTION("""COMPUTED_VALUE"""),"2022-04-11 10:44:19 UTC")</f>
        <v>2022-04-11 10:44:19 UTC</v>
      </c>
      <c r="G2261" s="1" t="str">
        <f>IFERROR(__xludf.DUMMYFUNCTION("""COMPUTED_VALUE"""),"5c4451e469959206f1b8f02a6c2282d7")</f>
        <v>5c4451e469959206f1b8f02a6c2282d7</v>
      </c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>
      <c r="A2262" s="2" t="s">
        <v>2591</v>
      </c>
      <c r="B2262" s="2" t="s">
        <v>2592</v>
      </c>
      <c r="C2262" s="1"/>
      <c r="D2262" s="1"/>
      <c r="E2262" s="1"/>
      <c r="F2262" s="1" t="str">
        <f>IFERROR(__xludf.DUMMYFUNCTION("""COMPUTED_VALUE"""),"2022-04-11 10:44:09 UTC")</f>
        <v>2022-04-11 10:44:09 UTC</v>
      </c>
      <c r="G2262" s="1" t="str">
        <f>IFERROR(__xludf.DUMMYFUNCTION("""COMPUTED_VALUE"""),"eccc4dfeb7b99de3b547b3a4230c45a3")</f>
        <v>eccc4dfeb7b99de3b547b3a4230c45a3</v>
      </c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>
      <c r="A2263" s="2" t="s">
        <v>2593</v>
      </c>
      <c r="B2263" s="2" t="s">
        <v>2594</v>
      </c>
      <c r="C2263" s="1"/>
      <c r="D2263" s="1"/>
      <c r="E2263" s="1"/>
      <c r="F2263" s="1" t="str">
        <f>IFERROR(__xludf.DUMMYFUNCTION("""COMPUTED_VALUE"""),"2022-04-11 10:43:50 UTC")</f>
        <v>2022-04-11 10:43:50 UTC</v>
      </c>
      <c r="G2263" s="1" t="str">
        <f>IFERROR(__xludf.DUMMYFUNCTION("""COMPUTED_VALUE"""),"eccc4dfeb7b99de3b547b3a4230c45a3")</f>
        <v>eccc4dfeb7b99de3b547b3a4230c45a3</v>
      </c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>
      <c r="A2264" s="2" t="s">
        <v>2595</v>
      </c>
      <c r="B2264" s="1"/>
      <c r="C2264" s="1"/>
      <c r="D2264" s="1"/>
      <c r="E2264" s="1"/>
      <c r="F2264" s="1" t="str">
        <f>IFERROR(__xludf.DUMMYFUNCTION("""COMPUTED_VALUE"""),"2022-04-11 10:43:23 UTC")</f>
        <v>2022-04-11 10:43:23 UTC</v>
      </c>
      <c r="G2264" s="1" t="str">
        <f>IFERROR(__xludf.DUMMYFUNCTION("""COMPUTED_VALUE"""),"96e80abf57b486a4af024d6b71de0f0e")</f>
        <v>96e80abf57b486a4af024d6b71de0f0e</v>
      </c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>
      <c r="A2265" s="2" t="s">
        <v>2596</v>
      </c>
      <c r="B2265" s="1"/>
      <c r="C2265" s="1"/>
      <c r="D2265" s="1"/>
      <c r="E2265" s="1"/>
      <c r="F2265" s="1" t="str">
        <f>IFERROR(__xludf.DUMMYFUNCTION("""COMPUTED_VALUE"""),"2022-04-11 10:43:07 UTC")</f>
        <v>2022-04-11 10:43:07 UTC</v>
      </c>
      <c r="G2265" s="1" t="str">
        <f>IFERROR(__xludf.DUMMYFUNCTION("""COMPUTED_VALUE"""),"7fbfda27b28f5030862abeb25fd14453")</f>
        <v>7fbfda27b28f5030862abeb25fd14453</v>
      </c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>
      <c r="A2266" s="2" t="s">
        <v>2597</v>
      </c>
      <c r="B2266" s="1"/>
      <c r="C2266" s="1"/>
      <c r="D2266" s="1"/>
      <c r="E2266" s="1"/>
      <c r="F2266" s="1" t="str">
        <f>IFERROR(__xludf.DUMMYFUNCTION("""COMPUTED_VALUE"""),"2022-04-11 10:43:05 UTC")</f>
        <v>2022-04-11 10:43:05 UTC</v>
      </c>
      <c r="G2266" s="1" t="str">
        <f>IFERROR(__xludf.DUMMYFUNCTION("""COMPUTED_VALUE"""),"e89f974fe6f64682b4c3b9416f5fe561")</f>
        <v>e89f974fe6f64682b4c3b9416f5fe561</v>
      </c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>
      <c r="A2267" s="2" t="s">
        <v>2598</v>
      </c>
      <c r="B2267" s="2" t="s">
        <v>2599</v>
      </c>
      <c r="C2267" s="1"/>
      <c r="D2267" s="1"/>
      <c r="E2267" s="1"/>
      <c r="F2267" s="1" t="str">
        <f>IFERROR(__xludf.DUMMYFUNCTION("""COMPUTED_VALUE"""),"2022-04-11 10:42:43 UTC")</f>
        <v>2022-04-11 10:42:43 UTC</v>
      </c>
      <c r="G2267" s="1" t="str">
        <f>IFERROR(__xludf.DUMMYFUNCTION("""COMPUTED_VALUE"""),"7b82bcb160efc588dd67f9dfbfa19f29")</f>
        <v>7b82bcb160efc588dd67f9dfbfa19f29</v>
      </c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>
      <c r="A2268" s="2" t="s">
        <v>2600</v>
      </c>
      <c r="B2268" s="2" t="s">
        <v>2599</v>
      </c>
      <c r="C2268" s="1"/>
      <c r="D2268" s="1"/>
      <c r="E2268" s="1"/>
      <c r="F2268" s="1" t="str">
        <f>IFERROR(__xludf.DUMMYFUNCTION("""COMPUTED_VALUE"""),"2022-04-11 10:42:39 UTC")</f>
        <v>2022-04-11 10:42:39 UTC</v>
      </c>
      <c r="G2268" s="1" t="str">
        <f>IFERROR(__xludf.DUMMYFUNCTION("""COMPUTED_VALUE"""),"9af225a01f3c3c24ff08d50cc4481717")</f>
        <v>9af225a01f3c3c24ff08d50cc4481717</v>
      </c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>
      <c r="A2269" s="2" t="s">
        <v>2601</v>
      </c>
      <c r="B2269" s="2" t="s">
        <v>2602</v>
      </c>
      <c r="C2269" s="1"/>
      <c r="D2269" s="1"/>
      <c r="E2269" s="1"/>
      <c r="F2269" s="1" t="str">
        <f>IFERROR(__xludf.DUMMYFUNCTION("""COMPUTED_VALUE"""),"2022-04-11 10:42:22 UTC")</f>
        <v>2022-04-11 10:42:22 UTC</v>
      </c>
      <c r="G2269" s="1" t="str">
        <f>IFERROR(__xludf.DUMMYFUNCTION("""COMPUTED_VALUE"""),"4790ffb023ce10926464b10cd876d261")</f>
        <v>4790ffb023ce10926464b10cd876d261</v>
      </c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>
      <c r="A2270" s="2" t="s">
        <v>2603</v>
      </c>
      <c r="B2270" s="1"/>
      <c r="C2270" s="1"/>
      <c r="D2270" s="1"/>
      <c r="E2270" s="1"/>
      <c r="F2270" s="1" t="str">
        <f>IFERROR(__xludf.DUMMYFUNCTION("""COMPUTED_VALUE"""),"2022-04-11 10:41:45 UTC")</f>
        <v>2022-04-11 10:41:45 UTC</v>
      </c>
      <c r="G2270" s="1" t="str">
        <f>IFERROR(__xludf.DUMMYFUNCTION("""COMPUTED_VALUE"""),"7b82bcb160efc588dd67f9dfbfa19f29")</f>
        <v>7b82bcb160efc588dd67f9dfbfa19f29</v>
      </c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>
      <c r="A2271" s="2" t="s">
        <v>2604</v>
      </c>
      <c r="B2271" s="2" t="s">
        <v>2605</v>
      </c>
      <c r="C2271" s="1"/>
      <c r="D2271" s="1"/>
      <c r="E2271" s="1"/>
      <c r="F2271" s="1" t="str">
        <f>IFERROR(__xludf.DUMMYFUNCTION("""COMPUTED_VALUE"""),"2022-04-11 10:41:42 UTC")</f>
        <v>2022-04-11 10:41:42 UTC</v>
      </c>
      <c r="G2271" s="1" t="str">
        <f>IFERROR(__xludf.DUMMYFUNCTION("""COMPUTED_VALUE"""),"890bbeb68f7dff9c0535a3722b1950ff")</f>
        <v>890bbeb68f7dff9c0535a3722b1950ff</v>
      </c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>
      <c r="A2272" s="2" t="s">
        <v>2604</v>
      </c>
      <c r="B2272" s="2" t="s">
        <v>1263</v>
      </c>
      <c r="C2272" s="1"/>
      <c r="D2272" s="1"/>
      <c r="E2272" s="1"/>
      <c r="F2272" s="1" t="str">
        <f>IFERROR(__xludf.DUMMYFUNCTION("""COMPUTED_VALUE"""),"2022-04-11 10:41:42 UTC")</f>
        <v>2022-04-11 10:41:42 UTC</v>
      </c>
      <c r="G2272" s="1" t="str">
        <f>IFERROR(__xludf.DUMMYFUNCTION("""COMPUTED_VALUE"""),"dbb55196e782d9e11a3ad8a272fa9e6c")</f>
        <v>dbb55196e782d9e11a3ad8a272fa9e6c</v>
      </c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>
      <c r="A2273" s="2" t="s">
        <v>2606</v>
      </c>
      <c r="B2273" s="2" t="s">
        <v>1263</v>
      </c>
      <c r="C2273" s="1"/>
      <c r="D2273" s="1"/>
      <c r="E2273" s="1"/>
      <c r="F2273" s="1" t="str">
        <f>IFERROR(__xludf.DUMMYFUNCTION("""COMPUTED_VALUE"""),"2022-04-11 10:41:41 UTC")</f>
        <v>2022-04-11 10:41:41 UTC</v>
      </c>
      <c r="G2273" s="1" t="str">
        <f>IFERROR(__xludf.DUMMYFUNCTION("""COMPUTED_VALUE"""),"4790ffb023ce10926464b10cd876d261")</f>
        <v>4790ffb023ce10926464b10cd876d261</v>
      </c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>
      <c r="A2274" s="2" t="s">
        <v>2607</v>
      </c>
      <c r="B2274" s="2" t="s">
        <v>1263</v>
      </c>
      <c r="C2274" s="1"/>
      <c r="D2274" s="1"/>
      <c r="E2274" s="1"/>
      <c r="F2274" s="1" t="str">
        <f>IFERROR(__xludf.DUMMYFUNCTION("""COMPUTED_VALUE"""),"2022-04-11 10:41:31 UTC")</f>
        <v>2022-04-11 10:41:31 UTC</v>
      </c>
      <c r="G2274" s="1" t="str">
        <f>IFERROR(__xludf.DUMMYFUNCTION("""COMPUTED_VALUE"""),"4790ffb023ce10926464b10cd876d261")</f>
        <v>4790ffb023ce10926464b10cd876d261</v>
      </c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>
      <c r="A2275" s="2" t="s">
        <v>2608</v>
      </c>
      <c r="B2275" s="2" t="s">
        <v>2609</v>
      </c>
      <c r="C2275" s="1"/>
      <c r="D2275" s="1"/>
      <c r="E2275" s="1"/>
      <c r="F2275" s="1" t="str">
        <f>IFERROR(__xludf.DUMMYFUNCTION("""COMPUTED_VALUE"""),"2022-04-11 10:41:30 UTC")</f>
        <v>2022-04-11 10:41:30 UTC</v>
      </c>
      <c r="G2275" s="1" t="str">
        <f>IFERROR(__xludf.DUMMYFUNCTION("""COMPUTED_VALUE"""),"4dfbbebbe0051d0f57669e6ffdf528fd")</f>
        <v>4dfbbebbe0051d0f57669e6ffdf528fd</v>
      </c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>
      <c r="A2276" s="2" t="s">
        <v>2610</v>
      </c>
      <c r="B2276" s="2" t="s">
        <v>2609</v>
      </c>
      <c r="C2276" s="1"/>
      <c r="D2276" s="1"/>
      <c r="E2276" s="1"/>
      <c r="F2276" s="1" t="str">
        <f>IFERROR(__xludf.DUMMYFUNCTION("""COMPUTED_VALUE"""),"2022-04-11 10:41:29 UTC")</f>
        <v>2022-04-11 10:41:29 UTC</v>
      </c>
      <c r="G2276" s="1" t="str">
        <f>IFERROR(__xludf.DUMMYFUNCTION("""COMPUTED_VALUE"""),"4dfbbebbe0051d0f57669e6ffdf528fd")</f>
        <v>4dfbbebbe0051d0f57669e6ffdf528fd</v>
      </c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>
      <c r="A2277" s="2" t="s">
        <v>2611</v>
      </c>
      <c r="B2277" s="2" t="s">
        <v>2609</v>
      </c>
      <c r="C2277" s="1"/>
      <c r="D2277" s="1"/>
      <c r="E2277" s="1"/>
      <c r="F2277" s="1" t="str">
        <f>IFERROR(__xludf.DUMMYFUNCTION("""COMPUTED_VALUE"""),"2022-04-11 10:41:28 UTC")</f>
        <v>2022-04-11 10:41:28 UTC</v>
      </c>
      <c r="G2277" s="1" t="str">
        <f>IFERROR(__xludf.DUMMYFUNCTION("""COMPUTED_VALUE"""),"a4612b41346ae2cc3774705e5796116d")</f>
        <v>a4612b41346ae2cc3774705e5796116d</v>
      </c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>
      <c r="A2278" s="2" t="s">
        <v>2612</v>
      </c>
      <c r="B2278" s="2" t="s">
        <v>2609</v>
      </c>
      <c r="C2278" s="1"/>
      <c r="D2278" s="1"/>
      <c r="E2278" s="1"/>
      <c r="F2278" s="1" t="str">
        <f>IFERROR(__xludf.DUMMYFUNCTION("""COMPUTED_VALUE"""),"2022-04-11 10:41:26 UTC")</f>
        <v>2022-04-11 10:41:26 UTC</v>
      </c>
      <c r="G2278" s="1" t="str">
        <f>IFERROR(__xludf.DUMMYFUNCTION("""COMPUTED_VALUE"""),"a4612b41346ae2cc3774705e5796116d")</f>
        <v>a4612b41346ae2cc3774705e5796116d</v>
      </c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>
      <c r="A2279" s="2" t="s">
        <v>2613</v>
      </c>
      <c r="B2279" s="1"/>
      <c r="C2279" s="1"/>
      <c r="D2279" s="1"/>
      <c r="E2279" s="1"/>
      <c r="F2279" s="1" t="str">
        <f>IFERROR(__xludf.DUMMYFUNCTION("""COMPUTED_VALUE"""),"2022-04-11 10:41:25 UTC")</f>
        <v>2022-04-11 10:41:25 UTC</v>
      </c>
      <c r="G2279" s="1" t="str">
        <f>IFERROR(__xludf.DUMMYFUNCTION("""COMPUTED_VALUE"""),"8a1908b96a2ec5c627c8901573fe83ee")</f>
        <v>8a1908b96a2ec5c627c8901573fe83ee</v>
      </c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>
      <c r="A2280" s="2" t="s">
        <v>2614</v>
      </c>
      <c r="B2280" s="1"/>
      <c r="C2280" s="1"/>
      <c r="D2280" s="1"/>
      <c r="E2280" s="1"/>
      <c r="F2280" s="1" t="str">
        <f>IFERROR(__xludf.DUMMYFUNCTION("""COMPUTED_VALUE"""),"2022-04-11 10:41:09 UTC")</f>
        <v>2022-04-11 10:41:09 UTC</v>
      </c>
      <c r="G2280" s="1" t="str">
        <f>IFERROR(__xludf.DUMMYFUNCTION("""COMPUTED_VALUE"""),"8679ac9d8b0a09202ecfe3028e031f23")</f>
        <v>8679ac9d8b0a09202ecfe3028e031f23</v>
      </c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>
      <c r="A2281" s="2" t="s">
        <v>2615</v>
      </c>
      <c r="B2281" s="2" t="s">
        <v>2616</v>
      </c>
      <c r="C2281" s="1"/>
      <c r="D2281" s="1"/>
      <c r="E2281" s="1"/>
      <c r="F2281" s="1" t="str">
        <f>IFERROR(__xludf.DUMMYFUNCTION("""COMPUTED_VALUE"""),"2022-04-11 10:41:06 UTC")</f>
        <v>2022-04-11 10:41:06 UTC</v>
      </c>
      <c r="G2281" s="1" t="str">
        <f>IFERROR(__xludf.DUMMYFUNCTION("""COMPUTED_VALUE"""),"7b82bcb160efc588dd67f9dfbfa19f29")</f>
        <v>7b82bcb160efc588dd67f9dfbfa19f29</v>
      </c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>
      <c r="A2282" s="2" t="s">
        <v>2617</v>
      </c>
      <c r="B2282" s="2" t="s">
        <v>1263</v>
      </c>
      <c r="C2282" s="1"/>
      <c r="D2282" s="1"/>
      <c r="E2282" s="1"/>
      <c r="F2282" s="1" t="str">
        <f>IFERROR(__xludf.DUMMYFUNCTION("""COMPUTED_VALUE"""),"2022-04-11 10:40:58 UTC")</f>
        <v>2022-04-11 10:40:58 UTC</v>
      </c>
      <c r="G2282" s="1" t="str">
        <f>IFERROR(__xludf.DUMMYFUNCTION("""COMPUTED_VALUE"""),"a4612b41346ae2cc3774705e5796116d")</f>
        <v>a4612b41346ae2cc3774705e5796116d</v>
      </c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>
      <c r="A2283" s="2" t="s">
        <v>2617</v>
      </c>
      <c r="B2283" s="1"/>
      <c r="C2283" s="1"/>
      <c r="D2283" s="1"/>
      <c r="E2283" s="1"/>
      <c r="F2283" s="1" t="str">
        <f>IFERROR(__xludf.DUMMYFUNCTION("""COMPUTED_VALUE"""),"2022-04-11 10:40:58 UTC")</f>
        <v>2022-04-11 10:40:58 UTC</v>
      </c>
      <c r="G2283" s="1" t="str">
        <f>IFERROR(__xludf.DUMMYFUNCTION("""COMPUTED_VALUE"""),"1e7776148bc7e5d724f157a64e28e355")</f>
        <v>1e7776148bc7e5d724f157a64e28e355</v>
      </c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>
      <c r="A2284" s="2" t="s">
        <v>2618</v>
      </c>
      <c r="B2284" s="2" t="s">
        <v>1263</v>
      </c>
      <c r="C2284" s="1"/>
      <c r="D2284" s="1"/>
      <c r="E2284" s="1"/>
      <c r="F2284" s="1" t="str">
        <f>IFERROR(__xludf.DUMMYFUNCTION("""COMPUTED_VALUE"""),"2022-04-11 10:40:52 UTC")</f>
        <v>2022-04-11 10:40:52 UTC</v>
      </c>
      <c r="G2284" s="1" t="str">
        <f>IFERROR(__xludf.DUMMYFUNCTION("""COMPUTED_VALUE"""),"8a1908b96a2ec5c627c8901573fe83ee")</f>
        <v>8a1908b96a2ec5c627c8901573fe83ee</v>
      </c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>
      <c r="A2285" s="2" t="s">
        <v>2619</v>
      </c>
      <c r="B2285" s="1"/>
      <c r="C2285" s="1"/>
      <c r="D2285" s="1"/>
      <c r="E2285" s="1"/>
      <c r="F2285" s="1" t="str">
        <f>IFERROR(__xludf.DUMMYFUNCTION("""COMPUTED_VALUE"""),"2022-04-11 10:40:51 UTC")</f>
        <v>2022-04-11 10:40:51 UTC</v>
      </c>
      <c r="G2285" s="1" t="str">
        <f>IFERROR(__xludf.DUMMYFUNCTION("""COMPUTED_VALUE"""),"8a1908b96a2ec5c627c8901573fe83ee")</f>
        <v>8a1908b96a2ec5c627c8901573fe83ee</v>
      </c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>
      <c r="A2286" s="2" t="s">
        <v>2620</v>
      </c>
      <c r="B2286" s="2" t="s">
        <v>2621</v>
      </c>
      <c r="C2286" s="1"/>
      <c r="D2286" s="1"/>
      <c r="E2286" s="1"/>
      <c r="F2286" s="1" t="str">
        <f>IFERROR(__xludf.DUMMYFUNCTION("""COMPUTED_VALUE"""),"2022-04-11 10:40:49 UTC")</f>
        <v>2022-04-11 10:40:49 UTC</v>
      </c>
      <c r="G2286" s="1" t="str">
        <f>IFERROR(__xludf.DUMMYFUNCTION("""COMPUTED_VALUE"""),"8a1908b96a2ec5c627c8901573fe83ee")</f>
        <v>8a1908b96a2ec5c627c8901573fe83ee</v>
      </c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>
      <c r="A2287" s="2" t="s">
        <v>2620</v>
      </c>
      <c r="B2287" s="2" t="s">
        <v>2622</v>
      </c>
      <c r="C2287" s="1"/>
      <c r="D2287" s="1"/>
      <c r="E2287" s="1"/>
      <c r="F2287" s="1" t="str">
        <f>IFERROR(__xludf.DUMMYFUNCTION("""COMPUTED_VALUE"""),"2022-04-11 10:40:49 UTC")</f>
        <v>2022-04-11 10:40:49 UTC</v>
      </c>
      <c r="G2287" s="1" t="str">
        <f>IFERROR(__xludf.DUMMYFUNCTION("""COMPUTED_VALUE"""),"2ffe988f63c59b249d44da4d21d5877c")</f>
        <v>2ffe988f63c59b249d44da4d21d5877c</v>
      </c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>
      <c r="A2288" s="2" t="s">
        <v>2623</v>
      </c>
      <c r="B2288" s="2" t="s">
        <v>1006</v>
      </c>
      <c r="C2288" s="1"/>
      <c r="D2288" s="1"/>
      <c r="E2288" s="1"/>
      <c r="F2288" s="1" t="str">
        <f>IFERROR(__xludf.DUMMYFUNCTION("""COMPUTED_VALUE"""),"2022-04-11 10:40:48 UTC")</f>
        <v>2022-04-11 10:40:48 UTC</v>
      </c>
      <c r="G2288" s="1" t="str">
        <f>IFERROR(__xludf.DUMMYFUNCTION("""COMPUTED_VALUE"""),"2ffe988f63c59b249d44da4d21d5877c")</f>
        <v>2ffe988f63c59b249d44da4d21d5877c</v>
      </c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>
      <c r="A2289" s="2" t="s">
        <v>2624</v>
      </c>
      <c r="B2289" s="2" t="s">
        <v>1006</v>
      </c>
      <c r="C2289" s="1"/>
      <c r="D2289" s="1"/>
      <c r="E2289" s="1"/>
      <c r="F2289" s="1" t="str">
        <f>IFERROR(__xludf.DUMMYFUNCTION("""COMPUTED_VALUE"""),"2022-04-11 10:40:42 UTC")</f>
        <v>2022-04-11 10:40:42 UTC</v>
      </c>
      <c r="G2289" s="1" t="str">
        <f>IFERROR(__xludf.DUMMYFUNCTION("""COMPUTED_VALUE"""),"b86a33187d802b2c5990ff973725077c")</f>
        <v>b86a33187d802b2c5990ff973725077c</v>
      </c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>
      <c r="A2290" s="2" t="s">
        <v>2625</v>
      </c>
      <c r="B2290" s="2" t="s">
        <v>2609</v>
      </c>
      <c r="C2290" s="1"/>
      <c r="D2290" s="1"/>
      <c r="E2290" s="1"/>
      <c r="F2290" s="1" t="str">
        <f>IFERROR(__xludf.DUMMYFUNCTION("""COMPUTED_VALUE"""),"2022-04-11 10:40:40 UTC")</f>
        <v>2022-04-11 10:40:40 UTC</v>
      </c>
      <c r="G2290" s="1" t="str">
        <f>IFERROR(__xludf.DUMMYFUNCTION("""COMPUTED_VALUE"""),"2ffe988f63c59b249d44da4d21d5877c")</f>
        <v>2ffe988f63c59b249d44da4d21d5877c</v>
      </c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>
      <c r="A2291" s="2" t="s">
        <v>2626</v>
      </c>
      <c r="B2291" s="2" t="s">
        <v>2609</v>
      </c>
      <c r="C2291" s="1"/>
      <c r="D2291" s="1"/>
      <c r="E2291" s="1"/>
      <c r="F2291" s="1" t="str">
        <f>IFERROR(__xludf.DUMMYFUNCTION("""COMPUTED_VALUE"""),"2022-04-11 10:40:39 UTC")</f>
        <v>2022-04-11 10:40:39 UTC</v>
      </c>
      <c r="G2291" s="1" t="str">
        <f>IFERROR(__xludf.DUMMYFUNCTION("""COMPUTED_VALUE"""),"2ffe988f63c59b249d44da4d21d5877c")</f>
        <v>2ffe988f63c59b249d44da4d21d5877c</v>
      </c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>
      <c r="A2292" s="2" t="s">
        <v>2627</v>
      </c>
      <c r="B2292" s="2" t="s">
        <v>2609</v>
      </c>
      <c r="C2292" s="1"/>
      <c r="D2292" s="1"/>
      <c r="E2292" s="1"/>
      <c r="F2292" s="1" t="str">
        <f>IFERROR(__xludf.DUMMYFUNCTION("""COMPUTED_VALUE"""),"2022-04-11 10:40:37 UTC")</f>
        <v>2022-04-11 10:40:37 UTC</v>
      </c>
      <c r="G2292" s="1" t="str">
        <f>IFERROR(__xludf.DUMMYFUNCTION("""COMPUTED_VALUE"""),"2ffe988f63c59b249d44da4d21d5877c")</f>
        <v>2ffe988f63c59b249d44da4d21d5877c</v>
      </c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>
      <c r="A2293" s="2" t="s">
        <v>2628</v>
      </c>
      <c r="B2293" s="2" t="s">
        <v>2609</v>
      </c>
      <c r="C2293" s="1"/>
      <c r="D2293" s="1"/>
      <c r="E2293" s="1"/>
      <c r="F2293" s="1" t="str">
        <f>IFERROR(__xludf.DUMMYFUNCTION("""COMPUTED_VALUE"""),"2022-04-11 10:40:34 UTC")</f>
        <v>2022-04-11 10:40:34 UTC</v>
      </c>
      <c r="G2293" s="1" t="str">
        <f>IFERROR(__xludf.DUMMYFUNCTION("""COMPUTED_VALUE"""),"2ffe988f63c59b249d44da4d21d5877c")</f>
        <v>2ffe988f63c59b249d44da4d21d5877c</v>
      </c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>
      <c r="A2294" s="2" t="s">
        <v>2629</v>
      </c>
      <c r="B2294" s="2" t="s">
        <v>2609</v>
      </c>
      <c r="C2294" s="1"/>
      <c r="D2294" s="1"/>
      <c r="E2294" s="1"/>
      <c r="F2294" s="1" t="str">
        <f>IFERROR(__xludf.DUMMYFUNCTION("""COMPUTED_VALUE"""),"2022-04-11 10:40:26 UTC")</f>
        <v>2022-04-11 10:40:26 UTC</v>
      </c>
      <c r="G2294" s="1" t="str">
        <f>IFERROR(__xludf.DUMMYFUNCTION("""COMPUTED_VALUE"""),"80b6e20d047c4a02d7a4b3ff06010fec")</f>
        <v>80b6e20d047c4a02d7a4b3ff06010fec</v>
      </c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>
      <c r="A2295" s="2" t="s">
        <v>2630</v>
      </c>
      <c r="B2295" s="1"/>
      <c r="C2295" s="1"/>
      <c r="D2295" s="1"/>
      <c r="E2295" s="1"/>
      <c r="F2295" s="1" t="str">
        <f>IFERROR(__xludf.DUMMYFUNCTION("""COMPUTED_VALUE"""),"2022-04-11 10:39:55 UTC")</f>
        <v>2022-04-11 10:39:55 UTC</v>
      </c>
      <c r="G2295" s="1" t="str">
        <f>IFERROR(__xludf.DUMMYFUNCTION("""COMPUTED_VALUE"""),"a9166899d527dcd6ba4f3b198955b0c8")</f>
        <v>a9166899d527dcd6ba4f3b198955b0c8</v>
      </c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>
      <c r="A2296" s="2" t="s">
        <v>2631</v>
      </c>
      <c r="B2296" s="1"/>
      <c r="C2296" s="1"/>
      <c r="D2296" s="1"/>
      <c r="E2296" s="1"/>
      <c r="F2296" s="1" t="str">
        <f>IFERROR(__xludf.DUMMYFUNCTION("""COMPUTED_VALUE"""),"2022-04-11 10:39:25 UTC")</f>
        <v>2022-04-11 10:39:25 UTC</v>
      </c>
      <c r="G2296" s="1" t="str">
        <f>IFERROR(__xludf.DUMMYFUNCTION("""COMPUTED_VALUE"""),"167beaeb7453758b48cdbc98e2268317")</f>
        <v>167beaeb7453758b48cdbc98e2268317</v>
      </c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>
      <c r="A2297" s="2" t="s">
        <v>2632</v>
      </c>
      <c r="B2297" s="1"/>
      <c r="C2297" s="1"/>
      <c r="D2297" s="1"/>
      <c r="E2297" s="1"/>
      <c r="F2297" s="1" t="str">
        <f>IFERROR(__xludf.DUMMYFUNCTION("""COMPUTED_VALUE"""),"2022-04-11 10:39:17 UTC")</f>
        <v>2022-04-11 10:39:17 UTC</v>
      </c>
      <c r="G2297" s="1" t="str">
        <f>IFERROR(__xludf.DUMMYFUNCTION("""COMPUTED_VALUE"""),"fde9cbfba4dbeb774ec0ee7deccb11b4")</f>
        <v>fde9cbfba4dbeb774ec0ee7deccb11b4</v>
      </c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>
      <c r="A2298" s="2" t="s">
        <v>2633</v>
      </c>
      <c r="B2298" s="1"/>
      <c r="C2298" s="1"/>
      <c r="D2298" s="1"/>
      <c r="E2298" s="1"/>
      <c r="F2298" s="1" t="str">
        <f>IFERROR(__xludf.DUMMYFUNCTION("""COMPUTED_VALUE"""),"2022-04-11 10:38:56 UTC")</f>
        <v>2022-04-11 10:38:56 UTC</v>
      </c>
      <c r="G2298" s="1" t="str">
        <f>IFERROR(__xludf.DUMMYFUNCTION("""COMPUTED_VALUE"""),"758e2cd96faadb06838ed1a03700648d")</f>
        <v>758e2cd96faadb06838ed1a03700648d</v>
      </c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>
      <c r="A2299" s="2" t="s">
        <v>2634</v>
      </c>
      <c r="B2299" s="1"/>
      <c r="C2299" s="1"/>
      <c r="D2299" s="1"/>
      <c r="E2299" s="1"/>
      <c r="F2299" s="1" t="str">
        <f>IFERROR(__xludf.DUMMYFUNCTION("""COMPUTED_VALUE"""),"2022-04-11 10:38:27 UTC")</f>
        <v>2022-04-11 10:38:27 UTC</v>
      </c>
      <c r="G2299" s="1" t="str">
        <f>IFERROR(__xludf.DUMMYFUNCTION("""COMPUTED_VALUE"""),"3c0f012a5201e7cbfee3827fd2dbfe28")</f>
        <v>3c0f012a5201e7cbfee3827fd2dbfe28</v>
      </c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>
      <c r="A2300" s="2" t="s">
        <v>2635</v>
      </c>
      <c r="B2300" s="1"/>
      <c r="C2300" s="1"/>
      <c r="D2300" s="1"/>
      <c r="E2300" s="1"/>
      <c r="F2300" s="1" t="str">
        <f>IFERROR(__xludf.DUMMYFUNCTION("""COMPUTED_VALUE"""),"2022-04-11 10:38:25 UTC")</f>
        <v>2022-04-11 10:38:25 UTC</v>
      </c>
      <c r="G2300" s="1" t="str">
        <f>IFERROR(__xludf.DUMMYFUNCTION("""COMPUTED_VALUE"""),"758e2cd96faadb06838ed1a03700648d")</f>
        <v>758e2cd96faadb06838ed1a03700648d</v>
      </c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>
      <c r="A2301" s="2" t="s">
        <v>2636</v>
      </c>
      <c r="B2301" s="1"/>
      <c r="C2301" s="1"/>
      <c r="D2301" s="1"/>
      <c r="E2301" s="1"/>
      <c r="F2301" s="1" t="str">
        <f>IFERROR(__xludf.DUMMYFUNCTION("""COMPUTED_VALUE"""),"2022-04-11 10:37:46 UTC")</f>
        <v>2022-04-11 10:37:46 UTC</v>
      </c>
      <c r="G2301" s="1" t="str">
        <f>IFERROR(__xludf.DUMMYFUNCTION("""COMPUTED_VALUE"""),"2ffe988f63c59b249d44da4d21d5877c")</f>
        <v>2ffe988f63c59b249d44da4d21d5877c</v>
      </c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>
      <c r="A2302" s="2" t="s">
        <v>2637</v>
      </c>
      <c r="B2302" s="1"/>
      <c r="C2302" s="1"/>
      <c r="D2302" s="1"/>
      <c r="E2302" s="1"/>
      <c r="F2302" s="1" t="str">
        <f>IFERROR(__xludf.DUMMYFUNCTION("""COMPUTED_VALUE"""),"2022-04-11 10:37:44 UTC")</f>
        <v>2022-04-11 10:37:44 UTC</v>
      </c>
      <c r="G2302" s="1" t="str">
        <f>IFERROR(__xludf.DUMMYFUNCTION("""COMPUTED_VALUE"""),"2ffe988f63c59b249d44da4d21d5877c")</f>
        <v>2ffe988f63c59b249d44da4d21d5877c</v>
      </c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>
      <c r="A2303" s="2" t="s">
        <v>2638</v>
      </c>
      <c r="B2303" s="1"/>
      <c r="C2303" s="1"/>
      <c r="D2303" s="1"/>
      <c r="E2303" s="1"/>
      <c r="F2303" s="1" t="str">
        <f>IFERROR(__xludf.DUMMYFUNCTION("""COMPUTED_VALUE"""),"2022-04-11 10:37:43 UTC")</f>
        <v>2022-04-11 10:37:43 UTC</v>
      </c>
      <c r="G2303" s="1" t="str">
        <f>IFERROR(__xludf.DUMMYFUNCTION("""COMPUTED_VALUE"""),"2ffe988f63c59b249d44da4d21d5877c")</f>
        <v>2ffe988f63c59b249d44da4d21d5877c</v>
      </c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>
      <c r="A2304" s="2" t="s">
        <v>2639</v>
      </c>
      <c r="B2304" s="1"/>
      <c r="C2304" s="1"/>
      <c r="D2304" s="1"/>
      <c r="E2304" s="1"/>
      <c r="F2304" s="1" t="str">
        <f>IFERROR(__xludf.DUMMYFUNCTION("""COMPUTED_VALUE"""),"2022-04-11 10:37:41 UTC")</f>
        <v>2022-04-11 10:37:41 UTC</v>
      </c>
      <c r="G2304" s="1" t="str">
        <f>IFERROR(__xludf.DUMMYFUNCTION("""COMPUTED_VALUE"""),"2ffe988f63c59b249d44da4d21d5877c")</f>
        <v>2ffe988f63c59b249d44da4d21d5877c</v>
      </c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>
      <c r="A2305" s="2" t="s">
        <v>2640</v>
      </c>
      <c r="B2305" s="1"/>
      <c r="C2305" s="1"/>
      <c r="D2305" s="1"/>
      <c r="E2305" s="1"/>
      <c r="F2305" s="1" t="str">
        <f>IFERROR(__xludf.DUMMYFUNCTION("""COMPUTED_VALUE"""),"2022-04-11 10:37:37 UTC")</f>
        <v>2022-04-11 10:37:37 UTC</v>
      </c>
      <c r="G2305" s="1" t="str">
        <f>IFERROR(__xludf.DUMMYFUNCTION("""COMPUTED_VALUE"""),"2c41c507f871040e5b952525a44295b9")</f>
        <v>2c41c507f871040e5b952525a44295b9</v>
      </c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>
      <c r="A2306" s="2" t="s">
        <v>2641</v>
      </c>
      <c r="B2306" s="1"/>
      <c r="C2306" s="1"/>
      <c r="D2306" s="1"/>
      <c r="E2306" s="1"/>
      <c r="F2306" s="1" t="str">
        <f>IFERROR(__xludf.DUMMYFUNCTION("""COMPUTED_VALUE"""),"2022-04-11 10:37:36 UTC")</f>
        <v>2022-04-11 10:37:36 UTC</v>
      </c>
      <c r="G2306" s="1" t="str">
        <f>IFERROR(__xludf.DUMMYFUNCTION("""COMPUTED_VALUE"""),"2c41c507f871040e5b952525a44295b9")</f>
        <v>2c41c507f871040e5b952525a44295b9</v>
      </c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>
      <c r="A2307" s="2" t="s">
        <v>2642</v>
      </c>
      <c r="B2307" s="1"/>
      <c r="C2307" s="1"/>
      <c r="D2307" s="1"/>
      <c r="E2307" s="1"/>
      <c r="F2307" s="1" t="str">
        <f>IFERROR(__xludf.DUMMYFUNCTION("""COMPUTED_VALUE"""),"2022-04-11 10:37:34 UTC")</f>
        <v>2022-04-11 10:37:34 UTC</v>
      </c>
      <c r="G2307" s="1" t="str">
        <f>IFERROR(__xludf.DUMMYFUNCTION("""COMPUTED_VALUE"""),"2ffe988f63c59b249d44da4d21d5877c")</f>
        <v>2ffe988f63c59b249d44da4d21d5877c</v>
      </c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>
      <c r="A2308" s="2" t="s">
        <v>2643</v>
      </c>
      <c r="B2308" s="1"/>
      <c r="C2308" s="1"/>
      <c r="D2308" s="1"/>
      <c r="E2308" s="1"/>
      <c r="F2308" s="1" t="str">
        <f>IFERROR(__xludf.DUMMYFUNCTION("""COMPUTED_VALUE"""),"2022-04-11 10:37:33 UTC")</f>
        <v>2022-04-11 10:37:33 UTC</v>
      </c>
      <c r="G2308" s="1" t="str">
        <f>IFERROR(__xludf.DUMMYFUNCTION("""COMPUTED_VALUE"""),"682b73912b2dee5f450ee6bbb798af48")</f>
        <v>682b73912b2dee5f450ee6bbb798af48</v>
      </c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>
      <c r="A2309" s="2" t="s">
        <v>2644</v>
      </c>
      <c r="B2309" s="2" t="s">
        <v>2645</v>
      </c>
      <c r="C2309" s="1"/>
      <c r="D2309" s="1"/>
      <c r="E2309" s="1"/>
      <c r="F2309" s="1" t="str">
        <f>IFERROR(__xludf.DUMMYFUNCTION("""COMPUTED_VALUE"""),"2022-04-11 10:37:29 UTC")</f>
        <v>2022-04-11 10:37:29 UTC</v>
      </c>
      <c r="G2309" s="1" t="str">
        <f>IFERROR(__xludf.DUMMYFUNCTION("""COMPUTED_VALUE"""),"2ffe988f63c59b249d44da4d21d5877c")</f>
        <v>2ffe988f63c59b249d44da4d21d5877c</v>
      </c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>
      <c r="A2310" s="2" t="s">
        <v>2646</v>
      </c>
      <c r="B2310" s="2" t="s">
        <v>2645</v>
      </c>
      <c r="C2310" s="1"/>
      <c r="D2310" s="1"/>
      <c r="E2310" s="1"/>
      <c r="F2310" s="1" t="str">
        <f>IFERROR(__xludf.DUMMYFUNCTION("""COMPUTED_VALUE"""),"2022-04-11 10:37:27 UTC")</f>
        <v>2022-04-11 10:37:27 UTC</v>
      </c>
      <c r="G2310" s="1" t="str">
        <f>IFERROR(__xludf.DUMMYFUNCTION("""COMPUTED_VALUE"""),"2ffe988f63c59b249d44da4d21d5877c")</f>
        <v>2ffe988f63c59b249d44da4d21d5877c</v>
      </c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>
      <c r="A2311" s="2" t="s">
        <v>2647</v>
      </c>
      <c r="B2311" s="2" t="s">
        <v>1076</v>
      </c>
      <c r="C2311" s="1"/>
      <c r="D2311" s="1"/>
      <c r="E2311" s="1"/>
      <c r="F2311" s="1" t="str">
        <f>IFERROR(__xludf.DUMMYFUNCTION("""COMPUTED_VALUE"""),"2022-04-11 10:37:25 UTC")</f>
        <v>2022-04-11 10:37:25 UTC</v>
      </c>
      <c r="G2311" s="1" t="str">
        <f>IFERROR(__xludf.DUMMYFUNCTION("""COMPUTED_VALUE"""),"2ffe988f63c59b249d44da4d21d5877c")</f>
        <v>2ffe988f63c59b249d44da4d21d5877c</v>
      </c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>
      <c r="A2312" s="2" t="s">
        <v>2648</v>
      </c>
      <c r="B2312" s="2" t="s">
        <v>2649</v>
      </c>
      <c r="C2312" s="1"/>
      <c r="D2312" s="1"/>
      <c r="E2312" s="1"/>
      <c r="F2312" s="1" t="str">
        <f>IFERROR(__xludf.DUMMYFUNCTION("""COMPUTED_VALUE"""),"2022-04-11 10:37:16 UTC")</f>
        <v>2022-04-11 10:37:16 UTC</v>
      </c>
      <c r="G2312" s="1" t="str">
        <f>IFERROR(__xludf.DUMMYFUNCTION("""COMPUTED_VALUE"""),"e89f974fe6f64682b4c3b9416f5fe561")</f>
        <v>e89f974fe6f64682b4c3b9416f5fe561</v>
      </c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>
      <c r="A2313" s="2" t="s">
        <v>2650</v>
      </c>
      <c r="B2313" s="2" t="s">
        <v>2651</v>
      </c>
      <c r="C2313" s="1"/>
      <c r="D2313" s="1"/>
      <c r="E2313" s="1"/>
      <c r="F2313" s="1" t="str">
        <f>IFERROR(__xludf.DUMMYFUNCTION("""COMPUTED_VALUE"""),"2022-04-11 10:37:10 UTC")</f>
        <v>2022-04-11 10:37:10 UTC</v>
      </c>
      <c r="G2313" s="1" t="str">
        <f>IFERROR(__xludf.DUMMYFUNCTION("""COMPUTED_VALUE"""),"0249e98b228972cd311e7b11a58cbc23")</f>
        <v>0249e98b228972cd311e7b11a58cbc23</v>
      </c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>
      <c r="A2314" s="2" t="s">
        <v>2652</v>
      </c>
      <c r="B2314" s="2" t="s">
        <v>2605</v>
      </c>
      <c r="C2314" s="1"/>
      <c r="D2314" s="1"/>
      <c r="E2314" s="1"/>
      <c r="F2314" s="1" t="str">
        <f>IFERROR(__xludf.DUMMYFUNCTION("""COMPUTED_VALUE"""),"2022-04-11 10:36:14 UTC")</f>
        <v>2022-04-11 10:36:14 UTC</v>
      </c>
      <c r="G2314" s="1" t="str">
        <f>IFERROR(__xludf.DUMMYFUNCTION("""COMPUTED_VALUE"""),"4d9bc274ed5aa1e2c25a3672b92de32f")</f>
        <v>4d9bc274ed5aa1e2c25a3672b92de32f</v>
      </c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>
      <c r="A2315" s="2" t="s">
        <v>2653</v>
      </c>
      <c r="B2315" s="2" t="s">
        <v>2605</v>
      </c>
      <c r="C2315" s="1"/>
      <c r="D2315" s="1"/>
      <c r="E2315" s="1"/>
      <c r="F2315" s="1" t="str">
        <f>IFERROR(__xludf.DUMMYFUNCTION("""COMPUTED_VALUE"""),"2022-04-11 10:36:09 UTC")</f>
        <v>2022-04-11 10:36:09 UTC</v>
      </c>
      <c r="G2315" s="1" t="str">
        <f>IFERROR(__xludf.DUMMYFUNCTION("""COMPUTED_VALUE"""),"a13203a6b82eb2712ff89e7d58e482fb")</f>
        <v>a13203a6b82eb2712ff89e7d58e482fb</v>
      </c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>
      <c r="A2316" s="2" t="s">
        <v>2654</v>
      </c>
      <c r="B2316" s="2" t="s">
        <v>2655</v>
      </c>
      <c r="C2316" s="1"/>
      <c r="D2316" s="1"/>
      <c r="E2316" s="1"/>
      <c r="F2316" s="1" t="str">
        <f>IFERROR(__xludf.DUMMYFUNCTION("""COMPUTED_VALUE"""),"2022-04-11 10:35:43 UTC")</f>
        <v>2022-04-11 10:35:43 UTC</v>
      </c>
      <c r="G2316" s="1" t="str">
        <f>IFERROR(__xludf.DUMMYFUNCTION("""COMPUTED_VALUE"""),"42d5302f888f363baadbf5ca6cad584b")</f>
        <v>42d5302f888f363baadbf5ca6cad584b</v>
      </c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>
      <c r="A2317" s="2" t="s">
        <v>2656</v>
      </c>
      <c r="B2317" s="2" t="s">
        <v>2655</v>
      </c>
      <c r="C2317" s="1"/>
      <c r="D2317" s="1"/>
      <c r="E2317" s="1"/>
      <c r="F2317" s="1" t="str">
        <f>IFERROR(__xludf.DUMMYFUNCTION("""COMPUTED_VALUE"""),"2022-04-11 10:35:36 UTC")</f>
        <v>2022-04-11 10:35:36 UTC</v>
      </c>
      <c r="G2317" s="1" t="str">
        <f>IFERROR(__xludf.DUMMYFUNCTION("""COMPUTED_VALUE"""),"e89f974fe6f64682b4c3b9416f5fe561")</f>
        <v>e89f974fe6f64682b4c3b9416f5fe561</v>
      </c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>
      <c r="A2318" s="2" t="s">
        <v>2657</v>
      </c>
      <c r="B2318" s="2" t="s">
        <v>2655</v>
      </c>
      <c r="C2318" s="1"/>
      <c r="D2318" s="1"/>
      <c r="E2318" s="1"/>
      <c r="F2318" s="1" t="str">
        <f>IFERROR(__xludf.DUMMYFUNCTION("""COMPUTED_VALUE"""),"2022-04-11 10:34:25 UTC")</f>
        <v>2022-04-11 10:34:25 UTC</v>
      </c>
      <c r="G2318" s="1" t="str">
        <f>IFERROR(__xludf.DUMMYFUNCTION("""COMPUTED_VALUE"""),"df495ebe85542503fa64472dfd378c77")</f>
        <v>df495ebe85542503fa64472dfd378c77</v>
      </c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>
      <c r="A2319" s="2" t="s">
        <v>2658</v>
      </c>
      <c r="B2319" s="1"/>
      <c r="C2319" s="1"/>
      <c r="D2319" s="1"/>
      <c r="E2319" s="1"/>
      <c r="F2319" s="1" t="str">
        <f>IFERROR(__xludf.DUMMYFUNCTION("""COMPUTED_VALUE"""),"2022-04-11 10:34:23 UTC")</f>
        <v>2022-04-11 10:34:23 UTC</v>
      </c>
      <c r="G2319" s="1" t="str">
        <f>IFERROR(__xludf.DUMMYFUNCTION("""COMPUTED_VALUE"""),"075cb73e19ebde73477f5c10650fe72b")</f>
        <v>075cb73e19ebde73477f5c10650fe72b</v>
      </c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>
      <c r="A2320" s="2" t="s">
        <v>2659</v>
      </c>
      <c r="B2320" s="2" t="s">
        <v>2655</v>
      </c>
      <c r="C2320" s="1"/>
      <c r="D2320" s="1"/>
      <c r="E2320" s="1"/>
      <c r="F2320" s="1" t="str">
        <f>IFERROR(__xludf.DUMMYFUNCTION("""COMPUTED_VALUE"""),"2022-04-11 10:34:20 UTC")</f>
        <v>2022-04-11 10:34:20 UTC</v>
      </c>
      <c r="G2320" s="1" t="str">
        <f>IFERROR(__xludf.DUMMYFUNCTION("""COMPUTED_VALUE"""),"242c504cf37d636d828e71cd2e96491e")</f>
        <v>242c504cf37d636d828e71cd2e96491e</v>
      </c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>
      <c r="A2321" s="2" t="s">
        <v>2660</v>
      </c>
      <c r="B2321" s="1"/>
      <c r="C2321" s="1"/>
      <c r="D2321" s="1"/>
      <c r="E2321" s="1"/>
      <c r="F2321" s="1" t="str">
        <f>IFERROR(__xludf.DUMMYFUNCTION("""COMPUTED_VALUE"""),"2022-04-11 10:34:18 UTC")</f>
        <v>2022-04-11 10:34:18 UTC</v>
      </c>
      <c r="G2321" s="1" t="str">
        <f>IFERROR(__xludf.DUMMYFUNCTION("""COMPUTED_VALUE"""),"df56e9b6cd21770f36f0b597730e7156")</f>
        <v>df56e9b6cd21770f36f0b597730e7156</v>
      </c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>
      <c r="A2322" s="2" t="s">
        <v>2661</v>
      </c>
      <c r="B2322" s="1"/>
      <c r="C2322" s="1"/>
      <c r="D2322" s="1"/>
      <c r="E2322" s="1"/>
      <c r="F2322" s="1" t="str">
        <f>IFERROR(__xludf.DUMMYFUNCTION("""COMPUTED_VALUE"""),"2022-04-11 10:34:15 UTC")</f>
        <v>2022-04-11 10:34:15 UTC</v>
      </c>
      <c r="G2322" s="1" t="str">
        <f>IFERROR(__xludf.DUMMYFUNCTION("""COMPUTED_VALUE"""),"a13203a6b82eb2712ff89e7d58e482fb")</f>
        <v>a13203a6b82eb2712ff89e7d58e482fb</v>
      </c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>
      <c r="A2323" s="2" t="s">
        <v>2662</v>
      </c>
      <c r="B2323" s="2" t="s">
        <v>2663</v>
      </c>
      <c r="C2323" s="1"/>
      <c r="D2323" s="1"/>
      <c r="E2323" s="1"/>
      <c r="F2323" s="1" t="str">
        <f>IFERROR(__xludf.DUMMYFUNCTION("""COMPUTED_VALUE"""),"2022-04-11 10:33:49 UTC")</f>
        <v>2022-04-11 10:33:49 UTC</v>
      </c>
      <c r="G2323" s="1" t="str">
        <f>IFERROR(__xludf.DUMMYFUNCTION("""COMPUTED_VALUE"""),"a9166899d527dcd6ba4f3b198955b0c8")</f>
        <v>a9166899d527dcd6ba4f3b198955b0c8</v>
      </c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>
      <c r="A2324" s="2" t="s">
        <v>2664</v>
      </c>
      <c r="B2324" s="1"/>
      <c r="C2324" s="1"/>
      <c r="D2324" s="1"/>
      <c r="E2324" s="1"/>
      <c r="F2324" s="1" t="str">
        <f>IFERROR(__xludf.DUMMYFUNCTION("""COMPUTED_VALUE"""),"2022-04-11 10:33:40 UTC")</f>
        <v>2022-04-11 10:33:40 UTC</v>
      </c>
      <c r="G2324" s="1" t="str">
        <f>IFERROR(__xludf.DUMMYFUNCTION("""COMPUTED_VALUE"""),"a13203a6b82eb2712ff89e7d58e482fb")</f>
        <v>a13203a6b82eb2712ff89e7d58e482fb</v>
      </c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>
      <c r="A2325" s="2" t="s">
        <v>2665</v>
      </c>
      <c r="B2325" s="1"/>
      <c r="C2325" s="1"/>
      <c r="D2325" s="1"/>
      <c r="E2325" s="1"/>
      <c r="F2325" s="1" t="str">
        <f>IFERROR(__xludf.DUMMYFUNCTION("""COMPUTED_VALUE"""),"2022-04-11 10:33:37 UTC")</f>
        <v>2022-04-11 10:33:37 UTC</v>
      </c>
      <c r="G2325" s="1" t="str">
        <f>IFERROR(__xludf.DUMMYFUNCTION("""COMPUTED_VALUE"""),"a9166899d527dcd6ba4f3b198955b0c8")</f>
        <v>a9166899d527dcd6ba4f3b198955b0c8</v>
      </c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>
      <c r="A2326" s="2" t="s">
        <v>2666</v>
      </c>
      <c r="B2326" s="2" t="s">
        <v>2605</v>
      </c>
      <c r="C2326" s="1"/>
      <c r="D2326" s="1"/>
      <c r="E2326" s="1"/>
      <c r="F2326" s="1" t="str">
        <f>IFERROR(__xludf.DUMMYFUNCTION("""COMPUTED_VALUE"""),"2022-04-11 10:33:07 UTC")</f>
        <v>2022-04-11 10:33:07 UTC</v>
      </c>
      <c r="G2326" s="1" t="str">
        <f>IFERROR(__xludf.DUMMYFUNCTION("""COMPUTED_VALUE"""),"a13203a6b82eb2712ff89e7d58e482fb")</f>
        <v>a13203a6b82eb2712ff89e7d58e482fb</v>
      </c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>
      <c r="A2327" s="2" t="s">
        <v>2667</v>
      </c>
      <c r="B2327" s="2" t="s">
        <v>2605</v>
      </c>
      <c r="C2327" s="1"/>
      <c r="D2327" s="1"/>
      <c r="E2327" s="1"/>
      <c r="F2327" s="1" t="str">
        <f>IFERROR(__xludf.DUMMYFUNCTION("""COMPUTED_VALUE"""),"2022-04-11 10:33:01 UTC")</f>
        <v>2022-04-11 10:33:01 UTC</v>
      </c>
      <c r="G2327" s="1" t="str">
        <f>IFERROR(__xludf.DUMMYFUNCTION("""COMPUTED_VALUE"""),"4d9bc274ed5aa1e2c25a3672b92de32f")</f>
        <v>4d9bc274ed5aa1e2c25a3672b92de32f</v>
      </c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>
      <c r="A2328" s="2" t="s">
        <v>2668</v>
      </c>
      <c r="B2328" s="1"/>
      <c r="C2328" s="1"/>
      <c r="D2328" s="1"/>
      <c r="E2328" s="1"/>
      <c r="F2328" s="1" t="str">
        <f>IFERROR(__xludf.DUMMYFUNCTION("""COMPUTED_VALUE"""),"2022-04-11 10:33:00 UTC")</f>
        <v>2022-04-11 10:33:00 UTC</v>
      </c>
      <c r="G2328" s="1" t="str">
        <f>IFERROR(__xludf.DUMMYFUNCTION("""COMPUTED_VALUE"""),"a9166899d527dcd6ba4f3b198955b0c8")</f>
        <v>a9166899d527dcd6ba4f3b198955b0c8</v>
      </c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>
      <c r="A2329" s="2" t="s">
        <v>2669</v>
      </c>
      <c r="B2329" s="2" t="s">
        <v>2605</v>
      </c>
      <c r="C2329" s="1"/>
      <c r="D2329" s="1"/>
      <c r="E2329" s="1"/>
      <c r="F2329" s="1" t="str">
        <f>IFERROR(__xludf.DUMMYFUNCTION("""COMPUTED_VALUE"""),"2022-04-11 10:32:57 UTC")</f>
        <v>2022-04-11 10:32:57 UTC</v>
      </c>
      <c r="G2329" s="1" t="str">
        <f>IFERROR(__xludf.DUMMYFUNCTION("""COMPUTED_VALUE"""),"4d9bc274ed5aa1e2c25a3672b92de32f")</f>
        <v>4d9bc274ed5aa1e2c25a3672b92de32f</v>
      </c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>
      <c r="A2330" s="2" t="s">
        <v>2670</v>
      </c>
      <c r="B2330" s="1"/>
      <c r="C2330" s="1"/>
      <c r="D2330" s="1"/>
      <c r="E2330" s="1"/>
      <c r="F2330" s="1" t="str">
        <f>IFERROR(__xludf.DUMMYFUNCTION("""COMPUTED_VALUE"""),"2022-04-11 10:32:54 UTC")</f>
        <v>2022-04-11 10:32:54 UTC</v>
      </c>
      <c r="G2330" s="1" t="str">
        <f>IFERROR(__xludf.DUMMYFUNCTION("""COMPUTED_VALUE"""),"0592040f51c5bac1ceed9b7b04dfc2ba")</f>
        <v>0592040f51c5bac1ceed9b7b04dfc2ba</v>
      </c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>
      <c r="A2331" s="2" t="s">
        <v>2671</v>
      </c>
      <c r="B2331" s="1"/>
      <c r="C2331" s="1"/>
      <c r="D2331" s="1"/>
      <c r="E2331" s="1"/>
      <c r="F2331" s="1" t="str">
        <f>IFERROR(__xludf.DUMMYFUNCTION("""COMPUTED_VALUE"""),"2022-04-11 10:32:52 UTC")</f>
        <v>2022-04-11 10:32:52 UTC</v>
      </c>
      <c r="G2331" s="1" t="str">
        <f>IFERROR(__xludf.DUMMYFUNCTION("""COMPUTED_VALUE"""),"764e46b5c236fadbdf0fe20e110e1a81")</f>
        <v>764e46b5c236fadbdf0fe20e110e1a81</v>
      </c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>
      <c r="A2332" s="2" t="s">
        <v>2672</v>
      </c>
      <c r="B2332" s="2" t="s">
        <v>2673</v>
      </c>
      <c r="C2332" s="1"/>
      <c r="D2332" s="1"/>
      <c r="E2332" s="1"/>
      <c r="F2332" s="1" t="str">
        <f>IFERROR(__xludf.DUMMYFUNCTION("""COMPUTED_VALUE"""),"2022-04-11 10:32:47 UTC")</f>
        <v>2022-04-11 10:32:47 UTC</v>
      </c>
      <c r="G2332" s="1" t="str">
        <f>IFERROR(__xludf.DUMMYFUNCTION("""COMPUTED_VALUE"""),"42d5302f888f363baadbf5ca6cad584b")</f>
        <v>42d5302f888f363baadbf5ca6cad584b</v>
      </c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>
      <c r="A2333" s="2" t="s">
        <v>2674</v>
      </c>
      <c r="B2333" s="1"/>
      <c r="C2333" s="1"/>
      <c r="D2333" s="1"/>
      <c r="E2333" s="1"/>
      <c r="F2333" s="1" t="str">
        <f>IFERROR(__xludf.DUMMYFUNCTION("""COMPUTED_VALUE"""),"2022-04-11 10:32:45 UTC")</f>
        <v>2022-04-11 10:32:45 UTC</v>
      </c>
      <c r="G2333" s="1" t="str">
        <f>IFERROR(__xludf.DUMMYFUNCTION("""COMPUTED_VALUE"""),"a13203a6b82eb2712ff89e7d58e482fb")</f>
        <v>a13203a6b82eb2712ff89e7d58e482fb</v>
      </c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>
      <c r="A2334" s="2" t="s">
        <v>2675</v>
      </c>
      <c r="B2334" s="2" t="s">
        <v>2673</v>
      </c>
      <c r="C2334" s="1"/>
      <c r="D2334" s="1"/>
      <c r="E2334" s="1"/>
      <c r="F2334" s="1" t="str">
        <f>IFERROR(__xludf.DUMMYFUNCTION("""COMPUTED_VALUE"""),"2022-04-11 10:32:38 UTC")</f>
        <v>2022-04-11 10:32:38 UTC</v>
      </c>
      <c r="G2334" s="1" t="str">
        <f>IFERROR(__xludf.DUMMYFUNCTION("""COMPUTED_VALUE"""),"a13203a6b82eb2712ff89e7d58e482fb")</f>
        <v>a13203a6b82eb2712ff89e7d58e482fb</v>
      </c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>
      <c r="A2335" s="2" t="s">
        <v>2676</v>
      </c>
      <c r="B2335" s="2" t="s">
        <v>1263</v>
      </c>
      <c r="C2335" s="1"/>
      <c r="D2335" s="1"/>
      <c r="E2335" s="1"/>
      <c r="F2335" s="1" t="str">
        <f>IFERROR(__xludf.DUMMYFUNCTION("""COMPUTED_VALUE"""),"2022-04-11 10:32:34 UTC")</f>
        <v>2022-04-11 10:32:34 UTC</v>
      </c>
      <c r="G2335" s="1" t="str">
        <f>IFERROR(__xludf.DUMMYFUNCTION("""COMPUTED_VALUE"""),"4d9bc274ed5aa1e2c25a3672b92de32f")</f>
        <v>4d9bc274ed5aa1e2c25a3672b92de32f</v>
      </c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>
      <c r="A2336" s="2" t="s">
        <v>2677</v>
      </c>
      <c r="B2336" s="2" t="s">
        <v>1263</v>
      </c>
      <c r="C2336" s="1"/>
      <c r="D2336" s="1"/>
      <c r="E2336" s="1"/>
      <c r="F2336" s="1" t="str">
        <f>IFERROR(__xludf.DUMMYFUNCTION("""COMPUTED_VALUE"""),"2022-04-11 10:32:31 UTC")</f>
        <v>2022-04-11 10:32:31 UTC</v>
      </c>
      <c r="G2336" s="1" t="str">
        <f>IFERROR(__xludf.DUMMYFUNCTION("""COMPUTED_VALUE"""),"4d9bc274ed5aa1e2c25a3672b92de32f")</f>
        <v>4d9bc274ed5aa1e2c25a3672b92de32f</v>
      </c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>
      <c r="A2337" s="2" t="s">
        <v>2678</v>
      </c>
      <c r="B2337" s="2" t="s">
        <v>1263</v>
      </c>
      <c r="C2337" s="1"/>
      <c r="D2337" s="1"/>
      <c r="E2337" s="1"/>
      <c r="F2337" s="1" t="str">
        <f>IFERROR(__xludf.DUMMYFUNCTION("""COMPUTED_VALUE"""),"2022-04-11 10:32:28 UTC")</f>
        <v>2022-04-11 10:32:28 UTC</v>
      </c>
      <c r="G2337" s="1" t="str">
        <f>IFERROR(__xludf.DUMMYFUNCTION("""COMPUTED_VALUE"""),"4d9bc274ed5aa1e2c25a3672b92de32f")</f>
        <v>4d9bc274ed5aa1e2c25a3672b92de32f</v>
      </c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>
      <c r="A2338" s="2" t="s">
        <v>2679</v>
      </c>
      <c r="B2338" s="2" t="s">
        <v>1263</v>
      </c>
      <c r="C2338" s="1"/>
      <c r="D2338" s="1"/>
      <c r="E2338" s="1"/>
      <c r="F2338" s="1" t="str">
        <f>IFERROR(__xludf.DUMMYFUNCTION("""COMPUTED_VALUE"""),"2022-04-11 10:32:25 UTC")</f>
        <v>2022-04-11 10:32:25 UTC</v>
      </c>
      <c r="G2338" s="1" t="str">
        <f>IFERROR(__xludf.DUMMYFUNCTION("""COMPUTED_VALUE"""),"4d9bc274ed5aa1e2c25a3672b92de32f")</f>
        <v>4d9bc274ed5aa1e2c25a3672b92de32f</v>
      </c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>
      <c r="A2339" s="2" t="s">
        <v>2680</v>
      </c>
      <c r="B2339" s="2" t="s">
        <v>2673</v>
      </c>
      <c r="C2339" s="1"/>
      <c r="D2339" s="1"/>
      <c r="E2339" s="1"/>
      <c r="F2339" s="1" t="str">
        <f>IFERROR(__xludf.DUMMYFUNCTION("""COMPUTED_VALUE"""),"2022-04-11 10:32:13 UTC")</f>
        <v>2022-04-11 10:32:13 UTC</v>
      </c>
      <c r="G2339" s="1" t="str">
        <f>IFERROR(__xludf.DUMMYFUNCTION("""COMPUTED_VALUE"""),"a13203a6b82eb2712ff89e7d58e482fb")</f>
        <v>a13203a6b82eb2712ff89e7d58e482fb</v>
      </c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>
      <c r="A2340" s="2" t="s">
        <v>2681</v>
      </c>
      <c r="B2340" s="2" t="s">
        <v>2486</v>
      </c>
      <c r="C2340" s="1"/>
      <c r="D2340" s="1"/>
      <c r="E2340" s="1"/>
      <c r="F2340" s="1" t="str">
        <f>IFERROR(__xludf.DUMMYFUNCTION("""COMPUTED_VALUE"""),"2022-04-11 10:31:25 UTC")</f>
        <v>2022-04-11 10:31:25 UTC</v>
      </c>
      <c r="G2340" s="1" t="str">
        <f>IFERROR(__xludf.DUMMYFUNCTION("""COMPUTED_VALUE"""),"a13203a6b82eb2712ff89e7d58e482fb")</f>
        <v>a13203a6b82eb2712ff89e7d58e482fb</v>
      </c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>
      <c r="A2341" s="2" t="s">
        <v>2682</v>
      </c>
      <c r="B2341" s="2" t="s">
        <v>865</v>
      </c>
      <c r="C2341" s="1"/>
      <c r="D2341" s="1"/>
      <c r="E2341" s="1"/>
      <c r="F2341" s="1" t="str">
        <f>IFERROR(__xludf.DUMMYFUNCTION("""COMPUTED_VALUE"""),"2022-04-11 10:31:24 UTC")</f>
        <v>2022-04-11 10:31:24 UTC</v>
      </c>
      <c r="G2341" s="1" t="str">
        <f>IFERROR(__xludf.DUMMYFUNCTION("""COMPUTED_VALUE"""),"a13203a6b82eb2712ff89e7d58e482fb")</f>
        <v>a13203a6b82eb2712ff89e7d58e482fb</v>
      </c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>
      <c r="A2342" s="2" t="s">
        <v>2683</v>
      </c>
      <c r="B2342" s="2" t="s">
        <v>2556</v>
      </c>
      <c r="C2342" s="1"/>
      <c r="D2342" s="1"/>
      <c r="E2342" s="1"/>
      <c r="F2342" s="1" t="str">
        <f>IFERROR(__xludf.DUMMYFUNCTION("""COMPUTED_VALUE"""),"2022-04-11 10:31:03 UTC")</f>
        <v>2022-04-11 10:31:03 UTC</v>
      </c>
      <c r="G2342" s="1" t="str">
        <f>IFERROR(__xludf.DUMMYFUNCTION("""COMPUTED_VALUE"""),"4d9bc274ed5aa1e2c25a3672b92de32f")</f>
        <v>4d9bc274ed5aa1e2c25a3672b92de32f</v>
      </c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>
      <c r="A2343" s="2" t="s">
        <v>2684</v>
      </c>
      <c r="B2343" s="1"/>
      <c r="C2343" s="1"/>
      <c r="D2343" s="1"/>
      <c r="E2343" s="1"/>
      <c r="F2343" s="1" t="str">
        <f>IFERROR(__xludf.DUMMYFUNCTION("""COMPUTED_VALUE"""),"2022-04-11 10:30:14 UTC")</f>
        <v>2022-04-11 10:30:14 UTC</v>
      </c>
      <c r="G2343" s="1" t="str">
        <f>IFERROR(__xludf.DUMMYFUNCTION("""COMPUTED_VALUE"""),"4d9bc274ed5aa1e2c25a3672b92de32f")</f>
        <v>4d9bc274ed5aa1e2c25a3672b92de32f</v>
      </c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>
      <c r="A2344" s="2" t="s">
        <v>2685</v>
      </c>
      <c r="B2344" s="1"/>
      <c r="C2344" s="1"/>
      <c r="D2344" s="1"/>
      <c r="E2344" s="1"/>
      <c r="F2344" s="1" t="str">
        <f>IFERROR(__xludf.DUMMYFUNCTION("""COMPUTED_VALUE"""),"2022-04-11 10:30:11 UTC")</f>
        <v>2022-04-11 10:30:11 UTC</v>
      </c>
      <c r="G2344" s="1" t="str">
        <f>IFERROR(__xludf.DUMMYFUNCTION("""COMPUTED_VALUE"""),"42d5302f888f363baadbf5ca6cad584b")</f>
        <v>42d5302f888f363baadbf5ca6cad584b</v>
      </c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>
      <c r="A2345" s="2" t="s">
        <v>2686</v>
      </c>
      <c r="B2345" s="1"/>
      <c r="C2345" s="1"/>
      <c r="D2345" s="1"/>
      <c r="E2345" s="1"/>
      <c r="F2345" s="1" t="str">
        <f>IFERROR(__xludf.DUMMYFUNCTION("""COMPUTED_VALUE"""),"2022-04-11 10:30:07 UTC")</f>
        <v>2022-04-11 10:30:07 UTC</v>
      </c>
      <c r="G2345" s="1" t="str">
        <f>IFERROR(__xludf.DUMMYFUNCTION("""COMPUTED_VALUE"""),"a13203a6b82eb2712ff89e7d58e482fb")</f>
        <v>a13203a6b82eb2712ff89e7d58e482fb</v>
      </c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>
      <c r="A2346" s="2" t="s">
        <v>2687</v>
      </c>
      <c r="B2346" s="2" t="s">
        <v>2688</v>
      </c>
      <c r="C2346" s="1"/>
      <c r="D2346" s="1"/>
      <c r="E2346" s="1"/>
      <c r="F2346" s="1" t="str">
        <f>IFERROR(__xludf.DUMMYFUNCTION("""COMPUTED_VALUE"""),"2022-04-11 10:30:04 UTC")</f>
        <v>2022-04-11 10:30:04 UTC</v>
      </c>
      <c r="G2346" s="1" t="str">
        <f>IFERROR(__xludf.DUMMYFUNCTION("""COMPUTED_VALUE"""),"4d9bc274ed5aa1e2c25a3672b92de32f")</f>
        <v>4d9bc274ed5aa1e2c25a3672b92de32f</v>
      </c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>
      <c r="A2347" s="2" t="s">
        <v>2689</v>
      </c>
      <c r="B2347" s="2" t="s">
        <v>1076</v>
      </c>
      <c r="C2347" s="1"/>
      <c r="D2347" s="1"/>
      <c r="E2347" s="1"/>
      <c r="F2347" s="1" t="str">
        <f>IFERROR(__xludf.DUMMYFUNCTION("""COMPUTED_VALUE"""),"2022-04-11 10:30:02 UTC")</f>
        <v>2022-04-11 10:30:02 UTC</v>
      </c>
      <c r="G2347" s="1" t="str">
        <f>IFERROR(__xludf.DUMMYFUNCTION("""COMPUTED_VALUE"""),"4d9bc274ed5aa1e2c25a3672b92de32f")</f>
        <v>4d9bc274ed5aa1e2c25a3672b92de32f</v>
      </c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>
      <c r="A2348" s="2" t="s">
        <v>2689</v>
      </c>
      <c r="B2348" s="1"/>
      <c r="C2348" s="1"/>
      <c r="D2348" s="1"/>
      <c r="E2348" s="1"/>
      <c r="F2348" s="1" t="str">
        <f>IFERROR(__xludf.DUMMYFUNCTION("""COMPUTED_VALUE"""),"2022-04-11 10:30:02 UTC")</f>
        <v>2022-04-11 10:30:02 UTC</v>
      </c>
      <c r="G2348" s="1" t="str">
        <f>IFERROR(__xludf.DUMMYFUNCTION("""COMPUTED_VALUE"""),"42d5302f888f363baadbf5ca6cad584b")</f>
        <v>42d5302f888f363baadbf5ca6cad584b</v>
      </c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>
      <c r="A2349" s="2" t="s">
        <v>2690</v>
      </c>
      <c r="B2349" s="1"/>
      <c r="C2349" s="1"/>
      <c r="D2349" s="1"/>
      <c r="E2349" s="1"/>
      <c r="F2349" s="1" t="str">
        <f>IFERROR(__xludf.DUMMYFUNCTION("""COMPUTED_VALUE"""),"2022-04-11 10:29:56 UTC")</f>
        <v>2022-04-11 10:29:56 UTC</v>
      </c>
      <c r="G2349" s="1" t="str">
        <f>IFERROR(__xludf.DUMMYFUNCTION("""COMPUTED_VALUE"""),"4d9bc274ed5aa1e2c25a3672b92de32f")</f>
        <v>4d9bc274ed5aa1e2c25a3672b92de32f</v>
      </c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>
      <c r="A2350" s="2" t="s">
        <v>2691</v>
      </c>
      <c r="B2350" s="2" t="s">
        <v>1076</v>
      </c>
      <c r="C2350" s="1"/>
      <c r="D2350" s="1"/>
      <c r="E2350" s="1"/>
      <c r="F2350" s="1" t="str">
        <f>IFERROR(__xludf.DUMMYFUNCTION("""COMPUTED_VALUE"""),"2022-04-11 10:29:51 UTC")</f>
        <v>2022-04-11 10:29:51 UTC</v>
      </c>
      <c r="G2350" s="1" t="str">
        <f>IFERROR(__xludf.DUMMYFUNCTION("""COMPUTED_VALUE"""),"42d5302f888f363baadbf5ca6cad584b")</f>
        <v>42d5302f888f363baadbf5ca6cad584b</v>
      </c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>
      <c r="A2351" s="2" t="s">
        <v>2692</v>
      </c>
      <c r="B2351" s="2" t="s">
        <v>1076</v>
      </c>
      <c r="C2351" s="1"/>
      <c r="D2351" s="1"/>
      <c r="E2351" s="1"/>
      <c r="F2351" s="1" t="str">
        <f>IFERROR(__xludf.DUMMYFUNCTION("""COMPUTED_VALUE"""),"2022-04-11 10:29:45 UTC")</f>
        <v>2022-04-11 10:29:45 UTC</v>
      </c>
      <c r="G2351" s="1" t="str">
        <f>IFERROR(__xludf.DUMMYFUNCTION("""COMPUTED_VALUE"""),"d66b7bb31c2fe3ff27a9d15c6cd76035")</f>
        <v>d66b7bb31c2fe3ff27a9d15c6cd76035</v>
      </c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>
      <c r="A2352" s="2" t="s">
        <v>2693</v>
      </c>
      <c r="B2352" s="2" t="s">
        <v>1076</v>
      </c>
      <c r="C2352" s="1"/>
      <c r="D2352" s="1"/>
      <c r="E2352" s="1"/>
      <c r="F2352" s="1" t="str">
        <f>IFERROR(__xludf.DUMMYFUNCTION("""COMPUTED_VALUE"""),"2022-04-11 10:29:41 UTC")</f>
        <v>2022-04-11 10:29:41 UTC</v>
      </c>
      <c r="G2352" s="1" t="str">
        <f>IFERROR(__xludf.DUMMYFUNCTION("""COMPUTED_VALUE"""),"42d5302f888f363baadbf5ca6cad584b")</f>
        <v>42d5302f888f363baadbf5ca6cad584b</v>
      </c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>
      <c r="A2353" s="2" t="s">
        <v>2694</v>
      </c>
      <c r="B2353" s="2" t="s">
        <v>1076</v>
      </c>
      <c r="C2353" s="1"/>
      <c r="D2353" s="1"/>
      <c r="E2353" s="1"/>
      <c r="F2353" s="1" t="str">
        <f>IFERROR(__xludf.DUMMYFUNCTION("""COMPUTED_VALUE"""),"2022-04-11 10:29:37 UTC")</f>
        <v>2022-04-11 10:29:37 UTC</v>
      </c>
      <c r="G2353" s="1" t="str">
        <f>IFERROR(__xludf.DUMMYFUNCTION("""COMPUTED_VALUE"""),"42d5302f888f363baadbf5ca6cad584b")</f>
        <v>42d5302f888f363baadbf5ca6cad584b</v>
      </c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>
      <c r="A2354" s="2" t="s">
        <v>2695</v>
      </c>
      <c r="B2354" s="1"/>
      <c r="C2354" s="1"/>
      <c r="D2354" s="1"/>
      <c r="E2354" s="1"/>
      <c r="F2354" s="1" t="str">
        <f>IFERROR(__xludf.DUMMYFUNCTION("""COMPUTED_VALUE"""),"2022-04-11 10:29:31 UTC")</f>
        <v>2022-04-11 10:29:31 UTC</v>
      </c>
      <c r="G2354" s="1" t="str">
        <f>IFERROR(__xludf.DUMMYFUNCTION("""COMPUTED_VALUE"""),"42d5302f888f363baadbf5ca6cad584b")</f>
        <v>42d5302f888f363baadbf5ca6cad584b</v>
      </c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>
      <c r="A2355" s="2" t="s">
        <v>2696</v>
      </c>
      <c r="B2355" s="2" t="s">
        <v>2697</v>
      </c>
      <c r="C2355" s="1"/>
      <c r="D2355" s="1"/>
      <c r="E2355" s="1"/>
      <c r="F2355" s="1" t="str">
        <f>IFERROR(__xludf.DUMMYFUNCTION("""COMPUTED_VALUE"""),"2022-04-11 10:29:30 UTC")</f>
        <v>2022-04-11 10:29:30 UTC</v>
      </c>
      <c r="G2355" s="1" t="str">
        <f>IFERROR(__xludf.DUMMYFUNCTION("""COMPUTED_VALUE"""),"ba6c855d857b632d1c0f6b9a8abfe554")</f>
        <v>ba6c855d857b632d1c0f6b9a8abfe554</v>
      </c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>
      <c r="A2356" s="2" t="s">
        <v>2698</v>
      </c>
      <c r="B2356" s="2" t="s">
        <v>2699</v>
      </c>
      <c r="C2356" s="1"/>
      <c r="D2356" s="1"/>
      <c r="E2356" s="1"/>
      <c r="F2356" s="1" t="str">
        <f>IFERROR(__xludf.DUMMYFUNCTION("""COMPUTED_VALUE"""),"2022-04-11 10:28:45 UTC")</f>
        <v>2022-04-11 10:28:45 UTC</v>
      </c>
      <c r="G2356" s="1" t="str">
        <f>IFERROR(__xludf.DUMMYFUNCTION("""COMPUTED_VALUE"""),"1abc02b0d16ca90e08fd08de743b3ab9")</f>
        <v>1abc02b0d16ca90e08fd08de743b3ab9</v>
      </c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>
      <c r="A2357" s="2" t="s">
        <v>2700</v>
      </c>
      <c r="B2357" s="1"/>
      <c r="C2357" s="1"/>
      <c r="D2357" s="1"/>
      <c r="E2357" s="1"/>
      <c r="F2357" s="1" t="str">
        <f>IFERROR(__xludf.DUMMYFUNCTION("""COMPUTED_VALUE"""),"2022-04-11 10:28:27 UTC")</f>
        <v>2022-04-11 10:28:27 UTC</v>
      </c>
      <c r="G2357" s="1" t="str">
        <f>IFERROR(__xludf.DUMMYFUNCTION("""COMPUTED_VALUE"""),"720c29f8cc68cd43f4fbab02e55c69b8")</f>
        <v>720c29f8cc68cd43f4fbab02e55c69b8</v>
      </c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>
      <c r="A2358" s="2" t="s">
        <v>2701</v>
      </c>
      <c r="B2358" s="1"/>
      <c r="C2358" s="1"/>
      <c r="D2358" s="1"/>
      <c r="E2358" s="1"/>
      <c r="F2358" s="1" t="str">
        <f>IFERROR(__xludf.DUMMYFUNCTION("""COMPUTED_VALUE"""),"2022-04-11 10:28:22 UTC")</f>
        <v>2022-04-11 10:28:22 UTC</v>
      </c>
      <c r="G2358" s="1" t="str">
        <f>IFERROR(__xludf.DUMMYFUNCTION("""COMPUTED_VALUE"""),"e85dc5c9550f9ea180432cf28e07ff68")</f>
        <v>e85dc5c9550f9ea180432cf28e07ff68</v>
      </c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>
      <c r="A2359" s="2" t="s">
        <v>2702</v>
      </c>
      <c r="B2359" s="2" t="s">
        <v>2699</v>
      </c>
      <c r="C2359" s="1"/>
      <c r="D2359" s="1"/>
      <c r="E2359" s="1"/>
      <c r="F2359" s="1" t="str">
        <f>IFERROR(__xludf.DUMMYFUNCTION("""COMPUTED_VALUE"""),"2022-04-11 10:28:19 UTC")</f>
        <v>2022-04-11 10:28:19 UTC</v>
      </c>
      <c r="G2359" s="1" t="str">
        <f>IFERROR(__xludf.DUMMYFUNCTION("""COMPUTED_VALUE"""),"d66b7bb31c2fe3ff27a9d15c6cd76035")</f>
        <v>d66b7bb31c2fe3ff27a9d15c6cd76035</v>
      </c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>
      <c r="A2360" s="2" t="s">
        <v>2703</v>
      </c>
      <c r="B2360" s="2" t="s">
        <v>2704</v>
      </c>
      <c r="C2360" s="1"/>
      <c r="D2360" s="1"/>
      <c r="E2360" s="1"/>
      <c r="F2360" s="1" t="str">
        <f>IFERROR(__xludf.DUMMYFUNCTION("""COMPUTED_VALUE"""),"2022-04-11 10:28:01 UTC")</f>
        <v>2022-04-11 10:28:01 UTC</v>
      </c>
      <c r="G2360" s="1" t="str">
        <f>IFERROR(__xludf.DUMMYFUNCTION("""COMPUTED_VALUE"""),"e85dc5c9550f9ea180432cf28e07ff68")</f>
        <v>e85dc5c9550f9ea180432cf28e07ff68</v>
      </c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>
      <c r="A2361" s="2" t="s">
        <v>2705</v>
      </c>
      <c r="B2361" s="2" t="s">
        <v>2706</v>
      </c>
      <c r="C2361" s="1"/>
      <c r="D2361" s="1"/>
      <c r="E2361" s="1"/>
      <c r="F2361" s="1" t="str">
        <f>IFERROR(__xludf.DUMMYFUNCTION("""COMPUTED_VALUE"""),"2022-04-11 10:27:32 UTC")</f>
        <v>2022-04-11 10:27:32 UTC</v>
      </c>
      <c r="G2361" s="1" t="str">
        <f>IFERROR(__xludf.DUMMYFUNCTION("""COMPUTED_VALUE"""),"ba6c855d857b632d1c0f6b9a8abfe554")</f>
        <v>ba6c855d857b632d1c0f6b9a8abfe554</v>
      </c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>
      <c r="A2362" s="2" t="s">
        <v>2707</v>
      </c>
      <c r="B2362" s="1"/>
      <c r="C2362" s="1"/>
      <c r="D2362" s="1"/>
      <c r="E2362" s="1"/>
      <c r="F2362" s="1" t="str">
        <f>IFERROR(__xludf.DUMMYFUNCTION("""COMPUTED_VALUE"""),"2022-04-11 10:27:20 UTC")</f>
        <v>2022-04-11 10:27:20 UTC</v>
      </c>
      <c r="G2362" s="1" t="str">
        <f>IFERROR(__xludf.DUMMYFUNCTION("""COMPUTED_VALUE"""),"42d5302f888f363baadbf5ca6cad584b")</f>
        <v>42d5302f888f363baadbf5ca6cad584b</v>
      </c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>
      <c r="A2363" s="2" t="s">
        <v>2708</v>
      </c>
      <c r="B2363" s="2" t="s">
        <v>1076</v>
      </c>
      <c r="C2363" s="1"/>
      <c r="D2363" s="1"/>
      <c r="E2363" s="1"/>
      <c r="F2363" s="1" t="str">
        <f>IFERROR(__xludf.DUMMYFUNCTION("""COMPUTED_VALUE"""),"2022-04-11 10:27:02 UTC")</f>
        <v>2022-04-11 10:27:02 UTC</v>
      </c>
      <c r="G2363" s="1" t="str">
        <f>IFERROR(__xludf.DUMMYFUNCTION("""COMPUTED_VALUE"""),"e85dc5c9550f9ea180432cf28e07ff68")</f>
        <v>e85dc5c9550f9ea180432cf28e07ff68</v>
      </c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>
      <c r="A2364" s="2" t="s">
        <v>2709</v>
      </c>
      <c r="B2364" s="2" t="s">
        <v>1076</v>
      </c>
      <c r="C2364" s="1"/>
      <c r="D2364" s="1"/>
      <c r="E2364" s="1"/>
      <c r="F2364" s="1" t="str">
        <f>IFERROR(__xludf.DUMMYFUNCTION("""COMPUTED_VALUE"""),"2022-04-11 10:27:00 UTC")</f>
        <v>2022-04-11 10:27:00 UTC</v>
      </c>
      <c r="G2364" s="1" t="str">
        <f>IFERROR(__xludf.DUMMYFUNCTION("""COMPUTED_VALUE"""),"848fd6499cc2ee95f2899e4c310a9937")</f>
        <v>848fd6499cc2ee95f2899e4c310a9937</v>
      </c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>
      <c r="A2365" s="2" t="s">
        <v>2710</v>
      </c>
      <c r="B2365" s="2" t="s">
        <v>1076</v>
      </c>
      <c r="C2365" s="1"/>
      <c r="D2365" s="1"/>
      <c r="E2365" s="1"/>
      <c r="F2365" s="1" t="str">
        <f>IFERROR(__xludf.DUMMYFUNCTION("""COMPUTED_VALUE"""),"2022-04-11 10:26:53 UTC")</f>
        <v>2022-04-11 10:26:53 UTC</v>
      </c>
      <c r="G2365" s="1" t="str">
        <f>IFERROR(__xludf.DUMMYFUNCTION("""COMPUTED_VALUE"""),"42f7688a263123903f0ce8b447e74ed9")</f>
        <v>42f7688a263123903f0ce8b447e74ed9</v>
      </c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>
      <c r="A2366" s="2" t="s">
        <v>2711</v>
      </c>
      <c r="B2366" s="2" t="s">
        <v>1076</v>
      </c>
      <c r="C2366" s="1"/>
      <c r="D2366" s="1"/>
      <c r="E2366" s="1"/>
      <c r="F2366" s="1" t="str">
        <f>IFERROR(__xludf.DUMMYFUNCTION("""COMPUTED_VALUE"""),"2022-04-11 10:26:50 UTC")</f>
        <v>2022-04-11 10:26:50 UTC</v>
      </c>
      <c r="G2366" s="1" t="str">
        <f>IFERROR(__xludf.DUMMYFUNCTION("""COMPUTED_VALUE"""),"848fd6499cc2ee95f2899e4c310a9937")</f>
        <v>848fd6499cc2ee95f2899e4c310a9937</v>
      </c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>
      <c r="A2367" s="2" t="s">
        <v>2712</v>
      </c>
      <c r="B2367" s="1"/>
      <c r="C2367" s="1"/>
      <c r="D2367" s="1"/>
      <c r="E2367" s="1"/>
      <c r="F2367" s="1" t="str">
        <f>IFERROR(__xludf.DUMMYFUNCTION("""COMPUTED_VALUE"""),"2022-04-11 10:26:42 UTC")</f>
        <v>2022-04-11 10:26:42 UTC</v>
      </c>
      <c r="G2367" s="1" t="str">
        <f>IFERROR(__xludf.DUMMYFUNCTION("""COMPUTED_VALUE"""),"1abc02b0d16ca90e08fd08de743b3ab9")</f>
        <v>1abc02b0d16ca90e08fd08de743b3ab9</v>
      </c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>
      <c r="A2368" s="2" t="s">
        <v>2713</v>
      </c>
      <c r="B2368" s="2" t="s">
        <v>1584</v>
      </c>
      <c r="C2368" s="1"/>
      <c r="D2368" s="1"/>
      <c r="E2368" s="1"/>
      <c r="F2368" s="1" t="str">
        <f>IFERROR(__xludf.DUMMYFUNCTION("""COMPUTED_VALUE"""),"2022-04-11 10:26:12 UTC")</f>
        <v>2022-04-11 10:26:12 UTC</v>
      </c>
      <c r="G2368" s="1" t="str">
        <f>IFERROR(__xludf.DUMMYFUNCTION("""COMPUTED_VALUE"""),"1abc02b0d16ca90e08fd08de743b3ab9")</f>
        <v>1abc02b0d16ca90e08fd08de743b3ab9</v>
      </c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>
      <c r="A2369" s="2" t="s">
        <v>2714</v>
      </c>
      <c r="B2369" s="2" t="s">
        <v>1584</v>
      </c>
      <c r="C2369" s="1"/>
      <c r="D2369" s="1"/>
      <c r="E2369" s="1"/>
      <c r="F2369" s="1" t="str">
        <f>IFERROR(__xludf.DUMMYFUNCTION("""COMPUTED_VALUE"""),"2022-04-11 10:26:10 UTC")</f>
        <v>2022-04-11 10:26:10 UTC</v>
      </c>
      <c r="G2369" s="1" t="str">
        <f>IFERROR(__xludf.DUMMYFUNCTION("""COMPUTED_VALUE"""),"42f7688a263123903f0ce8b447e74ed9")</f>
        <v>42f7688a263123903f0ce8b447e74ed9</v>
      </c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>
      <c r="A2370" s="2" t="s">
        <v>2715</v>
      </c>
      <c r="B2370" s="2" t="s">
        <v>2716</v>
      </c>
      <c r="C2370" s="1"/>
      <c r="D2370" s="1"/>
      <c r="E2370" s="1"/>
      <c r="F2370" s="1" t="str">
        <f>IFERROR(__xludf.DUMMYFUNCTION("""COMPUTED_VALUE"""),"2022-04-11 10:25:58 UTC")</f>
        <v>2022-04-11 10:25:58 UTC</v>
      </c>
      <c r="G2370" s="1" t="str">
        <f>IFERROR(__xludf.DUMMYFUNCTION("""COMPUTED_VALUE"""),"d66b7bb31c2fe3ff27a9d15c6cd76035")</f>
        <v>d66b7bb31c2fe3ff27a9d15c6cd76035</v>
      </c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>
      <c r="A2371" s="2" t="s">
        <v>2717</v>
      </c>
      <c r="B2371" s="2" t="s">
        <v>2605</v>
      </c>
      <c r="C2371" s="1"/>
      <c r="D2371" s="1"/>
      <c r="E2371" s="1"/>
      <c r="F2371" s="1" t="str">
        <f>IFERROR(__xludf.DUMMYFUNCTION("""COMPUTED_VALUE"""),"2022-04-11 10:25:31 UTC")</f>
        <v>2022-04-11 10:25:31 UTC</v>
      </c>
      <c r="G2371" s="1" t="str">
        <f>IFERROR(__xludf.DUMMYFUNCTION("""COMPUTED_VALUE"""),"d66b7bb31c2fe3ff27a9d15c6cd76035")</f>
        <v>d66b7bb31c2fe3ff27a9d15c6cd76035</v>
      </c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>
      <c r="A2372" s="2" t="s">
        <v>2718</v>
      </c>
      <c r="B2372" s="2" t="s">
        <v>2719</v>
      </c>
      <c r="C2372" s="1"/>
      <c r="D2372" s="1"/>
      <c r="E2372" s="1"/>
      <c r="F2372" s="1" t="str">
        <f>IFERROR(__xludf.DUMMYFUNCTION("""COMPUTED_VALUE"""),"2022-04-11 10:25:18 UTC")</f>
        <v>2022-04-11 10:25:18 UTC</v>
      </c>
      <c r="G2372" s="1" t="str">
        <f>IFERROR(__xludf.DUMMYFUNCTION("""COMPUTED_VALUE"""),"df495ebe85542503fa64472dfd378c77")</f>
        <v>df495ebe85542503fa64472dfd378c77</v>
      </c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>
      <c r="A2373" s="2" t="s">
        <v>2720</v>
      </c>
      <c r="B2373" s="2" t="s">
        <v>2719</v>
      </c>
      <c r="C2373" s="1"/>
      <c r="D2373" s="1"/>
      <c r="E2373" s="1"/>
      <c r="F2373" s="1" t="str">
        <f>IFERROR(__xludf.DUMMYFUNCTION("""COMPUTED_VALUE"""),"2022-04-11 10:25:14 UTC")</f>
        <v>2022-04-11 10:25:14 UTC</v>
      </c>
      <c r="G2373" s="1" t="str">
        <f>IFERROR(__xludf.DUMMYFUNCTION("""COMPUTED_VALUE"""),"075cb73e19ebde73477f5c10650fe72b")</f>
        <v>075cb73e19ebde73477f5c10650fe72b</v>
      </c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>
      <c r="A2374" s="2" t="s">
        <v>2721</v>
      </c>
      <c r="B2374" s="2" t="s">
        <v>2719</v>
      </c>
      <c r="C2374" s="1"/>
      <c r="D2374" s="1"/>
      <c r="E2374" s="1"/>
      <c r="F2374" s="1" t="str">
        <f>IFERROR(__xludf.DUMMYFUNCTION("""COMPUTED_VALUE"""),"2022-04-11 10:24:48 UTC")</f>
        <v>2022-04-11 10:24:48 UTC</v>
      </c>
      <c r="G2374" s="1" t="str">
        <f>IFERROR(__xludf.DUMMYFUNCTION("""COMPUTED_VALUE"""),"075cb73e19ebde73477f5c10650fe72b")</f>
        <v>075cb73e19ebde73477f5c10650fe72b</v>
      </c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>
      <c r="A2375" s="2" t="s">
        <v>2722</v>
      </c>
      <c r="B2375" s="2" t="s">
        <v>2723</v>
      </c>
      <c r="C2375" s="1"/>
      <c r="D2375" s="1"/>
      <c r="E2375" s="1"/>
      <c r="F2375" s="1" t="str">
        <f>IFERROR(__xludf.DUMMYFUNCTION("""COMPUTED_VALUE"""),"2022-04-11 10:24:41 UTC")</f>
        <v>2022-04-11 10:24:41 UTC</v>
      </c>
      <c r="G2375" s="1" t="str">
        <f>IFERROR(__xludf.DUMMYFUNCTION("""COMPUTED_VALUE"""),"075cb73e19ebde73477f5c10650fe72b")</f>
        <v>075cb73e19ebde73477f5c10650fe72b</v>
      </c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>
      <c r="A2376" s="2" t="s">
        <v>2724</v>
      </c>
      <c r="B2376" s="1"/>
      <c r="C2376" s="1"/>
      <c r="D2376" s="1"/>
      <c r="E2376" s="1"/>
      <c r="F2376" s="1" t="str">
        <f>IFERROR(__xludf.DUMMYFUNCTION("""COMPUTED_VALUE"""),"2022-04-11 10:24:37 UTC")</f>
        <v>2022-04-11 10:24:37 UTC</v>
      </c>
      <c r="G2376" s="1" t="str">
        <f>IFERROR(__xludf.DUMMYFUNCTION("""COMPUTED_VALUE"""),"075cb73e19ebde73477f5c10650fe72b")</f>
        <v>075cb73e19ebde73477f5c10650fe72b</v>
      </c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>
      <c r="A2377" s="2" t="s">
        <v>2725</v>
      </c>
      <c r="B2377" s="2" t="s">
        <v>2719</v>
      </c>
      <c r="C2377" s="1"/>
      <c r="D2377" s="1"/>
      <c r="E2377" s="1"/>
      <c r="F2377" s="1" t="str">
        <f>IFERROR(__xludf.DUMMYFUNCTION("""COMPUTED_VALUE"""),"2022-04-11 10:24:29 UTC")</f>
        <v>2022-04-11 10:24:29 UTC</v>
      </c>
      <c r="G2377" s="1" t="str">
        <f>IFERROR(__xludf.DUMMYFUNCTION("""COMPUTED_VALUE"""),"42d5302f888f363baadbf5ca6cad584b")</f>
        <v>42d5302f888f363baadbf5ca6cad584b</v>
      </c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>
      <c r="A2378" s="2" t="s">
        <v>2726</v>
      </c>
      <c r="B2378" s="2" t="s">
        <v>2719</v>
      </c>
      <c r="C2378" s="1"/>
      <c r="D2378" s="1"/>
      <c r="E2378" s="1"/>
      <c r="F2378" s="1" t="str">
        <f>IFERROR(__xludf.DUMMYFUNCTION("""COMPUTED_VALUE"""),"2022-04-11 10:24:27 UTC")</f>
        <v>2022-04-11 10:24:27 UTC</v>
      </c>
      <c r="G2378" s="1" t="str">
        <f>IFERROR(__xludf.DUMMYFUNCTION("""COMPUTED_VALUE"""),"075cb73e19ebde73477f5c10650fe72b")</f>
        <v>075cb73e19ebde73477f5c10650fe72b</v>
      </c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>
      <c r="A2379" s="2" t="s">
        <v>2727</v>
      </c>
      <c r="B2379" s="2" t="s">
        <v>2719</v>
      </c>
      <c r="C2379" s="1"/>
      <c r="D2379" s="1"/>
      <c r="E2379" s="1"/>
      <c r="F2379" s="1" t="str">
        <f>IFERROR(__xludf.DUMMYFUNCTION("""COMPUTED_VALUE"""),"2022-04-11 10:24:26 UTC")</f>
        <v>2022-04-11 10:24:26 UTC</v>
      </c>
      <c r="G2379" s="1" t="str">
        <f>IFERROR(__xludf.DUMMYFUNCTION("""COMPUTED_VALUE"""),"4d9bc274ed5aa1e2c25a3672b92de32f")</f>
        <v>4d9bc274ed5aa1e2c25a3672b92de32f</v>
      </c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>
      <c r="A2380" s="2" t="s">
        <v>2728</v>
      </c>
      <c r="B2380" s="2" t="s">
        <v>2719</v>
      </c>
      <c r="C2380" s="1"/>
      <c r="D2380" s="1"/>
      <c r="E2380" s="1"/>
      <c r="F2380" s="1" t="str">
        <f>IFERROR(__xludf.DUMMYFUNCTION("""COMPUTED_VALUE"""),"2022-04-11 10:24:22 UTC")</f>
        <v>2022-04-11 10:24:22 UTC</v>
      </c>
      <c r="G2380" s="1" t="str">
        <f>IFERROR(__xludf.DUMMYFUNCTION("""COMPUTED_VALUE"""),"74f17f6c2dca2932a5666063650fcbd8")</f>
        <v>74f17f6c2dca2932a5666063650fcbd8</v>
      </c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>
      <c r="A2381" s="2" t="s">
        <v>2729</v>
      </c>
      <c r="B2381" s="2" t="s">
        <v>2719</v>
      </c>
      <c r="C2381" s="1"/>
      <c r="D2381" s="1"/>
      <c r="E2381" s="1"/>
      <c r="F2381" s="1" t="str">
        <f>IFERROR(__xludf.DUMMYFUNCTION("""COMPUTED_VALUE"""),"2022-04-11 10:24:17 UTC")</f>
        <v>2022-04-11 10:24:17 UTC</v>
      </c>
      <c r="G2381" s="1" t="str">
        <f>IFERROR(__xludf.DUMMYFUNCTION("""COMPUTED_VALUE"""),"ff5ad71f2fbfdc9d71ea3cfc39598d41")</f>
        <v>ff5ad71f2fbfdc9d71ea3cfc39598d41</v>
      </c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>
      <c r="A2382" s="2" t="s">
        <v>2730</v>
      </c>
      <c r="B2382" s="2" t="s">
        <v>2719</v>
      </c>
      <c r="C2382" s="1"/>
      <c r="D2382" s="1"/>
      <c r="E2382" s="1"/>
      <c r="F2382" s="1" t="str">
        <f>IFERROR(__xludf.DUMMYFUNCTION("""COMPUTED_VALUE"""),"2022-04-11 10:24:11 UTC")</f>
        <v>2022-04-11 10:24:11 UTC</v>
      </c>
      <c r="G2382" s="1" t="str">
        <f>IFERROR(__xludf.DUMMYFUNCTION("""COMPUTED_VALUE"""),"e89f974fe6f64682b4c3b9416f5fe561")</f>
        <v>e89f974fe6f64682b4c3b9416f5fe561</v>
      </c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>
      <c r="A2383" s="2" t="s">
        <v>2731</v>
      </c>
      <c r="B2383" s="2" t="s">
        <v>2732</v>
      </c>
      <c r="C2383" s="1"/>
      <c r="D2383" s="1"/>
      <c r="E2383" s="1"/>
      <c r="F2383" s="1" t="str">
        <f>IFERROR(__xludf.DUMMYFUNCTION("""COMPUTED_VALUE"""),"2022-04-11 10:23:58 UTC")</f>
        <v>2022-04-11 10:23:58 UTC</v>
      </c>
      <c r="G2383" s="1" t="str">
        <f>IFERROR(__xludf.DUMMYFUNCTION("""COMPUTED_VALUE"""),"848fd6499cc2ee95f2899e4c310a9937")</f>
        <v>848fd6499cc2ee95f2899e4c310a9937</v>
      </c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>
      <c r="A2384" s="2" t="s">
        <v>2733</v>
      </c>
      <c r="B2384" s="2" t="s">
        <v>2734</v>
      </c>
      <c r="C2384" s="1"/>
      <c r="D2384" s="1"/>
      <c r="E2384" s="1"/>
      <c r="F2384" s="1" t="str">
        <f>IFERROR(__xludf.DUMMYFUNCTION("""COMPUTED_VALUE"""),"2022-04-11 10:23:55 UTC")</f>
        <v>2022-04-11 10:23:55 UTC</v>
      </c>
      <c r="G2384" s="1" t="str">
        <f>IFERROR(__xludf.DUMMYFUNCTION("""COMPUTED_VALUE"""),"848fd6499cc2ee95f2899e4c310a9937")</f>
        <v>848fd6499cc2ee95f2899e4c310a9937</v>
      </c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>
      <c r="A2385" s="2" t="s">
        <v>2735</v>
      </c>
      <c r="B2385" s="2" t="s">
        <v>2734</v>
      </c>
      <c r="C2385" s="1"/>
      <c r="D2385" s="1"/>
      <c r="E2385" s="1"/>
      <c r="F2385" s="1" t="str">
        <f>IFERROR(__xludf.DUMMYFUNCTION("""COMPUTED_VALUE"""),"2022-04-11 10:23:52 UTC")</f>
        <v>2022-04-11 10:23:52 UTC</v>
      </c>
      <c r="G2385" s="1" t="str">
        <f>IFERROR(__xludf.DUMMYFUNCTION("""COMPUTED_VALUE"""),"848fd6499cc2ee95f2899e4c310a9937")</f>
        <v>848fd6499cc2ee95f2899e4c310a9937</v>
      </c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>
      <c r="A2386" s="2" t="s">
        <v>2736</v>
      </c>
      <c r="B2386" s="2" t="s">
        <v>2737</v>
      </c>
      <c r="C2386" s="1"/>
      <c r="D2386" s="1"/>
      <c r="E2386" s="1"/>
      <c r="F2386" s="1" t="str">
        <f>IFERROR(__xludf.DUMMYFUNCTION("""COMPUTED_VALUE"""),"2022-04-11 10:22:39 UTC")</f>
        <v>2022-04-11 10:22:39 UTC</v>
      </c>
      <c r="G2386" s="1" t="str">
        <f>IFERROR(__xludf.DUMMYFUNCTION("""COMPUTED_VALUE"""),"848fd6499cc2ee95f2899e4c310a9937")</f>
        <v>848fd6499cc2ee95f2899e4c310a9937</v>
      </c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>
      <c r="A2387" s="2" t="s">
        <v>2738</v>
      </c>
      <c r="B2387" s="1"/>
      <c r="C2387" s="1"/>
      <c r="D2387" s="1"/>
      <c r="E2387" s="1"/>
      <c r="F2387" s="1" t="str">
        <f>IFERROR(__xludf.DUMMYFUNCTION("""COMPUTED_VALUE"""),"2022-04-11 10:22:13 UTC")</f>
        <v>2022-04-11 10:22:13 UTC</v>
      </c>
      <c r="G2387" s="1" t="str">
        <f>IFERROR(__xludf.DUMMYFUNCTION("""COMPUTED_VALUE"""),"e89f974fe6f64682b4c3b9416f5fe561")</f>
        <v>e89f974fe6f64682b4c3b9416f5fe561</v>
      </c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>
      <c r="A2388" s="2" t="s">
        <v>2739</v>
      </c>
      <c r="B2388" s="1"/>
      <c r="C2388" s="1"/>
      <c r="D2388" s="1"/>
      <c r="E2388" s="1"/>
      <c r="F2388" s="1" t="str">
        <f>IFERROR(__xludf.DUMMYFUNCTION("""COMPUTED_VALUE"""),"2022-04-11 10:22:12 UTC")</f>
        <v>2022-04-11 10:22:12 UTC</v>
      </c>
      <c r="G2388" s="1" t="str">
        <f>IFERROR(__xludf.DUMMYFUNCTION("""COMPUTED_VALUE"""),"df495ebe85542503fa64472dfd378c77")</f>
        <v>df495ebe85542503fa64472dfd378c77</v>
      </c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>
      <c r="A2389" s="2" t="s">
        <v>2740</v>
      </c>
      <c r="B2389" s="1"/>
      <c r="C2389" s="1"/>
      <c r="D2389" s="1"/>
      <c r="E2389" s="1"/>
      <c r="F2389" s="1" t="str">
        <f>IFERROR(__xludf.DUMMYFUNCTION("""COMPUTED_VALUE"""),"2022-04-11 10:22:08 UTC")</f>
        <v>2022-04-11 10:22:08 UTC</v>
      </c>
      <c r="G2389" s="1" t="str">
        <f>IFERROR(__xludf.DUMMYFUNCTION("""COMPUTED_VALUE"""),"075cb73e19ebde73477f5c10650fe72b")</f>
        <v>075cb73e19ebde73477f5c10650fe72b</v>
      </c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>
      <c r="A2390" s="2" t="s">
        <v>2741</v>
      </c>
      <c r="B2390" s="2" t="s">
        <v>2742</v>
      </c>
      <c r="C2390" s="1"/>
      <c r="D2390" s="1"/>
      <c r="E2390" s="1"/>
      <c r="F2390" s="1" t="str">
        <f>IFERROR(__xludf.DUMMYFUNCTION("""COMPUTED_VALUE"""),"2022-04-11 10:22:07 UTC")</f>
        <v>2022-04-11 10:22:07 UTC</v>
      </c>
      <c r="G2390" s="1" t="str">
        <f>IFERROR(__xludf.DUMMYFUNCTION("""COMPUTED_VALUE"""),"8ee0126a775903128297067424aa2cb0")</f>
        <v>8ee0126a775903128297067424aa2cb0</v>
      </c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>
      <c r="A2391" s="2" t="s">
        <v>2743</v>
      </c>
      <c r="B2391" s="2" t="s">
        <v>2744</v>
      </c>
      <c r="C2391" s="1"/>
      <c r="D2391" s="1"/>
      <c r="E2391" s="1"/>
      <c r="F2391" s="1" t="str">
        <f>IFERROR(__xludf.DUMMYFUNCTION("""COMPUTED_VALUE"""),"2022-04-11 10:22:06 UTC")</f>
        <v>2022-04-11 10:22:06 UTC</v>
      </c>
      <c r="G2391" s="1" t="str">
        <f>IFERROR(__xludf.DUMMYFUNCTION("""COMPUTED_VALUE"""),"4d9bc274ed5aa1e2c25a3672b92de32f")</f>
        <v>4d9bc274ed5aa1e2c25a3672b92de32f</v>
      </c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>
      <c r="A2392" s="2" t="s">
        <v>2745</v>
      </c>
      <c r="B2392" s="2" t="s">
        <v>2742</v>
      </c>
      <c r="C2392" s="1"/>
      <c r="D2392" s="1"/>
      <c r="E2392" s="1"/>
      <c r="F2392" s="1" t="str">
        <f>IFERROR(__xludf.DUMMYFUNCTION("""COMPUTED_VALUE"""),"2022-04-11 10:22:05 UTC")</f>
        <v>2022-04-11 10:22:05 UTC</v>
      </c>
      <c r="G2392" s="1" t="str">
        <f>IFERROR(__xludf.DUMMYFUNCTION("""COMPUTED_VALUE"""),"d66b7bb31c2fe3ff27a9d15c6cd76035")</f>
        <v>d66b7bb31c2fe3ff27a9d15c6cd76035</v>
      </c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>
      <c r="A2393" s="2" t="s">
        <v>2746</v>
      </c>
      <c r="B2393" s="2" t="s">
        <v>2742</v>
      </c>
      <c r="C2393" s="1"/>
      <c r="D2393" s="1"/>
      <c r="E2393" s="1"/>
      <c r="F2393" s="1" t="str">
        <f>IFERROR(__xludf.DUMMYFUNCTION("""COMPUTED_VALUE"""),"2022-04-11 10:22:02 UTC")</f>
        <v>2022-04-11 10:22:02 UTC</v>
      </c>
      <c r="G2393" s="1" t="str">
        <f>IFERROR(__xludf.DUMMYFUNCTION("""COMPUTED_VALUE"""),"876ddab424dbf4977db7b556309e3040")</f>
        <v>876ddab424dbf4977db7b556309e3040</v>
      </c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>
      <c r="A2394" s="2" t="s">
        <v>2747</v>
      </c>
      <c r="B2394" s="2" t="s">
        <v>2748</v>
      </c>
      <c r="C2394" s="1"/>
      <c r="D2394" s="1"/>
      <c r="E2394" s="1"/>
      <c r="F2394" s="1" t="str">
        <f>IFERROR(__xludf.DUMMYFUNCTION("""COMPUTED_VALUE"""),"2022-04-11 10:22:01 UTC")</f>
        <v>2022-04-11 10:22:01 UTC</v>
      </c>
      <c r="G2394" s="1" t="str">
        <f>IFERROR(__xludf.DUMMYFUNCTION("""COMPUTED_VALUE"""),"876ddab424dbf4977db7b556309e3040")</f>
        <v>876ddab424dbf4977db7b556309e3040</v>
      </c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>
      <c r="A2395" s="2" t="s">
        <v>2749</v>
      </c>
      <c r="B2395" s="1"/>
      <c r="C2395" s="1"/>
      <c r="D2395" s="1"/>
      <c r="E2395" s="1"/>
      <c r="F2395" s="1" t="str">
        <f>IFERROR(__xludf.DUMMYFUNCTION("""COMPUTED_VALUE"""),"2022-04-11 10:21:56 UTC")</f>
        <v>2022-04-11 10:21:56 UTC</v>
      </c>
      <c r="G2395" s="1" t="str">
        <f>IFERROR(__xludf.DUMMYFUNCTION("""COMPUTED_VALUE"""),"b86a33187d802b2c5990ff973725077c")</f>
        <v>b86a33187d802b2c5990ff973725077c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>
      <c r="A2396" s="2" t="s">
        <v>2750</v>
      </c>
      <c r="B2396" s="2" t="s">
        <v>2751</v>
      </c>
      <c r="C2396" s="1"/>
      <c r="D2396" s="1"/>
      <c r="E2396" s="1"/>
      <c r="F2396" s="1" t="str">
        <f>IFERROR(__xludf.DUMMYFUNCTION("""COMPUTED_VALUE"""),"2022-04-11 10:21:34 UTC")</f>
        <v>2022-04-11 10:21:34 UTC</v>
      </c>
      <c r="G2396" s="1" t="str">
        <f>IFERROR(__xludf.DUMMYFUNCTION("""COMPUTED_VALUE"""),"876ddab424dbf4977db7b556309e3040")</f>
        <v>876ddab424dbf4977db7b556309e3040</v>
      </c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>
      <c r="A2397" s="2" t="s">
        <v>2752</v>
      </c>
      <c r="B2397" s="2" t="s">
        <v>2742</v>
      </c>
      <c r="C2397" s="1"/>
      <c r="D2397" s="1"/>
      <c r="E2397" s="1"/>
      <c r="F2397" s="1" t="str">
        <f>IFERROR(__xludf.DUMMYFUNCTION("""COMPUTED_VALUE"""),"2022-04-11 10:21:30 UTC")</f>
        <v>2022-04-11 10:21:30 UTC</v>
      </c>
      <c r="G2397" s="1" t="str">
        <f>IFERROR(__xludf.DUMMYFUNCTION("""COMPUTED_VALUE"""),"075cb73e19ebde73477f5c10650fe72b")</f>
        <v>075cb73e19ebde73477f5c10650fe72b</v>
      </c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>
      <c r="A2398" s="2" t="s">
        <v>2753</v>
      </c>
      <c r="B2398" s="2" t="s">
        <v>2742</v>
      </c>
      <c r="C2398" s="1"/>
      <c r="D2398" s="1"/>
      <c r="E2398" s="1"/>
      <c r="F2398" s="1" t="str">
        <f>IFERROR(__xludf.DUMMYFUNCTION("""COMPUTED_VALUE"""),"2022-04-11 10:21:28 UTC")</f>
        <v>2022-04-11 10:21:28 UTC</v>
      </c>
      <c r="G2398" s="1" t="str">
        <f>IFERROR(__xludf.DUMMYFUNCTION("""COMPUTED_VALUE"""),"65cc910d14faa5a05b2ba0d8c6527702")</f>
        <v>65cc910d14faa5a05b2ba0d8c6527702</v>
      </c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>
      <c r="A2399" s="2" t="s">
        <v>2754</v>
      </c>
      <c r="B2399" s="2" t="s">
        <v>2742</v>
      </c>
      <c r="C2399" s="1"/>
      <c r="D2399" s="1"/>
      <c r="E2399" s="1"/>
      <c r="F2399" s="1" t="str">
        <f>IFERROR(__xludf.DUMMYFUNCTION("""COMPUTED_VALUE"""),"2022-04-11 10:21:19 UTC")</f>
        <v>2022-04-11 10:21:19 UTC</v>
      </c>
      <c r="G2399" s="1" t="str">
        <f>IFERROR(__xludf.DUMMYFUNCTION("""COMPUTED_VALUE"""),"075cb73e19ebde73477f5c10650fe72b")</f>
        <v>075cb73e19ebde73477f5c10650fe72b</v>
      </c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>
      <c r="A2400" s="2" t="s">
        <v>2755</v>
      </c>
      <c r="B2400" s="1"/>
      <c r="C2400" s="1"/>
      <c r="D2400" s="1"/>
      <c r="E2400" s="1"/>
      <c r="F2400" s="1" t="str">
        <f>IFERROR(__xludf.DUMMYFUNCTION("""COMPUTED_VALUE"""),"2022-04-11 10:21:16 UTC")</f>
        <v>2022-04-11 10:21:16 UTC</v>
      </c>
      <c r="G2400" s="1" t="str">
        <f>IFERROR(__xludf.DUMMYFUNCTION("""COMPUTED_VALUE"""),"075cb73e19ebde73477f5c10650fe72b")</f>
        <v>075cb73e19ebde73477f5c10650fe72b</v>
      </c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>
      <c r="A2401" s="2" t="s">
        <v>2756</v>
      </c>
      <c r="B2401" s="2" t="s">
        <v>2742</v>
      </c>
      <c r="C2401" s="1"/>
      <c r="D2401" s="1"/>
      <c r="E2401" s="1"/>
      <c r="F2401" s="1" t="str">
        <f>IFERROR(__xludf.DUMMYFUNCTION("""COMPUTED_VALUE"""),"2022-04-11 10:21:14 UTC")</f>
        <v>2022-04-11 10:21:14 UTC</v>
      </c>
      <c r="G2401" s="1" t="str">
        <f>IFERROR(__xludf.DUMMYFUNCTION("""COMPUTED_VALUE"""),"b86a33187d802b2c5990ff973725077c")</f>
        <v>b86a33187d802b2c5990ff973725077c</v>
      </c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>
      <c r="A2402" s="2" t="s">
        <v>2757</v>
      </c>
      <c r="B2402" s="2" t="s">
        <v>2744</v>
      </c>
      <c r="C2402" s="1"/>
      <c r="D2402" s="1"/>
      <c r="E2402" s="1"/>
      <c r="F2402" s="1" t="str">
        <f>IFERROR(__xludf.DUMMYFUNCTION("""COMPUTED_VALUE"""),"2022-04-11 10:21:05 UTC")</f>
        <v>2022-04-11 10:21:05 UTC</v>
      </c>
      <c r="G2402" s="1" t="str">
        <f>IFERROR(__xludf.DUMMYFUNCTION("""COMPUTED_VALUE"""),"b86a33187d802b2c5990ff973725077c")</f>
        <v>b86a33187d802b2c5990ff973725077c</v>
      </c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>
      <c r="A2403" s="2" t="s">
        <v>2758</v>
      </c>
      <c r="B2403" s="2" t="s">
        <v>2744</v>
      </c>
      <c r="C2403" s="1"/>
      <c r="D2403" s="1"/>
      <c r="E2403" s="1"/>
      <c r="F2403" s="1" t="str">
        <f>IFERROR(__xludf.DUMMYFUNCTION("""COMPUTED_VALUE"""),"2022-04-11 10:21:03 UTC")</f>
        <v>2022-04-11 10:21:03 UTC</v>
      </c>
      <c r="G2403" s="1" t="str">
        <f>IFERROR(__xludf.DUMMYFUNCTION("""COMPUTED_VALUE"""),"075cb73e19ebde73477f5c10650fe72b")</f>
        <v>075cb73e19ebde73477f5c10650fe72b</v>
      </c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>
      <c r="A2404" s="2" t="s">
        <v>2759</v>
      </c>
      <c r="B2404" s="1"/>
      <c r="C2404" s="1"/>
      <c r="D2404" s="1"/>
      <c r="E2404" s="1"/>
      <c r="F2404" s="1" t="str">
        <f>IFERROR(__xludf.DUMMYFUNCTION("""COMPUTED_VALUE"""),"2022-04-11 10:20:50 UTC")</f>
        <v>2022-04-11 10:20:50 UTC</v>
      </c>
      <c r="G2404" s="1" t="str">
        <f>IFERROR(__xludf.DUMMYFUNCTION("""COMPUTED_VALUE"""),"b86a33187d802b2c5990ff973725077c")</f>
        <v>b86a33187d802b2c5990ff973725077c</v>
      </c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>
      <c r="A2405" s="2" t="s">
        <v>2760</v>
      </c>
      <c r="B2405" s="1"/>
      <c r="C2405" s="1"/>
      <c r="D2405" s="1"/>
      <c r="E2405" s="1"/>
      <c r="F2405" s="1" t="str">
        <f>IFERROR(__xludf.DUMMYFUNCTION("""COMPUTED_VALUE"""),"2022-04-11 10:20:47 UTC")</f>
        <v>2022-04-11 10:20:47 UTC</v>
      </c>
      <c r="G2405" s="1" t="str">
        <f>IFERROR(__xludf.DUMMYFUNCTION("""COMPUTED_VALUE"""),"075cb73e19ebde73477f5c10650fe72b")</f>
        <v>075cb73e19ebde73477f5c10650fe72b</v>
      </c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>
      <c r="A2406" s="2" t="s">
        <v>2761</v>
      </c>
      <c r="B2406" s="1"/>
      <c r="C2406" s="1"/>
      <c r="D2406" s="1"/>
      <c r="E2406" s="1"/>
      <c r="F2406" s="1" t="str">
        <f>IFERROR(__xludf.DUMMYFUNCTION("""COMPUTED_VALUE"""),"2022-04-11 10:20:32 UTC")</f>
        <v>2022-04-11 10:20:32 UTC</v>
      </c>
      <c r="G2406" s="1" t="str">
        <f>IFERROR(__xludf.DUMMYFUNCTION("""COMPUTED_VALUE"""),"075cb73e19ebde73477f5c10650fe72b")</f>
        <v>075cb73e19ebde73477f5c10650fe72b</v>
      </c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>
      <c r="A2407" s="2" t="s">
        <v>2762</v>
      </c>
      <c r="B2407" s="2" t="s">
        <v>1076</v>
      </c>
      <c r="C2407" s="1"/>
      <c r="D2407" s="1"/>
      <c r="E2407" s="1"/>
      <c r="F2407" s="1" t="str">
        <f>IFERROR(__xludf.DUMMYFUNCTION("""COMPUTED_VALUE"""),"2022-04-11 10:20:29 UTC")</f>
        <v>2022-04-11 10:20:29 UTC</v>
      </c>
      <c r="G2407" s="1" t="str">
        <f>IFERROR(__xludf.DUMMYFUNCTION("""COMPUTED_VALUE"""),"075cb73e19ebde73477f5c10650fe72b")</f>
        <v>075cb73e19ebde73477f5c10650fe72b</v>
      </c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>
      <c r="A2408" s="2" t="s">
        <v>2763</v>
      </c>
      <c r="B2408" s="2" t="s">
        <v>1076</v>
      </c>
      <c r="C2408" s="1"/>
      <c r="D2408" s="1"/>
      <c r="E2408" s="1"/>
      <c r="F2408" s="1" t="str">
        <f>IFERROR(__xludf.DUMMYFUNCTION("""COMPUTED_VALUE"""),"2022-04-11 10:20:25 UTC")</f>
        <v>2022-04-11 10:20:25 UTC</v>
      </c>
      <c r="G2408" s="1" t="str">
        <f>IFERROR(__xludf.DUMMYFUNCTION("""COMPUTED_VALUE"""),"74f17f6c2dca2932a5666063650fcbd8")</f>
        <v>74f17f6c2dca2932a5666063650fcbd8</v>
      </c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>
      <c r="A2409" s="2" t="s">
        <v>2764</v>
      </c>
      <c r="B2409" s="1"/>
      <c r="C2409" s="1"/>
      <c r="D2409" s="1"/>
      <c r="E2409" s="1"/>
      <c r="F2409" s="1" t="str">
        <f>IFERROR(__xludf.DUMMYFUNCTION("""COMPUTED_VALUE"""),"2022-04-11 10:20:23 UTC")</f>
        <v>2022-04-11 10:20:23 UTC</v>
      </c>
      <c r="G2409" s="1" t="str">
        <f>IFERROR(__xludf.DUMMYFUNCTION("""COMPUTED_VALUE"""),"848fd6499cc2ee95f2899e4c310a9937")</f>
        <v>848fd6499cc2ee95f2899e4c310a9937</v>
      </c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>
      <c r="A2410" s="2" t="s">
        <v>2765</v>
      </c>
      <c r="B2410" s="1"/>
      <c r="C2410" s="1"/>
      <c r="D2410" s="1"/>
      <c r="E2410" s="1"/>
      <c r="F2410" s="1" t="str">
        <f>IFERROR(__xludf.DUMMYFUNCTION("""COMPUTED_VALUE"""),"2022-04-11 10:20:21 UTC")</f>
        <v>2022-04-11 10:20:21 UTC</v>
      </c>
      <c r="G2410" s="1" t="str">
        <f>IFERROR(__xludf.DUMMYFUNCTION("""COMPUTED_VALUE"""),"b86a33187d802b2c5990ff973725077c")</f>
        <v>b86a33187d802b2c5990ff973725077c</v>
      </c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>
      <c r="A2411" s="2" t="s">
        <v>2766</v>
      </c>
      <c r="B2411" s="1"/>
      <c r="C2411" s="1"/>
      <c r="D2411" s="1"/>
      <c r="E2411" s="1"/>
      <c r="F2411" s="1" t="str">
        <f>IFERROR(__xludf.DUMMYFUNCTION("""COMPUTED_VALUE"""),"2022-04-11 10:20:19 UTC")</f>
        <v>2022-04-11 10:20:19 UTC</v>
      </c>
      <c r="G2411" s="1" t="str">
        <f>IFERROR(__xludf.DUMMYFUNCTION("""COMPUTED_VALUE"""),"848fd6499cc2ee95f2899e4c310a9937")</f>
        <v>848fd6499cc2ee95f2899e4c310a9937</v>
      </c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>
      <c r="A2412" s="2" t="s">
        <v>2767</v>
      </c>
      <c r="B2412" s="2" t="s">
        <v>2744</v>
      </c>
      <c r="C2412" s="1"/>
      <c r="D2412" s="1"/>
      <c r="E2412" s="1"/>
      <c r="F2412" s="1" t="str">
        <f>IFERROR(__xludf.DUMMYFUNCTION("""COMPUTED_VALUE"""),"2022-04-11 10:20:15 UTC")</f>
        <v>2022-04-11 10:20:15 UTC</v>
      </c>
      <c r="G2412" s="1" t="str">
        <f>IFERROR(__xludf.DUMMYFUNCTION("""COMPUTED_VALUE"""),"848fd6499cc2ee95f2899e4c310a9937")</f>
        <v>848fd6499cc2ee95f2899e4c310a9937</v>
      </c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>
      <c r="A2413" s="2" t="s">
        <v>2768</v>
      </c>
      <c r="B2413" s="1"/>
      <c r="C2413" s="1"/>
      <c r="D2413" s="1"/>
      <c r="E2413" s="1"/>
      <c r="F2413" s="1" t="str">
        <f>IFERROR(__xludf.DUMMYFUNCTION("""COMPUTED_VALUE"""),"2022-04-11 10:20:02 UTC")</f>
        <v>2022-04-11 10:20:02 UTC</v>
      </c>
      <c r="G2413" s="1" t="str">
        <f>IFERROR(__xludf.DUMMYFUNCTION("""COMPUTED_VALUE"""),"764e46b5c236fadbdf0fe20e110e1a81")</f>
        <v>764e46b5c236fadbdf0fe20e110e1a81</v>
      </c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>
      <c r="A2414" s="2" t="s">
        <v>2769</v>
      </c>
      <c r="B2414" s="2" t="s">
        <v>1076</v>
      </c>
      <c r="C2414" s="1"/>
      <c r="D2414" s="1"/>
      <c r="E2414" s="1"/>
      <c r="F2414" s="1" t="str">
        <f>IFERROR(__xludf.DUMMYFUNCTION("""COMPUTED_VALUE"""),"2022-04-11 10:19:57 UTC")</f>
        <v>2022-04-11 10:19:57 UTC</v>
      </c>
      <c r="G2414" s="1" t="str">
        <f>IFERROR(__xludf.DUMMYFUNCTION("""COMPUTED_VALUE"""),"f8268de034a0ebda5766f9647f634fc1")</f>
        <v>f8268de034a0ebda5766f9647f634fc1</v>
      </c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>
      <c r="A2415" s="2" t="s">
        <v>2770</v>
      </c>
      <c r="B2415" s="2" t="s">
        <v>2771</v>
      </c>
      <c r="C2415" s="1"/>
      <c r="D2415" s="1"/>
      <c r="E2415" s="1"/>
      <c r="F2415" s="1" t="str">
        <f>IFERROR(__xludf.DUMMYFUNCTION("""COMPUTED_VALUE"""),"2022-04-11 10:19:56 UTC")</f>
        <v>2022-04-11 10:19:56 UTC</v>
      </c>
      <c r="G2415" s="1" t="str">
        <f>IFERROR(__xludf.DUMMYFUNCTION("""COMPUTED_VALUE"""),"f8268de034a0ebda5766f9647f634fc1")</f>
        <v>f8268de034a0ebda5766f9647f634fc1</v>
      </c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>
      <c r="A2416" s="2" t="s">
        <v>2772</v>
      </c>
      <c r="B2416" s="1"/>
      <c r="C2416" s="1"/>
      <c r="D2416" s="1"/>
      <c r="E2416" s="1"/>
      <c r="F2416" s="1" t="str">
        <f>IFERROR(__xludf.DUMMYFUNCTION("""COMPUTED_VALUE"""),"2022-04-11 10:19:55 UTC")</f>
        <v>2022-04-11 10:19:55 UTC</v>
      </c>
      <c r="G2416" s="1" t="str">
        <f>IFERROR(__xludf.DUMMYFUNCTION("""COMPUTED_VALUE"""),"f8268de034a0ebda5766f9647f634fc1")</f>
        <v>f8268de034a0ebda5766f9647f634fc1</v>
      </c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>
      <c r="A2417" s="2" t="s">
        <v>2772</v>
      </c>
      <c r="B2417" s="1"/>
      <c r="C2417" s="1"/>
      <c r="D2417" s="1"/>
      <c r="E2417" s="1"/>
      <c r="F2417" s="1" t="str">
        <f>IFERROR(__xludf.DUMMYFUNCTION("""COMPUTED_VALUE"""),"2022-04-11 10:19:55 UTC")</f>
        <v>2022-04-11 10:19:55 UTC</v>
      </c>
      <c r="G2417" s="1" t="str">
        <f>IFERROR(__xludf.DUMMYFUNCTION("""COMPUTED_VALUE"""),"4203aaf143232224590ce5d89d54ded5")</f>
        <v>4203aaf143232224590ce5d89d54ded5</v>
      </c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>
      <c r="A2418" s="2" t="s">
        <v>2773</v>
      </c>
      <c r="B2418" s="2" t="s">
        <v>1076</v>
      </c>
      <c r="C2418" s="1"/>
      <c r="D2418" s="1"/>
      <c r="E2418" s="1"/>
      <c r="F2418" s="1" t="str">
        <f>IFERROR(__xludf.DUMMYFUNCTION("""COMPUTED_VALUE"""),"2022-04-11 10:19:53 UTC")</f>
        <v>2022-04-11 10:19:53 UTC</v>
      </c>
      <c r="G2418" s="1" t="str">
        <f>IFERROR(__xludf.DUMMYFUNCTION("""COMPUTED_VALUE"""),"f8268de034a0ebda5766f9647f634fc1")</f>
        <v>f8268de034a0ebda5766f9647f634fc1</v>
      </c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>
      <c r="A2419" s="2" t="s">
        <v>2774</v>
      </c>
      <c r="B2419" s="1"/>
      <c r="C2419" s="1"/>
      <c r="D2419" s="1"/>
      <c r="E2419" s="1"/>
      <c r="F2419" s="1" t="str">
        <f>IFERROR(__xludf.DUMMYFUNCTION("""COMPUTED_VALUE"""),"2022-04-11 10:19:52 UTC")</f>
        <v>2022-04-11 10:19:52 UTC</v>
      </c>
      <c r="G2419" s="1" t="str">
        <f>IFERROR(__xludf.DUMMYFUNCTION("""COMPUTED_VALUE"""),"848fd6499cc2ee95f2899e4c310a9937")</f>
        <v>848fd6499cc2ee95f2899e4c310a9937</v>
      </c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>
      <c r="A2420" s="2" t="s">
        <v>2775</v>
      </c>
      <c r="B2420" s="2" t="s">
        <v>1076</v>
      </c>
      <c r="C2420" s="1"/>
      <c r="D2420" s="1"/>
      <c r="E2420" s="1"/>
      <c r="F2420" s="1" t="str">
        <f>IFERROR(__xludf.DUMMYFUNCTION("""COMPUTED_VALUE"""),"2022-04-11 10:19:51 UTC")</f>
        <v>2022-04-11 10:19:51 UTC</v>
      </c>
      <c r="G2420" s="1" t="str">
        <f>IFERROR(__xludf.DUMMYFUNCTION("""COMPUTED_VALUE"""),"f8268de034a0ebda5766f9647f634fc1")</f>
        <v>f8268de034a0ebda5766f9647f634fc1</v>
      </c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>
      <c r="A2421" s="2" t="s">
        <v>2776</v>
      </c>
      <c r="B2421" s="2" t="s">
        <v>2742</v>
      </c>
      <c r="C2421" s="1"/>
      <c r="D2421" s="1"/>
      <c r="E2421" s="1"/>
      <c r="F2421" s="1" t="str">
        <f>IFERROR(__xludf.DUMMYFUNCTION("""COMPUTED_VALUE"""),"2022-04-11 10:19:43 UTC")</f>
        <v>2022-04-11 10:19:43 UTC</v>
      </c>
      <c r="G2421" s="1" t="str">
        <f>IFERROR(__xludf.DUMMYFUNCTION("""COMPUTED_VALUE"""),"e89f974fe6f64682b4c3b9416f5fe561")</f>
        <v>e89f974fe6f64682b4c3b9416f5fe561</v>
      </c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>
      <c r="A2422" s="2" t="s">
        <v>2777</v>
      </c>
      <c r="B2422" s="1"/>
      <c r="C2422" s="1"/>
      <c r="D2422" s="1"/>
      <c r="E2422" s="1"/>
      <c r="F2422" s="1" t="str">
        <f>IFERROR(__xludf.DUMMYFUNCTION("""COMPUTED_VALUE"""),"2022-04-11 10:19:42 UTC")</f>
        <v>2022-04-11 10:19:42 UTC</v>
      </c>
      <c r="G2422" s="1" t="str">
        <f>IFERROR(__xludf.DUMMYFUNCTION("""COMPUTED_VALUE"""),"666c61958f24534917486c6a6d658efe")</f>
        <v>666c61958f24534917486c6a6d658efe</v>
      </c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>
      <c r="A2423" s="2" t="s">
        <v>2778</v>
      </c>
      <c r="B2423" s="2" t="s">
        <v>1076</v>
      </c>
      <c r="C2423" s="1"/>
      <c r="D2423" s="1"/>
      <c r="E2423" s="1"/>
      <c r="F2423" s="1" t="str">
        <f>IFERROR(__xludf.DUMMYFUNCTION("""COMPUTED_VALUE"""),"2022-04-11 10:19:40 UTC")</f>
        <v>2022-04-11 10:19:40 UTC</v>
      </c>
      <c r="G2423" s="1" t="str">
        <f>IFERROR(__xludf.DUMMYFUNCTION("""COMPUTED_VALUE"""),"6f626ed0ff44a10c16c9dca5127901cc")</f>
        <v>6f626ed0ff44a10c16c9dca5127901cc</v>
      </c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>
      <c r="A2424" s="2" t="s">
        <v>2779</v>
      </c>
      <c r="B2424" s="1"/>
      <c r="C2424" s="1"/>
      <c r="D2424" s="1"/>
      <c r="E2424" s="1"/>
      <c r="F2424" s="1" t="str">
        <f>IFERROR(__xludf.DUMMYFUNCTION("""COMPUTED_VALUE"""),"2022-04-11 10:19:38 UTC")</f>
        <v>2022-04-11 10:19:38 UTC</v>
      </c>
      <c r="G2424" s="1" t="str">
        <f>IFERROR(__xludf.DUMMYFUNCTION("""COMPUTED_VALUE"""),"666c61958f24534917486c6a6d658efe")</f>
        <v>666c61958f24534917486c6a6d658efe</v>
      </c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>
      <c r="A2425" s="2" t="s">
        <v>2780</v>
      </c>
      <c r="B2425" s="1"/>
      <c r="C2425" s="1"/>
      <c r="D2425" s="1"/>
      <c r="E2425" s="1"/>
      <c r="F2425" s="1" t="str">
        <f>IFERROR(__xludf.DUMMYFUNCTION("""COMPUTED_VALUE"""),"2022-04-11 10:19:34 UTC")</f>
        <v>2022-04-11 10:19:34 UTC</v>
      </c>
      <c r="G2425" s="1" t="str">
        <f>IFERROR(__xludf.DUMMYFUNCTION("""COMPUTED_VALUE"""),"666c61958f24534917486c6a6d658efe")</f>
        <v>666c61958f24534917486c6a6d658efe</v>
      </c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>
      <c r="A2426" s="2" t="s">
        <v>2781</v>
      </c>
      <c r="B2426" s="1"/>
      <c r="C2426" s="1"/>
      <c r="D2426" s="1"/>
      <c r="E2426" s="1"/>
      <c r="F2426" s="1" t="str">
        <f>IFERROR(__xludf.DUMMYFUNCTION("""COMPUTED_VALUE"""),"2022-04-11 10:19:32 UTC")</f>
        <v>2022-04-11 10:19:32 UTC</v>
      </c>
      <c r="G2426" s="1" t="str">
        <f>IFERROR(__xludf.DUMMYFUNCTION("""COMPUTED_VALUE"""),"4203aaf143232224590ce5d89d54ded5")</f>
        <v>4203aaf143232224590ce5d89d54ded5</v>
      </c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>
      <c r="A2427" s="2" t="s">
        <v>2782</v>
      </c>
      <c r="B2427" s="1"/>
      <c r="C2427" s="1"/>
      <c r="D2427" s="1"/>
      <c r="E2427" s="1"/>
      <c r="F2427" s="1" t="str">
        <f>IFERROR(__xludf.DUMMYFUNCTION("""COMPUTED_VALUE"""),"2022-04-11 10:19:30 UTC")</f>
        <v>2022-04-11 10:19:30 UTC</v>
      </c>
      <c r="G2427" s="1" t="str">
        <f>IFERROR(__xludf.DUMMYFUNCTION("""COMPUTED_VALUE"""),"dbea4da031f1640f9ba9a7e64cbf4a74")</f>
        <v>dbea4da031f1640f9ba9a7e64cbf4a74</v>
      </c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>
      <c r="A2428" s="2" t="s">
        <v>2783</v>
      </c>
      <c r="B2428" s="2" t="s">
        <v>1076</v>
      </c>
      <c r="C2428" s="1"/>
      <c r="D2428" s="1"/>
      <c r="E2428" s="1"/>
      <c r="F2428" s="1" t="str">
        <f>IFERROR(__xludf.DUMMYFUNCTION("""COMPUTED_VALUE"""),"2022-04-11 10:19:28 UTC")</f>
        <v>2022-04-11 10:19:28 UTC</v>
      </c>
      <c r="G2428" s="1" t="str">
        <f>IFERROR(__xludf.DUMMYFUNCTION("""COMPUTED_VALUE"""),"848fd6499cc2ee95f2899e4c310a9937")</f>
        <v>848fd6499cc2ee95f2899e4c310a9937</v>
      </c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>
      <c r="A2429" s="2" t="s">
        <v>2784</v>
      </c>
      <c r="B2429" s="2" t="s">
        <v>2785</v>
      </c>
      <c r="C2429" s="1"/>
      <c r="D2429" s="1"/>
      <c r="E2429" s="1"/>
      <c r="F2429" s="1" t="str">
        <f>IFERROR(__xludf.DUMMYFUNCTION("""COMPUTED_VALUE"""),"2022-04-11 10:18:57 UTC")</f>
        <v>2022-04-11 10:18:57 UTC</v>
      </c>
      <c r="G2429" s="1" t="str">
        <f>IFERROR(__xludf.DUMMYFUNCTION("""COMPUTED_VALUE"""),"e89f974fe6f64682b4c3b9416f5fe561")</f>
        <v>e89f974fe6f64682b4c3b9416f5fe561</v>
      </c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>
      <c r="A2430" s="2" t="s">
        <v>2786</v>
      </c>
      <c r="B2430" s="1"/>
      <c r="C2430" s="1"/>
      <c r="D2430" s="1"/>
      <c r="E2430" s="1"/>
      <c r="F2430" s="1" t="str">
        <f>IFERROR(__xludf.DUMMYFUNCTION("""COMPUTED_VALUE"""),"2022-04-11 10:18:49 UTC")</f>
        <v>2022-04-11 10:18:49 UTC</v>
      </c>
      <c r="G2430" s="1" t="str">
        <f>IFERROR(__xludf.DUMMYFUNCTION("""COMPUTED_VALUE"""),"8f4010646fb6d7814d401c5025a83030")</f>
        <v>8f4010646fb6d7814d401c5025a83030</v>
      </c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>
      <c r="A2431" s="2" t="s">
        <v>2787</v>
      </c>
      <c r="B2431" s="1"/>
      <c r="C2431" s="1"/>
      <c r="D2431" s="1"/>
      <c r="E2431" s="1"/>
      <c r="F2431" s="1" t="str">
        <f>IFERROR(__xludf.DUMMYFUNCTION("""COMPUTED_VALUE"""),"2022-04-11 10:18:44 UTC")</f>
        <v>2022-04-11 10:18:44 UTC</v>
      </c>
      <c r="G2431" s="1" t="str">
        <f>IFERROR(__xludf.DUMMYFUNCTION("""COMPUTED_VALUE"""),"f8268de034a0ebda5766f9647f634fc1")</f>
        <v>f8268de034a0ebda5766f9647f634fc1</v>
      </c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>
      <c r="A2432" s="2" t="s">
        <v>2788</v>
      </c>
      <c r="B2432" s="1"/>
      <c r="C2432" s="1"/>
      <c r="D2432" s="1"/>
      <c r="E2432" s="1"/>
      <c r="F2432" s="1" t="str">
        <f>IFERROR(__xludf.DUMMYFUNCTION("""COMPUTED_VALUE"""),"2022-04-11 10:18:38 UTC")</f>
        <v>2022-04-11 10:18:38 UTC</v>
      </c>
      <c r="G2432" s="1" t="str">
        <f>IFERROR(__xludf.DUMMYFUNCTION("""COMPUTED_VALUE"""),"8f4010646fb6d7814d401c5025a83030")</f>
        <v>8f4010646fb6d7814d401c5025a83030</v>
      </c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>
      <c r="A2433" s="2" t="s">
        <v>2789</v>
      </c>
      <c r="B2433" s="1"/>
      <c r="C2433" s="1"/>
      <c r="D2433" s="1"/>
      <c r="E2433" s="1"/>
      <c r="F2433" s="1" t="str">
        <f>IFERROR(__xludf.DUMMYFUNCTION("""COMPUTED_VALUE"""),"2022-04-11 10:18:36 UTC")</f>
        <v>2022-04-11 10:18:36 UTC</v>
      </c>
      <c r="G2433" s="1" t="str">
        <f>IFERROR(__xludf.DUMMYFUNCTION("""COMPUTED_VALUE"""),"e89f974fe6f64682b4c3b9416f5fe561")</f>
        <v>e89f974fe6f64682b4c3b9416f5fe561</v>
      </c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>
      <c r="A2434" s="2" t="s">
        <v>2790</v>
      </c>
      <c r="B2434" s="1"/>
      <c r="C2434" s="1"/>
      <c r="D2434" s="1"/>
      <c r="E2434" s="1"/>
      <c r="F2434" s="1" t="str">
        <f>IFERROR(__xludf.DUMMYFUNCTION("""COMPUTED_VALUE"""),"2022-04-11 10:18:32 UTC")</f>
        <v>2022-04-11 10:18:32 UTC</v>
      </c>
      <c r="G2434" s="1" t="str">
        <f>IFERROR(__xludf.DUMMYFUNCTION("""COMPUTED_VALUE"""),"8f4010646fb6d7814d401c5025a83030")</f>
        <v>8f4010646fb6d7814d401c5025a83030</v>
      </c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>
      <c r="A2435" s="2" t="s">
        <v>2791</v>
      </c>
      <c r="B2435" s="2" t="s">
        <v>1263</v>
      </c>
      <c r="C2435" s="1"/>
      <c r="D2435" s="1"/>
      <c r="E2435" s="1"/>
      <c r="F2435" s="1" t="str">
        <f>IFERROR(__xludf.DUMMYFUNCTION("""COMPUTED_VALUE"""),"2022-04-11 10:18:30 UTC")</f>
        <v>2022-04-11 10:18:30 UTC</v>
      </c>
      <c r="G2435" s="1" t="str">
        <f>IFERROR(__xludf.DUMMYFUNCTION("""COMPUTED_VALUE"""),"b86a33187d802b2c5990ff973725077c")</f>
        <v>b86a33187d802b2c5990ff973725077c</v>
      </c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>
      <c r="A2436" s="2" t="s">
        <v>2792</v>
      </c>
      <c r="B2436" s="2" t="s">
        <v>2793</v>
      </c>
      <c r="C2436" s="1"/>
      <c r="D2436" s="1"/>
      <c r="E2436" s="1"/>
      <c r="F2436" s="1" t="str">
        <f>IFERROR(__xludf.DUMMYFUNCTION("""COMPUTED_VALUE"""),"2022-04-11 10:18:28 UTC")</f>
        <v>2022-04-11 10:18:28 UTC</v>
      </c>
      <c r="G2436" s="1" t="str">
        <f>IFERROR(__xludf.DUMMYFUNCTION("""COMPUTED_VALUE"""),"8f4010646fb6d7814d401c5025a83030")</f>
        <v>8f4010646fb6d7814d401c5025a83030</v>
      </c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>
      <c r="A2437" s="2" t="s">
        <v>2794</v>
      </c>
      <c r="B2437" s="2" t="s">
        <v>2795</v>
      </c>
      <c r="C2437" s="1"/>
      <c r="D2437" s="1"/>
      <c r="E2437" s="1"/>
      <c r="F2437" s="1" t="str">
        <f>IFERROR(__xludf.DUMMYFUNCTION("""COMPUTED_VALUE"""),"2022-04-11 10:18:27 UTC")</f>
        <v>2022-04-11 10:18:27 UTC</v>
      </c>
      <c r="G2437" s="1" t="str">
        <f>IFERROR(__xludf.DUMMYFUNCTION("""COMPUTED_VALUE"""),"8f4010646fb6d7814d401c5025a83030")</f>
        <v>8f4010646fb6d7814d401c5025a83030</v>
      </c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>
      <c r="A2438" s="2" t="s">
        <v>2796</v>
      </c>
      <c r="B2438" s="1"/>
      <c r="C2438" s="1"/>
      <c r="D2438" s="1"/>
      <c r="E2438" s="1"/>
      <c r="F2438" s="1" t="str">
        <f>IFERROR(__xludf.DUMMYFUNCTION("""COMPUTED_VALUE"""),"2022-04-11 10:18:24 UTC")</f>
        <v>2022-04-11 10:18:24 UTC</v>
      </c>
      <c r="G2438" s="1" t="str">
        <f>IFERROR(__xludf.DUMMYFUNCTION("""COMPUTED_VALUE"""),"8f4010646fb6d7814d401c5025a83030")</f>
        <v>8f4010646fb6d7814d401c5025a83030</v>
      </c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>
      <c r="A2439" s="2" t="s">
        <v>2797</v>
      </c>
      <c r="B2439" s="2" t="s">
        <v>2742</v>
      </c>
      <c r="C2439" s="1"/>
      <c r="D2439" s="1"/>
      <c r="E2439" s="1"/>
      <c r="F2439" s="1" t="str">
        <f>IFERROR(__xludf.DUMMYFUNCTION("""COMPUTED_VALUE"""),"2022-04-11 10:18:23 UTC")</f>
        <v>2022-04-11 10:18:23 UTC</v>
      </c>
      <c r="G2439" s="1" t="str">
        <f>IFERROR(__xludf.DUMMYFUNCTION("""COMPUTED_VALUE"""),"8f4010646fb6d7814d401c5025a83030")</f>
        <v>8f4010646fb6d7814d401c5025a83030</v>
      </c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>
      <c r="A2440" s="2" t="s">
        <v>2798</v>
      </c>
      <c r="B2440" s="2" t="s">
        <v>1076</v>
      </c>
      <c r="C2440" s="1"/>
      <c r="D2440" s="1"/>
      <c r="E2440" s="1"/>
      <c r="F2440" s="1" t="str">
        <f>IFERROR(__xludf.DUMMYFUNCTION("""COMPUTED_VALUE"""),"2022-04-11 10:18:22 UTC")</f>
        <v>2022-04-11 10:18:22 UTC</v>
      </c>
      <c r="G2440" s="1" t="str">
        <f>IFERROR(__xludf.DUMMYFUNCTION("""COMPUTED_VALUE"""),"8f4010646fb6d7814d401c5025a83030")</f>
        <v>8f4010646fb6d7814d401c5025a83030</v>
      </c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>
      <c r="A2441" s="2" t="s">
        <v>2799</v>
      </c>
      <c r="B2441" s="1"/>
      <c r="C2441" s="1"/>
      <c r="D2441" s="1"/>
      <c r="E2441" s="1"/>
      <c r="F2441" s="1" t="str">
        <f>IFERROR(__xludf.DUMMYFUNCTION("""COMPUTED_VALUE"""),"2022-04-11 10:18:18 UTC")</f>
        <v>2022-04-11 10:18:18 UTC</v>
      </c>
      <c r="G2441" s="1" t="str">
        <f>IFERROR(__xludf.DUMMYFUNCTION("""COMPUTED_VALUE"""),"8f4010646fb6d7814d401c5025a83030")</f>
        <v>8f4010646fb6d7814d401c5025a83030</v>
      </c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>
      <c r="A2442" s="2" t="s">
        <v>2800</v>
      </c>
      <c r="B2442" s="2" t="s">
        <v>1076</v>
      </c>
      <c r="C2442" s="1"/>
      <c r="D2442" s="1"/>
      <c r="E2442" s="1"/>
      <c r="F2442" s="1" t="str">
        <f>IFERROR(__xludf.DUMMYFUNCTION("""COMPUTED_VALUE"""),"2022-04-11 10:18:09 UTC")</f>
        <v>2022-04-11 10:18:09 UTC</v>
      </c>
      <c r="G2442" s="1" t="str">
        <f>IFERROR(__xludf.DUMMYFUNCTION("""COMPUTED_VALUE"""),"8f4010646fb6d7814d401c5025a83030")</f>
        <v>8f4010646fb6d7814d401c5025a83030</v>
      </c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>
      <c r="A2443" s="2" t="s">
        <v>2801</v>
      </c>
      <c r="B2443" s="2" t="s">
        <v>2802</v>
      </c>
      <c r="C2443" s="1"/>
      <c r="D2443" s="1"/>
      <c r="E2443" s="1"/>
      <c r="F2443" s="1" t="str">
        <f>IFERROR(__xludf.DUMMYFUNCTION("""COMPUTED_VALUE"""),"2022-04-11 10:17:31 UTC")</f>
        <v>2022-04-11 10:17:31 UTC</v>
      </c>
      <c r="G2443" s="1" t="str">
        <f>IFERROR(__xludf.DUMMYFUNCTION("""COMPUTED_VALUE"""),"8f4010646fb6d7814d401c5025a83030")</f>
        <v>8f4010646fb6d7814d401c5025a83030</v>
      </c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>
      <c r="A2444" s="2" t="s">
        <v>2803</v>
      </c>
      <c r="B2444" s="2" t="s">
        <v>2802</v>
      </c>
      <c r="C2444" s="1"/>
      <c r="D2444" s="1"/>
      <c r="E2444" s="1"/>
      <c r="F2444" s="1" t="str">
        <f>IFERROR(__xludf.DUMMYFUNCTION("""COMPUTED_VALUE"""),"2022-04-11 10:17:26 UTC")</f>
        <v>2022-04-11 10:17:26 UTC</v>
      </c>
      <c r="G2444" s="1" t="str">
        <f>IFERROR(__xludf.DUMMYFUNCTION("""COMPUTED_VALUE"""),"8f4010646fb6d7814d401c5025a83030")</f>
        <v>8f4010646fb6d7814d401c5025a83030</v>
      </c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>
      <c r="A2445" s="2" t="s">
        <v>2804</v>
      </c>
      <c r="B2445" s="2" t="s">
        <v>2802</v>
      </c>
      <c r="C2445" s="1"/>
      <c r="D2445" s="1"/>
      <c r="E2445" s="1"/>
      <c r="F2445" s="1" t="str">
        <f>IFERROR(__xludf.DUMMYFUNCTION("""COMPUTED_VALUE"""),"2022-04-11 10:17:25 UTC")</f>
        <v>2022-04-11 10:17:25 UTC</v>
      </c>
      <c r="G2445" s="1" t="str">
        <f>IFERROR(__xludf.DUMMYFUNCTION("""COMPUTED_VALUE"""),"8f4010646fb6d7814d401c5025a83030")</f>
        <v>8f4010646fb6d7814d401c5025a83030</v>
      </c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>
      <c r="A2446" s="2" t="s">
        <v>2805</v>
      </c>
      <c r="B2446" s="2" t="s">
        <v>2806</v>
      </c>
      <c r="C2446" s="1"/>
      <c r="D2446" s="1"/>
      <c r="E2446" s="1"/>
      <c r="F2446" s="1" t="str">
        <f>IFERROR(__xludf.DUMMYFUNCTION("""COMPUTED_VALUE"""),"2022-04-11 10:16:49 UTC")</f>
        <v>2022-04-11 10:16:49 UTC</v>
      </c>
      <c r="G2446" s="1" t="str">
        <f>IFERROR(__xludf.DUMMYFUNCTION("""COMPUTED_VALUE"""),"2ee04cecad2ec4426737917831b190de")</f>
        <v>2ee04cecad2ec4426737917831b190de</v>
      </c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>
      <c r="A2447" s="2" t="s">
        <v>2807</v>
      </c>
      <c r="B2447" s="1"/>
      <c r="C2447" s="1"/>
      <c r="D2447" s="1"/>
      <c r="E2447" s="1"/>
      <c r="F2447" s="1" t="str">
        <f>IFERROR(__xludf.DUMMYFUNCTION("""COMPUTED_VALUE"""),"2022-04-11 10:16:40 UTC")</f>
        <v>2022-04-11 10:16:40 UTC</v>
      </c>
      <c r="G2447" s="1" t="str">
        <f>IFERROR(__xludf.DUMMYFUNCTION("""COMPUTED_VALUE"""),"8f4010646fb6d7814d401c5025a83030")</f>
        <v>8f4010646fb6d7814d401c5025a83030</v>
      </c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>
      <c r="A2448" s="2" t="s">
        <v>2808</v>
      </c>
      <c r="B2448" s="2" t="s">
        <v>2806</v>
      </c>
      <c r="C2448" s="1"/>
      <c r="D2448" s="1"/>
      <c r="E2448" s="1"/>
      <c r="F2448" s="1" t="str">
        <f>IFERROR(__xludf.DUMMYFUNCTION("""COMPUTED_VALUE"""),"2022-04-11 10:16:38 UTC")</f>
        <v>2022-04-11 10:16:38 UTC</v>
      </c>
      <c r="G2448" s="1" t="str">
        <f>IFERROR(__xludf.DUMMYFUNCTION("""COMPUTED_VALUE"""),"8f4010646fb6d7814d401c5025a83030")</f>
        <v>8f4010646fb6d7814d401c5025a83030</v>
      </c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>
      <c r="A2449" s="2" t="s">
        <v>2809</v>
      </c>
      <c r="B2449" s="2" t="s">
        <v>2806</v>
      </c>
      <c r="C2449" s="1"/>
      <c r="D2449" s="1"/>
      <c r="E2449" s="1"/>
      <c r="F2449" s="1" t="str">
        <f>IFERROR(__xludf.DUMMYFUNCTION("""COMPUTED_VALUE"""),"2022-04-11 10:16:37 UTC")</f>
        <v>2022-04-11 10:16:37 UTC</v>
      </c>
      <c r="G2449" s="1" t="str">
        <f>IFERROR(__xludf.DUMMYFUNCTION("""COMPUTED_VALUE"""),"2ee04cecad2ec4426737917831b190de")</f>
        <v>2ee04cecad2ec4426737917831b190de</v>
      </c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>
      <c r="A2450" s="2" t="s">
        <v>2810</v>
      </c>
      <c r="B2450" s="1"/>
      <c r="C2450" s="1"/>
      <c r="D2450" s="1"/>
      <c r="E2450" s="1"/>
      <c r="F2450" s="1" t="str">
        <f>IFERROR(__xludf.DUMMYFUNCTION("""COMPUTED_VALUE"""),"2022-04-11 10:16:33 UTC")</f>
        <v>2022-04-11 10:16:33 UTC</v>
      </c>
      <c r="G2450" s="1" t="str">
        <f>IFERROR(__xludf.DUMMYFUNCTION("""COMPUTED_VALUE"""),"ab2dab905bd841df6ef21dfb01175a30")</f>
        <v>ab2dab905bd841df6ef21dfb01175a30</v>
      </c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>
      <c r="A2451" s="2" t="s">
        <v>2811</v>
      </c>
      <c r="B2451" s="1"/>
      <c r="C2451" s="1"/>
      <c r="D2451" s="1"/>
      <c r="E2451" s="1"/>
      <c r="F2451" s="1" t="str">
        <f>IFERROR(__xludf.DUMMYFUNCTION("""COMPUTED_VALUE"""),"2022-04-11 10:16:32 UTC")</f>
        <v>2022-04-11 10:16:32 UTC</v>
      </c>
      <c r="G2451" s="1" t="str">
        <f>IFERROR(__xludf.DUMMYFUNCTION("""COMPUTED_VALUE"""),"8f4010646fb6d7814d401c5025a83030")</f>
        <v>8f4010646fb6d7814d401c5025a83030</v>
      </c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>
      <c r="A2452" s="2" t="s">
        <v>2812</v>
      </c>
      <c r="B2452" s="2" t="s">
        <v>2813</v>
      </c>
      <c r="C2452" s="1"/>
      <c r="D2452" s="1"/>
      <c r="E2452" s="1"/>
      <c r="F2452" s="1" t="str">
        <f>IFERROR(__xludf.DUMMYFUNCTION("""COMPUTED_VALUE"""),"2022-04-11 10:16:19 UTC")</f>
        <v>2022-04-11 10:16:19 UTC</v>
      </c>
      <c r="G2452" s="1" t="str">
        <f>IFERROR(__xludf.DUMMYFUNCTION("""COMPUTED_VALUE"""),"733ca49c1a8795799e74eb5b76173ec6")</f>
        <v>733ca49c1a8795799e74eb5b76173ec6</v>
      </c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>
      <c r="A2453" s="2" t="s">
        <v>2814</v>
      </c>
      <c r="B2453" s="2" t="s">
        <v>1229</v>
      </c>
      <c r="C2453" s="1"/>
      <c r="D2453" s="1"/>
      <c r="E2453" s="1"/>
      <c r="F2453" s="1" t="str">
        <f>IFERROR(__xludf.DUMMYFUNCTION("""COMPUTED_VALUE"""),"2022-04-11 10:16:18 UTC")</f>
        <v>2022-04-11 10:16:18 UTC</v>
      </c>
      <c r="G2453" s="1" t="str">
        <f>IFERROR(__xludf.DUMMYFUNCTION("""COMPUTED_VALUE"""),"dbea4da031f1640f9ba9a7e64cbf4a74")</f>
        <v>dbea4da031f1640f9ba9a7e64cbf4a74</v>
      </c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>
      <c r="A2454" s="2" t="s">
        <v>2815</v>
      </c>
      <c r="B2454" s="2" t="s">
        <v>2427</v>
      </c>
      <c r="C2454" s="1"/>
      <c r="D2454" s="1"/>
      <c r="E2454" s="1"/>
      <c r="F2454" s="1" t="str">
        <f>IFERROR(__xludf.DUMMYFUNCTION("""COMPUTED_VALUE"""),"2022-04-11 10:16:16 UTC")</f>
        <v>2022-04-11 10:16:16 UTC</v>
      </c>
      <c r="G2454" s="1" t="str">
        <f>IFERROR(__xludf.DUMMYFUNCTION("""COMPUTED_VALUE"""),"f8268de034a0ebda5766f9647f634fc1")</f>
        <v>f8268de034a0ebda5766f9647f634fc1</v>
      </c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>
      <c r="A2455" s="2" t="s">
        <v>2816</v>
      </c>
      <c r="B2455" s="2" t="s">
        <v>1263</v>
      </c>
      <c r="C2455" s="1"/>
      <c r="D2455" s="1"/>
      <c r="E2455" s="1"/>
      <c r="F2455" s="1" t="str">
        <f>IFERROR(__xludf.DUMMYFUNCTION("""COMPUTED_VALUE"""),"2022-04-11 10:16:13 UTC")</f>
        <v>2022-04-11 10:16:13 UTC</v>
      </c>
      <c r="G2455" s="1" t="str">
        <f>IFERROR(__xludf.DUMMYFUNCTION("""COMPUTED_VALUE"""),"e5cba599a78f7724b3b5afe473450f2e")</f>
        <v>e5cba599a78f7724b3b5afe473450f2e</v>
      </c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>
      <c r="A2456" s="2" t="s">
        <v>2817</v>
      </c>
      <c r="B2456" s="1"/>
      <c r="C2456" s="1"/>
      <c r="D2456" s="1"/>
      <c r="E2456" s="1"/>
      <c r="F2456" s="1" t="str">
        <f>IFERROR(__xludf.DUMMYFUNCTION("""COMPUTED_VALUE"""),"2022-04-11 10:16:11 UTC")</f>
        <v>2022-04-11 10:16:11 UTC</v>
      </c>
      <c r="G2456" s="1" t="str">
        <f>IFERROR(__xludf.DUMMYFUNCTION("""COMPUTED_VALUE"""),"0512e18ded9bd24597d81dc8113ccac2")</f>
        <v>0512e18ded9bd24597d81dc8113ccac2</v>
      </c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>
      <c r="A2457" s="2" t="s">
        <v>2817</v>
      </c>
      <c r="B2457" s="1"/>
      <c r="C2457" s="1"/>
      <c r="D2457" s="1"/>
      <c r="E2457" s="1"/>
      <c r="F2457" s="1" t="str">
        <f>IFERROR(__xludf.DUMMYFUNCTION("""COMPUTED_VALUE"""),"2022-04-11 10:16:11 UTC")</f>
        <v>2022-04-11 10:16:11 UTC</v>
      </c>
      <c r="G2457" s="1" t="str">
        <f>IFERROR(__xludf.DUMMYFUNCTION("""COMPUTED_VALUE"""),"e89f974fe6f64682b4c3b9416f5fe561")</f>
        <v>e89f974fe6f64682b4c3b9416f5fe561</v>
      </c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>
      <c r="A2458" s="2" t="s">
        <v>2818</v>
      </c>
      <c r="B2458" s="1"/>
      <c r="C2458" s="1"/>
      <c r="D2458" s="1"/>
      <c r="E2458" s="1"/>
      <c r="F2458" s="1" t="str">
        <f>IFERROR(__xludf.DUMMYFUNCTION("""COMPUTED_VALUE"""),"2022-04-11 10:16:09 UTC")</f>
        <v>2022-04-11 10:16:09 UTC</v>
      </c>
      <c r="G2458" s="1" t="str">
        <f>IFERROR(__xludf.DUMMYFUNCTION("""COMPUTED_VALUE"""),"167beaeb7453758b48cdbc98e2268317")</f>
        <v>167beaeb7453758b48cdbc98e2268317</v>
      </c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>
      <c r="A2459" s="2" t="s">
        <v>2818</v>
      </c>
      <c r="B2459" s="2" t="s">
        <v>2813</v>
      </c>
      <c r="C2459" s="1"/>
      <c r="D2459" s="1"/>
      <c r="E2459" s="1"/>
      <c r="F2459" s="1" t="str">
        <f>IFERROR(__xludf.DUMMYFUNCTION("""COMPUTED_VALUE"""),"2022-04-11 10:16:09 UTC")</f>
        <v>2022-04-11 10:16:09 UTC</v>
      </c>
      <c r="G2459" s="1" t="str">
        <f>IFERROR(__xludf.DUMMYFUNCTION("""COMPUTED_VALUE"""),"2ee04cecad2ec4426737917831b190de")</f>
        <v>2ee04cecad2ec4426737917831b190de</v>
      </c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>
      <c r="A2460" s="2" t="s">
        <v>2819</v>
      </c>
      <c r="B2460" s="2" t="s">
        <v>2793</v>
      </c>
      <c r="C2460" s="1"/>
      <c r="D2460" s="1"/>
      <c r="E2460" s="1"/>
      <c r="F2460" s="1" t="str">
        <f>IFERROR(__xludf.DUMMYFUNCTION("""COMPUTED_VALUE"""),"2022-04-11 10:16:06 UTC")</f>
        <v>2022-04-11 10:16:06 UTC</v>
      </c>
      <c r="G2460" s="1" t="str">
        <f>IFERROR(__xludf.DUMMYFUNCTION("""COMPUTED_VALUE"""),"2ee04cecad2ec4426737917831b190de")</f>
        <v>2ee04cecad2ec4426737917831b190de</v>
      </c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>
      <c r="A2461" s="2" t="s">
        <v>2820</v>
      </c>
      <c r="B2461" s="2" t="s">
        <v>1229</v>
      </c>
      <c r="C2461" s="1"/>
      <c r="D2461" s="1"/>
      <c r="E2461" s="1"/>
      <c r="F2461" s="1" t="str">
        <f>IFERROR(__xludf.DUMMYFUNCTION("""COMPUTED_VALUE"""),"2022-04-11 10:16:05 UTC")</f>
        <v>2022-04-11 10:16:05 UTC</v>
      </c>
      <c r="G2461" s="1" t="str">
        <f>IFERROR(__xludf.DUMMYFUNCTION("""COMPUTED_VALUE"""),"2ee04cecad2ec4426737917831b190de")</f>
        <v>2ee04cecad2ec4426737917831b190de</v>
      </c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>
      <c r="A2462" s="2" t="s">
        <v>2821</v>
      </c>
      <c r="B2462" s="2" t="s">
        <v>2793</v>
      </c>
      <c r="C2462" s="1"/>
      <c r="D2462" s="1"/>
      <c r="E2462" s="1"/>
      <c r="F2462" s="1" t="str">
        <f>IFERROR(__xludf.DUMMYFUNCTION("""COMPUTED_VALUE"""),"2022-04-11 10:16:04 UTC")</f>
        <v>2022-04-11 10:16:04 UTC</v>
      </c>
      <c r="G2462" s="1" t="str">
        <f>IFERROR(__xludf.DUMMYFUNCTION("""COMPUTED_VALUE"""),"e91126f719894793e7afc68967db7181")</f>
        <v>e91126f719894793e7afc68967db7181</v>
      </c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>
      <c r="A2463" s="2" t="s">
        <v>2822</v>
      </c>
      <c r="B2463" s="2" t="s">
        <v>2793</v>
      </c>
      <c r="C2463" s="1"/>
      <c r="D2463" s="1"/>
      <c r="E2463" s="1"/>
      <c r="F2463" s="1" t="str">
        <f>IFERROR(__xludf.DUMMYFUNCTION("""COMPUTED_VALUE"""),"2022-04-11 10:16:00 UTC")</f>
        <v>2022-04-11 10:16:00 UTC</v>
      </c>
      <c r="G2463" s="1" t="str">
        <f>IFERROR(__xludf.DUMMYFUNCTION("""COMPUTED_VALUE"""),"2ee04cecad2ec4426737917831b190de")</f>
        <v>2ee04cecad2ec4426737917831b190de</v>
      </c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>
      <c r="A2464" s="2" t="s">
        <v>2823</v>
      </c>
      <c r="B2464" s="2" t="s">
        <v>2716</v>
      </c>
      <c r="C2464" s="1"/>
      <c r="D2464" s="1"/>
      <c r="E2464" s="1"/>
      <c r="F2464" s="1" t="str">
        <f>IFERROR(__xludf.DUMMYFUNCTION("""COMPUTED_VALUE"""),"2022-04-11 10:15:52 UTC")</f>
        <v>2022-04-11 10:15:52 UTC</v>
      </c>
      <c r="G2464" s="1" t="str">
        <f>IFERROR(__xludf.DUMMYFUNCTION("""COMPUTED_VALUE"""),"e5cba599a78f7724b3b5afe473450f2e")</f>
        <v>e5cba599a78f7724b3b5afe473450f2e</v>
      </c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>
      <c r="A2465" s="2" t="s">
        <v>2824</v>
      </c>
      <c r="B2465" s="2" t="s">
        <v>1229</v>
      </c>
      <c r="C2465" s="1"/>
      <c r="D2465" s="1"/>
      <c r="E2465" s="1"/>
      <c r="F2465" s="1" t="str">
        <f>IFERROR(__xludf.DUMMYFUNCTION("""COMPUTED_VALUE"""),"2022-04-11 10:15:44 UTC")</f>
        <v>2022-04-11 10:15:44 UTC</v>
      </c>
      <c r="G2465" s="1" t="str">
        <f>IFERROR(__xludf.DUMMYFUNCTION("""COMPUTED_VALUE"""),"e5cba599a78f7724b3b5afe473450f2e")</f>
        <v>e5cba599a78f7724b3b5afe473450f2e</v>
      </c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>
      <c r="A2466" s="2" t="s">
        <v>2825</v>
      </c>
      <c r="B2466" s="2" t="s">
        <v>2744</v>
      </c>
      <c r="C2466" s="1"/>
      <c r="D2466" s="1"/>
      <c r="E2466" s="1"/>
      <c r="F2466" s="1" t="str">
        <f>IFERROR(__xludf.DUMMYFUNCTION("""COMPUTED_VALUE"""),"2022-04-11 10:15:25 UTC")</f>
        <v>2022-04-11 10:15:25 UTC</v>
      </c>
      <c r="G2466" s="1" t="str">
        <f>IFERROR(__xludf.DUMMYFUNCTION("""COMPUTED_VALUE"""),"075cb73e19ebde73477f5c10650fe72b")</f>
        <v>075cb73e19ebde73477f5c10650fe72b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>
      <c r="A2467" s="2" t="s">
        <v>2826</v>
      </c>
      <c r="B2467" s="1"/>
      <c r="C2467" s="1"/>
      <c r="D2467" s="1"/>
      <c r="E2467" s="1"/>
      <c r="F2467" s="1" t="str">
        <f>IFERROR(__xludf.DUMMYFUNCTION("""COMPUTED_VALUE"""),"2022-04-11 10:14:36 UTC")</f>
        <v>2022-04-11 10:14:36 UTC</v>
      </c>
      <c r="G2467" s="1" t="str">
        <f>IFERROR(__xludf.DUMMYFUNCTION("""COMPUTED_VALUE"""),"4d9bc274ed5aa1e2c25a3672b92de32f")</f>
        <v>4d9bc274ed5aa1e2c25a3672b92de32f</v>
      </c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>
      <c r="A2468" s="2" t="s">
        <v>2827</v>
      </c>
      <c r="B2468" s="2" t="s">
        <v>1263</v>
      </c>
      <c r="C2468" s="1"/>
      <c r="D2468" s="1"/>
      <c r="E2468" s="1"/>
      <c r="F2468" s="1" t="str">
        <f>IFERROR(__xludf.DUMMYFUNCTION("""COMPUTED_VALUE"""),"2022-04-11 10:14:30 UTC")</f>
        <v>2022-04-11 10:14:30 UTC</v>
      </c>
      <c r="G2468" s="1" t="str">
        <f>IFERROR(__xludf.DUMMYFUNCTION("""COMPUTED_VALUE"""),"876ddab424dbf4977db7b556309e3040")</f>
        <v>876ddab424dbf4977db7b556309e3040</v>
      </c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>
      <c r="A2469" s="2" t="s">
        <v>2828</v>
      </c>
      <c r="B2469" s="1"/>
      <c r="C2469" s="1"/>
      <c r="D2469" s="1"/>
      <c r="E2469" s="1"/>
      <c r="F2469" s="1" t="str">
        <f>IFERROR(__xludf.DUMMYFUNCTION("""COMPUTED_VALUE"""),"2022-04-11 10:14:26 UTC")</f>
        <v>2022-04-11 10:14:26 UTC</v>
      </c>
      <c r="G2469" s="1" t="str">
        <f>IFERROR(__xludf.DUMMYFUNCTION("""COMPUTED_VALUE"""),"876ddab424dbf4977db7b556309e3040")</f>
        <v>876ddab424dbf4977db7b556309e3040</v>
      </c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>
      <c r="A2470" s="2" t="s">
        <v>2829</v>
      </c>
      <c r="B2470" s="1"/>
      <c r="C2470" s="1"/>
      <c r="D2470" s="1"/>
      <c r="E2470" s="1"/>
      <c r="F2470" s="1" t="str">
        <f>IFERROR(__xludf.DUMMYFUNCTION("""COMPUTED_VALUE"""),"2022-04-11 10:14:25 UTC")</f>
        <v>2022-04-11 10:14:25 UTC</v>
      </c>
      <c r="G2470" s="1" t="str">
        <f>IFERROR(__xludf.DUMMYFUNCTION("""COMPUTED_VALUE"""),"df495ebe85542503fa64472dfd378c77")</f>
        <v>df495ebe85542503fa64472dfd378c77</v>
      </c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>
      <c r="A2471" s="2" t="s">
        <v>2830</v>
      </c>
      <c r="B2471" s="2" t="s">
        <v>2427</v>
      </c>
      <c r="C2471" s="1"/>
      <c r="D2471" s="1"/>
      <c r="E2471" s="1"/>
      <c r="F2471" s="1" t="str">
        <f>IFERROR(__xludf.DUMMYFUNCTION("""COMPUTED_VALUE"""),"2022-04-11 10:14:24 UTC")</f>
        <v>2022-04-11 10:14:24 UTC</v>
      </c>
      <c r="G2471" s="1" t="str">
        <f>IFERROR(__xludf.DUMMYFUNCTION("""COMPUTED_VALUE"""),"df495ebe85542503fa64472dfd378c77")</f>
        <v>df495ebe85542503fa64472dfd378c77</v>
      </c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>
      <c r="A2472" s="2" t="s">
        <v>2831</v>
      </c>
      <c r="B2472" s="1"/>
      <c r="C2472" s="1"/>
      <c r="D2472" s="1"/>
      <c r="E2472" s="1"/>
      <c r="F2472" s="1" t="str">
        <f>IFERROR(__xludf.DUMMYFUNCTION("""COMPUTED_VALUE"""),"2022-04-11 10:14:08 UTC")</f>
        <v>2022-04-11 10:14:08 UTC</v>
      </c>
      <c r="G2472" s="1" t="str">
        <f>IFERROR(__xludf.DUMMYFUNCTION("""COMPUTED_VALUE"""),"df495ebe85542503fa64472dfd378c77")</f>
        <v>df495ebe85542503fa64472dfd378c77</v>
      </c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>
      <c r="A2473" s="2" t="s">
        <v>2832</v>
      </c>
      <c r="B2473" s="2" t="s">
        <v>2833</v>
      </c>
      <c r="C2473" s="1"/>
      <c r="D2473" s="1"/>
      <c r="E2473" s="1"/>
      <c r="F2473" s="1" t="str">
        <f>IFERROR(__xludf.DUMMYFUNCTION("""COMPUTED_VALUE"""),"2022-04-11 10:13:33 UTC")</f>
        <v>2022-04-11 10:13:33 UTC</v>
      </c>
      <c r="G2473" s="1" t="str">
        <f>IFERROR(__xludf.DUMMYFUNCTION("""COMPUTED_VALUE"""),"df495ebe85542503fa64472dfd378c77")</f>
        <v>df495ebe85542503fa64472dfd378c77</v>
      </c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>
      <c r="A2474" s="2" t="s">
        <v>2834</v>
      </c>
      <c r="B2474" s="2" t="s">
        <v>2835</v>
      </c>
      <c r="C2474" s="1"/>
      <c r="D2474" s="1"/>
      <c r="E2474" s="1"/>
      <c r="F2474" s="1" t="str">
        <f>IFERROR(__xludf.DUMMYFUNCTION("""COMPUTED_VALUE"""),"2022-04-11 10:11:42 UTC")</f>
        <v>2022-04-11 10:11:42 UTC</v>
      </c>
      <c r="G2474" s="1" t="str">
        <f>IFERROR(__xludf.DUMMYFUNCTION("""COMPUTED_VALUE"""),"df495ebe85542503fa64472dfd378c77")</f>
        <v>df495ebe85542503fa64472dfd378c77</v>
      </c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>
      <c r="A2475" s="2" t="s">
        <v>2836</v>
      </c>
      <c r="B2475" s="1"/>
      <c r="C2475" s="1"/>
      <c r="D2475" s="1"/>
      <c r="E2475" s="1"/>
      <c r="F2475" s="1" t="str">
        <f>IFERROR(__xludf.DUMMYFUNCTION("""COMPUTED_VALUE"""),"2022-04-11 10:11:05 UTC")</f>
        <v>2022-04-11 10:11:05 UTC</v>
      </c>
      <c r="G2475" s="1" t="str">
        <f>IFERROR(__xludf.DUMMYFUNCTION("""COMPUTED_VALUE"""),"11d2cef26e8ee6dd67fa41c0cd0b260d")</f>
        <v>11d2cef26e8ee6dd67fa41c0cd0b260d</v>
      </c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>
      <c r="A2476" s="2" t="s">
        <v>2837</v>
      </c>
      <c r="B2476" s="1"/>
      <c r="C2476" s="1"/>
      <c r="D2476" s="1"/>
      <c r="E2476" s="1"/>
      <c r="F2476" s="1" t="str">
        <f>IFERROR(__xludf.DUMMYFUNCTION("""COMPUTED_VALUE"""),"2022-04-11 10:11:00 UTC")</f>
        <v>2022-04-11 10:11:00 UTC</v>
      </c>
      <c r="G2476" s="1" t="str">
        <f>IFERROR(__xludf.DUMMYFUNCTION("""COMPUTED_VALUE"""),"666c61958f24534917486c6a6d658efe")</f>
        <v>666c61958f24534917486c6a6d658efe</v>
      </c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>
      <c r="A2477" s="2" t="s">
        <v>2837</v>
      </c>
      <c r="B2477" s="2" t="s">
        <v>2838</v>
      </c>
      <c r="C2477" s="1"/>
      <c r="D2477" s="1"/>
      <c r="E2477" s="1"/>
      <c r="F2477" s="1" t="str">
        <f>IFERROR(__xludf.DUMMYFUNCTION("""COMPUTED_VALUE"""),"2022-04-11 10:11:00 UTC")</f>
        <v>2022-04-11 10:11:00 UTC</v>
      </c>
      <c r="G2477" s="1" t="str">
        <f>IFERROR(__xludf.DUMMYFUNCTION("""COMPUTED_VALUE"""),"876ddab424dbf4977db7b556309e3040")</f>
        <v>876ddab424dbf4977db7b556309e3040</v>
      </c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>
      <c r="A2478" s="2" t="s">
        <v>2839</v>
      </c>
      <c r="B2478" s="1"/>
      <c r="C2478" s="1"/>
      <c r="D2478" s="1"/>
      <c r="E2478" s="1"/>
      <c r="F2478" s="1" t="str">
        <f>IFERROR(__xludf.DUMMYFUNCTION("""COMPUTED_VALUE"""),"2022-04-11 10:10:53 UTC")</f>
        <v>2022-04-11 10:10:53 UTC</v>
      </c>
      <c r="G2478" s="1" t="str">
        <f>IFERROR(__xludf.DUMMYFUNCTION("""COMPUTED_VALUE"""),"876ddab424dbf4977db7b556309e3040")</f>
        <v>876ddab424dbf4977db7b556309e3040</v>
      </c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>
      <c r="A2479" s="2" t="s">
        <v>2840</v>
      </c>
      <c r="B2479" s="1"/>
      <c r="C2479" s="1"/>
      <c r="D2479" s="1"/>
      <c r="E2479" s="1"/>
      <c r="F2479" s="1" t="str">
        <f>IFERROR(__xludf.DUMMYFUNCTION("""COMPUTED_VALUE"""),"2022-04-11 10:10:45 UTC")</f>
        <v>2022-04-11 10:10:45 UTC</v>
      </c>
      <c r="G2479" s="1" t="str">
        <f>IFERROR(__xludf.DUMMYFUNCTION("""COMPUTED_VALUE"""),"764e46b5c236fadbdf0fe20e110e1a81")</f>
        <v>764e46b5c236fadbdf0fe20e110e1a81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>
      <c r="A2480" s="2" t="s">
        <v>2841</v>
      </c>
      <c r="B2480" s="2" t="s">
        <v>800</v>
      </c>
      <c r="C2480" s="1"/>
      <c r="D2480" s="1"/>
      <c r="E2480" s="1"/>
      <c r="F2480" s="1" t="str">
        <f>IFERROR(__xludf.DUMMYFUNCTION("""COMPUTED_VALUE"""),"2022-04-11 10:10:39 UTC")</f>
        <v>2022-04-11 10:10:39 UTC</v>
      </c>
      <c r="G2480" s="1" t="str">
        <f>IFERROR(__xludf.DUMMYFUNCTION("""COMPUTED_VALUE"""),"075cb73e19ebde73477f5c10650fe72b")</f>
        <v>075cb73e19ebde73477f5c10650fe72b</v>
      </c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>
      <c r="A2481" s="2" t="s">
        <v>2842</v>
      </c>
      <c r="B2481" s="1"/>
      <c r="C2481" s="1"/>
      <c r="D2481" s="1"/>
      <c r="E2481" s="1"/>
      <c r="F2481" s="1" t="str">
        <f>IFERROR(__xludf.DUMMYFUNCTION("""COMPUTED_VALUE"""),"2022-04-11 10:10:28 UTC")</f>
        <v>2022-04-11 10:10:28 UTC</v>
      </c>
      <c r="G2481" s="1" t="str">
        <f>IFERROR(__xludf.DUMMYFUNCTION("""COMPUTED_VALUE"""),"075cb73e19ebde73477f5c10650fe72b")</f>
        <v>075cb73e19ebde73477f5c10650fe72b</v>
      </c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>
      <c r="A2482" s="2" t="s">
        <v>2843</v>
      </c>
      <c r="B2482" s="2" t="s">
        <v>800</v>
      </c>
      <c r="C2482" s="1"/>
      <c r="D2482" s="1"/>
      <c r="E2482" s="1"/>
      <c r="F2482" s="1" t="str">
        <f>IFERROR(__xludf.DUMMYFUNCTION("""COMPUTED_VALUE"""),"2022-04-11 10:10:26 UTC")</f>
        <v>2022-04-11 10:10:26 UTC</v>
      </c>
      <c r="G2482" s="1" t="str">
        <f>IFERROR(__xludf.DUMMYFUNCTION("""COMPUTED_VALUE"""),"075cb73e19ebde73477f5c10650fe72b")</f>
        <v>075cb73e19ebde73477f5c10650fe72b</v>
      </c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>
      <c r="A2483" s="2" t="s">
        <v>2844</v>
      </c>
      <c r="B2483" s="2" t="s">
        <v>800</v>
      </c>
      <c r="C2483" s="1"/>
      <c r="D2483" s="1"/>
      <c r="E2483" s="1"/>
      <c r="F2483" s="1" t="str">
        <f>IFERROR(__xludf.DUMMYFUNCTION("""COMPUTED_VALUE"""),"2022-04-11 10:10:20 UTC")</f>
        <v>2022-04-11 10:10:20 UTC</v>
      </c>
      <c r="G2483" s="1" t="str">
        <f>IFERROR(__xludf.DUMMYFUNCTION("""COMPUTED_VALUE"""),"075cb73e19ebde73477f5c10650fe72b")</f>
        <v>075cb73e19ebde73477f5c10650fe72b</v>
      </c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>
      <c r="A2484" s="2" t="s">
        <v>2845</v>
      </c>
      <c r="B2484" s="2" t="s">
        <v>800</v>
      </c>
      <c r="C2484" s="1"/>
      <c r="D2484" s="1"/>
      <c r="E2484" s="1"/>
      <c r="F2484" s="1" t="str">
        <f>IFERROR(__xludf.DUMMYFUNCTION("""COMPUTED_VALUE"""),"2022-04-11 10:10:18 UTC")</f>
        <v>2022-04-11 10:10:18 UTC</v>
      </c>
      <c r="G2484" s="1" t="str">
        <f>IFERROR(__xludf.DUMMYFUNCTION("""COMPUTED_VALUE"""),"075cb73e19ebde73477f5c10650fe72b")</f>
        <v>075cb73e19ebde73477f5c10650fe72b</v>
      </c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>
      <c r="A2485" s="2" t="s">
        <v>2846</v>
      </c>
      <c r="B2485" s="2" t="s">
        <v>2847</v>
      </c>
      <c r="C2485" s="1"/>
      <c r="D2485" s="1"/>
      <c r="E2485" s="1"/>
      <c r="F2485" s="1" t="str">
        <f>IFERROR(__xludf.DUMMYFUNCTION("""COMPUTED_VALUE"""),"2022-04-11 10:10:17 UTC")</f>
        <v>2022-04-11 10:10:17 UTC</v>
      </c>
      <c r="G2485" s="1" t="str">
        <f>IFERROR(__xludf.DUMMYFUNCTION("""COMPUTED_VALUE"""),"666c61958f24534917486c6a6d658efe")</f>
        <v>666c61958f24534917486c6a6d658efe</v>
      </c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>
      <c r="A2486" s="2" t="s">
        <v>2848</v>
      </c>
      <c r="B2486" s="2" t="s">
        <v>800</v>
      </c>
      <c r="C2486" s="1"/>
      <c r="D2486" s="1"/>
      <c r="E2486" s="1"/>
      <c r="F2486" s="1" t="str">
        <f>IFERROR(__xludf.DUMMYFUNCTION("""COMPUTED_VALUE"""),"2022-04-11 10:10:14 UTC")</f>
        <v>2022-04-11 10:10:14 UTC</v>
      </c>
      <c r="G2486" s="1" t="str">
        <f>IFERROR(__xludf.DUMMYFUNCTION("""COMPUTED_VALUE"""),"666c61958f24534917486c6a6d658efe")</f>
        <v>666c61958f24534917486c6a6d658efe</v>
      </c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>
      <c r="A2487" s="2" t="s">
        <v>2849</v>
      </c>
      <c r="B2487" s="2" t="s">
        <v>800</v>
      </c>
      <c r="C2487" s="1"/>
      <c r="D2487" s="1"/>
      <c r="E2487" s="1"/>
      <c r="F2487" s="1" t="str">
        <f>IFERROR(__xludf.DUMMYFUNCTION("""COMPUTED_VALUE"""),"2022-04-11 10:10:08 UTC")</f>
        <v>2022-04-11 10:10:08 UTC</v>
      </c>
      <c r="G2487" s="1" t="str">
        <f>IFERROR(__xludf.DUMMYFUNCTION("""COMPUTED_VALUE"""),"666c61958f24534917486c6a6d658efe")</f>
        <v>666c61958f24534917486c6a6d658efe</v>
      </c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>
      <c r="A2488" s="2" t="s">
        <v>2850</v>
      </c>
      <c r="B2488" s="1"/>
      <c r="C2488" s="1"/>
      <c r="D2488" s="1"/>
      <c r="E2488" s="1"/>
      <c r="F2488" s="1" t="str">
        <f>IFERROR(__xludf.DUMMYFUNCTION("""COMPUTED_VALUE"""),"2022-04-11 10:10:04 UTC")</f>
        <v>2022-04-11 10:10:04 UTC</v>
      </c>
      <c r="G2488" s="1" t="str">
        <f>IFERROR(__xludf.DUMMYFUNCTION("""COMPUTED_VALUE"""),"666c61958f24534917486c6a6d658efe")</f>
        <v>666c61958f24534917486c6a6d658efe</v>
      </c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>
      <c r="A2489" s="2" t="s">
        <v>2851</v>
      </c>
      <c r="B2489" s="1"/>
      <c r="C2489" s="1"/>
      <c r="D2489" s="1"/>
      <c r="E2489" s="1"/>
      <c r="F2489" s="1" t="str">
        <f>IFERROR(__xludf.DUMMYFUNCTION("""COMPUTED_VALUE"""),"2022-04-11 10:10:02 UTC")</f>
        <v>2022-04-11 10:10:02 UTC</v>
      </c>
      <c r="G2489" s="1" t="str">
        <f>IFERROR(__xludf.DUMMYFUNCTION("""COMPUTED_VALUE"""),"666c61958f24534917486c6a6d658efe")</f>
        <v>666c61958f24534917486c6a6d658efe</v>
      </c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>
      <c r="A2490" s="2" t="s">
        <v>2852</v>
      </c>
      <c r="B2490" s="2" t="s">
        <v>823</v>
      </c>
      <c r="C2490" s="1"/>
      <c r="D2490" s="1"/>
      <c r="E2490" s="1"/>
      <c r="F2490" s="1" t="str">
        <f>IFERROR(__xludf.DUMMYFUNCTION("""COMPUTED_VALUE"""),"2022-04-11 10:09:59 UTC")</f>
        <v>2022-04-11 10:09:59 UTC</v>
      </c>
      <c r="G2490" s="1" t="str">
        <f>IFERROR(__xludf.DUMMYFUNCTION("""COMPUTED_VALUE"""),"666c61958f24534917486c6a6d658efe")</f>
        <v>666c61958f24534917486c6a6d658efe</v>
      </c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>
      <c r="A2491" s="2" t="s">
        <v>2853</v>
      </c>
      <c r="B2491" s="2" t="s">
        <v>2854</v>
      </c>
      <c r="C2491" s="1"/>
      <c r="D2491" s="1"/>
      <c r="E2491" s="1"/>
      <c r="F2491" s="1" t="str">
        <f>IFERROR(__xludf.DUMMYFUNCTION("""COMPUTED_VALUE"""),"2022-04-11 10:09:55 UTC")</f>
        <v>2022-04-11 10:09:55 UTC</v>
      </c>
      <c r="G2491" s="1" t="str">
        <f>IFERROR(__xludf.DUMMYFUNCTION("""COMPUTED_VALUE"""),"666c61958f24534917486c6a6d658efe")</f>
        <v>666c61958f24534917486c6a6d658efe</v>
      </c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>
      <c r="A2492" s="2" t="s">
        <v>2855</v>
      </c>
      <c r="B2492" s="2" t="s">
        <v>2856</v>
      </c>
      <c r="C2492" s="1"/>
      <c r="D2492" s="1"/>
      <c r="E2492" s="1"/>
      <c r="F2492" s="1" t="str">
        <f>IFERROR(__xludf.DUMMYFUNCTION("""COMPUTED_VALUE"""),"2022-04-11 10:09:31 UTC")</f>
        <v>2022-04-11 10:09:31 UTC</v>
      </c>
      <c r="G2492" s="1" t="str">
        <f>IFERROR(__xludf.DUMMYFUNCTION("""COMPUTED_VALUE"""),"666c61958f24534917486c6a6d658efe")</f>
        <v>666c61958f24534917486c6a6d658efe</v>
      </c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>
      <c r="A2493" s="2" t="s">
        <v>2857</v>
      </c>
      <c r="B2493" s="2" t="s">
        <v>2858</v>
      </c>
      <c r="C2493" s="1"/>
      <c r="D2493" s="1"/>
      <c r="E2493" s="1"/>
      <c r="F2493" s="1" t="str">
        <f>IFERROR(__xludf.DUMMYFUNCTION("""COMPUTED_VALUE"""),"2022-04-11 10:08:43 UTC")</f>
        <v>2022-04-11 10:08:43 UTC</v>
      </c>
      <c r="G2493" s="1" t="str">
        <f>IFERROR(__xludf.DUMMYFUNCTION("""COMPUTED_VALUE"""),"a6421acec1e6e9ef4129d99bd232e8c1")</f>
        <v>a6421acec1e6e9ef4129d99bd232e8c1</v>
      </c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>
      <c r="A2494" s="2" t="s">
        <v>2859</v>
      </c>
      <c r="B2494" s="2" t="s">
        <v>2858</v>
      </c>
      <c r="C2494" s="1"/>
      <c r="D2494" s="1"/>
      <c r="E2494" s="1"/>
      <c r="F2494" s="1" t="str">
        <f>IFERROR(__xludf.DUMMYFUNCTION("""COMPUTED_VALUE"""),"2022-04-11 10:08:37 UTC")</f>
        <v>2022-04-11 10:08:37 UTC</v>
      </c>
      <c r="G2494" s="1" t="str">
        <f>IFERROR(__xludf.DUMMYFUNCTION("""COMPUTED_VALUE"""),"666c61958f24534917486c6a6d658efe")</f>
        <v>666c61958f24534917486c6a6d658efe</v>
      </c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>
      <c r="A2495" s="2" t="s">
        <v>2860</v>
      </c>
      <c r="B2495" s="2" t="s">
        <v>2609</v>
      </c>
      <c r="C2495" s="1"/>
      <c r="D2495" s="1"/>
      <c r="E2495" s="1"/>
      <c r="F2495" s="1" t="str">
        <f>IFERROR(__xludf.DUMMYFUNCTION("""COMPUTED_VALUE"""),"2022-04-11 10:08:28 UTC")</f>
        <v>2022-04-11 10:08:28 UTC</v>
      </c>
      <c r="G2495" s="1" t="str">
        <f>IFERROR(__xludf.DUMMYFUNCTION("""COMPUTED_VALUE"""),"666c61958f24534917486c6a6d658efe")</f>
        <v>666c61958f24534917486c6a6d658efe</v>
      </c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>
      <c r="A2496" s="2" t="s">
        <v>2861</v>
      </c>
      <c r="B2496" s="1"/>
      <c r="C2496" s="1"/>
      <c r="D2496" s="1"/>
      <c r="E2496" s="1"/>
      <c r="F2496" s="1" t="str">
        <f>IFERROR(__xludf.DUMMYFUNCTION("""COMPUTED_VALUE"""),"2022-04-11 10:08:24 UTC")</f>
        <v>2022-04-11 10:08:24 UTC</v>
      </c>
      <c r="G2496" s="1" t="str">
        <f>IFERROR(__xludf.DUMMYFUNCTION("""COMPUTED_VALUE"""),"8a1908b96a2ec5c627c8901573fe83ee")</f>
        <v>8a1908b96a2ec5c627c8901573fe83ee</v>
      </c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>
      <c r="A2497" s="2" t="s">
        <v>2861</v>
      </c>
      <c r="B2497" s="1"/>
      <c r="C2497" s="1"/>
      <c r="D2497" s="1"/>
      <c r="E2497" s="1"/>
      <c r="F2497" s="1" t="str">
        <f>IFERROR(__xludf.DUMMYFUNCTION("""COMPUTED_VALUE"""),"2022-04-11 10:08:24 UTC")</f>
        <v>2022-04-11 10:08:24 UTC</v>
      </c>
      <c r="G2497" s="1" t="str">
        <f>IFERROR(__xludf.DUMMYFUNCTION("""COMPUTED_VALUE"""),"8a1908b96a2ec5c627c8901573fe83ee")</f>
        <v>8a1908b96a2ec5c627c8901573fe83ee</v>
      </c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>
      <c r="A2498" s="2" t="s">
        <v>2862</v>
      </c>
      <c r="B2498" s="2" t="s">
        <v>2311</v>
      </c>
      <c r="C2498" s="1"/>
      <c r="D2498" s="1"/>
      <c r="E2498" s="1"/>
      <c r="F2498" s="1" t="str">
        <f>IFERROR(__xludf.DUMMYFUNCTION("""COMPUTED_VALUE"""),"2022-04-11 10:08:11 UTC")</f>
        <v>2022-04-11 10:08:11 UTC</v>
      </c>
      <c r="G2498" s="1" t="str">
        <f>IFERROR(__xludf.DUMMYFUNCTION("""COMPUTED_VALUE"""),"a9166899d527dcd6ba4f3b198955b0c8")</f>
        <v>a9166899d527dcd6ba4f3b198955b0c8</v>
      </c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>
      <c r="A2499" s="2" t="s">
        <v>2863</v>
      </c>
      <c r="B2499" s="1"/>
      <c r="C2499" s="1"/>
      <c r="D2499" s="1"/>
      <c r="E2499" s="1"/>
      <c r="F2499" s="1" t="str">
        <f>IFERROR(__xludf.DUMMYFUNCTION("""COMPUTED_VALUE"""),"2022-04-11 10:06:38 UTC")</f>
        <v>2022-04-11 10:06:38 UTC</v>
      </c>
      <c r="G2499" s="1" t="str">
        <f>IFERROR(__xludf.DUMMYFUNCTION("""COMPUTED_VALUE"""),"a9166899d527dcd6ba4f3b198955b0c8")</f>
        <v>a9166899d527dcd6ba4f3b198955b0c8</v>
      </c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>
      <c r="A2500" s="2" t="s">
        <v>2864</v>
      </c>
      <c r="B2500" s="1"/>
      <c r="C2500" s="1"/>
      <c r="D2500" s="1"/>
      <c r="E2500" s="1"/>
      <c r="F2500" s="1" t="str">
        <f>IFERROR(__xludf.DUMMYFUNCTION("""COMPUTED_VALUE"""),"2022-04-11 10:06:36 UTC")</f>
        <v>2022-04-11 10:06:36 UTC</v>
      </c>
      <c r="G2500" s="1" t="str">
        <f>IFERROR(__xludf.DUMMYFUNCTION("""COMPUTED_VALUE"""),"a9166899d527dcd6ba4f3b198955b0c8")</f>
        <v>a9166899d527dcd6ba4f3b198955b0c8</v>
      </c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>
      <c r="A2501" s="2" t="s">
        <v>2865</v>
      </c>
      <c r="B2501" s="1"/>
      <c r="C2501" s="1"/>
      <c r="D2501" s="1"/>
      <c r="E2501" s="1"/>
      <c r="F2501" s="1" t="str">
        <f>IFERROR(__xludf.DUMMYFUNCTION("""COMPUTED_VALUE"""),"2022-04-11 10:06:31 UTC")</f>
        <v>2022-04-11 10:06:31 UTC</v>
      </c>
      <c r="G2501" s="1" t="str">
        <f>IFERROR(__xludf.DUMMYFUNCTION("""COMPUTED_VALUE"""),"a9166899d527dcd6ba4f3b198955b0c8")</f>
        <v>a9166899d527dcd6ba4f3b198955b0c8</v>
      </c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>
      <c r="A2502" s="2" t="s">
        <v>2866</v>
      </c>
      <c r="B2502" s="1"/>
      <c r="C2502" s="1"/>
      <c r="D2502" s="1"/>
      <c r="E2502" s="1"/>
      <c r="F2502" s="1" t="str">
        <f>IFERROR(__xludf.DUMMYFUNCTION("""COMPUTED_VALUE"""),"2022-04-11 10:06:29 UTC")</f>
        <v>2022-04-11 10:06:29 UTC</v>
      </c>
      <c r="G2502" s="1" t="str">
        <f>IFERROR(__xludf.DUMMYFUNCTION("""COMPUTED_VALUE"""),"8a1908b96a2ec5c627c8901573fe83ee")</f>
        <v>8a1908b96a2ec5c627c8901573fe83ee</v>
      </c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>
      <c r="A2503" s="2" t="s">
        <v>2867</v>
      </c>
      <c r="B2503" s="1"/>
      <c r="C2503" s="1"/>
      <c r="D2503" s="1"/>
      <c r="E2503" s="1"/>
      <c r="F2503" s="1" t="str">
        <f>IFERROR(__xludf.DUMMYFUNCTION("""COMPUTED_VALUE"""),"2022-04-11 10:06:06 UTC")</f>
        <v>2022-04-11 10:06:06 UTC</v>
      </c>
      <c r="G2503" s="1" t="str">
        <f>IFERROR(__xludf.DUMMYFUNCTION("""COMPUTED_VALUE"""),"8ea81c6cf16644625b9f821f287dc589")</f>
        <v>8ea81c6cf16644625b9f821f287dc589</v>
      </c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>
      <c r="A2504" s="2" t="s">
        <v>2868</v>
      </c>
      <c r="B2504" s="1"/>
      <c r="C2504" s="1"/>
      <c r="D2504" s="1"/>
      <c r="E2504" s="1"/>
      <c r="F2504" s="1" t="str">
        <f>IFERROR(__xludf.DUMMYFUNCTION("""COMPUTED_VALUE"""),"2022-04-11 10:05:33 UTC")</f>
        <v>2022-04-11 10:05:33 UTC</v>
      </c>
      <c r="G2504" s="1" t="str">
        <f>IFERROR(__xludf.DUMMYFUNCTION("""COMPUTED_VALUE"""),"a9166899d527dcd6ba4f3b198955b0c8")</f>
        <v>a9166899d527dcd6ba4f3b198955b0c8</v>
      </c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>
      <c r="A2505" s="2" t="s">
        <v>2869</v>
      </c>
      <c r="B2505" s="1"/>
      <c r="C2505" s="1"/>
      <c r="D2505" s="1"/>
      <c r="E2505" s="1"/>
      <c r="F2505" s="1" t="str">
        <f>IFERROR(__xludf.DUMMYFUNCTION("""COMPUTED_VALUE"""),"2022-04-11 10:05:03 UTC")</f>
        <v>2022-04-11 10:05:03 UTC</v>
      </c>
      <c r="G2505" s="1" t="str">
        <f>IFERROR(__xludf.DUMMYFUNCTION("""COMPUTED_VALUE"""),"d86e584755293251a9fdc5fdb1d06237")</f>
        <v>d86e584755293251a9fdc5fdb1d06237</v>
      </c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>
      <c r="A2506" s="2" t="s">
        <v>2870</v>
      </c>
      <c r="B2506" s="1"/>
      <c r="C2506" s="1"/>
      <c r="D2506" s="1"/>
      <c r="E2506" s="1"/>
      <c r="F2506" s="1" t="str">
        <f>IFERROR(__xludf.DUMMYFUNCTION("""COMPUTED_VALUE"""),"2022-04-11 10:05:00 UTC")</f>
        <v>2022-04-11 10:05:00 UTC</v>
      </c>
      <c r="G2506" s="1" t="str">
        <f>IFERROR(__xludf.DUMMYFUNCTION("""COMPUTED_VALUE"""),"a9166899d527dcd6ba4f3b198955b0c8")</f>
        <v>a9166899d527dcd6ba4f3b198955b0c8</v>
      </c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>
      <c r="A2507" s="2" t="s">
        <v>2871</v>
      </c>
      <c r="B2507" s="2" t="s">
        <v>2872</v>
      </c>
      <c r="C2507" s="1"/>
      <c r="D2507" s="1"/>
      <c r="E2507" s="1"/>
      <c r="F2507" s="1" t="str">
        <f>IFERROR(__xludf.DUMMYFUNCTION("""COMPUTED_VALUE"""),"2022-04-11 10:04:58 UTC")</f>
        <v>2022-04-11 10:04:58 UTC</v>
      </c>
      <c r="G2507" s="1" t="str">
        <f>IFERROR(__xludf.DUMMYFUNCTION("""COMPUTED_VALUE"""),"d86e584755293251a9fdc5fdb1d06237")</f>
        <v>d86e584755293251a9fdc5fdb1d06237</v>
      </c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>
      <c r="A2508" s="2" t="s">
        <v>2873</v>
      </c>
      <c r="B2508" s="1"/>
      <c r="C2508" s="1"/>
      <c r="D2508" s="1"/>
      <c r="E2508" s="1"/>
      <c r="F2508" s="1" t="str">
        <f>IFERROR(__xludf.DUMMYFUNCTION("""COMPUTED_VALUE"""),"2022-04-11 10:04:30 UTC")</f>
        <v>2022-04-11 10:04:30 UTC</v>
      </c>
      <c r="G2508" s="1" t="str">
        <f>IFERROR(__xludf.DUMMYFUNCTION("""COMPUTED_VALUE"""),"8a1908b96a2ec5c627c8901573fe83ee")</f>
        <v>8a1908b96a2ec5c627c8901573fe83ee</v>
      </c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>
      <c r="A2509" s="2" t="s">
        <v>2874</v>
      </c>
      <c r="B2509" s="1"/>
      <c r="C2509" s="1"/>
      <c r="D2509" s="1"/>
      <c r="E2509" s="1"/>
      <c r="F2509" s="1" t="str">
        <f>IFERROR(__xludf.DUMMYFUNCTION("""COMPUTED_VALUE"""),"2022-04-11 10:04:27 UTC")</f>
        <v>2022-04-11 10:04:27 UTC</v>
      </c>
      <c r="G2509" s="1" t="str">
        <f>IFERROR(__xludf.DUMMYFUNCTION("""COMPUTED_VALUE"""),"8a1908b96a2ec5c627c8901573fe83ee")</f>
        <v>8a1908b96a2ec5c627c8901573fe83ee</v>
      </c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>
      <c r="A2510" s="2" t="s">
        <v>2875</v>
      </c>
      <c r="B2510" s="1"/>
      <c r="C2510" s="1"/>
      <c r="D2510" s="1"/>
      <c r="E2510" s="1"/>
      <c r="F2510" s="1" t="str">
        <f>IFERROR(__xludf.DUMMYFUNCTION("""COMPUTED_VALUE"""),"2022-04-11 10:04:25 UTC")</f>
        <v>2022-04-11 10:04:25 UTC</v>
      </c>
      <c r="G2510" s="1" t="str">
        <f>IFERROR(__xludf.DUMMYFUNCTION("""COMPUTED_VALUE"""),"a9166899d527dcd6ba4f3b198955b0c8")</f>
        <v>a9166899d527dcd6ba4f3b198955b0c8</v>
      </c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>
      <c r="A2511" s="2" t="s">
        <v>2876</v>
      </c>
      <c r="B2511" s="1"/>
      <c r="C2511" s="1"/>
      <c r="D2511" s="1"/>
      <c r="E2511" s="1"/>
      <c r="F2511" s="1" t="str">
        <f>IFERROR(__xludf.DUMMYFUNCTION("""COMPUTED_VALUE"""),"2022-04-11 10:04:22 UTC")</f>
        <v>2022-04-11 10:04:22 UTC</v>
      </c>
      <c r="G2511" s="1" t="str">
        <f>IFERROR(__xludf.DUMMYFUNCTION("""COMPUTED_VALUE"""),"d86e584755293251a9fdc5fdb1d06237")</f>
        <v>d86e584755293251a9fdc5fdb1d06237</v>
      </c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>
      <c r="A2512" s="2" t="s">
        <v>2877</v>
      </c>
      <c r="B2512" s="2" t="s">
        <v>2556</v>
      </c>
      <c r="C2512" s="1"/>
      <c r="D2512" s="1"/>
      <c r="E2512" s="1"/>
      <c r="F2512" s="1" t="str">
        <f>IFERROR(__xludf.DUMMYFUNCTION("""COMPUTED_VALUE"""),"2022-04-11 10:04:10 UTC")</f>
        <v>2022-04-11 10:04:10 UTC</v>
      </c>
      <c r="G2512" s="1" t="str">
        <f>IFERROR(__xludf.DUMMYFUNCTION("""COMPUTED_VALUE"""),"87d043c7d9d2783a45a4008dad26b1bd")</f>
        <v>87d043c7d9d2783a45a4008dad26b1bd</v>
      </c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>
      <c r="A2513" s="2" t="s">
        <v>2878</v>
      </c>
      <c r="B2513" s="2" t="s">
        <v>2879</v>
      </c>
      <c r="C2513" s="1"/>
      <c r="D2513" s="1"/>
      <c r="E2513" s="1"/>
      <c r="F2513" s="1" t="str">
        <f>IFERROR(__xludf.DUMMYFUNCTION("""COMPUTED_VALUE"""),"2022-04-11 10:04:06 UTC")</f>
        <v>2022-04-11 10:04:06 UTC</v>
      </c>
      <c r="G2513" s="1" t="str">
        <f>IFERROR(__xludf.DUMMYFUNCTION("""COMPUTED_VALUE"""),"87d043c7d9d2783a45a4008dad26b1bd")</f>
        <v>87d043c7d9d2783a45a4008dad26b1bd</v>
      </c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>
      <c r="A2514" s="2" t="s">
        <v>2880</v>
      </c>
      <c r="B2514" s="1"/>
      <c r="C2514" s="1"/>
      <c r="D2514" s="1"/>
      <c r="E2514" s="1"/>
      <c r="F2514" s="1" t="str">
        <f>IFERROR(__xludf.DUMMYFUNCTION("""COMPUTED_VALUE"""),"2022-04-11 10:03:34 UTC")</f>
        <v>2022-04-11 10:03:34 UTC</v>
      </c>
      <c r="G2514" s="1" t="str">
        <f>IFERROR(__xludf.DUMMYFUNCTION("""COMPUTED_VALUE"""),"d86e584755293251a9fdc5fdb1d06237")</f>
        <v>d86e584755293251a9fdc5fdb1d06237</v>
      </c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>
      <c r="A2515" s="2" t="s">
        <v>2881</v>
      </c>
      <c r="B2515" s="2" t="s">
        <v>2882</v>
      </c>
      <c r="C2515" s="1"/>
      <c r="D2515" s="1"/>
      <c r="E2515" s="1"/>
      <c r="F2515" s="1" t="str">
        <f>IFERROR(__xludf.DUMMYFUNCTION("""COMPUTED_VALUE"""),"2022-04-11 10:03:02 UTC")</f>
        <v>2022-04-11 10:03:02 UTC</v>
      </c>
      <c r="G2515" s="1" t="str">
        <f>IFERROR(__xludf.DUMMYFUNCTION("""COMPUTED_VALUE"""),"876ddab424dbf4977db7b556309e3040")</f>
        <v>876ddab424dbf4977db7b556309e3040</v>
      </c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>
      <c r="A2516" s="2" t="s">
        <v>2883</v>
      </c>
      <c r="B2516" s="2" t="s">
        <v>2882</v>
      </c>
      <c r="C2516" s="1"/>
      <c r="D2516" s="1"/>
      <c r="E2516" s="1"/>
      <c r="F2516" s="1" t="str">
        <f>IFERROR(__xludf.DUMMYFUNCTION("""COMPUTED_VALUE"""),"2022-04-11 10:02:59 UTC")</f>
        <v>2022-04-11 10:02:59 UTC</v>
      </c>
      <c r="G2516" s="1" t="str">
        <f>IFERROR(__xludf.DUMMYFUNCTION("""COMPUTED_VALUE"""),"876ddab424dbf4977db7b556309e3040")</f>
        <v>876ddab424dbf4977db7b556309e3040</v>
      </c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>
      <c r="A2517" s="2" t="s">
        <v>2884</v>
      </c>
      <c r="B2517" s="2" t="s">
        <v>2882</v>
      </c>
      <c r="C2517" s="1"/>
      <c r="D2517" s="1"/>
      <c r="E2517" s="1"/>
      <c r="F2517" s="1" t="str">
        <f>IFERROR(__xludf.DUMMYFUNCTION("""COMPUTED_VALUE"""),"2022-04-11 10:02:56 UTC")</f>
        <v>2022-04-11 10:02:56 UTC</v>
      </c>
      <c r="G2517" s="1" t="str">
        <f>IFERROR(__xludf.DUMMYFUNCTION("""COMPUTED_VALUE"""),"9db3fe84437530a813cecbbb56c91244")</f>
        <v>9db3fe84437530a813cecbbb56c91244</v>
      </c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>
      <c r="A2518" s="2" t="s">
        <v>2885</v>
      </c>
      <c r="B2518" s="2" t="s">
        <v>2882</v>
      </c>
      <c r="C2518" s="1"/>
      <c r="D2518" s="1"/>
      <c r="E2518" s="1"/>
      <c r="F2518" s="1" t="str">
        <f>IFERROR(__xludf.DUMMYFUNCTION("""COMPUTED_VALUE"""),"2022-04-11 10:02:53 UTC")</f>
        <v>2022-04-11 10:02:53 UTC</v>
      </c>
      <c r="G2518" s="1" t="str">
        <f>IFERROR(__xludf.DUMMYFUNCTION("""COMPUTED_VALUE"""),"bf36391679c914c3b42ee36fa9d18f9d")</f>
        <v>bf36391679c914c3b42ee36fa9d18f9d</v>
      </c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>
      <c r="A2519" s="2" t="s">
        <v>2886</v>
      </c>
      <c r="B2519" s="2" t="s">
        <v>2882</v>
      </c>
      <c r="C2519" s="1"/>
      <c r="D2519" s="1"/>
      <c r="E2519" s="1"/>
      <c r="F2519" s="1" t="str">
        <f>IFERROR(__xludf.DUMMYFUNCTION("""COMPUTED_VALUE"""),"2022-04-11 10:02:51 UTC")</f>
        <v>2022-04-11 10:02:51 UTC</v>
      </c>
      <c r="G2519" s="1" t="str">
        <f>IFERROR(__xludf.DUMMYFUNCTION("""COMPUTED_VALUE"""),"9db3fe84437530a813cecbbb56c91244")</f>
        <v>9db3fe84437530a813cecbbb56c91244</v>
      </c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>
      <c r="A2520" s="2" t="s">
        <v>2887</v>
      </c>
      <c r="B2520" s="2" t="s">
        <v>2882</v>
      </c>
      <c r="C2520" s="1"/>
      <c r="D2520" s="1"/>
      <c r="E2520" s="1"/>
      <c r="F2520" s="1" t="str">
        <f>IFERROR(__xludf.DUMMYFUNCTION("""COMPUTED_VALUE"""),"2022-04-11 10:02:49 UTC")</f>
        <v>2022-04-11 10:02:49 UTC</v>
      </c>
      <c r="G2520" s="1" t="str">
        <f>IFERROR(__xludf.DUMMYFUNCTION("""COMPUTED_VALUE"""),"9db3fe84437530a813cecbbb56c91244")</f>
        <v>9db3fe84437530a813cecbbb56c91244</v>
      </c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>
      <c r="A2521" s="2" t="s">
        <v>2888</v>
      </c>
      <c r="B2521" s="2" t="s">
        <v>1886</v>
      </c>
      <c r="C2521" s="1"/>
      <c r="D2521" s="1"/>
      <c r="E2521" s="1"/>
      <c r="F2521" s="1" t="str">
        <f>IFERROR(__xludf.DUMMYFUNCTION("""COMPUTED_VALUE"""),"2022-04-11 10:02:43 UTC")</f>
        <v>2022-04-11 10:02:43 UTC</v>
      </c>
      <c r="G2521" s="1" t="str">
        <f>IFERROR(__xludf.DUMMYFUNCTION("""COMPUTED_VALUE"""),"9db3fe84437530a813cecbbb56c91244")</f>
        <v>9db3fe84437530a813cecbbb56c91244</v>
      </c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>
      <c r="A2522" s="2" t="s">
        <v>2888</v>
      </c>
      <c r="B2522" s="2" t="s">
        <v>2882</v>
      </c>
      <c r="C2522" s="1"/>
      <c r="D2522" s="1"/>
      <c r="E2522" s="1"/>
      <c r="F2522" s="1" t="str">
        <f>IFERROR(__xludf.DUMMYFUNCTION("""COMPUTED_VALUE"""),"2022-04-11 10:02:43 UTC")</f>
        <v>2022-04-11 10:02:43 UTC</v>
      </c>
      <c r="G2522" s="1" t="str">
        <f>IFERROR(__xludf.DUMMYFUNCTION("""COMPUTED_VALUE"""),"9db3fe84437530a813cecbbb56c91244")</f>
        <v>9db3fe84437530a813cecbbb56c91244</v>
      </c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>
      <c r="A2523" s="2" t="s">
        <v>2889</v>
      </c>
      <c r="B2523" s="2" t="s">
        <v>2621</v>
      </c>
      <c r="C2523" s="1"/>
      <c r="D2523" s="1"/>
      <c r="E2523" s="1"/>
      <c r="F2523" s="1" t="str">
        <f>IFERROR(__xludf.DUMMYFUNCTION("""COMPUTED_VALUE"""),"2022-04-11 10:02:22 UTC")</f>
        <v>2022-04-11 10:02:22 UTC</v>
      </c>
      <c r="G2523" s="1" t="str">
        <f>IFERROR(__xludf.DUMMYFUNCTION("""COMPUTED_VALUE"""),"9db3fe84437530a813cecbbb56c91244")</f>
        <v>9db3fe84437530a813cecbbb56c91244</v>
      </c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>
      <c r="A2524" s="2" t="s">
        <v>2890</v>
      </c>
      <c r="B2524" s="1"/>
      <c r="C2524" s="1"/>
      <c r="D2524" s="1"/>
      <c r="E2524" s="1"/>
      <c r="F2524" s="1" t="str">
        <f>IFERROR(__xludf.DUMMYFUNCTION("""COMPUTED_VALUE"""),"2022-04-11 10:02:21 UTC")</f>
        <v>2022-04-11 10:02:21 UTC</v>
      </c>
      <c r="G2524" s="1" t="str">
        <f>IFERROR(__xludf.DUMMYFUNCTION("""COMPUTED_VALUE"""),"9db3fe84437530a813cecbbb56c91244")</f>
        <v>9db3fe84437530a813cecbbb56c91244</v>
      </c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>
      <c r="A2525" s="2" t="s">
        <v>2891</v>
      </c>
      <c r="B2525" s="2" t="s">
        <v>2621</v>
      </c>
      <c r="C2525" s="1"/>
      <c r="D2525" s="1"/>
      <c r="E2525" s="1"/>
      <c r="F2525" s="1" t="str">
        <f>IFERROR(__xludf.DUMMYFUNCTION("""COMPUTED_VALUE"""),"2022-04-11 10:02:20 UTC")</f>
        <v>2022-04-11 10:02:20 UTC</v>
      </c>
      <c r="G2525" s="1" t="str">
        <f>IFERROR(__xludf.DUMMYFUNCTION("""COMPUTED_VALUE"""),"4d9bc274ed5aa1e2c25a3672b92de32f")</f>
        <v>4d9bc274ed5aa1e2c25a3672b92de32f</v>
      </c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>
      <c r="A2526" s="2" t="s">
        <v>2892</v>
      </c>
      <c r="B2526" s="2" t="s">
        <v>2621</v>
      </c>
      <c r="C2526" s="1"/>
      <c r="D2526" s="1"/>
      <c r="E2526" s="1"/>
      <c r="F2526" s="1" t="str">
        <f>IFERROR(__xludf.DUMMYFUNCTION("""COMPUTED_VALUE"""),"2022-04-11 10:02:19 UTC")</f>
        <v>2022-04-11 10:02:19 UTC</v>
      </c>
      <c r="G2526" s="1" t="str">
        <f>IFERROR(__xludf.DUMMYFUNCTION("""COMPUTED_VALUE"""),"5831c9191d660a920bcf9a0445443296")</f>
        <v>5831c9191d660a920bcf9a0445443296</v>
      </c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>
      <c r="A2527" s="2" t="s">
        <v>2893</v>
      </c>
      <c r="B2527" s="1"/>
      <c r="C2527" s="1"/>
      <c r="D2527" s="1"/>
      <c r="E2527" s="1"/>
      <c r="F2527" s="1" t="str">
        <f>IFERROR(__xludf.DUMMYFUNCTION("""COMPUTED_VALUE"""),"2022-04-11 10:02:17 UTC")</f>
        <v>2022-04-11 10:02:17 UTC</v>
      </c>
      <c r="G2527" s="1" t="str">
        <f>IFERROR(__xludf.DUMMYFUNCTION("""COMPUTED_VALUE"""),"bf36391679c914c3b42ee36fa9d18f9d")</f>
        <v>bf36391679c914c3b42ee36fa9d18f9d</v>
      </c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>
      <c r="A2528" s="2" t="s">
        <v>2894</v>
      </c>
      <c r="B2528" s="1"/>
      <c r="C2528" s="1"/>
      <c r="D2528" s="1"/>
      <c r="E2528" s="1"/>
      <c r="F2528" s="1" t="str">
        <f>IFERROR(__xludf.DUMMYFUNCTION("""COMPUTED_VALUE"""),"2022-04-11 10:02:16 UTC")</f>
        <v>2022-04-11 10:02:16 UTC</v>
      </c>
      <c r="G2528" s="1" t="str">
        <f>IFERROR(__xludf.DUMMYFUNCTION("""COMPUTED_VALUE"""),"876ddab424dbf4977db7b556309e3040")</f>
        <v>876ddab424dbf4977db7b556309e3040</v>
      </c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>
      <c r="A2529" s="2" t="s">
        <v>2895</v>
      </c>
      <c r="B2529" s="1"/>
      <c r="C2529" s="1"/>
      <c r="D2529" s="1"/>
      <c r="E2529" s="1"/>
      <c r="F2529" s="1" t="str">
        <f>IFERROR(__xludf.DUMMYFUNCTION("""COMPUTED_VALUE"""),"2022-04-11 10:02:15 UTC")</f>
        <v>2022-04-11 10:02:15 UTC</v>
      </c>
      <c r="G2529" s="1" t="str">
        <f>IFERROR(__xludf.DUMMYFUNCTION("""COMPUTED_VALUE"""),"876ddab424dbf4977db7b556309e3040")</f>
        <v>876ddab424dbf4977db7b556309e3040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>
      <c r="A2530" s="2" t="s">
        <v>2896</v>
      </c>
      <c r="B2530" s="1"/>
      <c r="C2530" s="1"/>
      <c r="D2530" s="1"/>
      <c r="E2530" s="1"/>
      <c r="F2530" s="1" t="str">
        <f>IFERROR(__xludf.DUMMYFUNCTION("""COMPUTED_VALUE"""),"2022-04-11 10:02:13 UTC")</f>
        <v>2022-04-11 10:02:13 UTC</v>
      </c>
      <c r="G2530" s="1" t="str">
        <f>IFERROR(__xludf.DUMMYFUNCTION("""COMPUTED_VALUE"""),"4531c2ac8609eed850faf28a325545af")</f>
        <v>4531c2ac8609eed850faf28a325545af</v>
      </c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>
      <c r="A2531" s="2" t="s">
        <v>2897</v>
      </c>
      <c r="B2531" s="1"/>
      <c r="C2531" s="1"/>
      <c r="D2531" s="1"/>
      <c r="E2531" s="1"/>
      <c r="F2531" s="1" t="str">
        <f>IFERROR(__xludf.DUMMYFUNCTION("""COMPUTED_VALUE"""),"2022-04-11 10:02:08 UTC")</f>
        <v>2022-04-11 10:02:08 UTC</v>
      </c>
      <c r="G2531" s="1" t="str">
        <f>IFERROR(__xludf.DUMMYFUNCTION("""COMPUTED_VALUE"""),"075cb73e19ebde73477f5c10650fe72b")</f>
        <v>075cb73e19ebde73477f5c10650fe72b</v>
      </c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>
      <c r="A2532" s="2" t="s">
        <v>2898</v>
      </c>
      <c r="B2532" s="1"/>
      <c r="C2532" s="1"/>
      <c r="D2532" s="1"/>
      <c r="E2532" s="1"/>
      <c r="F2532" s="1" t="str">
        <f>IFERROR(__xludf.DUMMYFUNCTION("""COMPUTED_VALUE"""),"2022-04-11 10:02:06 UTC")</f>
        <v>2022-04-11 10:02:06 UTC</v>
      </c>
      <c r="G2532" s="1" t="str">
        <f>IFERROR(__xludf.DUMMYFUNCTION("""COMPUTED_VALUE"""),"e85dc5c9550f9ea180432cf28e07ff68")</f>
        <v>e85dc5c9550f9ea180432cf28e07ff68</v>
      </c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>
      <c r="A2533" s="2" t="s">
        <v>2898</v>
      </c>
      <c r="B2533" s="2" t="s">
        <v>2899</v>
      </c>
      <c r="C2533" s="1"/>
      <c r="D2533" s="1"/>
      <c r="E2533" s="1"/>
      <c r="F2533" s="1" t="str">
        <f>IFERROR(__xludf.DUMMYFUNCTION("""COMPUTED_VALUE"""),"2022-04-11 10:02:06 UTC")</f>
        <v>2022-04-11 10:02:06 UTC</v>
      </c>
      <c r="G2533" s="1" t="str">
        <f>IFERROR(__xludf.DUMMYFUNCTION("""COMPUTED_VALUE"""),"a9166899d527dcd6ba4f3b198955b0c8")</f>
        <v>a9166899d527dcd6ba4f3b198955b0c8</v>
      </c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>
      <c r="A2534" s="2" t="s">
        <v>2900</v>
      </c>
      <c r="B2534" s="2" t="s">
        <v>2901</v>
      </c>
      <c r="C2534" s="1"/>
      <c r="D2534" s="1"/>
      <c r="E2534" s="1"/>
      <c r="F2534" s="1" t="str">
        <f>IFERROR(__xludf.DUMMYFUNCTION("""COMPUTED_VALUE"""),"2022-04-11 10:01:29 UTC")</f>
        <v>2022-04-11 10:01:29 UTC</v>
      </c>
      <c r="G2534" s="1" t="str">
        <f>IFERROR(__xludf.DUMMYFUNCTION("""COMPUTED_VALUE"""),"075cb73e19ebde73477f5c10650fe72b")</f>
        <v>075cb73e19ebde73477f5c10650fe72b</v>
      </c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>
      <c r="A2535" s="2" t="s">
        <v>2902</v>
      </c>
      <c r="B2535" s="1"/>
      <c r="C2535" s="1"/>
      <c r="D2535" s="1"/>
      <c r="E2535" s="1"/>
      <c r="F2535" s="1" t="str">
        <f>IFERROR(__xludf.DUMMYFUNCTION("""COMPUTED_VALUE"""),"2022-04-11 10:01:11 UTC")</f>
        <v>2022-04-11 10:01:11 UTC</v>
      </c>
      <c r="G2535" s="1" t="str">
        <f>IFERROR(__xludf.DUMMYFUNCTION("""COMPUTED_VALUE"""),"23acdc0c15bc76ebaddf92f4d61a6c42")</f>
        <v>23acdc0c15bc76ebaddf92f4d61a6c42</v>
      </c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>
      <c r="A2536" s="2" t="s">
        <v>2903</v>
      </c>
      <c r="B2536" s="2" t="s">
        <v>2904</v>
      </c>
      <c r="C2536" s="1"/>
      <c r="D2536" s="1"/>
      <c r="E2536" s="1"/>
      <c r="F2536" s="1" t="str">
        <f>IFERROR(__xludf.DUMMYFUNCTION("""COMPUTED_VALUE"""),"2022-04-11 10:01:08 UTC")</f>
        <v>2022-04-11 10:01:08 UTC</v>
      </c>
      <c r="G2536" s="1" t="str">
        <f>IFERROR(__xludf.DUMMYFUNCTION("""COMPUTED_VALUE"""),"075cb73e19ebde73477f5c10650fe72b")</f>
        <v>075cb73e19ebde73477f5c10650fe72b</v>
      </c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>
      <c r="A2537" s="2" t="s">
        <v>2905</v>
      </c>
      <c r="B2537" s="2" t="s">
        <v>2906</v>
      </c>
      <c r="C2537" s="1"/>
      <c r="D2537" s="1"/>
      <c r="E2537" s="1"/>
      <c r="F2537" s="1" t="str">
        <f>IFERROR(__xludf.DUMMYFUNCTION("""COMPUTED_VALUE"""),"2022-04-11 10:01:02 UTC")</f>
        <v>2022-04-11 10:01:02 UTC</v>
      </c>
      <c r="G2537" s="1" t="str">
        <f>IFERROR(__xludf.DUMMYFUNCTION("""COMPUTED_VALUE"""),"075cb73e19ebde73477f5c10650fe72b")</f>
        <v>075cb73e19ebde73477f5c10650fe72b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>
      <c r="A2538" s="2" t="s">
        <v>2907</v>
      </c>
      <c r="B2538" s="2" t="s">
        <v>1886</v>
      </c>
      <c r="C2538" s="1"/>
      <c r="D2538" s="1"/>
      <c r="E2538" s="1"/>
      <c r="F2538" s="1" t="str">
        <f>IFERROR(__xludf.DUMMYFUNCTION("""COMPUTED_VALUE"""),"2022-04-11 10:00:58 UTC")</f>
        <v>2022-04-11 10:00:58 UTC</v>
      </c>
      <c r="G2538" s="1" t="str">
        <f>IFERROR(__xludf.DUMMYFUNCTION("""COMPUTED_VALUE"""),"075cb73e19ebde73477f5c10650fe72b")</f>
        <v>075cb73e19ebde73477f5c10650fe72b</v>
      </c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>
      <c r="A2539" s="2" t="s">
        <v>2908</v>
      </c>
      <c r="B2539" s="2" t="s">
        <v>2909</v>
      </c>
      <c r="C2539" s="1"/>
      <c r="D2539" s="1"/>
      <c r="E2539" s="1"/>
      <c r="F2539" s="1" t="str">
        <f>IFERROR(__xludf.DUMMYFUNCTION("""COMPUTED_VALUE"""),"2022-04-11 10:00:54 UTC")</f>
        <v>2022-04-11 10:00:54 UTC</v>
      </c>
      <c r="G2539" s="1" t="str">
        <f>IFERROR(__xludf.DUMMYFUNCTION("""COMPUTED_VALUE"""),"075cb73e19ebde73477f5c10650fe72b")</f>
        <v>075cb73e19ebde73477f5c10650fe72b</v>
      </c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>
      <c r="A2540" s="2" t="s">
        <v>2910</v>
      </c>
      <c r="B2540" s="2" t="s">
        <v>2909</v>
      </c>
      <c r="C2540" s="1"/>
      <c r="D2540" s="1"/>
      <c r="E2540" s="1"/>
      <c r="F2540" s="1" t="str">
        <f>IFERROR(__xludf.DUMMYFUNCTION("""COMPUTED_VALUE"""),"2022-04-11 10:00:49 UTC")</f>
        <v>2022-04-11 10:00:49 UTC</v>
      </c>
      <c r="G2540" s="1" t="str">
        <f>IFERROR(__xludf.DUMMYFUNCTION("""COMPUTED_VALUE"""),"075cb73e19ebde73477f5c10650fe72b")</f>
        <v>075cb73e19ebde73477f5c10650fe72b</v>
      </c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>
      <c r="A2541" s="2" t="s">
        <v>2911</v>
      </c>
      <c r="B2541" s="2" t="s">
        <v>2909</v>
      </c>
      <c r="C2541" s="1"/>
      <c r="D2541" s="1"/>
      <c r="E2541" s="1"/>
      <c r="F2541" s="1" t="str">
        <f>IFERROR(__xludf.DUMMYFUNCTION("""COMPUTED_VALUE"""),"2022-04-11 10:00:46 UTC")</f>
        <v>2022-04-11 10:00:46 UTC</v>
      </c>
      <c r="G2541" s="1" t="str">
        <f>IFERROR(__xludf.DUMMYFUNCTION("""COMPUTED_VALUE"""),"075cb73e19ebde73477f5c10650fe72b")</f>
        <v>075cb73e19ebde73477f5c10650fe72b</v>
      </c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>
      <c r="A2542" s="2" t="s">
        <v>2912</v>
      </c>
      <c r="B2542" s="1"/>
      <c r="C2542" s="1"/>
      <c r="D2542" s="1"/>
      <c r="E2542" s="1"/>
      <c r="F2542" s="1" t="str">
        <f>IFERROR(__xludf.DUMMYFUNCTION("""COMPUTED_VALUE"""),"2022-04-11 09:58:06 UTC")</f>
        <v>2022-04-11 09:58:06 UTC</v>
      </c>
      <c r="G2542" s="1" t="str">
        <f>IFERROR(__xludf.DUMMYFUNCTION("""COMPUTED_VALUE"""),"56663c718d0f8315fd1ce968491818e5")</f>
        <v>56663c718d0f8315fd1ce968491818e5</v>
      </c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>
      <c r="A2543" s="2" t="s">
        <v>2913</v>
      </c>
      <c r="B2543" s="2" t="s">
        <v>2914</v>
      </c>
      <c r="C2543" s="1"/>
      <c r="D2543" s="1"/>
      <c r="E2543" s="1"/>
      <c r="F2543" s="1" t="str">
        <f>IFERROR(__xludf.DUMMYFUNCTION("""COMPUTED_VALUE"""),"2022-04-11 09:57:15 UTC")</f>
        <v>2022-04-11 09:57:15 UTC</v>
      </c>
      <c r="G2543" s="1" t="str">
        <f>IFERROR(__xludf.DUMMYFUNCTION("""COMPUTED_VALUE"""),"075cb73e19ebde73477f5c10650fe72b")</f>
        <v>075cb73e19ebde73477f5c10650fe72b</v>
      </c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>
      <c r="A2544" s="2" t="s">
        <v>2915</v>
      </c>
      <c r="B2544" s="1"/>
      <c r="C2544" s="1"/>
      <c r="D2544" s="1"/>
      <c r="E2544" s="1"/>
      <c r="F2544" s="1" t="str">
        <f>IFERROR(__xludf.DUMMYFUNCTION("""COMPUTED_VALUE"""),"2022-04-11 09:56:51 UTC")</f>
        <v>2022-04-11 09:56:51 UTC</v>
      </c>
      <c r="G2544" s="1" t="str">
        <f>IFERROR(__xludf.DUMMYFUNCTION("""COMPUTED_VALUE"""),"e5cba599a78f7724b3b5afe473450f2e")</f>
        <v>e5cba599a78f7724b3b5afe473450f2e</v>
      </c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>
      <c r="A2545" s="2" t="s">
        <v>2916</v>
      </c>
      <c r="B2545" s="1"/>
      <c r="C2545" s="1"/>
      <c r="D2545" s="1"/>
      <c r="E2545" s="1"/>
      <c r="F2545" s="1" t="str">
        <f>IFERROR(__xludf.DUMMYFUNCTION("""COMPUTED_VALUE"""),"2022-04-11 09:56:45 UTC")</f>
        <v>2022-04-11 09:56:45 UTC</v>
      </c>
      <c r="G2545" s="1" t="str">
        <f>IFERROR(__xludf.DUMMYFUNCTION("""COMPUTED_VALUE"""),"e5cba599a78f7724b3b5afe473450f2e")</f>
        <v>e5cba599a78f7724b3b5afe473450f2e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>
      <c r="A2546" s="2" t="s">
        <v>2917</v>
      </c>
      <c r="B2546" s="2" t="s">
        <v>2918</v>
      </c>
      <c r="C2546" s="1"/>
      <c r="D2546" s="1"/>
      <c r="E2546" s="1"/>
      <c r="F2546" s="1" t="str">
        <f>IFERROR(__xludf.DUMMYFUNCTION("""COMPUTED_VALUE"""),"2022-04-11 09:56:18 UTC")</f>
        <v>2022-04-11 09:56:18 UTC</v>
      </c>
      <c r="G2546" s="1" t="str">
        <f>IFERROR(__xludf.DUMMYFUNCTION("""COMPUTED_VALUE"""),"075cb73e19ebde73477f5c10650fe72b")</f>
        <v>075cb73e19ebde73477f5c10650fe72b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>
      <c r="A2547" s="2" t="s">
        <v>2919</v>
      </c>
      <c r="B2547" s="1"/>
      <c r="C2547" s="1"/>
      <c r="D2547" s="1"/>
      <c r="E2547" s="1"/>
      <c r="F2547" s="1" t="str">
        <f>IFERROR(__xludf.DUMMYFUNCTION("""COMPUTED_VALUE"""),"2022-04-11 09:56:05 UTC")</f>
        <v>2022-04-11 09:56:05 UTC</v>
      </c>
      <c r="G2547" s="1" t="str">
        <f>IFERROR(__xludf.DUMMYFUNCTION("""COMPUTED_VALUE"""),"075cb73e19ebde73477f5c10650fe72b")</f>
        <v>075cb73e19ebde73477f5c10650fe72b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>
      <c r="A2548" s="2" t="s">
        <v>2920</v>
      </c>
      <c r="B2548" s="1"/>
      <c r="C2548" s="1"/>
      <c r="D2548" s="1"/>
      <c r="E2548" s="1"/>
      <c r="F2548" s="1" t="str">
        <f>IFERROR(__xludf.DUMMYFUNCTION("""COMPUTED_VALUE"""),"2022-04-11 09:53:00 UTC")</f>
        <v>2022-04-11 09:53:00 UTC</v>
      </c>
      <c r="G2548" s="1" t="str">
        <f>IFERROR(__xludf.DUMMYFUNCTION("""COMPUTED_VALUE"""),"e5cba599a78f7724b3b5afe473450f2e")</f>
        <v>e5cba599a78f7724b3b5afe473450f2e</v>
      </c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>
      <c r="A2549" s="2" t="s">
        <v>2921</v>
      </c>
      <c r="B2549" s="2" t="s">
        <v>2922</v>
      </c>
      <c r="C2549" s="1"/>
      <c r="D2549" s="1"/>
      <c r="E2549" s="1"/>
      <c r="F2549" s="1" t="str">
        <f>IFERROR(__xludf.DUMMYFUNCTION("""COMPUTED_VALUE"""),"2022-04-11 09:52:08 UTC")</f>
        <v>2022-04-11 09:52:08 UTC</v>
      </c>
      <c r="G2549" s="1" t="str">
        <f>IFERROR(__xludf.DUMMYFUNCTION("""COMPUTED_VALUE"""),"df495ebe85542503fa64472dfd378c77")</f>
        <v>df495ebe85542503fa64472dfd378c77</v>
      </c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>
      <c r="A2550" s="2" t="s">
        <v>2923</v>
      </c>
      <c r="B2550" s="1"/>
      <c r="C2550" s="1"/>
      <c r="D2550" s="1"/>
      <c r="E2550" s="1"/>
      <c r="F2550" s="1" t="str">
        <f>IFERROR(__xludf.DUMMYFUNCTION("""COMPUTED_VALUE"""),"2022-04-11 09:52:06 UTC")</f>
        <v>2022-04-11 09:52:06 UTC</v>
      </c>
      <c r="G2550" s="1" t="str">
        <f>IFERROR(__xludf.DUMMYFUNCTION("""COMPUTED_VALUE"""),"075cb73e19ebde73477f5c10650fe72b")</f>
        <v>075cb73e19ebde73477f5c10650fe72b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>
      <c r="A2551" s="2" t="s">
        <v>2923</v>
      </c>
      <c r="B2551" s="2" t="s">
        <v>1911</v>
      </c>
      <c r="C2551" s="1"/>
      <c r="D2551" s="1"/>
      <c r="E2551" s="1"/>
      <c r="F2551" s="1" t="str">
        <f>IFERROR(__xludf.DUMMYFUNCTION("""COMPUTED_VALUE"""),"2022-04-11 09:52:06 UTC")</f>
        <v>2022-04-11 09:52:06 UTC</v>
      </c>
      <c r="G2551" s="1" t="str">
        <f>IFERROR(__xludf.DUMMYFUNCTION("""COMPUTED_VALUE"""),"075cb73e19ebde73477f5c10650fe72b")</f>
        <v>075cb73e19ebde73477f5c10650fe72b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>
      <c r="A2552" s="2" t="s">
        <v>2924</v>
      </c>
      <c r="B2552" s="1"/>
      <c r="C2552" s="1"/>
      <c r="D2552" s="1"/>
      <c r="E2552" s="1"/>
      <c r="F2552" s="1" t="str">
        <f>IFERROR(__xludf.DUMMYFUNCTION("""COMPUTED_VALUE"""),"2022-04-11 09:52:02 UTC")</f>
        <v>2022-04-11 09:52:02 UTC</v>
      </c>
      <c r="G2552" s="1" t="str">
        <f>IFERROR(__xludf.DUMMYFUNCTION("""COMPUTED_VALUE"""),"c487ec455258a2a69f695a6ab492c395")</f>
        <v>c487ec455258a2a69f695a6ab492c395</v>
      </c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>
      <c r="A2553" s="2" t="s">
        <v>2925</v>
      </c>
      <c r="B2553" s="1"/>
      <c r="C2553" s="1"/>
      <c r="D2553" s="1"/>
      <c r="E2553" s="1"/>
      <c r="F2553" s="1" t="str">
        <f>IFERROR(__xludf.DUMMYFUNCTION("""COMPUTED_VALUE"""),"2022-04-11 09:51:28 UTC")</f>
        <v>2022-04-11 09:51:28 UTC</v>
      </c>
      <c r="G2553" s="1" t="str">
        <f>IFERROR(__xludf.DUMMYFUNCTION("""COMPUTED_VALUE"""),"a3d267a7848a0fed88d695c3f16d4107")</f>
        <v>a3d267a7848a0fed88d695c3f16d4107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>
      <c r="A2554" s="2" t="s">
        <v>2926</v>
      </c>
      <c r="B2554" s="2" t="s">
        <v>2311</v>
      </c>
      <c r="C2554" s="1"/>
      <c r="D2554" s="1"/>
      <c r="E2554" s="1"/>
      <c r="F2554" s="1" t="str">
        <f>IFERROR(__xludf.DUMMYFUNCTION("""COMPUTED_VALUE"""),"2022-04-11 09:51:07 UTC")</f>
        <v>2022-04-11 09:51:07 UTC</v>
      </c>
      <c r="G2554" s="1" t="str">
        <f>IFERROR(__xludf.DUMMYFUNCTION("""COMPUTED_VALUE"""),"a9166899d527dcd6ba4f3b198955b0c8")</f>
        <v>a9166899d527dcd6ba4f3b198955b0c8</v>
      </c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>
      <c r="A2555" s="2" t="s">
        <v>2927</v>
      </c>
      <c r="B2555" s="2" t="s">
        <v>2928</v>
      </c>
      <c r="C2555" s="1"/>
      <c r="D2555" s="1"/>
      <c r="E2555" s="1"/>
      <c r="F2555" s="1" t="str">
        <f>IFERROR(__xludf.DUMMYFUNCTION("""COMPUTED_VALUE"""),"2022-04-11 09:51:02 UTC")</f>
        <v>2022-04-11 09:51:02 UTC</v>
      </c>
      <c r="G2555" s="1" t="str">
        <f>IFERROR(__xludf.DUMMYFUNCTION("""COMPUTED_VALUE"""),"a9166899d527dcd6ba4f3b198955b0c8")</f>
        <v>a9166899d527dcd6ba4f3b198955b0c8</v>
      </c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>
      <c r="A2556" s="2" t="s">
        <v>2929</v>
      </c>
      <c r="B2556" s="2" t="s">
        <v>2930</v>
      </c>
      <c r="C2556" s="1"/>
      <c r="D2556" s="1"/>
      <c r="E2556" s="1"/>
      <c r="F2556" s="1" t="str">
        <f>IFERROR(__xludf.DUMMYFUNCTION("""COMPUTED_VALUE"""),"2022-04-11 09:50:48 UTC")</f>
        <v>2022-04-11 09:50:48 UTC</v>
      </c>
      <c r="G2556" s="1" t="str">
        <f>IFERROR(__xludf.DUMMYFUNCTION("""COMPUTED_VALUE"""),"23acdc0c15bc76ebaddf92f4d61a6c42")</f>
        <v>23acdc0c15bc76ebaddf92f4d61a6c42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>
      <c r="A2557" s="2" t="s">
        <v>2931</v>
      </c>
      <c r="B2557" s="1"/>
      <c r="C2557" s="1"/>
      <c r="D2557" s="1"/>
      <c r="E2557" s="1"/>
      <c r="F2557" s="1" t="str">
        <f>IFERROR(__xludf.DUMMYFUNCTION("""COMPUTED_VALUE"""),"2022-04-11 09:50:40 UTC")</f>
        <v>2022-04-11 09:50:40 UTC</v>
      </c>
      <c r="G2557" s="1" t="str">
        <f>IFERROR(__xludf.DUMMYFUNCTION("""COMPUTED_VALUE"""),"23acdc0c15bc76ebaddf92f4d61a6c42")</f>
        <v>23acdc0c15bc76ebaddf92f4d61a6c42</v>
      </c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>
      <c r="A2558" s="2" t="s">
        <v>2932</v>
      </c>
      <c r="B2558" s="2" t="s">
        <v>1584</v>
      </c>
      <c r="C2558" s="1"/>
      <c r="D2558" s="1"/>
      <c r="E2558" s="1"/>
      <c r="F2558" s="1" t="str">
        <f>IFERROR(__xludf.DUMMYFUNCTION("""COMPUTED_VALUE"""),"2022-04-11 09:50:04 UTC")</f>
        <v>2022-04-11 09:50:04 UTC</v>
      </c>
      <c r="G2558" s="1" t="str">
        <f>IFERROR(__xludf.DUMMYFUNCTION("""COMPUTED_VALUE"""),"075cb73e19ebde73477f5c10650fe72b")</f>
        <v>075cb73e19ebde73477f5c10650fe72b</v>
      </c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>
      <c r="A2559" s="2" t="s">
        <v>2933</v>
      </c>
      <c r="B2559" s="2" t="s">
        <v>1584</v>
      </c>
      <c r="C2559" s="1"/>
      <c r="D2559" s="1"/>
      <c r="E2559" s="1"/>
      <c r="F2559" s="1" t="str">
        <f>IFERROR(__xludf.DUMMYFUNCTION("""COMPUTED_VALUE"""),"2022-04-11 09:49:54 UTC")</f>
        <v>2022-04-11 09:49:54 UTC</v>
      </c>
      <c r="G2559" s="1" t="str">
        <f>IFERROR(__xludf.DUMMYFUNCTION("""COMPUTED_VALUE"""),"23acdc0c15bc76ebaddf92f4d61a6c42")</f>
        <v>23acdc0c15bc76ebaddf92f4d61a6c42</v>
      </c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>
      <c r="A2560" s="2" t="s">
        <v>2934</v>
      </c>
      <c r="B2560" s="1"/>
      <c r="C2560" s="1"/>
      <c r="D2560" s="1"/>
      <c r="E2560" s="1"/>
      <c r="F2560" s="1" t="str">
        <f>IFERROR(__xludf.DUMMYFUNCTION("""COMPUTED_VALUE"""),"2022-04-11 09:49:46 UTC")</f>
        <v>2022-04-11 09:49:46 UTC</v>
      </c>
      <c r="G2560" s="1" t="str">
        <f>IFERROR(__xludf.DUMMYFUNCTION("""COMPUTED_VALUE"""),"075cb73e19ebde73477f5c10650fe72b")</f>
        <v>075cb73e19ebde73477f5c10650fe72b</v>
      </c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>
      <c r="A2561" s="2" t="s">
        <v>2935</v>
      </c>
      <c r="B2561" s="1"/>
      <c r="C2561" s="1"/>
      <c r="D2561" s="1"/>
      <c r="E2561" s="1"/>
      <c r="F2561" s="1" t="str">
        <f>IFERROR(__xludf.DUMMYFUNCTION("""COMPUTED_VALUE"""),"2022-04-11 09:49:38 UTC")</f>
        <v>2022-04-11 09:49:38 UTC</v>
      </c>
      <c r="G2561" s="1" t="str">
        <f>IFERROR(__xludf.DUMMYFUNCTION("""COMPUTED_VALUE"""),"075cb73e19ebde73477f5c10650fe72b")</f>
        <v>075cb73e19ebde73477f5c10650fe72b</v>
      </c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>
      <c r="A2562" s="2" t="s">
        <v>2936</v>
      </c>
      <c r="B2562" s="2" t="s">
        <v>2937</v>
      </c>
      <c r="C2562" s="1"/>
      <c r="D2562" s="1"/>
      <c r="E2562" s="1"/>
      <c r="F2562" s="1" t="str">
        <f>IFERROR(__xludf.DUMMYFUNCTION("""COMPUTED_VALUE"""),"2022-04-11 09:49:29 UTC")</f>
        <v>2022-04-11 09:49:29 UTC</v>
      </c>
      <c r="G2562" s="1" t="str">
        <f>IFERROR(__xludf.DUMMYFUNCTION("""COMPUTED_VALUE"""),"23acdc0c15bc76ebaddf92f4d61a6c42")</f>
        <v>23acdc0c15bc76ebaddf92f4d61a6c42</v>
      </c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>
      <c r="A2563" s="2" t="s">
        <v>2938</v>
      </c>
      <c r="B2563" s="2" t="s">
        <v>2939</v>
      </c>
      <c r="C2563" s="1"/>
      <c r="D2563" s="1"/>
      <c r="E2563" s="1"/>
      <c r="F2563" s="1" t="str">
        <f>IFERROR(__xludf.DUMMYFUNCTION("""COMPUTED_VALUE"""),"2022-04-11 09:49:08 UTC")</f>
        <v>2022-04-11 09:49:08 UTC</v>
      </c>
      <c r="G2563" s="1" t="str">
        <f>IFERROR(__xludf.DUMMYFUNCTION("""COMPUTED_VALUE"""),"075cb73e19ebde73477f5c10650fe72b")</f>
        <v>075cb73e19ebde73477f5c10650fe72b</v>
      </c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>
      <c r="A2564" s="2" t="s">
        <v>2940</v>
      </c>
      <c r="B2564" s="1"/>
      <c r="C2564" s="1"/>
      <c r="D2564" s="1"/>
      <c r="E2564" s="1"/>
      <c r="F2564" s="1" t="str">
        <f>IFERROR(__xludf.DUMMYFUNCTION("""COMPUTED_VALUE"""),"2022-04-11 09:48:47 UTC")</f>
        <v>2022-04-11 09:48:47 UTC</v>
      </c>
      <c r="G2564" s="1" t="str">
        <f>IFERROR(__xludf.DUMMYFUNCTION("""COMPUTED_VALUE"""),"23acdc0c15bc76ebaddf92f4d61a6c42")</f>
        <v>23acdc0c15bc76ebaddf92f4d61a6c42</v>
      </c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>
      <c r="A2565" s="2" t="s">
        <v>2941</v>
      </c>
      <c r="B2565" s="1"/>
      <c r="C2565" s="1"/>
      <c r="D2565" s="1"/>
      <c r="E2565" s="1"/>
      <c r="F2565" s="1" t="str">
        <f>IFERROR(__xludf.DUMMYFUNCTION("""COMPUTED_VALUE"""),"2022-04-11 09:48:45 UTC")</f>
        <v>2022-04-11 09:48:45 UTC</v>
      </c>
      <c r="G2565" s="1" t="str">
        <f>IFERROR(__xludf.DUMMYFUNCTION("""COMPUTED_VALUE"""),"075cb73e19ebde73477f5c10650fe72b")</f>
        <v>075cb73e19ebde73477f5c10650fe72b</v>
      </c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>
      <c r="A2566" s="2" t="s">
        <v>2942</v>
      </c>
      <c r="B2566" s="1"/>
      <c r="C2566" s="1"/>
      <c r="D2566" s="1"/>
      <c r="E2566" s="1"/>
      <c r="F2566" s="1" t="str">
        <f>IFERROR(__xludf.DUMMYFUNCTION("""COMPUTED_VALUE"""),"2022-04-11 09:48:44 UTC")</f>
        <v>2022-04-11 09:48:44 UTC</v>
      </c>
      <c r="G2566" s="1" t="str">
        <f>IFERROR(__xludf.DUMMYFUNCTION("""COMPUTED_VALUE"""),"a3d267a7848a0fed88d695c3f16d4107")</f>
        <v>a3d267a7848a0fed88d695c3f16d4107</v>
      </c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>
      <c r="A2567" s="2" t="s">
        <v>2943</v>
      </c>
      <c r="B2567" s="1"/>
      <c r="C2567" s="1"/>
      <c r="D2567" s="1"/>
      <c r="E2567" s="1"/>
      <c r="F2567" s="1" t="str">
        <f>IFERROR(__xludf.DUMMYFUNCTION("""COMPUTED_VALUE"""),"2022-04-11 09:48:41 UTC")</f>
        <v>2022-04-11 09:48:41 UTC</v>
      </c>
      <c r="G2567" s="1" t="str">
        <f>IFERROR(__xludf.DUMMYFUNCTION("""COMPUTED_VALUE"""),"075cb73e19ebde73477f5c10650fe72b")</f>
        <v>075cb73e19ebde73477f5c10650fe72b</v>
      </c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>
      <c r="A2568" s="2" t="s">
        <v>2944</v>
      </c>
      <c r="B2568" s="1"/>
      <c r="C2568" s="1"/>
      <c r="D2568" s="1"/>
      <c r="E2568" s="1"/>
      <c r="F2568" s="1" t="str">
        <f>IFERROR(__xludf.DUMMYFUNCTION("""COMPUTED_VALUE"""),"2022-04-11 09:48:39 UTC")</f>
        <v>2022-04-11 09:48:39 UTC</v>
      </c>
      <c r="G2568" s="1" t="str">
        <f>IFERROR(__xludf.DUMMYFUNCTION("""COMPUTED_VALUE"""),"aef5d88a079776c3b91064f5929d4f40")</f>
        <v>aef5d88a079776c3b91064f5929d4f40</v>
      </c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>
      <c r="A2569" s="2" t="s">
        <v>2944</v>
      </c>
      <c r="B2569" s="2" t="s">
        <v>2945</v>
      </c>
      <c r="C2569" s="1"/>
      <c r="D2569" s="1"/>
      <c r="E2569" s="1"/>
      <c r="F2569" s="1" t="str">
        <f>IFERROR(__xludf.DUMMYFUNCTION("""COMPUTED_VALUE"""),"2022-04-11 09:48:39 UTC")</f>
        <v>2022-04-11 09:48:39 UTC</v>
      </c>
      <c r="G2569" s="1" t="str">
        <f>IFERROR(__xludf.DUMMYFUNCTION("""COMPUTED_VALUE"""),"e5cba599a78f7724b3b5afe473450f2e")</f>
        <v>e5cba599a78f7724b3b5afe473450f2e</v>
      </c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>
      <c r="A2570" s="2" t="s">
        <v>2946</v>
      </c>
      <c r="B2570" s="2" t="s">
        <v>2311</v>
      </c>
      <c r="C2570" s="1"/>
      <c r="D2570" s="1"/>
      <c r="E2570" s="1"/>
      <c r="F2570" s="1" t="str">
        <f>IFERROR(__xludf.DUMMYFUNCTION("""COMPUTED_VALUE"""),"2022-04-11 09:48:32 UTC")</f>
        <v>2022-04-11 09:48:32 UTC</v>
      </c>
      <c r="G2570" s="1" t="str">
        <f>IFERROR(__xludf.DUMMYFUNCTION("""COMPUTED_VALUE"""),"8b474c7c240501112c75897de5a4c01a")</f>
        <v>8b474c7c240501112c75897de5a4c01a</v>
      </c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>
      <c r="A2571" s="2" t="s">
        <v>2947</v>
      </c>
      <c r="B2571" s="1"/>
      <c r="C2571" s="1"/>
      <c r="D2571" s="1"/>
      <c r="E2571" s="1"/>
      <c r="F2571" s="1" t="str">
        <f>IFERROR(__xludf.DUMMYFUNCTION("""COMPUTED_VALUE"""),"2022-04-11 09:48:10 UTC")</f>
        <v>2022-04-11 09:48:10 UTC</v>
      </c>
      <c r="G2571" s="1" t="str">
        <f>IFERROR(__xludf.DUMMYFUNCTION("""COMPUTED_VALUE"""),"65ddd2d8db482a7d90a13a922b646c02")</f>
        <v>65ddd2d8db482a7d90a13a922b646c02</v>
      </c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>
      <c r="A2572" s="2" t="s">
        <v>2948</v>
      </c>
      <c r="B2572" s="1"/>
      <c r="C2572" s="1"/>
      <c r="D2572" s="1"/>
      <c r="E2572" s="1"/>
      <c r="F2572" s="1" t="str">
        <f>IFERROR(__xludf.DUMMYFUNCTION("""COMPUTED_VALUE"""),"2022-04-11 09:48:06 UTC")</f>
        <v>2022-04-11 09:48:06 UTC</v>
      </c>
      <c r="G2572" s="1" t="str">
        <f>IFERROR(__xludf.DUMMYFUNCTION("""COMPUTED_VALUE"""),"82a751bbb28a57e66eccfcce9137d28e")</f>
        <v>82a751bbb28a57e66eccfcce9137d28e</v>
      </c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>
      <c r="A2573" s="2" t="s">
        <v>2948</v>
      </c>
      <c r="B2573" s="2" t="s">
        <v>2945</v>
      </c>
      <c r="C2573" s="1"/>
      <c r="D2573" s="1"/>
      <c r="E2573" s="1"/>
      <c r="F2573" s="1" t="str">
        <f>IFERROR(__xludf.DUMMYFUNCTION("""COMPUTED_VALUE"""),"2022-04-11 09:48:06 UTC")</f>
        <v>2022-04-11 09:48:06 UTC</v>
      </c>
      <c r="G2573" s="1" t="str">
        <f>IFERROR(__xludf.DUMMYFUNCTION("""COMPUTED_VALUE"""),"075cb73e19ebde73477f5c10650fe72b")</f>
        <v>075cb73e19ebde73477f5c10650fe72b</v>
      </c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>
      <c r="A2574" s="2" t="s">
        <v>2949</v>
      </c>
      <c r="B2574" s="1"/>
      <c r="C2574" s="1"/>
      <c r="D2574" s="1"/>
      <c r="E2574" s="1"/>
      <c r="F2574" s="1" t="str">
        <f>IFERROR(__xludf.DUMMYFUNCTION("""COMPUTED_VALUE"""),"2022-04-11 09:48:05 UTC")</f>
        <v>2022-04-11 09:48:05 UTC</v>
      </c>
      <c r="G2574" s="1" t="str">
        <f>IFERROR(__xludf.DUMMYFUNCTION("""COMPUTED_VALUE"""),"075cb73e19ebde73477f5c10650fe72b")</f>
        <v>075cb73e19ebde73477f5c10650fe72b</v>
      </c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>
      <c r="A2575" s="2" t="s">
        <v>2950</v>
      </c>
      <c r="B2575" s="2" t="s">
        <v>2951</v>
      </c>
      <c r="C2575" s="1"/>
      <c r="D2575" s="1"/>
      <c r="E2575" s="1"/>
      <c r="F2575" s="1" t="str">
        <f>IFERROR(__xludf.DUMMYFUNCTION("""COMPUTED_VALUE"""),"2022-04-11 09:48:00 UTC")</f>
        <v>2022-04-11 09:48:00 UTC</v>
      </c>
      <c r="G2575" s="1" t="str">
        <f>IFERROR(__xludf.DUMMYFUNCTION("""COMPUTED_VALUE"""),"65ddd2d8db482a7d90a13a922b646c02")</f>
        <v>65ddd2d8db482a7d90a13a922b646c02</v>
      </c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>
      <c r="A2576" s="2" t="s">
        <v>2952</v>
      </c>
      <c r="B2576" s="1"/>
      <c r="C2576" s="1"/>
      <c r="D2576" s="1"/>
      <c r="E2576" s="1"/>
      <c r="F2576" s="1" t="str">
        <f>IFERROR(__xludf.DUMMYFUNCTION("""COMPUTED_VALUE"""),"2022-04-11 09:47:46 UTC")</f>
        <v>2022-04-11 09:47:46 UTC</v>
      </c>
      <c r="G2576" s="1" t="str">
        <f>IFERROR(__xludf.DUMMYFUNCTION("""COMPUTED_VALUE"""),"df495ebe85542503fa64472dfd378c77")</f>
        <v>df495ebe85542503fa64472dfd378c77</v>
      </c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>
      <c r="A2577" s="2" t="s">
        <v>2953</v>
      </c>
      <c r="B2577" s="1"/>
      <c r="C2577" s="1"/>
      <c r="D2577" s="1"/>
      <c r="E2577" s="1"/>
      <c r="F2577" s="1" t="str">
        <f>IFERROR(__xludf.DUMMYFUNCTION("""COMPUTED_VALUE"""),"2022-04-11 09:47:44 UTC")</f>
        <v>2022-04-11 09:47:44 UTC</v>
      </c>
      <c r="G2577" s="1" t="str">
        <f>IFERROR(__xludf.DUMMYFUNCTION("""COMPUTED_VALUE"""),"8a1908b96a2ec5c627c8901573fe83ee")</f>
        <v>8a1908b96a2ec5c627c8901573fe83ee</v>
      </c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>
      <c r="A2578" s="2" t="s">
        <v>2954</v>
      </c>
      <c r="B2578" s="1"/>
      <c r="C2578" s="1"/>
      <c r="D2578" s="1"/>
      <c r="E2578" s="1"/>
      <c r="F2578" s="1" t="str">
        <f>IFERROR(__xludf.DUMMYFUNCTION("""COMPUTED_VALUE"""),"2022-04-11 09:47:43 UTC")</f>
        <v>2022-04-11 09:47:43 UTC</v>
      </c>
      <c r="G2578" s="1" t="str">
        <f>IFERROR(__xludf.DUMMYFUNCTION("""COMPUTED_VALUE"""),"df495ebe85542503fa64472dfd378c77")</f>
        <v>df495ebe85542503fa64472dfd378c77</v>
      </c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>
      <c r="A2579" s="2" t="s">
        <v>2955</v>
      </c>
      <c r="B2579" s="2" t="s">
        <v>1263</v>
      </c>
      <c r="C2579" s="1"/>
      <c r="D2579" s="1"/>
      <c r="E2579" s="1"/>
      <c r="F2579" s="1" t="str">
        <f>IFERROR(__xludf.DUMMYFUNCTION("""COMPUTED_VALUE"""),"2022-04-11 09:47:41 UTC")</f>
        <v>2022-04-11 09:47:41 UTC</v>
      </c>
      <c r="G2579" s="1" t="str">
        <f>IFERROR(__xludf.DUMMYFUNCTION("""COMPUTED_VALUE"""),"df495ebe85542503fa64472dfd378c77")</f>
        <v>df495ebe85542503fa64472dfd378c77</v>
      </c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>
      <c r="A2580" s="2" t="s">
        <v>2956</v>
      </c>
      <c r="B2580" s="2" t="s">
        <v>2957</v>
      </c>
      <c r="C2580" s="1"/>
      <c r="D2580" s="1"/>
      <c r="E2580" s="1"/>
      <c r="F2580" s="1" t="str">
        <f>IFERROR(__xludf.DUMMYFUNCTION("""COMPUTED_VALUE"""),"2022-04-11 09:47:30 UTC")</f>
        <v>2022-04-11 09:47:30 UTC</v>
      </c>
      <c r="G2580" s="1" t="str">
        <f>IFERROR(__xludf.DUMMYFUNCTION("""COMPUTED_VALUE"""),"6294840eb08f71a99cf92570a0c346d8")</f>
        <v>6294840eb08f71a99cf92570a0c346d8</v>
      </c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>
      <c r="A2581" s="2" t="s">
        <v>2958</v>
      </c>
      <c r="B2581" s="2" t="s">
        <v>2959</v>
      </c>
      <c r="C2581" s="1"/>
      <c r="D2581" s="1"/>
      <c r="E2581" s="1"/>
      <c r="F2581" s="1" t="str">
        <f>IFERROR(__xludf.DUMMYFUNCTION("""COMPUTED_VALUE"""),"2022-04-11 09:47:28 UTC")</f>
        <v>2022-04-11 09:47:28 UTC</v>
      </c>
      <c r="G2581" s="1" t="str">
        <f>IFERROR(__xludf.DUMMYFUNCTION("""COMPUTED_VALUE"""),"8a1908b96a2ec5c627c8901573fe83ee")</f>
        <v>8a1908b96a2ec5c627c8901573fe83ee</v>
      </c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>
      <c r="A2582" s="2" t="s">
        <v>2958</v>
      </c>
      <c r="B2582" s="2" t="s">
        <v>2945</v>
      </c>
      <c r="C2582" s="1"/>
      <c r="D2582" s="1"/>
      <c r="E2582" s="1"/>
      <c r="F2582" s="1" t="str">
        <f>IFERROR(__xludf.DUMMYFUNCTION("""COMPUTED_VALUE"""),"2022-04-11 09:47:28 UTC")</f>
        <v>2022-04-11 09:47:28 UTC</v>
      </c>
      <c r="G2582" s="1" t="str">
        <f>IFERROR(__xludf.DUMMYFUNCTION("""COMPUTED_VALUE"""),"8a1908b96a2ec5c627c8901573fe83ee")</f>
        <v>8a1908b96a2ec5c627c8901573fe83ee</v>
      </c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>
      <c r="A2583" s="2" t="s">
        <v>2960</v>
      </c>
      <c r="B2583" s="1"/>
      <c r="C2583" s="1"/>
      <c r="D2583" s="1"/>
      <c r="E2583" s="1"/>
      <c r="F2583" s="1" t="str">
        <f>IFERROR(__xludf.DUMMYFUNCTION("""COMPUTED_VALUE"""),"2022-04-11 09:47:27 UTC")</f>
        <v>2022-04-11 09:47:27 UTC</v>
      </c>
      <c r="G2583" s="1" t="str">
        <f>IFERROR(__xludf.DUMMYFUNCTION("""COMPUTED_VALUE"""),"6bbb7f5ee61da544b598eac8464b9574")</f>
        <v>6bbb7f5ee61da544b598eac8464b9574</v>
      </c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>
      <c r="A2584" s="2" t="s">
        <v>2961</v>
      </c>
      <c r="B2584" s="1"/>
      <c r="C2584" s="1"/>
      <c r="D2584" s="1"/>
      <c r="E2584" s="1"/>
      <c r="F2584" s="1" t="str">
        <f>IFERROR(__xludf.DUMMYFUNCTION("""COMPUTED_VALUE"""),"2022-04-11 09:47:26 UTC")</f>
        <v>2022-04-11 09:47:26 UTC</v>
      </c>
      <c r="G2584" s="1" t="str">
        <f>IFERROR(__xludf.DUMMYFUNCTION("""COMPUTED_VALUE"""),"8a1908b96a2ec5c627c8901573fe83ee")</f>
        <v>8a1908b96a2ec5c627c8901573fe83ee</v>
      </c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>
      <c r="A2585" s="2" t="s">
        <v>2961</v>
      </c>
      <c r="B2585" s="2" t="s">
        <v>2962</v>
      </c>
      <c r="C2585" s="1"/>
      <c r="D2585" s="1"/>
      <c r="E2585" s="1"/>
      <c r="F2585" s="1" t="str">
        <f>IFERROR(__xludf.DUMMYFUNCTION("""COMPUTED_VALUE"""),"2022-04-11 09:47:26 UTC")</f>
        <v>2022-04-11 09:47:26 UTC</v>
      </c>
      <c r="G2585" s="1" t="str">
        <f>IFERROR(__xludf.DUMMYFUNCTION("""COMPUTED_VALUE"""),"88e6a45ae0193b57e2702f1435048c3d")</f>
        <v>88e6a45ae0193b57e2702f1435048c3d</v>
      </c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>
      <c r="A2586" s="2" t="s">
        <v>2963</v>
      </c>
      <c r="B2586" s="1"/>
      <c r="C2586" s="1"/>
      <c r="D2586" s="1"/>
      <c r="E2586" s="1"/>
      <c r="F2586" s="1" t="str">
        <f>IFERROR(__xludf.DUMMYFUNCTION("""COMPUTED_VALUE"""),"2022-04-11 09:47:24 UTC")</f>
        <v>2022-04-11 09:47:24 UTC</v>
      </c>
      <c r="G2586" s="1" t="str">
        <f>IFERROR(__xludf.DUMMYFUNCTION("""COMPUTED_VALUE"""),"06e1a9138fac6ad2203ed00ccc5a395b")</f>
        <v>06e1a9138fac6ad2203ed00ccc5a395b</v>
      </c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>
      <c r="A2587" s="2" t="s">
        <v>2964</v>
      </c>
      <c r="B2587" s="1"/>
      <c r="C2587" s="1"/>
      <c r="D2587" s="1"/>
      <c r="E2587" s="1"/>
      <c r="F2587" s="1" t="str">
        <f>IFERROR(__xludf.DUMMYFUNCTION("""COMPUTED_VALUE"""),"2022-04-11 09:47:22 UTC")</f>
        <v>2022-04-11 09:47:22 UTC</v>
      </c>
      <c r="G2587" s="1" t="str">
        <f>IFERROR(__xludf.DUMMYFUNCTION("""COMPUTED_VALUE"""),"075cb73e19ebde73477f5c10650fe72b")</f>
        <v>075cb73e19ebde73477f5c10650fe72b</v>
      </c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>
      <c r="A2588" s="2" t="s">
        <v>2965</v>
      </c>
      <c r="B2588" s="1"/>
      <c r="C2588" s="1"/>
      <c r="D2588" s="1"/>
      <c r="E2588" s="1"/>
      <c r="F2588" s="1" t="str">
        <f>IFERROR(__xludf.DUMMYFUNCTION("""COMPUTED_VALUE"""),"2022-04-11 09:47:20 UTC")</f>
        <v>2022-04-11 09:47:20 UTC</v>
      </c>
      <c r="G2588" s="1" t="str">
        <f>IFERROR(__xludf.DUMMYFUNCTION("""COMPUTED_VALUE"""),"8a1908b96a2ec5c627c8901573fe83ee")</f>
        <v>8a1908b96a2ec5c627c8901573fe83ee</v>
      </c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>
      <c r="A2589" s="2" t="s">
        <v>2966</v>
      </c>
      <c r="B2589" s="2" t="s">
        <v>2967</v>
      </c>
      <c r="C2589" s="1"/>
      <c r="D2589" s="1"/>
      <c r="E2589" s="1"/>
      <c r="F2589" s="1" t="str">
        <f>IFERROR(__xludf.DUMMYFUNCTION("""COMPUTED_VALUE"""),"2022-04-11 09:47:19 UTC")</f>
        <v>2022-04-11 09:47:19 UTC</v>
      </c>
      <c r="G2589" s="1" t="str">
        <f>IFERROR(__xludf.DUMMYFUNCTION("""COMPUTED_VALUE"""),"075cb73e19ebde73477f5c10650fe72b")</f>
        <v>075cb73e19ebde73477f5c10650fe72b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>
      <c r="A2590" s="2" t="s">
        <v>2968</v>
      </c>
      <c r="B2590" s="1"/>
      <c r="C2590" s="1"/>
      <c r="D2590" s="1"/>
      <c r="E2590" s="1"/>
      <c r="F2590" s="1" t="str">
        <f>IFERROR(__xludf.DUMMYFUNCTION("""COMPUTED_VALUE"""),"2022-04-11 09:47:18 UTC")</f>
        <v>2022-04-11 09:47:18 UTC</v>
      </c>
      <c r="G2590" s="1" t="str">
        <f>IFERROR(__xludf.DUMMYFUNCTION("""COMPUTED_VALUE"""),"e5cba599a78f7724b3b5afe473450f2e")</f>
        <v>e5cba599a78f7724b3b5afe473450f2e</v>
      </c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>
      <c r="A2591" s="2" t="s">
        <v>2969</v>
      </c>
      <c r="B2591" s="1"/>
      <c r="C2591" s="1"/>
      <c r="D2591" s="1"/>
      <c r="E2591" s="1"/>
      <c r="F2591" s="1" t="str">
        <f>IFERROR(__xludf.DUMMYFUNCTION("""COMPUTED_VALUE"""),"2022-04-11 09:47:17 UTC")</f>
        <v>2022-04-11 09:47:17 UTC</v>
      </c>
      <c r="G2591" s="1" t="str">
        <f>IFERROR(__xludf.DUMMYFUNCTION("""COMPUTED_VALUE"""),"e5cba599a78f7724b3b5afe473450f2e")</f>
        <v>e5cba599a78f7724b3b5afe473450f2e</v>
      </c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>
      <c r="A2592" s="2" t="s">
        <v>2970</v>
      </c>
      <c r="B2592" s="1"/>
      <c r="C2592" s="1"/>
      <c r="D2592" s="1"/>
      <c r="E2592" s="1"/>
      <c r="F2592" s="1" t="str">
        <f>IFERROR(__xludf.DUMMYFUNCTION("""COMPUTED_VALUE"""),"2022-04-11 09:47:13 UTC")</f>
        <v>2022-04-11 09:47:13 UTC</v>
      </c>
      <c r="G2592" s="1" t="str">
        <f>IFERROR(__xludf.DUMMYFUNCTION("""COMPUTED_VALUE"""),"075cb73e19ebde73477f5c10650fe72b")</f>
        <v>075cb73e19ebde73477f5c10650fe72b</v>
      </c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>
      <c r="A2593" s="2" t="s">
        <v>2971</v>
      </c>
      <c r="B2593" s="1"/>
      <c r="C2593" s="1"/>
      <c r="D2593" s="1"/>
      <c r="E2593" s="1"/>
      <c r="F2593" s="1" t="str">
        <f>IFERROR(__xludf.DUMMYFUNCTION("""COMPUTED_VALUE"""),"2022-04-11 09:47:11 UTC")</f>
        <v>2022-04-11 09:47:11 UTC</v>
      </c>
      <c r="G2593" s="1" t="str">
        <f>IFERROR(__xludf.DUMMYFUNCTION("""COMPUTED_VALUE"""),"075cb73e19ebde73477f5c10650fe72b")</f>
        <v>075cb73e19ebde73477f5c10650fe72b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>
      <c r="A2594" s="2" t="s">
        <v>2972</v>
      </c>
      <c r="B2594" s="1"/>
      <c r="C2594" s="1"/>
      <c r="D2594" s="1"/>
      <c r="E2594" s="1"/>
      <c r="F2594" s="1" t="str">
        <f>IFERROR(__xludf.DUMMYFUNCTION("""COMPUTED_VALUE"""),"2022-04-11 09:47:09 UTC")</f>
        <v>2022-04-11 09:47:09 UTC</v>
      </c>
      <c r="G2594" s="1" t="str">
        <f>IFERROR(__xludf.DUMMYFUNCTION("""COMPUTED_VALUE"""),"06e1a9138fac6ad2203ed00ccc5a395b")</f>
        <v>06e1a9138fac6ad2203ed00ccc5a395b</v>
      </c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>
      <c r="A2595" s="2" t="s">
        <v>2973</v>
      </c>
      <c r="B2595" s="1"/>
      <c r="C2595" s="1"/>
      <c r="D2595" s="1"/>
      <c r="E2595" s="1"/>
      <c r="F2595" s="1" t="str">
        <f>IFERROR(__xludf.DUMMYFUNCTION("""COMPUTED_VALUE"""),"2022-04-11 09:47:07 UTC")</f>
        <v>2022-04-11 09:47:07 UTC</v>
      </c>
      <c r="G2595" s="1" t="str">
        <f>IFERROR(__xludf.DUMMYFUNCTION("""COMPUTED_VALUE"""),"075cb73e19ebde73477f5c10650fe72b")</f>
        <v>075cb73e19ebde73477f5c10650fe72b</v>
      </c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>
      <c r="A2596" s="2" t="s">
        <v>2974</v>
      </c>
      <c r="B2596" s="1"/>
      <c r="C2596" s="1"/>
      <c r="D2596" s="1"/>
      <c r="E2596" s="1"/>
      <c r="F2596" s="1" t="str">
        <f>IFERROR(__xludf.DUMMYFUNCTION("""COMPUTED_VALUE"""),"2022-04-11 09:46:49 UTC")</f>
        <v>2022-04-11 09:46:49 UTC</v>
      </c>
      <c r="G2596" s="1" t="str">
        <f>IFERROR(__xludf.DUMMYFUNCTION("""COMPUTED_VALUE"""),"23acdc0c15bc76ebaddf92f4d61a6c42")</f>
        <v>23acdc0c15bc76ebaddf92f4d61a6c42</v>
      </c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>
      <c r="A2597" s="2" t="s">
        <v>2975</v>
      </c>
      <c r="B2597" s="1"/>
      <c r="C2597" s="1"/>
      <c r="D2597" s="1"/>
      <c r="E2597" s="1"/>
      <c r="F2597" s="1" t="str">
        <f>IFERROR(__xludf.DUMMYFUNCTION("""COMPUTED_VALUE"""),"2022-04-11 09:46:47 UTC")</f>
        <v>2022-04-11 09:46:47 UTC</v>
      </c>
      <c r="G2597" s="1" t="str">
        <f>IFERROR(__xludf.DUMMYFUNCTION("""COMPUTED_VALUE"""),"23acdc0c15bc76ebaddf92f4d61a6c42")</f>
        <v>23acdc0c15bc76ebaddf92f4d61a6c42</v>
      </c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>
      <c r="A2598" s="2" t="s">
        <v>2976</v>
      </c>
      <c r="B2598" s="2" t="s">
        <v>2311</v>
      </c>
      <c r="C2598" s="1"/>
      <c r="D2598" s="1"/>
      <c r="E2598" s="1"/>
      <c r="F2598" s="1" t="str">
        <f>IFERROR(__xludf.DUMMYFUNCTION("""COMPUTED_VALUE"""),"2022-04-11 09:46:46 UTC")</f>
        <v>2022-04-11 09:46:46 UTC</v>
      </c>
      <c r="G2598" s="1" t="str">
        <f>IFERROR(__xludf.DUMMYFUNCTION("""COMPUTED_VALUE"""),"82a751bbb28a57e66eccfcce9137d28e")</f>
        <v>82a751bbb28a57e66eccfcce9137d28e</v>
      </c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>
      <c r="A2599" s="2" t="s">
        <v>2977</v>
      </c>
      <c r="B2599" s="1"/>
      <c r="C2599" s="1"/>
      <c r="D2599" s="1"/>
      <c r="E2599" s="1"/>
      <c r="F2599" s="1" t="str">
        <f>IFERROR(__xludf.DUMMYFUNCTION("""COMPUTED_VALUE"""),"2022-04-11 09:46:45 UTC")</f>
        <v>2022-04-11 09:46:45 UTC</v>
      </c>
      <c r="G2599" s="1" t="str">
        <f>IFERROR(__xludf.DUMMYFUNCTION("""COMPUTED_VALUE"""),"23acdc0c15bc76ebaddf92f4d61a6c42")</f>
        <v>23acdc0c15bc76ebaddf92f4d61a6c42</v>
      </c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>
      <c r="A2600" s="2" t="s">
        <v>2978</v>
      </c>
      <c r="B2600" s="1"/>
      <c r="C2600" s="1"/>
      <c r="D2600" s="1"/>
      <c r="E2600" s="1"/>
      <c r="F2600" s="1" t="str">
        <f>IFERROR(__xludf.DUMMYFUNCTION("""COMPUTED_VALUE"""),"2022-04-11 09:46:43 UTC")</f>
        <v>2022-04-11 09:46:43 UTC</v>
      </c>
      <c r="G2600" s="1" t="str">
        <f>IFERROR(__xludf.DUMMYFUNCTION("""COMPUTED_VALUE"""),"82a751bbb28a57e66eccfcce9137d28e")</f>
        <v>82a751bbb28a57e66eccfcce9137d28e</v>
      </c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>
      <c r="A2601" s="2" t="s">
        <v>2979</v>
      </c>
      <c r="B2601" s="2" t="s">
        <v>2311</v>
      </c>
      <c r="C2601" s="1"/>
      <c r="D2601" s="1"/>
      <c r="E2601" s="1"/>
      <c r="F2601" s="1" t="str">
        <f>IFERROR(__xludf.DUMMYFUNCTION("""COMPUTED_VALUE"""),"2022-04-11 09:46:42 UTC")</f>
        <v>2022-04-11 09:46:42 UTC</v>
      </c>
      <c r="G2601" s="1" t="str">
        <f>IFERROR(__xludf.DUMMYFUNCTION("""COMPUTED_VALUE"""),"23acdc0c15bc76ebaddf92f4d61a6c42")</f>
        <v>23acdc0c15bc76ebaddf92f4d61a6c42</v>
      </c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>
      <c r="A2602" s="2" t="s">
        <v>2980</v>
      </c>
      <c r="B2602" s="2" t="s">
        <v>2981</v>
      </c>
      <c r="C2602" s="1"/>
      <c r="D2602" s="1"/>
      <c r="E2602" s="1"/>
      <c r="F2602" s="1" t="str">
        <f>IFERROR(__xludf.DUMMYFUNCTION("""COMPUTED_VALUE"""),"2022-04-11 09:46:40 UTC")</f>
        <v>2022-04-11 09:46:40 UTC</v>
      </c>
      <c r="G2602" s="1" t="str">
        <f>IFERROR(__xludf.DUMMYFUNCTION("""COMPUTED_VALUE"""),"82a751bbb28a57e66eccfcce9137d28e")</f>
        <v>82a751bbb28a57e66eccfcce9137d28e</v>
      </c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>
      <c r="A2603" s="2" t="s">
        <v>2980</v>
      </c>
      <c r="B2603" s="2" t="s">
        <v>2311</v>
      </c>
      <c r="C2603" s="1"/>
      <c r="D2603" s="1"/>
      <c r="E2603" s="1"/>
      <c r="F2603" s="1" t="str">
        <f>IFERROR(__xludf.DUMMYFUNCTION("""COMPUTED_VALUE"""),"2022-04-11 09:46:40 UTC")</f>
        <v>2022-04-11 09:46:40 UTC</v>
      </c>
      <c r="G2603" s="1" t="str">
        <f>IFERROR(__xludf.DUMMYFUNCTION("""COMPUTED_VALUE"""),"1ed0400c61b0c9544a26c372d4d98af7")</f>
        <v>1ed0400c61b0c9544a26c372d4d98af7</v>
      </c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>
      <c r="A2604" s="2" t="s">
        <v>2982</v>
      </c>
      <c r="B2604" s="1"/>
      <c r="C2604" s="1"/>
      <c r="D2604" s="1"/>
      <c r="E2604" s="1"/>
      <c r="F2604" s="1" t="str">
        <f>IFERROR(__xludf.DUMMYFUNCTION("""COMPUTED_VALUE"""),"2022-04-11 09:46:36 UTC")</f>
        <v>2022-04-11 09:46:36 UTC</v>
      </c>
      <c r="G2604" s="1" t="str">
        <f>IFERROR(__xludf.DUMMYFUNCTION("""COMPUTED_VALUE"""),"172336b380d1c2f25c1eed6f338ad170")</f>
        <v>172336b380d1c2f25c1eed6f338ad170</v>
      </c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>
      <c r="A2605" s="2" t="s">
        <v>2982</v>
      </c>
      <c r="B2605" s="2" t="s">
        <v>2983</v>
      </c>
      <c r="C2605" s="1"/>
      <c r="D2605" s="1"/>
      <c r="E2605" s="1"/>
      <c r="F2605" s="1" t="str">
        <f>IFERROR(__xludf.DUMMYFUNCTION("""COMPUTED_VALUE"""),"2022-04-11 09:46:36 UTC")</f>
        <v>2022-04-11 09:46:36 UTC</v>
      </c>
      <c r="G2605" s="1" t="str">
        <f>IFERROR(__xludf.DUMMYFUNCTION("""COMPUTED_VALUE"""),"23acdc0c15bc76ebaddf92f4d61a6c42")</f>
        <v>23acdc0c15bc76ebaddf92f4d61a6c42</v>
      </c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>
      <c r="A2606" s="2" t="s">
        <v>2984</v>
      </c>
      <c r="B2606" s="1"/>
      <c r="C2606" s="1"/>
      <c r="D2606" s="1"/>
      <c r="E2606" s="1"/>
      <c r="F2606" s="1" t="str">
        <f>IFERROR(__xludf.DUMMYFUNCTION("""COMPUTED_VALUE"""),"2022-04-11 09:46:08 UTC")</f>
        <v>2022-04-11 09:46:08 UTC</v>
      </c>
      <c r="G2606" s="1" t="str">
        <f>IFERROR(__xludf.DUMMYFUNCTION("""COMPUTED_VALUE"""),"82a751bbb28a57e66eccfcce9137d28e")</f>
        <v>82a751bbb28a57e66eccfcce9137d28e</v>
      </c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>
      <c r="A2607" s="2" t="s">
        <v>2985</v>
      </c>
      <c r="B2607" s="1"/>
      <c r="C2607" s="1"/>
      <c r="D2607" s="1"/>
      <c r="E2607" s="1"/>
      <c r="F2607" s="1" t="str">
        <f>IFERROR(__xludf.DUMMYFUNCTION("""COMPUTED_VALUE"""),"2022-04-11 09:46:06 UTC")</f>
        <v>2022-04-11 09:46:06 UTC</v>
      </c>
      <c r="G2607" s="1" t="str">
        <f>IFERROR(__xludf.DUMMYFUNCTION("""COMPUTED_VALUE"""),"23acdc0c15bc76ebaddf92f4d61a6c42")</f>
        <v>23acdc0c15bc76ebaddf92f4d61a6c42</v>
      </c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>
      <c r="A2608" s="2" t="s">
        <v>2986</v>
      </c>
      <c r="B2608" s="2" t="s">
        <v>2951</v>
      </c>
      <c r="C2608" s="1"/>
      <c r="D2608" s="1"/>
      <c r="E2608" s="1"/>
      <c r="F2608" s="1" t="str">
        <f>IFERROR(__xludf.DUMMYFUNCTION("""COMPUTED_VALUE"""),"2022-04-11 09:46:02 UTC")</f>
        <v>2022-04-11 09:46:02 UTC</v>
      </c>
      <c r="G2608" s="1" t="str">
        <f>IFERROR(__xludf.DUMMYFUNCTION("""COMPUTED_VALUE"""),"82a751bbb28a57e66eccfcce9137d28e")</f>
        <v>82a751bbb28a57e66eccfcce9137d28e</v>
      </c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>
      <c r="A2609" s="2" t="s">
        <v>2987</v>
      </c>
      <c r="B2609" s="2" t="s">
        <v>2988</v>
      </c>
      <c r="C2609" s="1"/>
      <c r="D2609" s="1"/>
      <c r="E2609" s="1"/>
      <c r="F2609" s="1" t="str">
        <f>IFERROR(__xludf.DUMMYFUNCTION("""COMPUTED_VALUE"""),"2022-04-11 09:45:39 UTC")</f>
        <v>2022-04-11 09:45:39 UTC</v>
      </c>
      <c r="G2609" s="1" t="str">
        <f>IFERROR(__xludf.DUMMYFUNCTION("""COMPUTED_VALUE"""),"215e3ef106aa4c473e615da3aa818c97")</f>
        <v>215e3ef106aa4c473e615da3aa818c97</v>
      </c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>
      <c r="A2610" s="2" t="s">
        <v>2987</v>
      </c>
      <c r="B2610" s="2" t="s">
        <v>1911</v>
      </c>
      <c r="C2610" s="1"/>
      <c r="D2610" s="1"/>
      <c r="E2610" s="1"/>
      <c r="F2610" s="1" t="str">
        <f>IFERROR(__xludf.DUMMYFUNCTION("""COMPUTED_VALUE"""),"2022-04-11 09:45:39 UTC")</f>
        <v>2022-04-11 09:45:39 UTC</v>
      </c>
      <c r="G2610" s="1" t="str">
        <f>IFERROR(__xludf.DUMMYFUNCTION("""COMPUTED_VALUE"""),"1ed0400c61b0c9544a26c372d4d98af7")</f>
        <v>1ed0400c61b0c9544a26c372d4d98af7</v>
      </c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>
      <c r="A2611" s="2" t="s">
        <v>2989</v>
      </c>
      <c r="B2611" s="1"/>
      <c r="C2611" s="1"/>
      <c r="D2611" s="1"/>
      <c r="E2611" s="1"/>
      <c r="F2611" s="1" t="str">
        <f>IFERROR(__xludf.DUMMYFUNCTION("""COMPUTED_VALUE"""),"2022-04-11 09:45:34 UTC")</f>
        <v>2022-04-11 09:45:34 UTC</v>
      </c>
      <c r="G2611" s="1" t="str">
        <f>IFERROR(__xludf.DUMMYFUNCTION("""COMPUTED_VALUE"""),"82a751bbb28a57e66eccfcce9137d28e")</f>
        <v>82a751bbb28a57e66eccfcce9137d28e</v>
      </c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>
      <c r="A2612" s="2" t="s">
        <v>2990</v>
      </c>
      <c r="B2612" s="2" t="s">
        <v>137</v>
      </c>
      <c r="C2612" s="1"/>
      <c r="D2612" s="1"/>
      <c r="E2612" s="1"/>
      <c r="F2612" s="1" t="str">
        <f>IFERROR(__xludf.DUMMYFUNCTION("""COMPUTED_VALUE"""),"2022-04-11 09:43:23 UTC")</f>
        <v>2022-04-11 09:43:23 UTC</v>
      </c>
      <c r="G2612" s="1" t="str">
        <f>IFERROR(__xludf.DUMMYFUNCTION("""COMPUTED_VALUE"""),"82a751bbb28a57e66eccfcce9137d28e")</f>
        <v>82a751bbb28a57e66eccfcce9137d28e</v>
      </c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>
      <c r="A2613" s="2" t="s">
        <v>2991</v>
      </c>
      <c r="B2613" s="2" t="s">
        <v>2992</v>
      </c>
      <c r="C2613" s="1"/>
      <c r="D2613" s="1"/>
      <c r="E2613" s="1"/>
      <c r="F2613" s="1" t="str">
        <f>IFERROR(__xludf.DUMMYFUNCTION("""COMPUTED_VALUE"""),"2022-04-11 09:42:33 UTC")</f>
        <v>2022-04-11 09:42:33 UTC</v>
      </c>
      <c r="G2613" s="1" t="str">
        <f>IFERROR(__xludf.DUMMYFUNCTION("""COMPUTED_VALUE"""),"06e1a9138fac6ad2203ed00ccc5a395b")</f>
        <v>06e1a9138fac6ad2203ed00ccc5a395b</v>
      </c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>
      <c r="A2614" s="2" t="s">
        <v>2993</v>
      </c>
      <c r="B2614" s="1"/>
      <c r="C2614" s="1"/>
      <c r="D2614" s="1"/>
      <c r="E2614" s="1"/>
      <c r="F2614" s="1" t="str">
        <f>IFERROR(__xludf.DUMMYFUNCTION("""COMPUTED_VALUE"""),"2022-04-11 09:41:45 UTC")</f>
        <v>2022-04-11 09:41:45 UTC</v>
      </c>
      <c r="G2614" s="1" t="str">
        <f>IFERROR(__xludf.DUMMYFUNCTION("""COMPUTED_VALUE"""),"3c0f012a5201e7cbfee3827fd2dbfe28")</f>
        <v>3c0f012a5201e7cbfee3827fd2dbfe28</v>
      </c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>
      <c r="A2615" s="2" t="s">
        <v>2994</v>
      </c>
      <c r="B2615" s="1"/>
      <c r="C2615" s="1"/>
      <c r="D2615" s="1"/>
      <c r="E2615" s="1"/>
      <c r="F2615" s="1" t="str">
        <f>IFERROR(__xludf.DUMMYFUNCTION("""COMPUTED_VALUE"""),"2022-04-11 09:41:37 UTC")</f>
        <v>2022-04-11 09:41:37 UTC</v>
      </c>
      <c r="G2615" s="1" t="str">
        <f>IFERROR(__xludf.DUMMYFUNCTION("""COMPUTED_VALUE"""),"afc2f2b1abc909d88bac8b1389f8ebc6")</f>
        <v>afc2f2b1abc909d88bac8b1389f8ebc6</v>
      </c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>
      <c r="A2616" s="2" t="s">
        <v>2995</v>
      </c>
      <c r="B2616" s="1"/>
      <c r="C2616" s="1"/>
      <c r="D2616" s="1"/>
      <c r="E2616" s="1"/>
      <c r="F2616" s="1" t="str">
        <f>IFERROR(__xludf.DUMMYFUNCTION("""COMPUTED_VALUE"""),"2022-04-11 09:41:35 UTC")</f>
        <v>2022-04-11 09:41:35 UTC</v>
      </c>
      <c r="G2616" s="1" t="str">
        <f>IFERROR(__xludf.DUMMYFUNCTION("""COMPUTED_VALUE"""),"e85dc5c9550f9ea180432cf28e07ff68")</f>
        <v>e85dc5c9550f9ea180432cf28e07ff68</v>
      </c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>
      <c r="A2617" s="2" t="s">
        <v>2995</v>
      </c>
      <c r="B2617" s="2" t="s">
        <v>2996</v>
      </c>
      <c r="C2617" s="1"/>
      <c r="D2617" s="1"/>
      <c r="E2617" s="1"/>
      <c r="F2617" s="1" t="str">
        <f>IFERROR(__xludf.DUMMYFUNCTION("""COMPUTED_VALUE"""),"2022-04-11 09:41:35 UTC")</f>
        <v>2022-04-11 09:41:35 UTC</v>
      </c>
      <c r="G2617" s="1" t="str">
        <f>IFERROR(__xludf.DUMMYFUNCTION("""COMPUTED_VALUE"""),"e85dc5c9550f9ea180432cf28e07ff68")</f>
        <v>e85dc5c9550f9ea180432cf28e07ff68</v>
      </c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>
      <c r="A2618" s="2" t="s">
        <v>2997</v>
      </c>
      <c r="B2618" s="1"/>
      <c r="C2618" s="1"/>
      <c r="D2618" s="1"/>
      <c r="E2618" s="1"/>
      <c r="F2618" s="1" t="str">
        <f>IFERROR(__xludf.DUMMYFUNCTION("""COMPUTED_VALUE"""),"2022-04-11 09:41:32 UTC")</f>
        <v>2022-04-11 09:41:32 UTC</v>
      </c>
      <c r="G2618" s="1" t="str">
        <f>IFERROR(__xludf.DUMMYFUNCTION("""COMPUTED_VALUE"""),"e85dc5c9550f9ea180432cf28e07ff68")</f>
        <v>e85dc5c9550f9ea180432cf28e07ff68</v>
      </c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>
      <c r="A2619" s="2" t="s">
        <v>2997</v>
      </c>
      <c r="B2619" s="2" t="s">
        <v>2998</v>
      </c>
      <c r="C2619" s="1"/>
      <c r="D2619" s="1"/>
      <c r="E2619" s="1"/>
      <c r="F2619" s="1" t="str">
        <f>IFERROR(__xludf.DUMMYFUNCTION("""COMPUTED_VALUE"""),"2022-04-11 09:41:32 UTC")</f>
        <v>2022-04-11 09:41:32 UTC</v>
      </c>
      <c r="G2619" s="1" t="str">
        <f>IFERROR(__xludf.DUMMYFUNCTION("""COMPUTED_VALUE"""),"e85dc5c9550f9ea180432cf28e07ff68")</f>
        <v>e85dc5c9550f9ea180432cf28e07ff68</v>
      </c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>
      <c r="A2620" s="2" t="s">
        <v>2999</v>
      </c>
      <c r="B2620" s="1"/>
      <c r="C2620" s="1"/>
      <c r="D2620" s="1"/>
      <c r="E2620" s="1"/>
      <c r="F2620" s="1" t="str">
        <f>IFERROR(__xludf.DUMMYFUNCTION("""COMPUTED_VALUE"""),"2022-04-11 09:41:28 UTC")</f>
        <v>2022-04-11 09:41:28 UTC</v>
      </c>
      <c r="G2620" s="1" t="str">
        <f>IFERROR(__xludf.DUMMYFUNCTION("""COMPUTED_VALUE"""),"e85dc5c9550f9ea180432cf28e07ff68")</f>
        <v>e85dc5c9550f9ea180432cf28e07ff68</v>
      </c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>
      <c r="A2621" s="2" t="s">
        <v>3000</v>
      </c>
      <c r="B2621" s="1"/>
      <c r="C2621" s="1"/>
      <c r="D2621" s="1"/>
      <c r="E2621" s="1"/>
      <c r="F2621" s="1" t="str">
        <f>IFERROR(__xludf.DUMMYFUNCTION("""COMPUTED_VALUE"""),"2022-04-11 09:41:27 UTC")</f>
        <v>2022-04-11 09:41:27 UTC</v>
      </c>
      <c r="G2621" s="1" t="str">
        <f>IFERROR(__xludf.DUMMYFUNCTION("""COMPUTED_VALUE"""),"e85dc5c9550f9ea180432cf28e07ff68")</f>
        <v>e85dc5c9550f9ea180432cf28e07ff68</v>
      </c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>
      <c r="A2622" s="2" t="s">
        <v>3001</v>
      </c>
      <c r="B2622" s="1"/>
      <c r="C2622" s="1"/>
      <c r="D2622" s="1"/>
      <c r="E2622" s="1"/>
      <c r="F2622" s="1" t="str">
        <f>IFERROR(__xludf.DUMMYFUNCTION("""COMPUTED_VALUE"""),"2022-04-11 09:41:22 UTC")</f>
        <v>2022-04-11 09:41:22 UTC</v>
      </c>
      <c r="G2622" s="1" t="str">
        <f>IFERROR(__xludf.DUMMYFUNCTION("""COMPUTED_VALUE"""),"21030d057cf3b6b0f09fb2e0b296bdbd")</f>
        <v>21030d057cf3b6b0f09fb2e0b296bdbd</v>
      </c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>
      <c r="A2623" s="2" t="s">
        <v>3002</v>
      </c>
      <c r="B2623" s="1"/>
      <c r="C2623" s="1"/>
      <c r="D2623" s="1"/>
      <c r="E2623" s="1"/>
      <c r="F2623" s="1" t="str">
        <f>IFERROR(__xludf.DUMMYFUNCTION("""COMPUTED_VALUE"""),"2022-04-11 09:41:20 UTC")</f>
        <v>2022-04-11 09:41:20 UTC</v>
      </c>
      <c r="G2623" s="1" t="str">
        <f>IFERROR(__xludf.DUMMYFUNCTION("""COMPUTED_VALUE"""),"e85dc5c9550f9ea180432cf28e07ff68")</f>
        <v>e85dc5c9550f9ea180432cf28e07ff68</v>
      </c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>
      <c r="A2624" s="2" t="s">
        <v>3003</v>
      </c>
      <c r="B2624" s="2" t="s">
        <v>3004</v>
      </c>
      <c r="C2624" s="1"/>
      <c r="D2624" s="1"/>
      <c r="E2624" s="1"/>
      <c r="F2624" s="1" t="str">
        <f>IFERROR(__xludf.DUMMYFUNCTION("""COMPUTED_VALUE"""),"2022-04-11 09:41:17 UTC")</f>
        <v>2022-04-11 09:41:17 UTC</v>
      </c>
      <c r="G2624" s="1" t="str">
        <f>IFERROR(__xludf.DUMMYFUNCTION("""COMPUTED_VALUE"""),"e85dc5c9550f9ea180432cf28e07ff68")</f>
        <v>e85dc5c9550f9ea180432cf28e07ff68</v>
      </c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>
      <c r="A2625" s="2" t="s">
        <v>3005</v>
      </c>
      <c r="B2625" s="1"/>
      <c r="C2625" s="1"/>
      <c r="D2625" s="1"/>
      <c r="E2625" s="1"/>
      <c r="F2625" s="1" t="str">
        <f>IFERROR(__xludf.DUMMYFUNCTION("""COMPUTED_VALUE"""),"2022-04-11 09:41:16 UTC")</f>
        <v>2022-04-11 09:41:16 UTC</v>
      </c>
      <c r="G2625" s="1" t="str">
        <f>IFERROR(__xludf.DUMMYFUNCTION("""COMPUTED_VALUE"""),"afc2f2b1abc909d88bac8b1389f8ebc6")</f>
        <v>afc2f2b1abc909d88bac8b1389f8ebc6</v>
      </c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>
      <c r="A2626" s="2" t="s">
        <v>3006</v>
      </c>
      <c r="B2626" s="2" t="s">
        <v>1400</v>
      </c>
      <c r="C2626" s="1"/>
      <c r="D2626" s="1"/>
      <c r="E2626" s="1"/>
      <c r="F2626" s="1" t="str">
        <f>IFERROR(__xludf.DUMMYFUNCTION("""COMPUTED_VALUE"""),"2022-04-11 09:41:11 UTC")</f>
        <v>2022-04-11 09:41:11 UTC</v>
      </c>
      <c r="G2626" s="1" t="str">
        <f>IFERROR(__xludf.DUMMYFUNCTION("""COMPUTED_VALUE"""),"e85dc5c9550f9ea180432cf28e07ff68")</f>
        <v>e85dc5c9550f9ea180432cf28e07ff68</v>
      </c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>
      <c r="A2627" s="2" t="s">
        <v>3007</v>
      </c>
      <c r="B2627" s="1"/>
      <c r="C2627" s="1"/>
      <c r="D2627" s="1"/>
      <c r="E2627" s="1"/>
      <c r="F2627" s="1" t="str">
        <f>IFERROR(__xludf.DUMMYFUNCTION("""COMPUTED_VALUE"""),"2022-04-11 09:41:08 UTC")</f>
        <v>2022-04-11 09:41:08 UTC</v>
      </c>
      <c r="G2627" s="1" t="str">
        <f>IFERROR(__xludf.DUMMYFUNCTION("""COMPUTED_VALUE"""),"65cc910d14faa5a05b2ba0d8c6527702")</f>
        <v>65cc910d14faa5a05b2ba0d8c6527702</v>
      </c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>
      <c r="A2628" s="2" t="s">
        <v>3008</v>
      </c>
      <c r="B2628" s="1"/>
      <c r="C2628" s="1"/>
      <c r="D2628" s="1"/>
      <c r="E2628" s="1"/>
      <c r="F2628" s="1" t="str">
        <f>IFERROR(__xludf.DUMMYFUNCTION("""COMPUTED_VALUE"""),"2022-04-11 09:41:06 UTC")</f>
        <v>2022-04-11 09:41:06 UTC</v>
      </c>
      <c r="G2628" s="1" t="str">
        <f>IFERROR(__xludf.DUMMYFUNCTION("""COMPUTED_VALUE"""),"21030d057cf3b6b0f09fb2e0b296bdbd")</f>
        <v>21030d057cf3b6b0f09fb2e0b296bdbd</v>
      </c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>
      <c r="A2629" s="2" t="s">
        <v>3009</v>
      </c>
      <c r="B2629" s="1"/>
      <c r="C2629" s="1"/>
      <c r="D2629" s="1"/>
      <c r="E2629" s="1"/>
      <c r="F2629" s="1" t="str">
        <f>IFERROR(__xludf.DUMMYFUNCTION("""COMPUTED_VALUE"""),"2022-04-11 09:41:05 UTC")</f>
        <v>2022-04-11 09:41:05 UTC</v>
      </c>
      <c r="G2629" s="1" t="str">
        <f>IFERROR(__xludf.DUMMYFUNCTION("""COMPUTED_VALUE"""),"e85dc5c9550f9ea180432cf28e07ff68")</f>
        <v>e85dc5c9550f9ea180432cf28e07ff68</v>
      </c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>
      <c r="A2630" s="2" t="s">
        <v>3010</v>
      </c>
      <c r="B2630" s="1"/>
      <c r="C2630" s="1"/>
      <c r="D2630" s="1"/>
      <c r="E2630" s="1"/>
      <c r="F2630" s="1" t="str">
        <f>IFERROR(__xludf.DUMMYFUNCTION("""COMPUTED_VALUE"""),"2022-04-11 09:41:01 UTC")</f>
        <v>2022-04-11 09:41:01 UTC</v>
      </c>
      <c r="G2630" s="1" t="str">
        <f>IFERROR(__xludf.DUMMYFUNCTION("""COMPUTED_VALUE"""),"e85dc5c9550f9ea180432cf28e07ff68")</f>
        <v>e85dc5c9550f9ea180432cf28e07ff68</v>
      </c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>
      <c r="A2631" s="2" t="s">
        <v>3011</v>
      </c>
      <c r="B2631" s="1"/>
      <c r="C2631" s="1"/>
      <c r="D2631" s="1"/>
      <c r="E2631" s="1"/>
      <c r="F2631" s="1" t="str">
        <f>IFERROR(__xludf.DUMMYFUNCTION("""COMPUTED_VALUE"""),"2022-04-11 09:40:55 UTC")</f>
        <v>2022-04-11 09:40:55 UTC</v>
      </c>
      <c r="G2631" s="1" t="str">
        <f>IFERROR(__xludf.DUMMYFUNCTION("""COMPUTED_VALUE"""),"e85dc5c9550f9ea180432cf28e07ff68")</f>
        <v>e85dc5c9550f9ea180432cf28e07ff68</v>
      </c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>
      <c r="A2632" s="2" t="s">
        <v>3012</v>
      </c>
      <c r="B2632" s="1"/>
      <c r="C2632" s="1"/>
      <c r="D2632" s="1"/>
      <c r="E2632" s="1"/>
      <c r="F2632" s="1" t="str">
        <f>IFERROR(__xludf.DUMMYFUNCTION("""COMPUTED_VALUE"""),"2022-04-11 09:40:53 UTC")</f>
        <v>2022-04-11 09:40:53 UTC</v>
      </c>
      <c r="G2632" s="1" t="str">
        <f>IFERROR(__xludf.DUMMYFUNCTION("""COMPUTED_VALUE"""),"e85dc5c9550f9ea180432cf28e07ff68")</f>
        <v>e85dc5c9550f9ea180432cf28e07ff68</v>
      </c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>
      <c r="A2633" s="2" t="s">
        <v>3013</v>
      </c>
      <c r="B2633" s="1"/>
      <c r="C2633" s="1"/>
      <c r="D2633" s="1"/>
      <c r="E2633" s="1"/>
      <c r="F2633" s="1" t="str">
        <f>IFERROR(__xludf.DUMMYFUNCTION("""COMPUTED_VALUE"""),"2022-04-11 09:40:51 UTC")</f>
        <v>2022-04-11 09:40:51 UTC</v>
      </c>
      <c r="G2633" s="1" t="str">
        <f>IFERROR(__xludf.DUMMYFUNCTION("""COMPUTED_VALUE"""),"e85dc5c9550f9ea180432cf28e07ff68")</f>
        <v>e85dc5c9550f9ea180432cf28e07ff68</v>
      </c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>
      <c r="A2634" s="2" t="s">
        <v>3014</v>
      </c>
      <c r="B2634" s="2" t="s">
        <v>3015</v>
      </c>
      <c r="C2634" s="1"/>
      <c r="D2634" s="1"/>
      <c r="E2634" s="1"/>
      <c r="F2634" s="1" t="str">
        <f>IFERROR(__xludf.DUMMYFUNCTION("""COMPUTED_VALUE"""),"2022-04-11 09:40:50 UTC")</f>
        <v>2022-04-11 09:40:50 UTC</v>
      </c>
      <c r="G2634" s="1" t="str">
        <f>IFERROR(__xludf.DUMMYFUNCTION("""COMPUTED_VALUE"""),"e85dc5c9550f9ea180432cf28e07ff68")</f>
        <v>e85dc5c9550f9ea180432cf28e07ff68</v>
      </c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>
      <c r="A2635" s="2" t="s">
        <v>3016</v>
      </c>
      <c r="B2635" s="1"/>
      <c r="C2635" s="1"/>
      <c r="D2635" s="1"/>
      <c r="E2635" s="1"/>
      <c r="F2635" s="1" t="str">
        <f>IFERROR(__xludf.DUMMYFUNCTION("""COMPUTED_VALUE"""),"2022-04-11 09:40:46 UTC")</f>
        <v>2022-04-11 09:40:46 UTC</v>
      </c>
      <c r="G2635" s="1" t="str">
        <f>IFERROR(__xludf.DUMMYFUNCTION("""COMPUTED_VALUE"""),"e85dc5c9550f9ea180432cf28e07ff68")</f>
        <v>e85dc5c9550f9ea180432cf28e07ff68</v>
      </c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>
      <c r="A2636" s="2" t="s">
        <v>3017</v>
      </c>
      <c r="B2636" s="1"/>
      <c r="C2636" s="1"/>
      <c r="D2636" s="1"/>
      <c r="E2636" s="1"/>
      <c r="F2636" s="1" t="str">
        <f>IFERROR(__xludf.DUMMYFUNCTION("""COMPUTED_VALUE"""),"2022-04-11 09:40:38 UTC")</f>
        <v>2022-04-11 09:40:38 UTC</v>
      </c>
      <c r="G2636" s="1" t="str">
        <f>IFERROR(__xludf.DUMMYFUNCTION("""COMPUTED_VALUE"""),"65ddd2d8db482a7d90a13a922b646c02")</f>
        <v>65ddd2d8db482a7d90a13a922b646c02</v>
      </c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>
      <c r="A2637" s="2" t="s">
        <v>3018</v>
      </c>
      <c r="B2637" s="2" t="s">
        <v>3019</v>
      </c>
      <c r="C2637" s="1"/>
      <c r="D2637" s="1"/>
      <c r="E2637" s="1"/>
      <c r="F2637" s="1" t="str">
        <f>IFERROR(__xludf.DUMMYFUNCTION("""COMPUTED_VALUE"""),"2022-04-11 09:40:33 UTC")</f>
        <v>2022-04-11 09:40:33 UTC</v>
      </c>
      <c r="G2637" s="1" t="str">
        <f>IFERROR(__xludf.DUMMYFUNCTION("""COMPUTED_VALUE"""),"e85dc5c9550f9ea180432cf28e07ff68")</f>
        <v>e85dc5c9550f9ea180432cf28e07ff68</v>
      </c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>
      <c r="A2638" s="2" t="s">
        <v>3018</v>
      </c>
      <c r="B2638" s="1"/>
      <c r="C2638" s="1"/>
      <c r="D2638" s="1"/>
      <c r="E2638" s="1"/>
      <c r="F2638" s="1" t="str">
        <f>IFERROR(__xludf.DUMMYFUNCTION("""COMPUTED_VALUE"""),"2022-04-11 09:40:33 UTC")</f>
        <v>2022-04-11 09:40:33 UTC</v>
      </c>
      <c r="G2638" s="1" t="str">
        <f>IFERROR(__xludf.DUMMYFUNCTION("""COMPUTED_VALUE"""),"e85dc5c9550f9ea180432cf28e07ff68")</f>
        <v>e85dc5c9550f9ea180432cf28e07ff68</v>
      </c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>
      <c r="A2639" s="2" t="s">
        <v>3020</v>
      </c>
      <c r="B2639" s="2" t="s">
        <v>3004</v>
      </c>
      <c r="C2639" s="1"/>
      <c r="D2639" s="1"/>
      <c r="E2639" s="1"/>
      <c r="F2639" s="1" t="str">
        <f>IFERROR(__xludf.DUMMYFUNCTION("""COMPUTED_VALUE"""),"2022-04-11 09:40:30 UTC")</f>
        <v>2022-04-11 09:40:30 UTC</v>
      </c>
      <c r="G2639" s="1" t="str">
        <f>IFERROR(__xludf.DUMMYFUNCTION("""COMPUTED_VALUE"""),"e85dc5c9550f9ea180432cf28e07ff68")</f>
        <v>e85dc5c9550f9ea180432cf28e07ff68</v>
      </c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>
      <c r="A2640" s="2" t="s">
        <v>3021</v>
      </c>
      <c r="B2640" s="1"/>
      <c r="C2640" s="1"/>
      <c r="D2640" s="1"/>
      <c r="E2640" s="1"/>
      <c r="F2640" s="1" t="str">
        <f>IFERROR(__xludf.DUMMYFUNCTION("""COMPUTED_VALUE"""),"2022-04-11 09:40:06 UTC")</f>
        <v>2022-04-11 09:40:06 UTC</v>
      </c>
      <c r="G2640" s="1" t="str">
        <f>IFERROR(__xludf.DUMMYFUNCTION("""COMPUTED_VALUE"""),"e85dc5c9550f9ea180432cf28e07ff68")</f>
        <v>e85dc5c9550f9ea180432cf28e07ff68</v>
      </c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>
      <c r="A2641" s="2" t="s">
        <v>3022</v>
      </c>
      <c r="B2641" s="1"/>
      <c r="C2641" s="1"/>
      <c r="D2641" s="1"/>
      <c r="E2641" s="1"/>
      <c r="F2641" s="1" t="str">
        <f>IFERROR(__xludf.DUMMYFUNCTION("""COMPUTED_VALUE"""),"2022-04-11 09:40:05 UTC")</f>
        <v>2022-04-11 09:40:05 UTC</v>
      </c>
      <c r="G2641" s="1" t="str">
        <f>IFERROR(__xludf.DUMMYFUNCTION("""COMPUTED_VALUE"""),"e85dc5c9550f9ea180432cf28e07ff68")</f>
        <v>e85dc5c9550f9ea180432cf28e07ff68</v>
      </c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>
      <c r="A2642" s="2" t="s">
        <v>3023</v>
      </c>
      <c r="B2642" s="1"/>
      <c r="C2642" s="1"/>
      <c r="D2642" s="1"/>
      <c r="E2642" s="1"/>
      <c r="F2642" s="1" t="str">
        <f>IFERROR(__xludf.DUMMYFUNCTION("""COMPUTED_VALUE"""),"2022-04-11 09:39:59 UTC")</f>
        <v>2022-04-11 09:39:59 UTC</v>
      </c>
      <c r="G2642" s="1" t="str">
        <f>IFERROR(__xludf.DUMMYFUNCTION("""COMPUTED_VALUE"""),"e85dc5c9550f9ea180432cf28e07ff68")</f>
        <v>e85dc5c9550f9ea180432cf28e07ff68</v>
      </c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>
      <c r="A2643" s="2" t="s">
        <v>3024</v>
      </c>
      <c r="B2643" s="1"/>
      <c r="C2643" s="1"/>
      <c r="D2643" s="1"/>
      <c r="E2643" s="1"/>
      <c r="F2643" s="1" t="str">
        <f>IFERROR(__xludf.DUMMYFUNCTION("""COMPUTED_VALUE"""),"2022-04-11 09:39:32 UTC")</f>
        <v>2022-04-11 09:39:32 UTC</v>
      </c>
      <c r="G2643" s="1" t="str">
        <f>IFERROR(__xludf.DUMMYFUNCTION("""COMPUTED_VALUE"""),"e85dc5c9550f9ea180432cf28e07ff68")</f>
        <v>e85dc5c9550f9ea180432cf28e07ff68</v>
      </c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>
      <c r="A2644" s="2" t="s">
        <v>3025</v>
      </c>
      <c r="B2644" s="2" t="s">
        <v>3026</v>
      </c>
      <c r="C2644" s="1"/>
      <c r="D2644" s="1"/>
      <c r="E2644" s="1"/>
      <c r="F2644" s="1" t="str">
        <f>IFERROR(__xludf.DUMMYFUNCTION("""COMPUTED_VALUE"""),"2022-04-11 09:39:28 UTC")</f>
        <v>2022-04-11 09:39:28 UTC</v>
      </c>
      <c r="G2644" s="1" t="str">
        <f>IFERROR(__xludf.DUMMYFUNCTION("""COMPUTED_VALUE"""),"e85dc5c9550f9ea180432cf28e07ff68")</f>
        <v>e85dc5c9550f9ea180432cf28e07ff68</v>
      </c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>
      <c r="A2645" s="2" t="s">
        <v>3027</v>
      </c>
      <c r="B2645" s="1"/>
      <c r="C2645" s="1"/>
      <c r="D2645" s="1"/>
      <c r="E2645" s="1"/>
      <c r="F2645" s="1" t="str">
        <f>IFERROR(__xludf.DUMMYFUNCTION("""COMPUTED_VALUE"""),"2022-04-11 09:38:59 UTC")</f>
        <v>2022-04-11 09:38:59 UTC</v>
      </c>
      <c r="G2645" s="1" t="str">
        <f>IFERROR(__xludf.DUMMYFUNCTION("""COMPUTED_VALUE"""),"e85dc5c9550f9ea180432cf28e07ff68")</f>
        <v>e85dc5c9550f9ea180432cf28e07ff68</v>
      </c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>
      <c r="A2646" s="2" t="s">
        <v>3028</v>
      </c>
      <c r="B2646" s="2" t="s">
        <v>3029</v>
      </c>
      <c r="C2646" s="1"/>
      <c r="D2646" s="1"/>
      <c r="E2646" s="1"/>
      <c r="F2646" s="1" t="str">
        <f>IFERROR(__xludf.DUMMYFUNCTION("""COMPUTED_VALUE"""),"2022-04-11 09:38:29 UTC")</f>
        <v>2022-04-11 09:38:29 UTC</v>
      </c>
      <c r="G2646" s="1" t="str">
        <f>IFERROR(__xludf.DUMMYFUNCTION("""COMPUTED_VALUE"""),"e85dc5c9550f9ea180432cf28e07ff68")</f>
        <v>e85dc5c9550f9ea180432cf28e07ff68</v>
      </c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>
      <c r="A2647" s="2" t="s">
        <v>3030</v>
      </c>
      <c r="B2647" s="1"/>
      <c r="C2647" s="1"/>
      <c r="D2647" s="1"/>
      <c r="E2647" s="1"/>
      <c r="F2647" s="1" t="str">
        <f>IFERROR(__xludf.DUMMYFUNCTION("""COMPUTED_VALUE"""),"2022-04-11 09:38:24 UTC")</f>
        <v>2022-04-11 09:38:24 UTC</v>
      </c>
      <c r="G2647" s="1" t="str">
        <f>IFERROR(__xludf.DUMMYFUNCTION("""COMPUTED_VALUE"""),"e85dc5c9550f9ea180432cf28e07ff68")</f>
        <v>e85dc5c9550f9ea180432cf28e07ff68</v>
      </c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>
      <c r="A2648" s="2" t="s">
        <v>3031</v>
      </c>
      <c r="B2648" s="1"/>
      <c r="C2648" s="1"/>
      <c r="D2648" s="1"/>
      <c r="E2648" s="1"/>
      <c r="F2648" s="1" t="str">
        <f>IFERROR(__xludf.DUMMYFUNCTION("""COMPUTED_VALUE"""),"2022-04-11 09:36:09 UTC")</f>
        <v>2022-04-11 09:36:09 UTC</v>
      </c>
      <c r="G2648" s="1" t="str">
        <f>IFERROR(__xludf.DUMMYFUNCTION("""COMPUTED_VALUE"""),"e85dc5c9550f9ea180432cf28e07ff68")</f>
        <v>e85dc5c9550f9ea180432cf28e07ff68</v>
      </c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>
      <c r="A2649" s="2" t="s">
        <v>3032</v>
      </c>
      <c r="B2649" s="1"/>
      <c r="C2649" s="1"/>
      <c r="D2649" s="1"/>
      <c r="E2649" s="1"/>
      <c r="F2649" s="1" t="str">
        <f>IFERROR(__xludf.DUMMYFUNCTION("""COMPUTED_VALUE"""),"2022-04-11 09:35:58 UTC")</f>
        <v>2022-04-11 09:35:58 UTC</v>
      </c>
      <c r="G2649" s="1" t="str">
        <f>IFERROR(__xludf.DUMMYFUNCTION("""COMPUTED_VALUE"""),"e85dc5c9550f9ea180432cf28e07ff68")</f>
        <v>e85dc5c9550f9ea180432cf28e07ff68</v>
      </c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>
      <c r="A2650" s="2" t="s">
        <v>3033</v>
      </c>
      <c r="B2650" s="1"/>
      <c r="C2650" s="1"/>
      <c r="D2650" s="1"/>
      <c r="E2650" s="1"/>
      <c r="F2650" s="1" t="str">
        <f>IFERROR(__xludf.DUMMYFUNCTION("""COMPUTED_VALUE"""),"2022-04-11 09:35:49 UTC")</f>
        <v>2022-04-11 09:35:49 UTC</v>
      </c>
      <c r="G2650" s="1" t="str">
        <f>IFERROR(__xludf.DUMMYFUNCTION("""COMPUTED_VALUE"""),"e85dc5c9550f9ea180432cf28e07ff68")</f>
        <v>e85dc5c9550f9ea180432cf28e07ff68</v>
      </c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>
      <c r="A2651" s="2" t="s">
        <v>3034</v>
      </c>
      <c r="B2651" s="2" t="s">
        <v>3035</v>
      </c>
      <c r="C2651" s="1"/>
      <c r="D2651" s="1"/>
      <c r="E2651" s="1"/>
      <c r="F2651" s="1" t="str">
        <f>IFERROR(__xludf.DUMMYFUNCTION("""COMPUTED_VALUE"""),"2022-04-11 09:35:41 UTC")</f>
        <v>2022-04-11 09:35:41 UTC</v>
      </c>
      <c r="G2651" s="1" t="str">
        <f>IFERROR(__xludf.DUMMYFUNCTION("""COMPUTED_VALUE"""),"65ddd2d8db482a7d90a13a922b646c02")</f>
        <v>65ddd2d8db482a7d90a13a922b646c02</v>
      </c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>
      <c r="A2652" s="2" t="s">
        <v>3036</v>
      </c>
      <c r="B2652" s="2" t="s">
        <v>3035</v>
      </c>
      <c r="C2652" s="1"/>
      <c r="D2652" s="1"/>
      <c r="E2652" s="1"/>
      <c r="F2652" s="1" t="str">
        <f>IFERROR(__xludf.DUMMYFUNCTION("""COMPUTED_VALUE"""),"2022-04-11 09:35:21 UTC")</f>
        <v>2022-04-11 09:35:21 UTC</v>
      </c>
      <c r="G2652" s="1" t="str">
        <f>IFERROR(__xludf.DUMMYFUNCTION("""COMPUTED_VALUE"""),"e85dc5c9550f9ea180432cf28e07ff68")</f>
        <v>e85dc5c9550f9ea180432cf28e07ff68</v>
      </c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>
      <c r="A2653" s="2" t="s">
        <v>3037</v>
      </c>
      <c r="B2653" s="1"/>
      <c r="C2653" s="1"/>
      <c r="D2653" s="1"/>
      <c r="E2653" s="1"/>
      <c r="F2653" s="1" t="str">
        <f>IFERROR(__xludf.DUMMYFUNCTION("""COMPUTED_VALUE"""),"2022-04-11 09:35:07 UTC")</f>
        <v>2022-04-11 09:35:07 UTC</v>
      </c>
      <c r="G2653" s="1" t="str">
        <f>IFERROR(__xludf.DUMMYFUNCTION("""COMPUTED_VALUE"""),"e85dc5c9550f9ea180432cf28e07ff68")</f>
        <v>e85dc5c9550f9ea180432cf28e07ff68</v>
      </c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>
      <c r="A2654" s="2" t="s">
        <v>3038</v>
      </c>
      <c r="B2654" s="2" t="s">
        <v>3039</v>
      </c>
      <c r="C2654" s="1"/>
      <c r="D2654" s="1"/>
      <c r="E2654" s="1"/>
      <c r="F2654" s="1" t="str">
        <f>IFERROR(__xludf.DUMMYFUNCTION("""COMPUTED_VALUE"""),"2022-04-11 09:35:05 UTC")</f>
        <v>2022-04-11 09:35:05 UTC</v>
      </c>
      <c r="G2654" s="1" t="str">
        <f>IFERROR(__xludf.DUMMYFUNCTION("""COMPUTED_VALUE"""),"e85dc5c9550f9ea180432cf28e07ff68")</f>
        <v>e85dc5c9550f9ea180432cf28e07ff68</v>
      </c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>
      <c r="A2655" s="2" t="s">
        <v>3040</v>
      </c>
      <c r="B2655" s="2" t="s">
        <v>3041</v>
      </c>
      <c r="C2655" s="1"/>
      <c r="D2655" s="1"/>
      <c r="E2655" s="1"/>
      <c r="F2655" s="1" t="str">
        <f>IFERROR(__xludf.DUMMYFUNCTION("""COMPUTED_VALUE"""),"2022-04-11 09:34:35 UTC")</f>
        <v>2022-04-11 09:34:35 UTC</v>
      </c>
      <c r="G2655" s="1" t="str">
        <f>IFERROR(__xludf.DUMMYFUNCTION("""COMPUTED_VALUE"""),"e85dc5c9550f9ea180432cf28e07ff68")</f>
        <v>e85dc5c9550f9ea180432cf28e07ff68</v>
      </c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>
      <c r="A2656" s="2" t="s">
        <v>3042</v>
      </c>
      <c r="B2656" s="1"/>
      <c r="C2656" s="1"/>
      <c r="D2656" s="1"/>
      <c r="E2656" s="1"/>
      <c r="F2656" s="1" t="str">
        <f>IFERROR(__xludf.DUMMYFUNCTION("""COMPUTED_VALUE"""),"2022-04-11 09:34:29 UTC")</f>
        <v>2022-04-11 09:34:29 UTC</v>
      </c>
      <c r="G2656" s="1" t="str">
        <f>IFERROR(__xludf.DUMMYFUNCTION("""COMPUTED_VALUE"""),"e85dc5c9550f9ea180432cf28e07ff68")</f>
        <v>e85dc5c9550f9ea180432cf28e07ff68</v>
      </c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>
      <c r="A2657" s="2" t="s">
        <v>3043</v>
      </c>
      <c r="B2657" s="2" t="s">
        <v>3039</v>
      </c>
      <c r="C2657" s="1"/>
      <c r="D2657" s="1"/>
      <c r="E2657" s="1"/>
      <c r="F2657" s="1" t="str">
        <f>IFERROR(__xludf.DUMMYFUNCTION("""COMPUTED_VALUE"""),"2022-04-11 09:34:26 UTC")</f>
        <v>2022-04-11 09:34:26 UTC</v>
      </c>
      <c r="G2657" s="1" t="str">
        <f>IFERROR(__xludf.DUMMYFUNCTION("""COMPUTED_VALUE"""),"e85dc5c9550f9ea180432cf28e07ff68")</f>
        <v>e85dc5c9550f9ea180432cf28e07ff68</v>
      </c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>
      <c r="A2658" s="2" t="s">
        <v>3044</v>
      </c>
      <c r="B2658" s="2" t="s">
        <v>3045</v>
      </c>
      <c r="C2658" s="1"/>
      <c r="D2658" s="1"/>
      <c r="E2658" s="1"/>
      <c r="F2658" s="1" t="str">
        <f>IFERROR(__xludf.DUMMYFUNCTION("""COMPUTED_VALUE"""),"2022-04-11 09:34:07 UTC")</f>
        <v>2022-04-11 09:34:07 UTC</v>
      </c>
      <c r="G2658" s="1" t="str">
        <f>IFERROR(__xludf.DUMMYFUNCTION("""COMPUTED_VALUE"""),"e85dc5c9550f9ea180432cf28e07ff68")</f>
        <v>e85dc5c9550f9ea180432cf28e07ff68</v>
      </c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>
      <c r="A2659" s="2" t="s">
        <v>3046</v>
      </c>
      <c r="B2659" s="2" t="s">
        <v>1682</v>
      </c>
      <c r="C2659" s="1"/>
      <c r="D2659" s="1"/>
      <c r="E2659" s="1"/>
      <c r="F2659" s="1" t="str">
        <f>IFERROR(__xludf.DUMMYFUNCTION("""COMPUTED_VALUE"""),"2022-04-11 09:34:05 UTC")</f>
        <v>2022-04-11 09:34:05 UTC</v>
      </c>
      <c r="G2659" s="1" t="str">
        <f>IFERROR(__xludf.DUMMYFUNCTION("""COMPUTED_VALUE"""),"e85dc5c9550f9ea180432cf28e07ff68")</f>
        <v>e85dc5c9550f9ea180432cf28e07ff68</v>
      </c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>
      <c r="A2660" s="2" t="s">
        <v>3047</v>
      </c>
      <c r="B2660" s="2" t="s">
        <v>3048</v>
      </c>
      <c r="C2660" s="1"/>
      <c r="D2660" s="1"/>
      <c r="E2660" s="1"/>
      <c r="F2660" s="1" t="str">
        <f>IFERROR(__xludf.DUMMYFUNCTION("""COMPUTED_VALUE"""),"2022-04-11 09:34:04 UTC")</f>
        <v>2022-04-11 09:34:04 UTC</v>
      </c>
      <c r="G2660" s="1" t="str">
        <f>IFERROR(__xludf.DUMMYFUNCTION("""COMPUTED_VALUE"""),"e85dc5c9550f9ea180432cf28e07ff68")</f>
        <v>e85dc5c9550f9ea180432cf28e07ff68</v>
      </c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>
      <c r="A2661" s="2" t="s">
        <v>3049</v>
      </c>
      <c r="B2661" s="1"/>
      <c r="C2661" s="1"/>
      <c r="D2661" s="1"/>
      <c r="E2661" s="1"/>
      <c r="F2661" s="1" t="str">
        <f>IFERROR(__xludf.DUMMYFUNCTION("""COMPUTED_VALUE"""),"2022-04-11 09:34:02 UTC")</f>
        <v>2022-04-11 09:34:02 UTC</v>
      </c>
      <c r="G2661" s="1" t="str">
        <f>IFERROR(__xludf.DUMMYFUNCTION("""COMPUTED_VALUE"""),"e85dc5c9550f9ea180432cf28e07ff68")</f>
        <v>e85dc5c9550f9ea180432cf28e07ff68</v>
      </c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>
      <c r="A2662" s="2" t="s">
        <v>3050</v>
      </c>
      <c r="B2662" s="1"/>
      <c r="C2662" s="1"/>
      <c r="D2662" s="1"/>
      <c r="E2662" s="1"/>
      <c r="F2662" s="1" t="str">
        <f>IFERROR(__xludf.DUMMYFUNCTION("""COMPUTED_VALUE"""),"2022-04-11 09:34:00 UTC")</f>
        <v>2022-04-11 09:34:00 UTC</v>
      </c>
      <c r="G2662" s="1" t="str">
        <f>IFERROR(__xludf.DUMMYFUNCTION("""COMPUTED_VALUE"""),"65ddd2d8db482a7d90a13a922b646c02")</f>
        <v>65ddd2d8db482a7d90a13a922b646c02</v>
      </c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>
      <c r="A2663" s="2" t="s">
        <v>3051</v>
      </c>
      <c r="B2663" s="2" t="s">
        <v>3048</v>
      </c>
      <c r="C2663" s="1"/>
      <c r="D2663" s="1"/>
      <c r="E2663" s="1"/>
      <c r="F2663" s="1" t="str">
        <f>IFERROR(__xludf.DUMMYFUNCTION("""COMPUTED_VALUE"""),"2022-04-11 09:33:58 UTC")</f>
        <v>2022-04-11 09:33:58 UTC</v>
      </c>
      <c r="G2663" s="1" t="str">
        <f>IFERROR(__xludf.DUMMYFUNCTION("""COMPUTED_VALUE"""),"e91126f719894793e7afc68967db7181")</f>
        <v>e91126f719894793e7afc68967db7181</v>
      </c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>
      <c r="A2664" s="2" t="s">
        <v>3052</v>
      </c>
      <c r="B2664" s="1"/>
      <c r="C2664" s="1"/>
      <c r="D2664" s="1"/>
      <c r="E2664" s="1"/>
      <c r="F2664" s="1" t="str">
        <f>IFERROR(__xludf.DUMMYFUNCTION("""COMPUTED_VALUE"""),"2022-04-11 09:33:56 UTC")</f>
        <v>2022-04-11 09:33:56 UTC</v>
      </c>
      <c r="G2664" s="1" t="str">
        <f>IFERROR(__xludf.DUMMYFUNCTION("""COMPUTED_VALUE"""),"65ddd2d8db482a7d90a13a922b646c02")</f>
        <v>65ddd2d8db482a7d90a13a922b646c02</v>
      </c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>
      <c r="A2665" s="2" t="s">
        <v>3053</v>
      </c>
      <c r="B2665" s="1"/>
      <c r="C2665" s="1"/>
      <c r="D2665" s="1"/>
      <c r="E2665" s="1"/>
      <c r="F2665" s="1" t="str">
        <f>IFERROR(__xludf.DUMMYFUNCTION("""COMPUTED_VALUE"""),"2022-04-11 09:33:52 UTC")</f>
        <v>2022-04-11 09:33:52 UTC</v>
      </c>
      <c r="G2665" s="1" t="str">
        <f>IFERROR(__xludf.DUMMYFUNCTION("""COMPUTED_VALUE"""),"e85dc5c9550f9ea180432cf28e07ff68")</f>
        <v>e85dc5c9550f9ea180432cf28e07ff68</v>
      </c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>
      <c r="A2666" s="2" t="s">
        <v>3054</v>
      </c>
      <c r="B2666" s="1"/>
      <c r="C2666" s="1"/>
      <c r="D2666" s="1"/>
      <c r="E2666" s="1"/>
      <c r="F2666" s="1" t="str">
        <f>IFERROR(__xludf.DUMMYFUNCTION("""COMPUTED_VALUE"""),"2022-04-11 09:33:50 UTC")</f>
        <v>2022-04-11 09:33:50 UTC</v>
      </c>
      <c r="G2666" s="1" t="str">
        <f>IFERROR(__xludf.DUMMYFUNCTION("""COMPUTED_VALUE"""),"f51798a8fe5b5cfa259bb8978696bb87")</f>
        <v>f51798a8fe5b5cfa259bb8978696bb87</v>
      </c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>
      <c r="A2667" s="2" t="s">
        <v>3055</v>
      </c>
      <c r="B2667" s="2" t="s">
        <v>3048</v>
      </c>
      <c r="C2667" s="1"/>
      <c r="D2667" s="1"/>
      <c r="E2667" s="1"/>
      <c r="F2667" s="1" t="str">
        <f>IFERROR(__xludf.DUMMYFUNCTION("""COMPUTED_VALUE"""),"2022-04-11 09:33:47 UTC")</f>
        <v>2022-04-11 09:33:47 UTC</v>
      </c>
      <c r="G2667" s="1" t="str">
        <f>IFERROR(__xludf.DUMMYFUNCTION("""COMPUTED_VALUE"""),"ab2dab905bd841df6ef21dfb01175a30")</f>
        <v>ab2dab905bd841df6ef21dfb01175a30</v>
      </c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>
      <c r="A2668" s="2" t="s">
        <v>3055</v>
      </c>
      <c r="B2668" s="1"/>
      <c r="C2668" s="1"/>
      <c r="D2668" s="1"/>
      <c r="E2668" s="1"/>
      <c r="F2668" s="1" t="str">
        <f>IFERROR(__xludf.DUMMYFUNCTION("""COMPUTED_VALUE"""),"2022-04-11 09:33:47 UTC")</f>
        <v>2022-04-11 09:33:47 UTC</v>
      </c>
      <c r="G2668" s="1" t="str">
        <f>IFERROR(__xludf.DUMMYFUNCTION("""COMPUTED_VALUE"""),"65ddd2d8db482a7d90a13a922b646c02")</f>
        <v>65ddd2d8db482a7d90a13a922b646c02</v>
      </c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>
      <c r="A2669" s="2" t="s">
        <v>3056</v>
      </c>
      <c r="B2669" s="1"/>
      <c r="C2669" s="1"/>
      <c r="D2669" s="1"/>
      <c r="E2669" s="1"/>
      <c r="F2669" s="1" t="str">
        <f>IFERROR(__xludf.DUMMYFUNCTION("""COMPUTED_VALUE"""),"2022-04-11 09:33:37 UTC")</f>
        <v>2022-04-11 09:33:37 UTC</v>
      </c>
      <c r="G2669" s="1" t="str">
        <f>IFERROR(__xludf.DUMMYFUNCTION("""COMPUTED_VALUE"""),"e85dc5c9550f9ea180432cf28e07ff68")</f>
        <v>e85dc5c9550f9ea180432cf28e07ff68</v>
      </c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>
      <c r="A2670" s="2" t="s">
        <v>3057</v>
      </c>
      <c r="B2670" s="1"/>
      <c r="C2670" s="1"/>
      <c r="D2670" s="1"/>
      <c r="E2670" s="1"/>
      <c r="F2670" s="1" t="str">
        <f>IFERROR(__xludf.DUMMYFUNCTION("""COMPUTED_VALUE"""),"2022-04-11 09:33:30 UTC")</f>
        <v>2022-04-11 09:33:30 UTC</v>
      </c>
      <c r="G2670" s="1" t="str">
        <f>IFERROR(__xludf.DUMMYFUNCTION("""COMPUTED_VALUE"""),"e85dc5c9550f9ea180432cf28e07ff68")</f>
        <v>e85dc5c9550f9ea180432cf28e07ff68</v>
      </c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>
      <c r="A2671" s="2" t="s">
        <v>3058</v>
      </c>
      <c r="B2671" s="2" t="s">
        <v>1400</v>
      </c>
      <c r="C2671" s="1"/>
      <c r="D2671" s="1"/>
      <c r="E2671" s="1"/>
      <c r="F2671" s="1" t="str">
        <f>IFERROR(__xludf.DUMMYFUNCTION("""COMPUTED_VALUE"""),"2022-04-11 09:33:27 UTC")</f>
        <v>2022-04-11 09:33:27 UTC</v>
      </c>
      <c r="G2671" s="1" t="str">
        <f>IFERROR(__xludf.DUMMYFUNCTION("""COMPUTED_VALUE"""),"e85dc5c9550f9ea180432cf28e07ff68")</f>
        <v>e85dc5c9550f9ea180432cf28e07ff68</v>
      </c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>
      <c r="A2672" s="2" t="s">
        <v>3059</v>
      </c>
      <c r="B2672" s="2" t="s">
        <v>848</v>
      </c>
      <c r="C2672" s="1"/>
      <c r="D2672" s="1"/>
      <c r="E2672" s="1"/>
      <c r="F2672" s="1" t="str">
        <f>IFERROR(__xludf.DUMMYFUNCTION("""COMPUTED_VALUE"""),"2022-04-11 09:33:26 UTC")</f>
        <v>2022-04-11 09:33:26 UTC</v>
      </c>
      <c r="G2672" s="1" t="str">
        <f>IFERROR(__xludf.DUMMYFUNCTION("""COMPUTED_VALUE"""),"e85dc5c9550f9ea180432cf28e07ff68")</f>
        <v>e85dc5c9550f9ea180432cf28e07ff68</v>
      </c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>
      <c r="A2673" s="2" t="s">
        <v>3060</v>
      </c>
      <c r="B2673" s="1"/>
      <c r="C2673" s="1"/>
      <c r="D2673" s="1"/>
      <c r="E2673" s="1"/>
      <c r="F2673" s="1" t="str">
        <f>IFERROR(__xludf.DUMMYFUNCTION("""COMPUTED_VALUE"""),"2022-04-11 09:33:15 UTC")</f>
        <v>2022-04-11 09:33:15 UTC</v>
      </c>
      <c r="G2673" s="1" t="str">
        <f>IFERROR(__xludf.DUMMYFUNCTION("""COMPUTED_VALUE"""),"e85dc5c9550f9ea180432cf28e07ff68")</f>
        <v>e85dc5c9550f9ea180432cf28e07ff68</v>
      </c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>
      <c r="A2674" s="2" t="s">
        <v>3061</v>
      </c>
      <c r="B2674" s="1"/>
      <c r="C2674" s="1"/>
      <c r="D2674" s="1"/>
      <c r="E2674" s="1"/>
      <c r="F2674" s="1" t="str">
        <f>IFERROR(__xludf.DUMMYFUNCTION("""COMPUTED_VALUE"""),"2022-04-11 09:31:44 UTC")</f>
        <v>2022-04-11 09:31:44 UTC</v>
      </c>
      <c r="G2674" s="1" t="str">
        <f>IFERROR(__xludf.DUMMYFUNCTION("""COMPUTED_VALUE"""),"07737ee50fe3bfdcb348158e52495226")</f>
        <v>07737ee50fe3bfdcb348158e52495226</v>
      </c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>
      <c r="A2675" s="2" t="s">
        <v>3062</v>
      </c>
      <c r="B2675" s="2" t="s">
        <v>3063</v>
      </c>
      <c r="C2675" s="1"/>
      <c r="D2675" s="1"/>
      <c r="E2675" s="1"/>
      <c r="F2675" s="1" t="str">
        <f>IFERROR(__xludf.DUMMYFUNCTION("""COMPUTED_VALUE"""),"2022-04-11 09:31:25 UTC")</f>
        <v>2022-04-11 09:31:25 UTC</v>
      </c>
      <c r="G2675" s="1" t="str">
        <f>IFERROR(__xludf.DUMMYFUNCTION("""COMPUTED_VALUE"""),"a9166899d527dcd6ba4f3b198955b0c8")</f>
        <v>a9166899d527dcd6ba4f3b198955b0c8</v>
      </c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>
      <c r="A2676" s="2" t="s">
        <v>3064</v>
      </c>
      <c r="B2676" s="1"/>
      <c r="C2676" s="1"/>
      <c r="D2676" s="1"/>
      <c r="E2676" s="1"/>
      <c r="F2676" s="1" t="str">
        <f>IFERROR(__xludf.DUMMYFUNCTION("""COMPUTED_VALUE"""),"2022-04-11 09:31:20 UTC")</f>
        <v>2022-04-11 09:31:20 UTC</v>
      </c>
      <c r="G2676" s="1" t="str">
        <f>IFERROR(__xludf.DUMMYFUNCTION("""COMPUTED_VALUE"""),"82a751bbb28a57e66eccfcce9137d28e")</f>
        <v>82a751bbb28a57e66eccfcce9137d28e</v>
      </c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>
      <c r="A2677" s="2" t="s">
        <v>3065</v>
      </c>
      <c r="B2677" s="2" t="s">
        <v>1449</v>
      </c>
      <c r="C2677" s="1"/>
      <c r="D2677" s="1"/>
      <c r="E2677" s="1"/>
      <c r="F2677" s="1" t="str">
        <f>IFERROR(__xludf.DUMMYFUNCTION("""COMPUTED_VALUE"""),"2022-04-11 09:30:50 UTC")</f>
        <v>2022-04-11 09:30:50 UTC</v>
      </c>
      <c r="G2677" s="1" t="str">
        <f>IFERROR(__xludf.DUMMYFUNCTION("""COMPUTED_VALUE"""),"a9166899d527dcd6ba4f3b198955b0c8")</f>
        <v>a9166899d527dcd6ba4f3b198955b0c8</v>
      </c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>
      <c r="A2678" s="2" t="s">
        <v>3066</v>
      </c>
      <c r="B2678" s="2" t="s">
        <v>1449</v>
      </c>
      <c r="C2678" s="1"/>
      <c r="D2678" s="1"/>
      <c r="E2678" s="1"/>
      <c r="F2678" s="1" t="str">
        <f>IFERROR(__xludf.DUMMYFUNCTION("""COMPUTED_VALUE"""),"2022-04-11 09:30:46 UTC")</f>
        <v>2022-04-11 09:30:46 UTC</v>
      </c>
      <c r="G2678" s="1" t="str">
        <f>IFERROR(__xludf.DUMMYFUNCTION("""COMPUTED_VALUE"""),"e85dc5c9550f9ea180432cf28e07ff68")</f>
        <v>e85dc5c9550f9ea180432cf28e07ff68</v>
      </c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>
      <c r="A2679" s="2" t="s">
        <v>3067</v>
      </c>
      <c r="B2679" s="2" t="s">
        <v>1449</v>
      </c>
      <c r="C2679" s="1"/>
      <c r="D2679" s="1"/>
      <c r="E2679" s="1"/>
      <c r="F2679" s="1" t="str">
        <f>IFERROR(__xludf.DUMMYFUNCTION("""COMPUTED_VALUE"""),"2022-04-11 09:30:41 UTC")</f>
        <v>2022-04-11 09:30:41 UTC</v>
      </c>
      <c r="G2679" s="1" t="str">
        <f>IFERROR(__xludf.DUMMYFUNCTION("""COMPUTED_VALUE"""),"a3005e48a7d36fce6ba76822b4d5c609")</f>
        <v>a3005e48a7d36fce6ba76822b4d5c609</v>
      </c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>
      <c r="A2680" s="2" t="s">
        <v>3068</v>
      </c>
      <c r="B2680" s="2" t="s">
        <v>1449</v>
      </c>
      <c r="C2680" s="1"/>
      <c r="D2680" s="1"/>
      <c r="E2680" s="1"/>
      <c r="F2680" s="1" t="str">
        <f>IFERROR(__xludf.DUMMYFUNCTION("""COMPUTED_VALUE"""),"2022-04-11 09:30:39 UTC")</f>
        <v>2022-04-11 09:30:39 UTC</v>
      </c>
      <c r="G2680" s="1" t="str">
        <f>IFERROR(__xludf.DUMMYFUNCTION("""COMPUTED_VALUE"""),"e85dc5c9550f9ea180432cf28e07ff68")</f>
        <v>e85dc5c9550f9ea180432cf28e07ff68</v>
      </c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>
      <c r="A2681" s="2" t="s">
        <v>3069</v>
      </c>
      <c r="B2681" s="2" t="s">
        <v>800</v>
      </c>
      <c r="C2681" s="1"/>
      <c r="D2681" s="1"/>
      <c r="E2681" s="1"/>
      <c r="F2681" s="1" t="str">
        <f>IFERROR(__xludf.DUMMYFUNCTION("""COMPUTED_VALUE"""),"2022-04-11 09:30:31 UTC")</f>
        <v>2022-04-11 09:30:31 UTC</v>
      </c>
      <c r="G2681" s="1" t="str">
        <f>IFERROR(__xludf.DUMMYFUNCTION("""COMPUTED_VALUE"""),"e85dc5c9550f9ea180432cf28e07ff68")</f>
        <v>e85dc5c9550f9ea180432cf28e07ff68</v>
      </c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>
      <c r="A2682" s="2" t="s">
        <v>3069</v>
      </c>
      <c r="B2682" s="1"/>
      <c r="C2682" s="1"/>
      <c r="D2682" s="1"/>
      <c r="E2682" s="1"/>
      <c r="F2682" s="1" t="str">
        <f>IFERROR(__xludf.DUMMYFUNCTION("""COMPUTED_VALUE"""),"2022-04-11 09:30:31 UTC")</f>
        <v>2022-04-11 09:30:31 UTC</v>
      </c>
      <c r="G2682" s="1" t="str">
        <f>IFERROR(__xludf.DUMMYFUNCTION("""COMPUTED_VALUE"""),"07737ee50fe3bfdcb348158e52495226")</f>
        <v>07737ee50fe3bfdcb348158e52495226</v>
      </c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>
      <c r="A2683" s="2" t="s">
        <v>3070</v>
      </c>
      <c r="B2683" s="2" t="s">
        <v>800</v>
      </c>
      <c r="C2683" s="1"/>
      <c r="D2683" s="1"/>
      <c r="E2683" s="1"/>
      <c r="F2683" s="1" t="str">
        <f>IFERROR(__xludf.DUMMYFUNCTION("""COMPUTED_VALUE"""),"2022-04-11 09:30:28 UTC")</f>
        <v>2022-04-11 09:30:28 UTC</v>
      </c>
      <c r="G2683" s="1" t="str">
        <f>IFERROR(__xludf.DUMMYFUNCTION("""COMPUTED_VALUE"""),"0d9214d033e655ca2cb49227460f1cd7")</f>
        <v>0d9214d033e655ca2cb49227460f1cd7</v>
      </c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>
      <c r="A2684" s="2" t="s">
        <v>3070</v>
      </c>
      <c r="B2684" s="1"/>
      <c r="C2684" s="1"/>
      <c r="D2684" s="1"/>
      <c r="E2684" s="1"/>
      <c r="F2684" s="1" t="str">
        <f>IFERROR(__xludf.DUMMYFUNCTION("""COMPUTED_VALUE"""),"2022-04-11 09:30:28 UTC")</f>
        <v>2022-04-11 09:30:28 UTC</v>
      </c>
      <c r="G2684" s="1" t="str">
        <f>IFERROR(__xludf.DUMMYFUNCTION("""COMPUTED_VALUE"""),"0d9214d033e655ca2cb49227460f1cd7")</f>
        <v>0d9214d033e655ca2cb49227460f1cd7</v>
      </c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>
      <c r="A2685" s="2" t="s">
        <v>3071</v>
      </c>
      <c r="B2685" s="2" t="s">
        <v>800</v>
      </c>
      <c r="C2685" s="1"/>
      <c r="D2685" s="1"/>
      <c r="E2685" s="1"/>
      <c r="F2685" s="1" t="str">
        <f>IFERROR(__xludf.DUMMYFUNCTION("""COMPUTED_VALUE"""),"2022-04-11 09:30:25 UTC")</f>
        <v>2022-04-11 09:30:25 UTC</v>
      </c>
      <c r="G2685" s="1" t="str">
        <f>IFERROR(__xludf.DUMMYFUNCTION("""COMPUTED_VALUE"""),"07737ee50fe3bfdcb348158e52495226")</f>
        <v>07737ee50fe3bfdcb348158e52495226</v>
      </c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>
      <c r="A2686" s="2" t="s">
        <v>3072</v>
      </c>
      <c r="B2686" s="1"/>
      <c r="C2686" s="1"/>
      <c r="D2686" s="1"/>
      <c r="E2686" s="1"/>
      <c r="F2686" s="1" t="str">
        <f>IFERROR(__xludf.DUMMYFUNCTION("""COMPUTED_VALUE"""),"2022-04-11 09:29:32 UTC")</f>
        <v>2022-04-11 09:29:32 UTC</v>
      </c>
      <c r="G2686" s="1" t="str">
        <f>IFERROR(__xludf.DUMMYFUNCTION("""COMPUTED_VALUE"""),"a9166899d527dcd6ba4f3b198955b0c8")</f>
        <v>a9166899d527dcd6ba4f3b198955b0c8</v>
      </c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>
      <c r="A2687" s="2" t="s">
        <v>3073</v>
      </c>
      <c r="B2687" s="1"/>
      <c r="C2687" s="1"/>
      <c r="D2687" s="1"/>
      <c r="E2687" s="1"/>
      <c r="F2687" s="1" t="str">
        <f>IFERROR(__xludf.DUMMYFUNCTION("""COMPUTED_VALUE"""),"2022-04-11 09:29:26 UTC")</f>
        <v>2022-04-11 09:29:26 UTC</v>
      </c>
      <c r="G2687" s="1" t="str">
        <f>IFERROR(__xludf.DUMMYFUNCTION("""COMPUTED_VALUE"""),"0d9214d033e655ca2cb49227460f1cd7")</f>
        <v>0d9214d033e655ca2cb49227460f1cd7</v>
      </c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>
      <c r="A2688" s="2" t="s">
        <v>3074</v>
      </c>
      <c r="B2688" s="1"/>
      <c r="C2688" s="1"/>
      <c r="D2688" s="1"/>
      <c r="E2688" s="1"/>
      <c r="F2688" s="1" t="str">
        <f>IFERROR(__xludf.DUMMYFUNCTION("""COMPUTED_VALUE"""),"2022-04-11 09:29:07 UTC")</f>
        <v>2022-04-11 09:29:07 UTC</v>
      </c>
      <c r="G2688" s="1" t="str">
        <f>IFERROR(__xludf.DUMMYFUNCTION("""COMPUTED_VALUE"""),"e85dc5c9550f9ea180432cf28e07ff68")</f>
        <v>e85dc5c9550f9ea180432cf28e07ff68</v>
      </c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>
      <c r="A2689" s="2" t="s">
        <v>3075</v>
      </c>
      <c r="B2689" s="2" t="s">
        <v>3076</v>
      </c>
      <c r="C2689" s="1"/>
      <c r="D2689" s="1"/>
      <c r="E2689" s="1"/>
      <c r="F2689" s="1" t="str">
        <f>IFERROR(__xludf.DUMMYFUNCTION("""COMPUTED_VALUE"""),"2022-04-11 09:29:02 UTC")</f>
        <v>2022-04-11 09:29:02 UTC</v>
      </c>
      <c r="G2689" s="1" t="str">
        <f>IFERROR(__xludf.DUMMYFUNCTION("""COMPUTED_VALUE"""),"fc148e48a61459b693e4503dd684c76e")</f>
        <v>fc148e48a61459b693e4503dd684c76e</v>
      </c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>
      <c r="A2690" s="2" t="s">
        <v>3075</v>
      </c>
      <c r="B2690" s="2" t="s">
        <v>3077</v>
      </c>
      <c r="C2690" s="1"/>
      <c r="D2690" s="1"/>
      <c r="E2690" s="1"/>
      <c r="F2690" s="1" t="str">
        <f>IFERROR(__xludf.DUMMYFUNCTION("""COMPUTED_VALUE"""),"2022-04-11 09:29:02 UTC")</f>
        <v>2022-04-11 09:29:02 UTC</v>
      </c>
      <c r="G2690" s="1" t="str">
        <f>IFERROR(__xludf.DUMMYFUNCTION("""COMPUTED_VALUE"""),"e85dc5c9550f9ea180432cf28e07ff68")</f>
        <v>e85dc5c9550f9ea180432cf28e07ff68</v>
      </c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>
      <c r="A2691" s="2" t="s">
        <v>3078</v>
      </c>
      <c r="B2691" s="1"/>
      <c r="C2691" s="1"/>
      <c r="D2691" s="1"/>
      <c r="E2691" s="1"/>
      <c r="F2691" s="1" t="str">
        <f>IFERROR(__xludf.DUMMYFUNCTION("""COMPUTED_VALUE"""),"2022-04-11 09:29:01 UTC")</f>
        <v>2022-04-11 09:29:01 UTC</v>
      </c>
      <c r="G2691" s="1" t="str">
        <f>IFERROR(__xludf.DUMMYFUNCTION("""COMPUTED_VALUE"""),"0d9214d033e655ca2cb49227460f1cd7")</f>
        <v>0d9214d033e655ca2cb49227460f1cd7</v>
      </c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>
      <c r="A2692" s="2" t="s">
        <v>3079</v>
      </c>
      <c r="B2692" s="1"/>
      <c r="C2692" s="1"/>
      <c r="D2692" s="1"/>
      <c r="E2692" s="1"/>
      <c r="F2692" s="1" t="str">
        <f>IFERROR(__xludf.DUMMYFUNCTION("""COMPUTED_VALUE"""),"2022-04-11 09:29:00 UTC")</f>
        <v>2022-04-11 09:29:00 UTC</v>
      </c>
      <c r="G2692" s="1" t="str">
        <f>IFERROR(__xludf.DUMMYFUNCTION("""COMPUTED_VALUE"""),"e85dc5c9550f9ea180432cf28e07ff68")</f>
        <v>e85dc5c9550f9ea180432cf28e07ff68</v>
      </c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>
      <c r="A2693" s="2" t="s">
        <v>3080</v>
      </c>
      <c r="B2693" s="1"/>
      <c r="C2693" s="1"/>
      <c r="D2693" s="1"/>
      <c r="E2693" s="1"/>
      <c r="F2693" s="1" t="str">
        <f>IFERROR(__xludf.DUMMYFUNCTION("""COMPUTED_VALUE"""),"2022-04-11 09:28:59 UTC")</f>
        <v>2022-04-11 09:28:59 UTC</v>
      </c>
      <c r="G2693" s="1" t="str">
        <f>IFERROR(__xludf.DUMMYFUNCTION("""COMPUTED_VALUE"""),"e85dc5c9550f9ea180432cf28e07ff68")</f>
        <v>e85dc5c9550f9ea180432cf28e07ff68</v>
      </c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>
      <c r="A2694" s="2" t="s">
        <v>3081</v>
      </c>
      <c r="B2694" s="1"/>
      <c r="C2694" s="1"/>
      <c r="D2694" s="1"/>
      <c r="E2694" s="1"/>
      <c r="F2694" s="1" t="str">
        <f>IFERROR(__xludf.DUMMYFUNCTION("""COMPUTED_VALUE"""),"2022-04-11 09:28:58 UTC")</f>
        <v>2022-04-11 09:28:58 UTC</v>
      </c>
      <c r="G2694" s="1" t="str">
        <f>IFERROR(__xludf.DUMMYFUNCTION("""COMPUTED_VALUE"""),"e85dc5c9550f9ea180432cf28e07ff68")</f>
        <v>e85dc5c9550f9ea180432cf28e07ff68</v>
      </c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>
      <c r="A2695" s="2" t="s">
        <v>3082</v>
      </c>
      <c r="B2695" s="1"/>
      <c r="C2695" s="1"/>
      <c r="D2695" s="1"/>
      <c r="E2695" s="1"/>
      <c r="F2695" s="1" t="str">
        <f>IFERROR(__xludf.DUMMYFUNCTION("""COMPUTED_VALUE"""),"2022-04-11 09:28:57 UTC")</f>
        <v>2022-04-11 09:28:57 UTC</v>
      </c>
      <c r="G2695" s="1" t="str">
        <f>IFERROR(__xludf.DUMMYFUNCTION("""COMPUTED_VALUE"""),"e85dc5c9550f9ea180432cf28e07ff68")</f>
        <v>e85dc5c9550f9ea180432cf28e07ff68</v>
      </c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>
      <c r="A2696" s="2" t="s">
        <v>3083</v>
      </c>
      <c r="B2696" s="2" t="s">
        <v>3076</v>
      </c>
      <c r="C2696" s="1"/>
      <c r="D2696" s="1"/>
      <c r="E2696" s="1"/>
      <c r="F2696" s="1" t="str">
        <f>IFERROR(__xludf.DUMMYFUNCTION("""COMPUTED_VALUE"""),"2022-04-11 09:28:56 UTC")</f>
        <v>2022-04-11 09:28:56 UTC</v>
      </c>
      <c r="G2696" s="1" t="str">
        <f>IFERROR(__xludf.DUMMYFUNCTION("""COMPUTED_VALUE"""),"e85dc5c9550f9ea180432cf28e07ff68")</f>
        <v>e85dc5c9550f9ea180432cf28e07ff68</v>
      </c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>
      <c r="A2697" s="2" t="s">
        <v>3083</v>
      </c>
      <c r="B2697" s="2" t="s">
        <v>800</v>
      </c>
      <c r="C2697" s="1"/>
      <c r="D2697" s="1"/>
      <c r="E2697" s="1"/>
      <c r="F2697" s="1" t="str">
        <f>IFERROR(__xludf.DUMMYFUNCTION("""COMPUTED_VALUE"""),"2022-04-11 09:28:56 UTC")</f>
        <v>2022-04-11 09:28:56 UTC</v>
      </c>
      <c r="G2697" s="1" t="str">
        <f>IFERROR(__xludf.DUMMYFUNCTION("""COMPUTED_VALUE"""),"e85dc5c9550f9ea180432cf28e07ff68")</f>
        <v>e85dc5c9550f9ea180432cf28e07ff68</v>
      </c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>
      <c r="A2698" s="2" t="s">
        <v>3084</v>
      </c>
      <c r="B2698" s="1"/>
      <c r="C2698" s="1"/>
      <c r="D2698" s="1"/>
      <c r="E2698" s="1"/>
      <c r="F2698" s="1" t="str">
        <f>IFERROR(__xludf.DUMMYFUNCTION("""COMPUTED_VALUE"""),"2022-04-11 09:28:55 UTC")</f>
        <v>2022-04-11 09:28:55 UTC</v>
      </c>
      <c r="G2698" s="1" t="str">
        <f>IFERROR(__xludf.DUMMYFUNCTION("""COMPUTED_VALUE"""),"0d9214d033e655ca2cb49227460f1cd7")</f>
        <v>0d9214d033e655ca2cb49227460f1cd7</v>
      </c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>
      <c r="A2699" s="2" t="s">
        <v>3085</v>
      </c>
      <c r="B2699" s="1"/>
      <c r="C2699" s="1"/>
      <c r="D2699" s="1"/>
      <c r="E2699" s="1"/>
      <c r="F2699" s="1" t="str">
        <f>IFERROR(__xludf.DUMMYFUNCTION("""COMPUTED_VALUE"""),"2022-04-11 09:28:53 UTC")</f>
        <v>2022-04-11 09:28:53 UTC</v>
      </c>
      <c r="G2699" s="1" t="str">
        <f>IFERROR(__xludf.DUMMYFUNCTION("""COMPUTED_VALUE"""),"e85dc5c9550f9ea180432cf28e07ff68")</f>
        <v>e85dc5c9550f9ea180432cf28e07ff68</v>
      </c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>
      <c r="A2700" s="2" t="s">
        <v>3086</v>
      </c>
      <c r="B2700" s="2" t="s">
        <v>3087</v>
      </c>
      <c r="C2700" s="1"/>
      <c r="D2700" s="1"/>
      <c r="E2700" s="1"/>
      <c r="F2700" s="1" t="str">
        <f>IFERROR(__xludf.DUMMYFUNCTION("""COMPUTED_VALUE"""),"2022-04-11 09:28:49 UTC")</f>
        <v>2022-04-11 09:28:49 UTC</v>
      </c>
      <c r="G2700" s="1" t="str">
        <f>IFERROR(__xludf.DUMMYFUNCTION("""COMPUTED_VALUE"""),"65ddd2d8db482a7d90a13a922b646c02")</f>
        <v>65ddd2d8db482a7d90a13a922b646c02</v>
      </c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>
      <c r="A2701" s="2" t="s">
        <v>3088</v>
      </c>
      <c r="B2701" s="1"/>
      <c r="C2701" s="1"/>
      <c r="D2701" s="1"/>
      <c r="E2701" s="1"/>
      <c r="F2701" s="1" t="str">
        <f>IFERROR(__xludf.DUMMYFUNCTION("""COMPUTED_VALUE"""),"2022-04-11 09:28:43 UTC")</f>
        <v>2022-04-11 09:28:43 UTC</v>
      </c>
      <c r="G2701" s="1" t="str">
        <f>IFERROR(__xludf.DUMMYFUNCTION("""COMPUTED_VALUE"""),"65ddd2d8db482a7d90a13a922b646c02")</f>
        <v>65ddd2d8db482a7d90a13a922b646c02</v>
      </c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>
      <c r="A2702" s="2" t="s">
        <v>3089</v>
      </c>
      <c r="B2702" s="1"/>
      <c r="C2702" s="1"/>
      <c r="D2702" s="1"/>
      <c r="E2702" s="1"/>
      <c r="F2702" s="1" t="str">
        <f>IFERROR(__xludf.DUMMYFUNCTION("""COMPUTED_VALUE"""),"2022-04-11 09:28:42 UTC")</f>
        <v>2022-04-11 09:28:42 UTC</v>
      </c>
      <c r="G2702" s="1" t="str">
        <f>IFERROR(__xludf.DUMMYFUNCTION("""COMPUTED_VALUE"""),"a9166899d527dcd6ba4f3b198955b0c8")</f>
        <v>a9166899d527dcd6ba4f3b198955b0c8</v>
      </c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>
      <c r="A2703" s="2" t="s">
        <v>3090</v>
      </c>
      <c r="B2703" s="1"/>
      <c r="C2703" s="1"/>
      <c r="D2703" s="1"/>
      <c r="E2703" s="1"/>
      <c r="F2703" s="1" t="str">
        <f>IFERROR(__xludf.DUMMYFUNCTION("""COMPUTED_VALUE"""),"2022-04-11 09:28:38 UTC")</f>
        <v>2022-04-11 09:28:38 UTC</v>
      </c>
      <c r="G2703" s="1" t="str">
        <f>IFERROR(__xludf.DUMMYFUNCTION("""COMPUTED_VALUE"""),"0d9214d033e655ca2cb49227460f1cd7")</f>
        <v>0d9214d033e655ca2cb49227460f1cd7</v>
      </c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>
      <c r="A2704" s="2" t="s">
        <v>3091</v>
      </c>
      <c r="B2704" s="2" t="s">
        <v>823</v>
      </c>
      <c r="C2704" s="1"/>
      <c r="D2704" s="1"/>
      <c r="E2704" s="1"/>
      <c r="F2704" s="1" t="str">
        <f>IFERROR(__xludf.DUMMYFUNCTION("""COMPUTED_VALUE"""),"2022-04-11 09:28:24 UTC")</f>
        <v>2022-04-11 09:28:24 UTC</v>
      </c>
      <c r="G2704" s="1" t="str">
        <f>IFERROR(__xludf.DUMMYFUNCTION("""COMPUTED_VALUE"""),"a9166899d527dcd6ba4f3b198955b0c8")</f>
        <v>a9166899d527dcd6ba4f3b198955b0c8</v>
      </c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>
      <c r="A2705" s="2" t="s">
        <v>3092</v>
      </c>
      <c r="B2705" s="2" t="s">
        <v>823</v>
      </c>
      <c r="C2705" s="1"/>
      <c r="D2705" s="1"/>
      <c r="E2705" s="1"/>
      <c r="F2705" s="1" t="str">
        <f>IFERROR(__xludf.DUMMYFUNCTION("""COMPUTED_VALUE"""),"2022-04-11 09:28:22 UTC")</f>
        <v>2022-04-11 09:28:22 UTC</v>
      </c>
      <c r="G2705" s="1" t="str">
        <f>IFERROR(__xludf.DUMMYFUNCTION("""COMPUTED_VALUE"""),"0d9214d033e655ca2cb49227460f1cd7")</f>
        <v>0d9214d033e655ca2cb49227460f1cd7</v>
      </c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>
      <c r="A2706" s="2" t="s">
        <v>3093</v>
      </c>
      <c r="B2706" s="2" t="s">
        <v>823</v>
      </c>
      <c r="C2706" s="1"/>
      <c r="D2706" s="1"/>
      <c r="E2706" s="1"/>
      <c r="F2706" s="1" t="str">
        <f>IFERROR(__xludf.DUMMYFUNCTION("""COMPUTED_VALUE"""),"2022-04-11 09:28:20 UTC")</f>
        <v>2022-04-11 09:28:20 UTC</v>
      </c>
      <c r="G2706" s="1" t="str">
        <f>IFERROR(__xludf.DUMMYFUNCTION("""COMPUTED_VALUE"""),"683c4ea78b90e02c86b2b3ea956d2fa5")</f>
        <v>683c4ea78b90e02c86b2b3ea956d2fa5</v>
      </c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>
      <c r="A2707" s="2" t="s">
        <v>3094</v>
      </c>
      <c r="B2707" s="2" t="s">
        <v>823</v>
      </c>
      <c r="C2707" s="1"/>
      <c r="D2707" s="1"/>
      <c r="E2707" s="1"/>
      <c r="F2707" s="1" t="str">
        <f>IFERROR(__xludf.DUMMYFUNCTION("""COMPUTED_VALUE"""),"2022-04-11 09:28:19 UTC")</f>
        <v>2022-04-11 09:28:19 UTC</v>
      </c>
      <c r="G2707" s="1" t="str">
        <f>IFERROR(__xludf.DUMMYFUNCTION("""COMPUTED_VALUE"""),"e85dc5c9550f9ea180432cf28e07ff68")</f>
        <v>e85dc5c9550f9ea180432cf28e07ff68</v>
      </c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>
      <c r="A2708" s="2" t="s">
        <v>3095</v>
      </c>
      <c r="B2708" s="1"/>
      <c r="C2708" s="1"/>
      <c r="D2708" s="1"/>
      <c r="E2708" s="1"/>
      <c r="F2708" s="1" t="str">
        <f>IFERROR(__xludf.DUMMYFUNCTION("""COMPUTED_VALUE"""),"2022-04-11 09:28:12 UTC")</f>
        <v>2022-04-11 09:28:12 UTC</v>
      </c>
      <c r="G2708" s="1" t="str">
        <f>IFERROR(__xludf.DUMMYFUNCTION("""COMPUTED_VALUE"""),"e85dc5c9550f9ea180432cf28e07ff68")</f>
        <v>e85dc5c9550f9ea180432cf28e07ff68</v>
      </c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>
      <c r="A2709" s="2" t="s">
        <v>3096</v>
      </c>
      <c r="B2709" s="2" t="s">
        <v>823</v>
      </c>
      <c r="C2709" s="1"/>
      <c r="D2709" s="1"/>
      <c r="E2709" s="1"/>
      <c r="F2709" s="1" t="str">
        <f>IFERROR(__xludf.DUMMYFUNCTION("""COMPUTED_VALUE"""),"2022-04-11 09:28:10 UTC")</f>
        <v>2022-04-11 09:28:10 UTC</v>
      </c>
      <c r="G2709" s="1" t="str">
        <f>IFERROR(__xludf.DUMMYFUNCTION("""COMPUTED_VALUE"""),"a1f4b68816260a940528200979d6a455")</f>
        <v>a1f4b68816260a940528200979d6a455</v>
      </c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>
      <c r="A2710" s="2" t="s">
        <v>3097</v>
      </c>
      <c r="B2710" s="2" t="s">
        <v>823</v>
      </c>
      <c r="C2710" s="1"/>
      <c r="D2710" s="1"/>
      <c r="E2710" s="1"/>
      <c r="F2710" s="1" t="str">
        <f>IFERROR(__xludf.DUMMYFUNCTION("""COMPUTED_VALUE"""),"2022-04-11 09:28:07 UTC")</f>
        <v>2022-04-11 09:28:07 UTC</v>
      </c>
      <c r="G2710" s="1" t="str">
        <f>IFERROR(__xludf.DUMMYFUNCTION("""COMPUTED_VALUE"""),"e85dc5c9550f9ea180432cf28e07ff68")</f>
        <v>e85dc5c9550f9ea180432cf28e07ff68</v>
      </c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>
      <c r="A2711" s="2" t="s">
        <v>3098</v>
      </c>
      <c r="B2711" s="1"/>
      <c r="C2711" s="1"/>
      <c r="D2711" s="1"/>
      <c r="E2711" s="1"/>
      <c r="F2711" s="1" t="str">
        <f>IFERROR(__xludf.DUMMYFUNCTION("""COMPUTED_VALUE"""),"2022-04-11 09:28:06 UTC")</f>
        <v>2022-04-11 09:28:06 UTC</v>
      </c>
      <c r="G2711" s="1" t="str">
        <f>IFERROR(__xludf.DUMMYFUNCTION("""COMPUTED_VALUE"""),"e85dc5c9550f9ea180432cf28e07ff68")</f>
        <v>e85dc5c9550f9ea180432cf28e07ff68</v>
      </c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>
      <c r="A2712" s="2" t="s">
        <v>3099</v>
      </c>
      <c r="B2712" s="1"/>
      <c r="C2712" s="1"/>
      <c r="D2712" s="1"/>
      <c r="E2712" s="1"/>
      <c r="F2712" s="1" t="str">
        <f>IFERROR(__xludf.DUMMYFUNCTION("""COMPUTED_VALUE"""),"2022-04-11 09:28:04 UTC")</f>
        <v>2022-04-11 09:28:04 UTC</v>
      </c>
      <c r="G2712" s="1" t="str">
        <f>IFERROR(__xludf.DUMMYFUNCTION("""COMPUTED_VALUE"""),"a1f4b68816260a940528200979d6a455")</f>
        <v>a1f4b68816260a940528200979d6a455</v>
      </c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>
      <c r="A2713" s="2" t="s">
        <v>3100</v>
      </c>
      <c r="B2713" s="1"/>
      <c r="C2713" s="1"/>
      <c r="D2713" s="1"/>
      <c r="E2713" s="1"/>
      <c r="F2713" s="1" t="str">
        <f>IFERROR(__xludf.DUMMYFUNCTION("""COMPUTED_VALUE"""),"2022-04-11 09:28:01 UTC")</f>
        <v>2022-04-11 09:28:01 UTC</v>
      </c>
      <c r="G2713" s="1" t="str">
        <f>IFERROR(__xludf.DUMMYFUNCTION("""COMPUTED_VALUE"""),"e85dc5c9550f9ea180432cf28e07ff68")</f>
        <v>e85dc5c9550f9ea180432cf28e07ff68</v>
      </c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>
      <c r="A2714" s="2" t="s">
        <v>3101</v>
      </c>
      <c r="B2714" s="1"/>
      <c r="C2714" s="1"/>
      <c r="D2714" s="1"/>
      <c r="E2714" s="1"/>
      <c r="F2714" s="1" t="str">
        <f>IFERROR(__xludf.DUMMYFUNCTION("""COMPUTED_VALUE"""),"2022-04-11 09:27:58 UTC")</f>
        <v>2022-04-11 09:27:58 UTC</v>
      </c>
      <c r="G2714" s="1" t="str">
        <f>IFERROR(__xludf.DUMMYFUNCTION("""COMPUTED_VALUE"""),"a9166899d527dcd6ba4f3b198955b0c8")</f>
        <v>a9166899d527dcd6ba4f3b198955b0c8</v>
      </c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>
      <c r="A2715" s="2" t="s">
        <v>3102</v>
      </c>
      <c r="B2715" s="1"/>
      <c r="C2715" s="1"/>
      <c r="D2715" s="1"/>
      <c r="E2715" s="1"/>
      <c r="F2715" s="1" t="str">
        <f>IFERROR(__xludf.DUMMYFUNCTION("""COMPUTED_VALUE"""),"2022-04-11 09:27:54 UTC")</f>
        <v>2022-04-11 09:27:54 UTC</v>
      </c>
      <c r="G2715" s="1" t="str">
        <f>IFERROR(__xludf.DUMMYFUNCTION("""COMPUTED_VALUE"""),"a1f4b68816260a940528200979d6a455")</f>
        <v>a1f4b68816260a940528200979d6a455</v>
      </c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>
      <c r="A2716" s="2" t="s">
        <v>3103</v>
      </c>
      <c r="B2716" s="2" t="s">
        <v>3104</v>
      </c>
      <c r="C2716" s="1"/>
      <c r="D2716" s="1"/>
      <c r="E2716" s="1"/>
      <c r="F2716" s="1" t="str">
        <f>IFERROR(__xludf.DUMMYFUNCTION("""COMPUTED_VALUE"""),"2022-04-11 09:27:48 UTC")</f>
        <v>2022-04-11 09:27:48 UTC</v>
      </c>
      <c r="G2716" s="1" t="str">
        <f>IFERROR(__xludf.DUMMYFUNCTION("""COMPUTED_VALUE"""),"af795e6a9c500a70d31794e791aeebb3")</f>
        <v>af795e6a9c500a70d31794e791aeebb3</v>
      </c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>
      <c r="A2717" s="2" t="s">
        <v>3105</v>
      </c>
      <c r="B2717" s="1"/>
      <c r="C2717" s="1"/>
      <c r="D2717" s="1"/>
      <c r="E2717" s="1"/>
      <c r="F2717" s="1" t="str">
        <f>IFERROR(__xludf.DUMMYFUNCTION("""COMPUTED_VALUE"""),"2022-04-11 09:27:46 UTC")</f>
        <v>2022-04-11 09:27:46 UTC</v>
      </c>
      <c r="G2717" s="1" t="str">
        <f>IFERROR(__xludf.DUMMYFUNCTION("""COMPUTED_VALUE"""),"af795e6a9c500a70d31794e791aeebb3")</f>
        <v>af795e6a9c500a70d31794e791aeebb3</v>
      </c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>
      <c r="A2718" s="2" t="s">
        <v>3106</v>
      </c>
      <c r="B2718" s="1"/>
      <c r="C2718" s="1"/>
      <c r="D2718" s="1"/>
      <c r="E2718" s="1"/>
      <c r="F2718" s="1" t="str">
        <f>IFERROR(__xludf.DUMMYFUNCTION("""COMPUTED_VALUE"""),"2022-04-11 09:27:42 UTC")</f>
        <v>2022-04-11 09:27:42 UTC</v>
      </c>
      <c r="G2718" s="1" t="str">
        <f>IFERROR(__xludf.DUMMYFUNCTION("""COMPUTED_VALUE"""),"a9166899d527dcd6ba4f3b198955b0c8")</f>
        <v>a9166899d527dcd6ba4f3b198955b0c8</v>
      </c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>
      <c r="A2719" s="2" t="s">
        <v>3107</v>
      </c>
      <c r="B2719" s="1"/>
      <c r="C2719" s="1"/>
      <c r="D2719" s="1"/>
      <c r="E2719" s="1"/>
      <c r="F2719" s="1" t="str">
        <f>IFERROR(__xludf.DUMMYFUNCTION("""COMPUTED_VALUE"""),"2022-04-11 09:27:38 UTC")</f>
        <v>2022-04-11 09:27:38 UTC</v>
      </c>
      <c r="G2719" s="1" t="str">
        <f>IFERROR(__xludf.DUMMYFUNCTION("""COMPUTED_VALUE"""),"e91126f719894793e7afc68967db7181")</f>
        <v>e91126f719894793e7afc68967db7181</v>
      </c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>
      <c r="A2720" s="2" t="s">
        <v>3108</v>
      </c>
      <c r="B2720" s="2" t="s">
        <v>1682</v>
      </c>
      <c r="C2720" s="1"/>
      <c r="D2720" s="1"/>
      <c r="E2720" s="1"/>
      <c r="F2720" s="1" t="str">
        <f>IFERROR(__xludf.DUMMYFUNCTION("""COMPUTED_VALUE"""),"2022-04-11 09:27:34 UTC")</f>
        <v>2022-04-11 09:27:34 UTC</v>
      </c>
      <c r="G2720" s="1" t="str">
        <f>IFERROR(__xludf.DUMMYFUNCTION("""COMPUTED_VALUE"""),"a9166899d527dcd6ba4f3b198955b0c8")</f>
        <v>a9166899d527dcd6ba4f3b198955b0c8</v>
      </c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>
      <c r="A2721" s="2" t="s">
        <v>3109</v>
      </c>
      <c r="B2721" s="1"/>
      <c r="C2721" s="1"/>
      <c r="D2721" s="1"/>
      <c r="E2721" s="1"/>
      <c r="F2721" s="1" t="str">
        <f>IFERROR(__xludf.DUMMYFUNCTION("""COMPUTED_VALUE"""),"2022-04-11 09:27:28 UTC")</f>
        <v>2022-04-11 09:27:28 UTC</v>
      </c>
      <c r="G2721" s="1" t="str">
        <f>IFERROR(__xludf.DUMMYFUNCTION("""COMPUTED_VALUE"""),"e91126f719894793e7afc68967db7181")</f>
        <v>e91126f719894793e7afc68967db7181</v>
      </c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>
      <c r="A2722" s="2" t="s">
        <v>3110</v>
      </c>
      <c r="B2722" s="1"/>
      <c r="C2722" s="1"/>
      <c r="D2722" s="1"/>
      <c r="E2722" s="1"/>
      <c r="F2722" s="1" t="str">
        <f>IFERROR(__xludf.DUMMYFUNCTION("""COMPUTED_VALUE"""),"2022-04-11 09:26:55 UTC")</f>
        <v>2022-04-11 09:26:55 UTC</v>
      </c>
      <c r="G2722" s="1" t="str">
        <f>IFERROR(__xludf.DUMMYFUNCTION("""COMPUTED_VALUE"""),"9a626ba9cdd3a4ae6e34cd9b45d637df")</f>
        <v>9a626ba9cdd3a4ae6e34cd9b45d637df</v>
      </c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>
      <c r="A2723" s="2" t="s">
        <v>3111</v>
      </c>
      <c r="B2723" s="1"/>
      <c r="C2723" s="1"/>
      <c r="D2723" s="1"/>
      <c r="E2723" s="1"/>
      <c r="F2723" s="1" t="str">
        <f>IFERROR(__xludf.DUMMYFUNCTION("""COMPUTED_VALUE"""),"2022-04-11 09:26:53 UTC")</f>
        <v>2022-04-11 09:26:53 UTC</v>
      </c>
      <c r="G2723" s="1" t="str">
        <f>IFERROR(__xludf.DUMMYFUNCTION("""COMPUTED_VALUE"""),"a316bb908badf89e1622bb51e604e040")</f>
        <v>a316bb908badf89e1622bb51e604e040</v>
      </c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>
      <c r="A2724" s="2" t="s">
        <v>3112</v>
      </c>
      <c r="B2724" s="1"/>
      <c r="C2724" s="1"/>
      <c r="D2724" s="1"/>
      <c r="E2724" s="1"/>
      <c r="F2724" s="1" t="str">
        <f>IFERROR(__xludf.DUMMYFUNCTION("""COMPUTED_VALUE"""),"2022-04-11 09:26:50 UTC")</f>
        <v>2022-04-11 09:26:50 UTC</v>
      </c>
      <c r="G2724" s="1" t="str">
        <f>IFERROR(__xludf.DUMMYFUNCTION("""COMPUTED_VALUE"""),"e91126f719894793e7afc68967db7181")</f>
        <v>e91126f719894793e7afc68967db7181</v>
      </c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>
      <c r="A2725" s="2" t="s">
        <v>3113</v>
      </c>
      <c r="B2725" s="1"/>
      <c r="C2725" s="1"/>
      <c r="D2725" s="1"/>
      <c r="E2725" s="1"/>
      <c r="F2725" s="1" t="str">
        <f>IFERROR(__xludf.DUMMYFUNCTION("""COMPUTED_VALUE"""),"2022-04-11 09:26:48 UTC")</f>
        <v>2022-04-11 09:26:48 UTC</v>
      </c>
      <c r="G2725" s="1" t="str">
        <f>IFERROR(__xludf.DUMMYFUNCTION("""COMPUTED_VALUE"""),"a316bb908badf89e1622bb51e604e040")</f>
        <v>a316bb908badf89e1622bb51e604e040</v>
      </c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>
      <c r="A2726" s="2" t="s">
        <v>3114</v>
      </c>
      <c r="B2726" s="1"/>
      <c r="C2726" s="1"/>
      <c r="D2726" s="1"/>
      <c r="E2726" s="1"/>
      <c r="F2726" s="1" t="str">
        <f>IFERROR(__xludf.DUMMYFUNCTION("""COMPUTED_VALUE"""),"2022-04-11 09:26:41 UTC")</f>
        <v>2022-04-11 09:26:41 UTC</v>
      </c>
      <c r="G2726" s="1" t="str">
        <f>IFERROR(__xludf.DUMMYFUNCTION("""COMPUTED_VALUE"""),"a316bb908badf89e1622bb51e604e040")</f>
        <v>a316bb908badf89e1622bb51e604e040</v>
      </c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>
      <c r="A2727" s="2" t="s">
        <v>3115</v>
      </c>
      <c r="B2727" s="2" t="s">
        <v>2937</v>
      </c>
      <c r="C2727" s="1"/>
      <c r="D2727" s="1"/>
      <c r="E2727" s="1"/>
      <c r="F2727" s="1" t="str">
        <f>IFERROR(__xludf.DUMMYFUNCTION("""COMPUTED_VALUE"""),"2022-04-11 09:26:38 UTC")</f>
        <v>2022-04-11 09:26:38 UTC</v>
      </c>
      <c r="G2727" s="1" t="str">
        <f>IFERROR(__xludf.DUMMYFUNCTION("""COMPUTED_VALUE"""),"e91126f719894793e7afc68967db7181")</f>
        <v>e91126f719894793e7afc68967db7181</v>
      </c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>
      <c r="A2728" s="2" t="s">
        <v>3116</v>
      </c>
      <c r="B2728" s="1"/>
      <c r="C2728" s="1"/>
      <c r="D2728" s="1"/>
      <c r="E2728" s="1"/>
      <c r="F2728" s="1" t="str">
        <f>IFERROR(__xludf.DUMMYFUNCTION("""COMPUTED_VALUE"""),"2022-04-11 09:26:35 UTC")</f>
        <v>2022-04-11 09:26:35 UTC</v>
      </c>
      <c r="G2728" s="1" t="str">
        <f>IFERROR(__xludf.DUMMYFUNCTION("""COMPUTED_VALUE"""),"51ecb0a009bd1ee7acca93212861dfbe")</f>
        <v>51ecb0a009bd1ee7acca93212861dfbe</v>
      </c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>
      <c r="A2729" s="2" t="s">
        <v>3117</v>
      </c>
      <c r="B2729" s="1"/>
      <c r="C2729" s="1"/>
      <c r="D2729" s="1"/>
      <c r="E2729" s="1"/>
      <c r="F2729" s="1" t="str">
        <f>IFERROR(__xludf.DUMMYFUNCTION("""COMPUTED_VALUE"""),"2022-04-11 09:26:19 UTC")</f>
        <v>2022-04-11 09:26:19 UTC</v>
      </c>
      <c r="G2729" s="1" t="str">
        <f>IFERROR(__xludf.DUMMYFUNCTION("""COMPUTED_VALUE"""),"51ecb0a009bd1ee7acca93212861dfbe")</f>
        <v>51ecb0a009bd1ee7acca93212861dfbe</v>
      </c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>
      <c r="A2730" s="2" t="s">
        <v>3118</v>
      </c>
      <c r="B2730" s="2" t="s">
        <v>1682</v>
      </c>
      <c r="C2730" s="1"/>
      <c r="D2730" s="1"/>
      <c r="E2730" s="1"/>
      <c r="F2730" s="1" t="str">
        <f>IFERROR(__xludf.DUMMYFUNCTION("""COMPUTED_VALUE"""),"2022-04-11 09:26:02 UTC")</f>
        <v>2022-04-11 09:26:02 UTC</v>
      </c>
      <c r="G2730" s="1" t="str">
        <f>IFERROR(__xludf.DUMMYFUNCTION("""COMPUTED_VALUE"""),"23acdc0c15bc76ebaddf92f4d61a6c42")</f>
        <v>23acdc0c15bc76ebaddf92f4d61a6c42</v>
      </c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>
      <c r="A2731" s="2" t="s">
        <v>3119</v>
      </c>
      <c r="B2731" s="2" t="s">
        <v>3120</v>
      </c>
      <c r="C2731" s="1"/>
      <c r="D2731" s="1"/>
      <c r="E2731" s="1"/>
      <c r="F2731" s="1" t="str">
        <f>IFERROR(__xludf.DUMMYFUNCTION("""COMPUTED_VALUE"""),"2022-04-11 09:25:09 UTC")</f>
        <v>2022-04-11 09:25:09 UTC</v>
      </c>
      <c r="G2731" s="1" t="str">
        <f>IFERROR(__xludf.DUMMYFUNCTION("""COMPUTED_VALUE"""),"23acdc0c15bc76ebaddf92f4d61a6c42")</f>
        <v>23acdc0c15bc76ebaddf92f4d61a6c42</v>
      </c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>
      <c r="A2732" s="2" t="s">
        <v>3121</v>
      </c>
      <c r="B2732" s="1"/>
      <c r="C2732" s="1"/>
      <c r="D2732" s="1"/>
      <c r="E2732" s="1"/>
      <c r="F2732" s="1" t="str">
        <f>IFERROR(__xludf.DUMMYFUNCTION("""COMPUTED_VALUE"""),"2022-04-11 09:24:27 UTC")</f>
        <v>2022-04-11 09:24:27 UTC</v>
      </c>
      <c r="G2732" s="1" t="str">
        <f>IFERROR(__xludf.DUMMYFUNCTION("""COMPUTED_VALUE"""),"21030d057cf3b6b0f09fb2e0b296bdbd")</f>
        <v>21030d057cf3b6b0f09fb2e0b296bdbd</v>
      </c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>
      <c r="A2733" s="2" t="s">
        <v>3122</v>
      </c>
      <c r="B2733" s="2" t="s">
        <v>848</v>
      </c>
      <c r="C2733" s="1"/>
      <c r="D2733" s="1"/>
      <c r="E2733" s="1"/>
      <c r="F2733" s="1" t="str">
        <f>IFERROR(__xludf.DUMMYFUNCTION("""COMPUTED_VALUE"""),"2022-04-11 09:23:55 UTC")</f>
        <v>2022-04-11 09:23:55 UTC</v>
      </c>
      <c r="G2733" s="1" t="str">
        <f>IFERROR(__xludf.DUMMYFUNCTION("""COMPUTED_VALUE"""),"23acdc0c15bc76ebaddf92f4d61a6c42")</f>
        <v>23acdc0c15bc76ebaddf92f4d61a6c42</v>
      </c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>
      <c r="A2734" s="2" t="s">
        <v>3123</v>
      </c>
      <c r="B2734" s="2" t="s">
        <v>3124</v>
      </c>
      <c r="C2734" s="1"/>
      <c r="D2734" s="1"/>
      <c r="E2734" s="1"/>
      <c r="F2734" s="1" t="str">
        <f>IFERROR(__xludf.DUMMYFUNCTION("""COMPUTED_VALUE"""),"2022-04-11 09:23:43 UTC")</f>
        <v>2022-04-11 09:23:43 UTC</v>
      </c>
      <c r="G2734" s="1" t="str">
        <f>IFERROR(__xludf.DUMMYFUNCTION("""COMPUTED_VALUE"""),"51ecb0a009bd1ee7acca93212861dfbe")</f>
        <v>51ecb0a009bd1ee7acca93212861dfbe</v>
      </c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>
      <c r="A2735" s="2" t="s">
        <v>3125</v>
      </c>
      <c r="B2735" s="1"/>
      <c r="C2735" s="1"/>
      <c r="D2735" s="1"/>
      <c r="E2735" s="1"/>
      <c r="F2735" s="1" t="str">
        <f>IFERROR(__xludf.DUMMYFUNCTION("""COMPUTED_VALUE"""),"2022-04-11 09:23:42 UTC")</f>
        <v>2022-04-11 09:23:42 UTC</v>
      </c>
      <c r="G2735" s="1" t="str">
        <f>IFERROR(__xludf.DUMMYFUNCTION("""COMPUTED_VALUE"""),"20fa88565f410699a1d2c36a91bd3fc4")</f>
        <v>20fa88565f410699a1d2c36a91bd3fc4</v>
      </c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>
      <c r="A2736" s="2" t="s">
        <v>3126</v>
      </c>
      <c r="B2736" s="2" t="s">
        <v>234</v>
      </c>
      <c r="C2736" s="1"/>
      <c r="D2736" s="1"/>
      <c r="E2736" s="1"/>
      <c r="F2736" s="1" t="str">
        <f>IFERROR(__xludf.DUMMYFUNCTION("""COMPUTED_VALUE"""),"2022-04-11 09:23:40 UTC")</f>
        <v>2022-04-11 09:23:40 UTC</v>
      </c>
      <c r="G2736" s="1" t="str">
        <f>IFERROR(__xludf.DUMMYFUNCTION("""COMPUTED_VALUE"""),"a9166899d527dcd6ba4f3b198955b0c8")</f>
        <v>a9166899d527dcd6ba4f3b198955b0c8</v>
      </c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>
      <c r="A2737" s="2" t="s">
        <v>3127</v>
      </c>
      <c r="B2737" s="1"/>
      <c r="C2737" s="1"/>
      <c r="D2737" s="1"/>
      <c r="E2737" s="1"/>
      <c r="F2737" s="1" t="str">
        <f>IFERROR(__xludf.DUMMYFUNCTION("""COMPUTED_VALUE"""),"2022-04-11 09:23:39 UTC")</f>
        <v>2022-04-11 09:23:39 UTC</v>
      </c>
      <c r="G2737" s="1" t="str">
        <f>IFERROR(__xludf.DUMMYFUNCTION("""COMPUTED_VALUE"""),"800afe5fe4e1b33d904c25e96247f499")</f>
        <v>800afe5fe4e1b33d904c25e96247f499</v>
      </c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>
      <c r="A2738" s="2" t="s">
        <v>3128</v>
      </c>
      <c r="B2738" s="1"/>
      <c r="C2738" s="1"/>
      <c r="D2738" s="1"/>
      <c r="E2738" s="1"/>
      <c r="F2738" s="1" t="str">
        <f>IFERROR(__xludf.DUMMYFUNCTION("""COMPUTED_VALUE"""),"2022-04-11 09:23:38 UTC")</f>
        <v>2022-04-11 09:23:38 UTC</v>
      </c>
      <c r="G2738" s="1" t="str">
        <f>IFERROR(__xludf.DUMMYFUNCTION("""COMPUTED_VALUE"""),"a9166899d527dcd6ba4f3b198955b0c8")</f>
        <v>a9166899d527dcd6ba4f3b198955b0c8</v>
      </c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>
      <c r="A2739" s="2" t="s">
        <v>3129</v>
      </c>
      <c r="B2739" s="1"/>
      <c r="C2739" s="1"/>
      <c r="D2739" s="1"/>
      <c r="E2739" s="1"/>
      <c r="F2739" s="1" t="str">
        <f>IFERROR(__xludf.DUMMYFUNCTION("""COMPUTED_VALUE"""),"2022-04-11 09:23:34 UTC")</f>
        <v>2022-04-11 09:23:34 UTC</v>
      </c>
      <c r="G2739" s="1" t="str">
        <f>IFERROR(__xludf.DUMMYFUNCTION("""COMPUTED_VALUE"""),"a9166899d527dcd6ba4f3b198955b0c8")</f>
        <v>a9166899d527dcd6ba4f3b198955b0c8</v>
      </c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>
      <c r="A2740" s="2" t="s">
        <v>3130</v>
      </c>
      <c r="B2740" s="2" t="s">
        <v>234</v>
      </c>
      <c r="C2740" s="1"/>
      <c r="D2740" s="1"/>
      <c r="E2740" s="1"/>
      <c r="F2740" s="1" t="str">
        <f>IFERROR(__xludf.DUMMYFUNCTION("""COMPUTED_VALUE"""),"2022-04-11 09:23:26 UTC")</f>
        <v>2022-04-11 09:23:26 UTC</v>
      </c>
      <c r="G2740" s="1" t="str">
        <f>IFERROR(__xludf.DUMMYFUNCTION("""COMPUTED_VALUE"""),"23acdc0c15bc76ebaddf92f4d61a6c42")</f>
        <v>23acdc0c15bc76ebaddf92f4d61a6c42</v>
      </c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>
      <c r="A2741" s="2" t="s">
        <v>3131</v>
      </c>
      <c r="B2741" s="2" t="s">
        <v>3132</v>
      </c>
      <c r="C2741" s="1"/>
      <c r="D2741" s="1"/>
      <c r="E2741" s="1"/>
      <c r="F2741" s="1" t="str">
        <f>IFERROR(__xludf.DUMMYFUNCTION("""COMPUTED_VALUE"""),"2022-04-11 09:22:43 UTC")</f>
        <v>2022-04-11 09:22:43 UTC</v>
      </c>
      <c r="G2741" s="1" t="str">
        <f>IFERROR(__xludf.DUMMYFUNCTION("""COMPUTED_VALUE"""),"23acdc0c15bc76ebaddf92f4d61a6c42")</f>
        <v>23acdc0c15bc76ebaddf92f4d61a6c42</v>
      </c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>
      <c r="A2742" s="2" t="s">
        <v>3133</v>
      </c>
      <c r="B2742" s="2" t="s">
        <v>3132</v>
      </c>
      <c r="C2742" s="1"/>
      <c r="D2742" s="1"/>
      <c r="E2742" s="1"/>
      <c r="F2742" s="1" t="str">
        <f>IFERROR(__xludf.DUMMYFUNCTION("""COMPUTED_VALUE"""),"2022-04-11 09:22:41 UTC")</f>
        <v>2022-04-11 09:22:41 UTC</v>
      </c>
      <c r="G2742" s="1" t="str">
        <f>IFERROR(__xludf.DUMMYFUNCTION("""COMPUTED_VALUE"""),"a9166899d527dcd6ba4f3b198955b0c8")</f>
        <v>a9166899d527dcd6ba4f3b198955b0c8</v>
      </c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>
      <c r="A2743" s="2" t="s">
        <v>3134</v>
      </c>
      <c r="B2743" s="1"/>
      <c r="C2743" s="1"/>
      <c r="D2743" s="1"/>
      <c r="E2743" s="1"/>
      <c r="F2743" s="1" t="str">
        <f>IFERROR(__xludf.DUMMYFUNCTION("""COMPUTED_VALUE"""),"2022-04-11 09:22:40 UTC")</f>
        <v>2022-04-11 09:22:40 UTC</v>
      </c>
      <c r="G2743" s="1" t="str">
        <f>IFERROR(__xludf.DUMMYFUNCTION("""COMPUTED_VALUE"""),"23acdc0c15bc76ebaddf92f4d61a6c42")</f>
        <v>23acdc0c15bc76ebaddf92f4d61a6c42</v>
      </c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>
      <c r="A2744" s="2" t="s">
        <v>3134</v>
      </c>
      <c r="B2744" s="2" t="s">
        <v>3132</v>
      </c>
      <c r="C2744" s="1"/>
      <c r="D2744" s="1"/>
      <c r="E2744" s="1"/>
      <c r="F2744" s="1" t="str">
        <f>IFERROR(__xludf.DUMMYFUNCTION("""COMPUTED_VALUE"""),"2022-04-11 09:22:40 UTC")</f>
        <v>2022-04-11 09:22:40 UTC</v>
      </c>
      <c r="G2744" s="1" t="str">
        <f>IFERROR(__xludf.DUMMYFUNCTION("""COMPUTED_VALUE"""),"a316bb908badf89e1622bb51e604e040")</f>
        <v>a316bb908badf89e1622bb51e604e040</v>
      </c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>
      <c r="A2745" s="2" t="s">
        <v>3135</v>
      </c>
      <c r="B2745" s="2" t="s">
        <v>3132</v>
      </c>
      <c r="C2745" s="1"/>
      <c r="D2745" s="1"/>
      <c r="E2745" s="1"/>
      <c r="F2745" s="1" t="str">
        <f>IFERROR(__xludf.DUMMYFUNCTION("""COMPUTED_VALUE"""),"2022-04-11 09:22:38 UTC")</f>
        <v>2022-04-11 09:22:38 UTC</v>
      </c>
      <c r="G2745" s="1" t="str">
        <f>IFERROR(__xludf.DUMMYFUNCTION("""COMPUTED_VALUE"""),"1c4f67f840b0aa0f772e7617c0896e79")</f>
        <v>1c4f67f840b0aa0f772e7617c0896e79</v>
      </c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>
      <c r="A2746" s="2" t="s">
        <v>3136</v>
      </c>
      <c r="B2746" s="2" t="s">
        <v>3132</v>
      </c>
      <c r="C2746" s="1"/>
      <c r="D2746" s="1"/>
      <c r="E2746" s="1"/>
      <c r="F2746" s="1" t="str">
        <f>IFERROR(__xludf.DUMMYFUNCTION("""COMPUTED_VALUE"""),"2022-04-11 09:22:37 UTC")</f>
        <v>2022-04-11 09:22:37 UTC</v>
      </c>
      <c r="G2746" s="1" t="str">
        <f>IFERROR(__xludf.DUMMYFUNCTION("""COMPUTED_VALUE"""),"f0717dca35df182f55219635a2a98d35")</f>
        <v>f0717dca35df182f55219635a2a98d35</v>
      </c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>
      <c r="A2747" s="2" t="s">
        <v>3137</v>
      </c>
      <c r="B2747" s="1"/>
      <c r="C2747" s="1"/>
      <c r="D2747" s="1"/>
      <c r="E2747" s="1"/>
      <c r="F2747" s="1" t="str">
        <f>IFERROR(__xludf.DUMMYFUNCTION("""COMPUTED_VALUE"""),"2022-04-11 09:22:36 UTC")</f>
        <v>2022-04-11 09:22:36 UTC</v>
      </c>
      <c r="G2747" s="1" t="str">
        <f>IFERROR(__xludf.DUMMYFUNCTION("""COMPUTED_VALUE"""),"f0717dca35df182f55219635a2a98d35")</f>
        <v>f0717dca35df182f55219635a2a98d35</v>
      </c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>
      <c r="A2748" s="2" t="s">
        <v>3137</v>
      </c>
      <c r="B2748" s="2" t="s">
        <v>3132</v>
      </c>
      <c r="C2748" s="1"/>
      <c r="D2748" s="1"/>
      <c r="E2748" s="1"/>
      <c r="F2748" s="1" t="str">
        <f>IFERROR(__xludf.DUMMYFUNCTION("""COMPUTED_VALUE"""),"2022-04-11 09:22:36 UTC")</f>
        <v>2022-04-11 09:22:36 UTC</v>
      </c>
      <c r="G2748" s="1" t="str">
        <f>IFERROR(__xludf.DUMMYFUNCTION("""COMPUTED_VALUE"""),"f0717dca35df182f55219635a2a98d35")</f>
        <v>f0717dca35df182f55219635a2a98d35</v>
      </c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>
      <c r="A2749" s="2" t="s">
        <v>3138</v>
      </c>
      <c r="B2749" s="2" t="s">
        <v>3132</v>
      </c>
      <c r="C2749" s="1"/>
      <c r="D2749" s="1"/>
      <c r="E2749" s="1"/>
      <c r="F2749" s="1" t="str">
        <f>IFERROR(__xludf.DUMMYFUNCTION("""COMPUTED_VALUE"""),"2022-04-11 09:22:34 UTC")</f>
        <v>2022-04-11 09:22:34 UTC</v>
      </c>
      <c r="G2749" s="1" t="str">
        <f>IFERROR(__xludf.DUMMYFUNCTION("""COMPUTED_VALUE"""),"f0717dca35df182f55219635a2a98d35")</f>
        <v>f0717dca35df182f55219635a2a98d35</v>
      </c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>
      <c r="A2750" s="2" t="s">
        <v>3139</v>
      </c>
      <c r="B2750" s="2" t="s">
        <v>3132</v>
      </c>
      <c r="C2750" s="1"/>
      <c r="D2750" s="1"/>
      <c r="E2750" s="1"/>
      <c r="F2750" s="1" t="str">
        <f>IFERROR(__xludf.DUMMYFUNCTION("""COMPUTED_VALUE"""),"2022-04-11 09:22:33 UTC")</f>
        <v>2022-04-11 09:22:33 UTC</v>
      </c>
      <c r="G2750" s="1" t="str">
        <f>IFERROR(__xludf.DUMMYFUNCTION("""COMPUTED_VALUE"""),"f0717dca35df182f55219635a2a98d35")</f>
        <v>f0717dca35df182f55219635a2a98d35</v>
      </c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>
      <c r="A2751" s="2" t="s">
        <v>3140</v>
      </c>
      <c r="B2751" s="1"/>
      <c r="C2751" s="1"/>
      <c r="D2751" s="1"/>
      <c r="E2751" s="1"/>
      <c r="F2751" s="1" t="str">
        <f>IFERROR(__xludf.DUMMYFUNCTION("""COMPUTED_VALUE"""),"2022-04-11 09:22:32 UTC")</f>
        <v>2022-04-11 09:22:32 UTC</v>
      </c>
      <c r="G2751" s="1" t="str">
        <f>IFERROR(__xludf.DUMMYFUNCTION("""COMPUTED_VALUE"""),"f0717dca35df182f55219635a2a98d35")</f>
        <v>f0717dca35df182f55219635a2a98d35</v>
      </c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>
      <c r="A2752" s="2" t="s">
        <v>3140</v>
      </c>
      <c r="B2752" s="1"/>
      <c r="C2752" s="1"/>
      <c r="D2752" s="1"/>
      <c r="E2752" s="1"/>
      <c r="F2752" s="1" t="str">
        <f>IFERROR(__xludf.DUMMYFUNCTION("""COMPUTED_VALUE"""),"2022-04-11 09:22:32 UTC")</f>
        <v>2022-04-11 09:22:32 UTC</v>
      </c>
      <c r="G2752" s="1" t="str">
        <f>IFERROR(__xludf.DUMMYFUNCTION("""COMPUTED_VALUE"""),"f0717dca35df182f55219635a2a98d35")</f>
        <v>f0717dca35df182f55219635a2a98d35</v>
      </c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>
      <c r="A2753" s="2" t="s">
        <v>3141</v>
      </c>
      <c r="B2753" s="2" t="s">
        <v>3132</v>
      </c>
      <c r="C2753" s="1"/>
      <c r="D2753" s="1"/>
      <c r="E2753" s="1"/>
      <c r="F2753" s="1" t="str">
        <f>IFERROR(__xludf.DUMMYFUNCTION("""COMPUTED_VALUE"""),"2022-04-11 09:22:30 UTC")</f>
        <v>2022-04-11 09:22:30 UTC</v>
      </c>
      <c r="G2753" s="1" t="str">
        <f>IFERROR(__xludf.DUMMYFUNCTION("""COMPUTED_VALUE"""),"f0717dca35df182f55219635a2a98d35")</f>
        <v>f0717dca35df182f55219635a2a98d35</v>
      </c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>
      <c r="A2754" s="2" t="s">
        <v>3142</v>
      </c>
      <c r="B2754" s="2" t="s">
        <v>3132</v>
      </c>
      <c r="C2754" s="1"/>
      <c r="D2754" s="1"/>
      <c r="E2754" s="1"/>
      <c r="F2754" s="1" t="str">
        <f>IFERROR(__xludf.DUMMYFUNCTION("""COMPUTED_VALUE"""),"2022-04-11 09:22:29 UTC")</f>
        <v>2022-04-11 09:22:29 UTC</v>
      </c>
      <c r="G2754" s="1" t="str">
        <f>IFERROR(__xludf.DUMMYFUNCTION("""COMPUTED_VALUE"""),"167beaeb7453758b48cdbc98e2268317")</f>
        <v>167beaeb7453758b48cdbc98e2268317</v>
      </c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>
      <c r="A2755" s="2" t="s">
        <v>3143</v>
      </c>
      <c r="B2755" s="2" t="s">
        <v>3132</v>
      </c>
      <c r="C2755" s="1"/>
      <c r="D2755" s="1"/>
      <c r="E2755" s="1"/>
      <c r="F2755" s="1" t="str">
        <f>IFERROR(__xludf.DUMMYFUNCTION("""COMPUTED_VALUE"""),"2022-04-11 09:22:28 UTC")</f>
        <v>2022-04-11 09:22:28 UTC</v>
      </c>
      <c r="G2755" s="1" t="str">
        <f>IFERROR(__xludf.DUMMYFUNCTION("""COMPUTED_VALUE"""),"f0717dca35df182f55219635a2a98d35")</f>
        <v>f0717dca35df182f55219635a2a98d35</v>
      </c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>
      <c r="A2756" s="2" t="s">
        <v>3144</v>
      </c>
      <c r="B2756" s="2" t="s">
        <v>3132</v>
      </c>
      <c r="C2756" s="1"/>
      <c r="D2756" s="1"/>
      <c r="E2756" s="1"/>
      <c r="F2756" s="1" t="str">
        <f>IFERROR(__xludf.DUMMYFUNCTION("""COMPUTED_VALUE"""),"2022-04-11 09:22:26 UTC")</f>
        <v>2022-04-11 09:22:26 UTC</v>
      </c>
      <c r="G2756" s="1" t="str">
        <f>IFERROR(__xludf.DUMMYFUNCTION("""COMPUTED_VALUE"""),"35b739047f59bcc186bd3fc6833b9503")</f>
        <v>35b739047f59bcc186bd3fc6833b9503</v>
      </c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>
      <c r="A2757" s="2" t="s">
        <v>3145</v>
      </c>
      <c r="B2757" s="2" t="s">
        <v>3132</v>
      </c>
      <c r="C2757" s="1"/>
      <c r="D2757" s="1"/>
      <c r="E2757" s="1"/>
      <c r="F2757" s="1" t="str">
        <f>IFERROR(__xludf.DUMMYFUNCTION("""COMPUTED_VALUE"""),"2022-04-11 09:22:25 UTC")</f>
        <v>2022-04-11 09:22:25 UTC</v>
      </c>
      <c r="G2757" s="1" t="str">
        <f>IFERROR(__xludf.DUMMYFUNCTION("""COMPUTED_VALUE"""),"167beaeb7453758b48cdbc98e2268317")</f>
        <v>167beaeb7453758b48cdbc98e2268317</v>
      </c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>
      <c r="A2758" s="2" t="s">
        <v>3146</v>
      </c>
      <c r="B2758" s="2" t="s">
        <v>3132</v>
      </c>
      <c r="C2758" s="1"/>
      <c r="D2758" s="1"/>
      <c r="E2758" s="1"/>
      <c r="F2758" s="1" t="str">
        <f>IFERROR(__xludf.DUMMYFUNCTION("""COMPUTED_VALUE"""),"2022-04-11 09:22:24 UTC")</f>
        <v>2022-04-11 09:22:24 UTC</v>
      </c>
      <c r="G2758" s="1" t="str">
        <f>IFERROR(__xludf.DUMMYFUNCTION("""COMPUTED_VALUE"""),"0d727e73d0a99b0c09bb9c597f99c360")</f>
        <v>0d727e73d0a99b0c09bb9c597f99c360</v>
      </c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>
      <c r="A2759" s="2" t="s">
        <v>3147</v>
      </c>
      <c r="B2759" s="2" t="s">
        <v>3132</v>
      </c>
      <c r="C2759" s="1"/>
      <c r="D2759" s="1"/>
      <c r="E2759" s="1"/>
      <c r="F2759" s="1" t="str">
        <f>IFERROR(__xludf.DUMMYFUNCTION("""COMPUTED_VALUE"""),"2022-04-11 09:22:22 UTC")</f>
        <v>2022-04-11 09:22:22 UTC</v>
      </c>
      <c r="G2759" s="1" t="str">
        <f>IFERROR(__xludf.DUMMYFUNCTION("""COMPUTED_VALUE"""),"0800b0de60bdc35a736dedb22b8ba743")</f>
        <v>0800b0de60bdc35a736dedb22b8ba743</v>
      </c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>
      <c r="A2760" s="2" t="s">
        <v>3148</v>
      </c>
      <c r="B2760" s="1"/>
      <c r="C2760" s="1"/>
      <c r="D2760" s="1"/>
      <c r="E2760" s="1"/>
      <c r="F2760" s="1" t="str">
        <f>IFERROR(__xludf.DUMMYFUNCTION("""COMPUTED_VALUE"""),"2022-04-11 09:22:20 UTC")</f>
        <v>2022-04-11 09:22:20 UTC</v>
      </c>
      <c r="G2760" s="1" t="str">
        <f>IFERROR(__xludf.DUMMYFUNCTION("""COMPUTED_VALUE"""),"0800b0de60bdc35a736dedb22b8ba743")</f>
        <v>0800b0de60bdc35a736dedb22b8ba743</v>
      </c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>
      <c r="A2761" s="2" t="s">
        <v>3149</v>
      </c>
      <c r="B2761" s="2" t="s">
        <v>3150</v>
      </c>
      <c r="C2761" s="1"/>
      <c r="D2761" s="1"/>
      <c r="E2761" s="1"/>
      <c r="F2761" s="1" t="str">
        <f>IFERROR(__xludf.DUMMYFUNCTION("""COMPUTED_VALUE"""),"2022-04-11 09:22:18 UTC")</f>
        <v>2022-04-11 09:22:18 UTC</v>
      </c>
      <c r="G2761" s="1" t="str">
        <f>IFERROR(__xludf.DUMMYFUNCTION("""COMPUTED_VALUE"""),"e42fb18d0287b273160a3415bfe4016f")</f>
        <v>e42fb18d0287b273160a3415bfe4016f</v>
      </c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>
      <c r="A2762" s="2" t="s">
        <v>3151</v>
      </c>
      <c r="B2762" s="1"/>
      <c r="C2762" s="1"/>
      <c r="D2762" s="1"/>
      <c r="E2762" s="1"/>
      <c r="F2762" s="1" t="str">
        <f>IFERROR(__xludf.DUMMYFUNCTION("""COMPUTED_VALUE"""),"2022-04-11 09:22:17 UTC")</f>
        <v>2022-04-11 09:22:17 UTC</v>
      </c>
      <c r="G2762" s="1" t="str">
        <f>IFERROR(__xludf.DUMMYFUNCTION("""COMPUTED_VALUE"""),"e42fb18d0287b273160a3415bfe4016f")</f>
        <v>e42fb18d0287b273160a3415bfe4016f</v>
      </c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>
      <c r="A2763" s="2" t="s">
        <v>3152</v>
      </c>
      <c r="B2763" s="2" t="s">
        <v>3153</v>
      </c>
      <c r="C2763" s="1"/>
      <c r="D2763" s="1"/>
      <c r="E2763" s="1"/>
      <c r="F2763" s="1" t="str">
        <f>IFERROR(__xludf.DUMMYFUNCTION("""COMPUTED_VALUE"""),"2022-04-11 09:22:13 UTC")</f>
        <v>2022-04-11 09:22:13 UTC</v>
      </c>
      <c r="G2763" s="1" t="str">
        <f>IFERROR(__xludf.DUMMYFUNCTION("""COMPUTED_VALUE"""),"e42fb18d0287b273160a3415bfe4016f")</f>
        <v>e42fb18d0287b273160a3415bfe4016f</v>
      </c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>
      <c r="A2764" s="2" t="s">
        <v>3154</v>
      </c>
      <c r="B2764" s="1"/>
      <c r="C2764" s="1"/>
      <c r="D2764" s="1"/>
      <c r="E2764" s="1"/>
      <c r="F2764" s="1" t="str">
        <f>IFERROR(__xludf.DUMMYFUNCTION("""COMPUTED_VALUE"""),"2022-04-11 09:22:12 UTC")</f>
        <v>2022-04-11 09:22:12 UTC</v>
      </c>
      <c r="G2764" s="1" t="str">
        <f>IFERROR(__xludf.DUMMYFUNCTION("""COMPUTED_VALUE"""),"e711860609c3b1cc1acde4c587417c6a")</f>
        <v>e711860609c3b1cc1acde4c587417c6a</v>
      </c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>
      <c r="A2765" s="2" t="s">
        <v>3155</v>
      </c>
      <c r="B2765" s="1"/>
      <c r="C2765" s="1"/>
      <c r="D2765" s="1"/>
      <c r="E2765" s="1"/>
      <c r="F2765" s="1" t="str">
        <f>IFERROR(__xludf.DUMMYFUNCTION("""COMPUTED_VALUE"""),"2022-04-11 09:22:11 UTC")</f>
        <v>2022-04-11 09:22:11 UTC</v>
      </c>
      <c r="G2765" s="1" t="str">
        <f>IFERROR(__xludf.DUMMYFUNCTION("""COMPUTED_VALUE"""),"e711860609c3b1cc1acde4c587417c6a")</f>
        <v>e711860609c3b1cc1acde4c587417c6a</v>
      </c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>
      <c r="A2766" s="2" t="s">
        <v>3156</v>
      </c>
      <c r="B2766" s="2" t="s">
        <v>3132</v>
      </c>
      <c r="C2766" s="1"/>
      <c r="D2766" s="1"/>
      <c r="E2766" s="1"/>
      <c r="F2766" s="1" t="str">
        <f>IFERROR(__xludf.DUMMYFUNCTION("""COMPUTED_VALUE"""),"2022-04-11 09:22:10 UTC")</f>
        <v>2022-04-11 09:22:10 UTC</v>
      </c>
      <c r="G2766" s="1" t="str">
        <f>IFERROR(__xludf.DUMMYFUNCTION("""COMPUTED_VALUE"""),"e711860609c3b1cc1acde4c587417c6a")</f>
        <v>e711860609c3b1cc1acde4c587417c6a</v>
      </c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>
      <c r="A2767" s="2" t="s">
        <v>3157</v>
      </c>
      <c r="B2767" s="1"/>
      <c r="C2767" s="1"/>
      <c r="D2767" s="1"/>
      <c r="E2767" s="1"/>
      <c r="F2767" s="1" t="str">
        <f>IFERROR(__xludf.DUMMYFUNCTION("""COMPUTED_VALUE"""),"2022-04-11 09:21:52 UTC")</f>
        <v>2022-04-11 09:21:52 UTC</v>
      </c>
      <c r="G2767" s="1" t="str">
        <f>IFERROR(__xludf.DUMMYFUNCTION("""COMPUTED_VALUE"""),"e711860609c3b1cc1acde4c587417c6a")</f>
        <v>e711860609c3b1cc1acde4c587417c6a</v>
      </c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>
      <c r="A2768" s="2" t="s">
        <v>3158</v>
      </c>
      <c r="B2768" s="2" t="s">
        <v>1740</v>
      </c>
      <c r="C2768" s="1"/>
      <c r="D2768" s="1"/>
      <c r="E2768" s="1"/>
      <c r="F2768" s="1" t="str">
        <f>IFERROR(__xludf.DUMMYFUNCTION("""COMPUTED_VALUE"""),"2022-04-11 09:21:20 UTC")</f>
        <v>2022-04-11 09:21:20 UTC</v>
      </c>
      <c r="G2768" s="1" t="str">
        <f>IFERROR(__xludf.DUMMYFUNCTION("""COMPUTED_VALUE"""),"fd7499ef7bb973474ea1d4128f6a1281")</f>
        <v>fd7499ef7bb973474ea1d4128f6a1281</v>
      </c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>
      <c r="A2769" s="2" t="s">
        <v>3159</v>
      </c>
      <c r="B2769" s="2" t="s">
        <v>3160</v>
      </c>
      <c r="C2769" s="1"/>
      <c r="D2769" s="1"/>
      <c r="E2769" s="1"/>
      <c r="F2769" s="1" t="str">
        <f>IFERROR(__xludf.DUMMYFUNCTION("""COMPUTED_VALUE"""),"2022-04-11 09:20:10 UTC")</f>
        <v>2022-04-11 09:20:10 UTC</v>
      </c>
      <c r="G2769" s="1" t="str">
        <f>IFERROR(__xludf.DUMMYFUNCTION("""COMPUTED_VALUE"""),"1e7776148bc7e5d724f157a64e28e355")</f>
        <v>1e7776148bc7e5d724f157a64e28e355</v>
      </c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>
      <c r="A2770" s="2" t="s">
        <v>3161</v>
      </c>
      <c r="B2770" s="2" t="s">
        <v>3162</v>
      </c>
      <c r="C2770" s="1"/>
      <c r="D2770" s="1"/>
      <c r="E2770" s="1"/>
      <c r="F2770" s="1" t="str">
        <f>IFERROR(__xludf.DUMMYFUNCTION("""COMPUTED_VALUE"""),"2022-04-11 09:20:08 UTC")</f>
        <v>2022-04-11 09:20:08 UTC</v>
      </c>
      <c r="G2770" s="1" t="str">
        <f>IFERROR(__xludf.DUMMYFUNCTION("""COMPUTED_VALUE"""),"734f5392be3c1ee8b05d185e8dc12da5")</f>
        <v>734f5392be3c1ee8b05d185e8dc12da5</v>
      </c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>
      <c r="A2771" s="2" t="s">
        <v>3163</v>
      </c>
      <c r="B2771" s="1"/>
      <c r="C2771" s="1"/>
      <c r="D2771" s="1"/>
      <c r="E2771" s="1"/>
      <c r="F2771" s="1" t="str">
        <f>IFERROR(__xludf.DUMMYFUNCTION("""COMPUTED_VALUE"""),"2022-04-11 09:19:45 UTC")</f>
        <v>2022-04-11 09:19:45 UTC</v>
      </c>
      <c r="G2771" s="1" t="str">
        <f>IFERROR(__xludf.DUMMYFUNCTION("""COMPUTED_VALUE"""),"100529865c64d4a1672244ac521dfc53")</f>
        <v>100529865c64d4a1672244ac521dfc53</v>
      </c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>
      <c r="A2772" s="2" t="s">
        <v>3164</v>
      </c>
      <c r="B2772" s="1"/>
      <c r="C2772" s="1"/>
      <c r="D2772" s="1"/>
      <c r="E2772" s="1"/>
      <c r="F2772" s="1" t="str">
        <f>IFERROR(__xludf.DUMMYFUNCTION("""COMPUTED_VALUE"""),"2022-04-11 09:18:38 UTC")</f>
        <v>2022-04-11 09:18:38 UTC</v>
      </c>
      <c r="G2772" s="1" t="str">
        <f>IFERROR(__xludf.DUMMYFUNCTION("""COMPUTED_VALUE"""),"100529865c64d4a1672244ac521dfc53")</f>
        <v>100529865c64d4a1672244ac521dfc53</v>
      </c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>
      <c r="A2773" s="2" t="s">
        <v>3165</v>
      </c>
      <c r="B2773" s="2" t="s">
        <v>3124</v>
      </c>
      <c r="C2773" s="1"/>
      <c r="D2773" s="1"/>
      <c r="E2773" s="1"/>
      <c r="F2773" s="1" t="str">
        <f>IFERROR(__xludf.DUMMYFUNCTION("""COMPUTED_VALUE"""),"2022-04-11 09:18:27 UTC")</f>
        <v>2022-04-11 09:18:27 UTC</v>
      </c>
      <c r="G2773" s="1" t="str">
        <f>IFERROR(__xludf.DUMMYFUNCTION("""COMPUTED_VALUE"""),"100529865c64d4a1672244ac521dfc53")</f>
        <v>100529865c64d4a1672244ac521dfc53</v>
      </c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>
      <c r="A2774" s="2" t="s">
        <v>3166</v>
      </c>
      <c r="B2774" s="2" t="s">
        <v>3124</v>
      </c>
      <c r="C2774" s="1"/>
      <c r="D2774" s="1"/>
      <c r="E2774" s="1"/>
      <c r="F2774" s="1" t="str">
        <f>IFERROR(__xludf.DUMMYFUNCTION("""COMPUTED_VALUE"""),"2022-04-11 09:18:24 UTC")</f>
        <v>2022-04-11 09:18:24 UTC</v>
      </c>
      <c r="G2774" s="1" t="str">
        <f>IFERROR(__xludf.DUMMYFUNCTION("""COMPUTED_VALUE"""),"100529865c64d4a1672244ac521dfc53")</f>
        <v>100529865c64d4a1672244ac521dfc53</v>
      </c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>
      <c r="A2775" s="2" t="s">
        <v>3167</v>
      </c>
      <c r="B2775" s="2" t="s">
        <v>2751</v>
      </c>
      <c r="C2775" s="1"/>
      <c r="D2775" s="1"/>
      <c r="E2775" s="1"/>
      <c r="F2775" s="1" t="str">
        <f>IFERROR(__xludf.DUMMYFUNCTION("""COMPUTED_VALUE"""),"2022-04-11 09:18:16 UTC")</f>
        <v>2022-04-11 09:18:16 UTC</v>
      </c>
      <c r="G2775" s="1" t="str">
        <f>IFERROR(__xludf.DUMMYFUNCTION("""COMPUTED_VALUE"""),"100529865c64d4a1672244ac521dfc53")</f>
        <v>100529865c64d4a1672244ac521dfc53</v>
      </c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>
      <c r="A2776" s="2" t="s">
        <v>3168</v>
      </c>
      <c r="B2776" s="1"/>
      <c r="C2776" s="1"/>
      <c r="D2776" s="1"/>
      <c r="E2776" s="1"/>
      <c r="F2776" s="1" t="str">
        <f>IFERROR(__xludf.DUMMYFUNCTION("""COMPUTED_VALUE"""),"2022-04-11 09:18:10 UTC")</f>
        <v>2022-04-11 09:18:10 UTC</v>
      </c>
      <c r="G2776" s="1" t="str">
        <f>IFERROR(__xludf.DUMMYFUNCTION("""COMPUTED_VALUE"""),"dae9423160a5abe034b61efbe1e815d0")</f>
        <v>dae9423160a5abe034b61efbe1e815d0</v>
      </c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>
      <c r="A2777" s="2" t="s">
        <v>3169</v>
      </c>
      <c r="B2777" s="1"/>
      <c r="C2777" s="1"/>
      <c r="D2777" s="1"/>
      <c r="E2777" s="1"/>
      <c r="F2777" s="1" t="str">
        <f>IFERROR(__xludf.DUMMYFUNCTION("""COMPUTED_VALUE"""),"2022-04-11 09:17:50 UTC")</f>
        <v>2022-04-11 09:17:50 UTC</v>
      </c>
      <c r="G2777" s="1" t="str">
        <f>IFERROR(__xludf.DUMMYFUNCTION("""COMPUTED_VALUE"""),"dae9423160a5abe034b61efbe1e815d0")</f>
        <v>dae9423160a5abe034b61efbe1e815d0</v>
      </c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>
      <c r="A2778" s="2" t="s">
        <v>3170</v>
      </c>
      <c r="B2778" s="2" t="s">
        <v>3171</v>
      </c>
      <c r="C2778" s="1"/>
      <c r="D2778" s="1"/>
      <c r="E2778" s="1"/>
      <c r="F2778" s="1" t="str">
        <f>IFERROR(__xludf.DUMMYFUNCTION("""COMPUTED_VALUE"""),"2022-04-11 09:16:54 UTC")</f>
        <v>2022-04-11 09:16:54 UTC</v>
      </c>
      <c r="G2778" s="1" t="str">
        <f>IFERROR(__xludf.DUMMYFUNCTION("""COMPUTED_VALUE"""),"aae82555f3a0613e55664ec026148f72")</f>
        <v>aae82555f3a0613e55664ec026148f72</v>
      </c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>
      <c r="A2779" s="2" t="s">
        <v>3172</v>
      </c>
      <c r="B2779" s="1"/>
      <c r="C2779" s="1"/>
      <c r="D2779" s="1"/>
      <c r="E2779" s="1"/>
      <c r="F2779" s="1" t="str">
        <f>IFERROR(__xludf.DUMMYFUNCTION("""COMPUTED_VALUE"""),"2022-04-11 09:15:07 UTC")</f>
        <v>2022-04-11 09:15:07 UTC</v>
      </c>
      <c r="G2779" s="1" t="str">
        <f>IFERROR(__xludf.DUMMYFUNCTION("""COMPUTED_VALUE"""),"01a00aa9d03f0ce8da292f50b62c5868")</f>
        <v>01a00aa9d03f0ce8da292f50b62c5868</v>
      </c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>
      <c r="A2780" s="2" t="s">
        <v>3173</v>
      </c>
      <c r="B2780" s="1"/>
      <c r="C2780" s="1"/>
      <c r="D2780" s="1"/>
      <c r="E2780" s="1"/>
      <c r="F2780" s="1" t="str">
        <f>IFERROR(__xludf.DUMMYFUNCTION("""COMPUTED_VALUE"""),"2022-04-11 09:15:05 UTC")</f>
        <v>2022-04-11 09:15:05 UTC</v>
      </c>
      <c r="G2780" s="1" t="str">
        <f>IFERROR(__xludf.DUMMYFUNCTION("""COMPUTED_VALUE"""),"802f64d41e5a4993ed2d9a1747c742bc")</f>
        <v>802f64d41e5a4993ed2d9a1747c742bc</v>
      </c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>
      <c r="A2781" s="2" t="s">
        <v>3174</v>
      </c>
      <c r="B2781" s="1"/>
      <c r="C2781" s="1"/>
      <c r="D2781" s="1"/>
      <c r="E2781" s="1"/>
      <c r="F2781" s="1" t="str">
        <f>IFERROR(__xludf.DUMMYFUNCTION("""COMPUTED_VALUE"""),"2022-04-11 09:15:03 UTC")</f>
        <v>2022-04-11 09:15:03 UTC</v>
      </c>
      <c r="G2781" s="1" t="str">
        <f>IFERROR(__xludf.DUMMYFUNCTION("""COMPUTED_VALUE"""),"590dec331d3c848be560dc176f192029")</f>
        <v>590dec331d3c848be560dc176f192029</v>
      </c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>
      <c r="A2782" s="2" t="s">
        <v>3175</v>
      </c>
      <c r="B2782" s="1"/>
      <c r="C2782" s="1"/>
      <c r="D2782" s="1"/>
      <c r="E2782" s="1"/>
      <c r="F2782" s="1" t="str">
        <f>IFERROR(__xludf.DUMMYFUNCTION("""COMPUTED_VALUE"""),"2022-04-11 09:15:01 UTC")</f>
        <v>2022-04-11 09:15:01 UTC</v>
      </c>
      <c r="G2782" s="1" t="str">
        <f>IFERROR(__xludf.DUMMYFUNCTION("""COMPUTED_VALUE"""),"dbae897b14374a41defcee8a47a84d4a")</f>
        <v>dbae897b14374a41defcee8a47a84d4a</v>
      </c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>
      <c r="A2783" s="2" t="s">
        <v>3176</v>
      </c>
      <c r="B2783" s="2" t="s">
        <v>3177</v>
      </c>
      <c r="C2783" s="1"/>
      <c r="D2783" s="1"/>
      <c r="E2783" s="1"/>
      <c r="F2783" s="1" t="str">
        <f>IFERROR(__xludf.DUMMYFUNCTION("""COMPUTED_VALUE"""),"2022-04-11 09:14:59 UTC")</f>
        <v>2022-04-11 09:14:59 UTC</v>
      </c>
      <c r="G2783" s="1" t="str">
        <f>IFERROR(__xludf.DUMMYFUNCTION("""COMPUTED_VALUE"""),"dbae897b14374a41defcee8a47a84d4a")</f>
        <v>dbae897b14374a41defcee8a47a84d4a</v>
      </c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>
      <c r="A2784" s="2" t="s">
        <v>3178</v>
      </c>
      <c r="B2784" s="1"/>
      <c r="C2784" s="1"/>
      <c r="D2784" s="1"/>
      <c r="E2784" s="1"/>
      <c r="F2784" s="1" t="str">
        <f>IFERROR(__xludf.DUMMYFUNCTION("""COMPUTED_VALUE"""),"2022-04-11 09:14:57 UTC")</f>
        <v>2022-04-11 09:14:57 UTC</v>
      </c>
      <c r="G2784" s="1" t="str">
        <f>IFERROR(__xludf.DUMMYFUNCTION("""COMPUTED_VALUE"""),"79060179c1a90e55526a9cd885b02eda")</f>
        <v>79060179c1a90e55526a9cd885b02eda</v>
      </c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>
      <c r="A2785" s="2" t="s">
        <v>3179</v>
      </c>
      <c r="B2785" s="1"/>
      <c r="C2785" s="1"/>
      <c r="D2785" s="1"/>
      <c r="E2785" s="1"/>
      <c r="F2785" s="1" t="str">
        <f>IFERROR(__xludf.DUMMYFUNCTION("""COMPUTED_VALUE"""),"2022-04-11 09:14:53 UTC")</f>
        <v>2022-04-11 09:14:53 UTC</v>
      </c>
      <c r="G2785" s="1" t="str">
        <f>IFERROR(__xludf.DUMMYFUNCTION("""COMPUTED_VALUE"""),"79060179c1a90e55526a9cd885b02eda")</f>
        <v>79060179c1a90e55526a9cd885b02eda</v>
      </c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>
      <c r="A2786" s="2" t="s">
        <v>3180</v>
      </c>
      <c r="B2786" s="1"/>
      <c r="C2786" s="1"/>
      <c r="D2786" s="1"/>
      <c r="E2786" s="1"/>
      <c r="F2786" s="1" t="str">
        <f>IFERROR(__xludf.DUMMYFUNCTION("""COMPUTED_VALUE"""),"2022-04-11 09:14:50 UTC")</f>
        <v>2022-04-11 09:14:50 UTC</v>
      </c>
      <c r="G2786" s="1" t="str">
        <f>IFERROR(__xludf.DUMMYFUNCTION("""COMPUTED_VALUE"""),"bce5f13fe2978c90c370a87a2266fc88")</f>
        <v>bce5f13fe2978c90c370a87a2266fc88</v>
      </c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>
      <c r="A2787" s="2" t="s">
        <v>3181</v>
      </c>
      <c r="B2787" s="1"/>
      <c r="C2787" s="1"/>
      <c r="D2787" s="1"/>
      <c r="E2787" s="1"/>
      <c r="F2787" s="1" t="str">
        <f>IFERROR(__xludf.DUMMYFUNCTION("""COMPUTED_VALUE"""),"2022-04-11 09:14:46 UTC")</f>
        <v>2022-04-11 09:14:46 UTC</v>
      </c>
      <c r="G2787" s="1" t="str">
        <f>IFERROR(__xludf.DUMMYFUNCTION("""COMPUTED_VALUE"""),"79060179c1a90e55526a9cd885b02eda")</f>
        <v>79060179c1a90e55526a9cd885b02eda</v>
      </c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>
      <c r="A2788" s="2" t="s">
        <v>3182</v>
      </c>
      <c r="B2788" s="2" t="s">
        <v>3124</v>
      </c>
      <c r="C2788" s="1"/>
      <c r="D2788" s="1"/>
      <c r="E2788" s="1"/>
      <c r="F2788" s="1" t="str">
        <f>IFERROR(__xludf.DUMMYFUNCTION("""COMPUTED_VALUE"""),"2022-04-11 09:14:41 UTC")</f>
        <v>2022-04-11 09:14:41 UTC</v>
      </c>
      <c r="G2788" s="1" t="str">
        <f>IFERROR(__xludf.DUMMYFUNCTION("""COMPUTED_VALUE"""),"a050edc9898812612c999f1a429b4179")</f>
        <v>a050edc9898812612c999f1a429b4179</v>
      </c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>
      <c r="A2789" s="2" t="s">
        <v>3182</v>
      </c>
      <c r="B2789" s="1"/>
      <c r="C2789" s="1"/>
      <c r="D2789" s="1"/>
      <c r="E2789" s="1"/>
      <c r="F2789" s="1" t="str">
        <f>IFERROR(__xludf.DUMMYFUNCTION("""COMPUTED_VALUE"""),"2022-04-11 09:14:41 UTC")</f>
        <v>2022-04-11 09:14:41 UTC</v>
      </c>
      <c r="G2789" s="1" t="str">
        <f>IFERROR(__xludf.DUMMYFUNCTION("""COMPUTED_VALUE"""),"ea3b22d535fa0c2177817e3c67d6395e")</f>
        <v>ea3b22d535fa0c2177817e3c67d6395e</v>
      </c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>
      <c r="A2790" s="2" t="s">
        <v>3183</v>
      </c>
      <c r="B2790" s="1"/>
      <c r="C2790" s="1"/>
      <c r="D2790" s="1"/>
      <c r="E2790" s="1"/>
      <c r="F2790" s="1" t="str">
        <f>IFERROR(__xludf.DUMMYFUNCTION("""COMPUTED_VALUE"""),"2022-04-11 09:14:37 UTC")</f>
        <v>2022-04-11 09:14:37 UTC</v>
      </c>
      <c r="G2790" s="1" t="str">
        <f>IFERROR(__xludf.DUMMYFUNCTION("""COMPUTED_VALUE"""),"b02bfd771ea762144e5a2ef547730528")</f>
        <v>b02bfd771ea762144e5a2ef547730528</v>
      </c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>
      <c r="A2791" s="2" t="s">
        <v>3184</v>
      </c>
      <c r="B2791" s="2" t="s">
        <v>1661</v>
      </c>
      <c r="C2791" s="1"/>
      <c r="D2791" s="1"/>
      <c r="E2791" s="1"/>
      <c r="F2791" s="1" t="str">
        <f>IFERROR(__xludf.DUMMYFUNCTION("""COMPUTED_VALUE"""),"2022-04-11 09:14:28 UTC")</f>
        <v>2022-04-11 09:14:28 UTC</v>
      </c>
      <c r="G2791" s="1" t="str">
        <f>IFERROR(__xludf.DUMMYFUNCTION("""COMPUTED_VALUE"""),"8d18d6a2775886b682b528473e6bbacf")</f>
        <v>8d18d6a2775886b682b528473e6bbacf</v>
      </c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>
      <c r="A2792" s="2" t="s">
        <v>3185</v>
      </c>
      <c r="B2792" s="2" t="s">
        <v>2292</v>
      </c>
      <c r="C2792" s="1"/>
      <c r="D2792" s="1"/>
      <c r="E2792" s="1"/>
      <c r="F2792" s="1" t="str">
        <f>IFERROR(__xludf.DUMMYFUNCTION("""COMPUTED_VALUE"""),"2022-04-11 09:13:43 UTC")</f>
        <v>2022-04-11 09:13:43 UTC</v>
      </c>
      <c r="G2792" s="1" t="str">
        <f>IFERROR(__xludf.DUMMYFUNCTION("""COMPUTED_VALUE"""),"d5c429f204cbe1571e8e47e17e164ffc")</f>
        <v>d5c429f204cbe1571e8e47e17e164ffc</v>
      </c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>
      <c r="A2793" s="2" t="s">
        <v>3186</v>
      </c>
      <c r="B2793" s="1"/>
      <c r="C2793" s="1"/>
      <c r="D2793" s="1"/>
      <c r="E2793" s="1"/>
      <c r="F2793" s="1" t="str">
        <f>IFERROR(__xludf.DUMMYFUNCTION("""COMPUTED_VALUE"""),"2022-04-11 09:13:21 UTC")</f>
        <v>2022-04-11 09:13:21 UTC</v>
      </c>
      <c r="G2793" s="1" t="str">
        <f>IFERROR(__xludf.DUMMYFUNCTION("""COMPUTED_VALUE"""),"f12dbaca0dc131e787f680b91bb116d9")</f>
        <v>f12dbaca0dc131e787f680b91bb116d9</v>
      </c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>
      <c r="A2794" s="2" t="s">
        <v>3187</v>
      </c>
      <c r="B2794" s="1"/>
      <c r="C2794" s="1"/>
      <c r="D2794" s="1"/>
      <c r="E2794" s="1"/>
      <c r="F2794" s="1" t="str">
        <f>IFERROR(__xludf.DUMMYFUNCTION("""COMPUTED_VALUE"""),"2022-04-11 09:13:17 UTC")</f>
        <v>2022-04-11 09:13:17 UTC</v>
      </c>
      <c r="G2794" s="1" t="str">
        <f>IFERROR(__xludf.DUMMYFUNCTION("""COMPUTED_VALUE"""),"742f2f2dc8e322356f849f66aafb127f")</f>
        <v>742f2f2dc8e322356f849f66aafb127f</v>
      </c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>
      <c r="A2795" s="2" t="s">
        <v>3188</v>
      </c>
      <c r="B2795" s="1"/>
      <c r="C2795" s="1"/>
      <c r="D2795" s="1"/>
      <c r="E2795" s="1"/>
      <c r="F2795" s="1" t="str">
        <f>IFERROR(__xludf.DUMMYFUNCTION("""COMPUTED_VALUE"""),"2022-04-11 09:11:29 UTC")</f>
        <v>2022-04-11 09:11:29 UTC</v>
      </c>
      <c r="G2795" s="1" t="str">
        <f>IFERROR(__xludf.DUMMYFUNCTION("""COMPUTED_VALUE"""),"35b739047f59bcc186bd3fc6833b9503")</f>
        <v>35b739047f59bcc186bd3fc6833b9503</v>
      </c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>
      <c r="A2796" s="2" t="s">
        <v>3189</v>
      </c>
      <c r="B2796" s="1"/>
      <c r="C2796" s="1"/>
      <c r="D2796" s="1"/>
      <c r="E2796" s="1"/>
      <c r="F2796" s="1" t="str">
        <f>IFERROR(__xludf.DUMMYFUNCTION("""COMPUTED_VALUE"""),"2022-04-11 09:11:09 UTC")</f>
        <v>2022-04-11 09:11:09 UTC</v>
      </c>
      <c r="G2796" s="1" t="str">
        <f>IFERROR(__xludf.DUMMYFUNCTION("""COMPUTED_VALUE"""),"d5c429f204cbe1571e8e47e17e164ffc")</f>
        <v>d5c429f204cbe1571e8e47e17e164ffc</v>
      </c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>
      <c r="A2797" s="2" t="s">
        <v>3190</v>
      </c>
      <c r="B2797" s="2" t="s">
        <v>3191</v>
      </c>
      <c r="C2797" s="1"/>
      <c r="D2797" s="1"/>
      <c r="E2797" s="1"/>
      <c r="F2797" s="1" t="str">
        <f>IFERROR(__xludf.DUMMYFUNCTION("""COMPUTED_VALUE"""),"2022-04-11 09:10:54 UTC")</f>
        <v>2022-04-11 09:10:54 UTC</v>
      </c>
      <c r="G2797" s="1" t="str">
        <f>IFERROR(__xludf.DUMMYFUNCTION("""COMPUTED_VALUE"""),"aecba6929a99eb0cacc3e8c1b9f01989")</f>
        <v>aecba6929a99eb0cacc3e8c1b9f01989</v>
      </c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>
      <c r="A2798" s="2" t="s">
        <v>3192</v>
      </c>
      <c r="B2798" s="2" t="s">
        <v>3193</v>
      </c>
      <c r="C2798" s="1"/>
      <c r="D2798" s="1"/>
      <c r="E2798" s="1"/>
      <c r="F2798" s="1" t="str">
        <f>IFERROR(__xludf.DUMMYFUNCTION("""COMPUTED_VALUE"""),"2022-04-11 09:10:40 UTC")</f>
        <v>2022-04-11 09:10:40 UTC</v>
      </c>
      <c r="G2798" s="1" t="str">
        <f>IFERROR(__xludf.DUMMYFUNCTION("""COMPUTED_VALUE"""),"aecba6929a99eb0cacc3e8c1b9f01989")</f>
        <v>aecba6929a99eb0cacc3e8c1b9f01989</v>
      </c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>
      <c r="A2799" s="2" t="s">
        <v>3194</v>
      </c>
      <c r="B2799" s="1"/>
      <c r="C2799" s="1"/>
      <c r="D2799" s="1"/>
      <c r="E2799" s="1"/>
      <c r="F2799" s="1" t="str">
        <f>IFERROR(__xludf.DUMMYFUNCTION("""COMPUTED_VALUE"""),"2022-04-11 09:10:37 UTC")</f>
        <v>2022-04-11 09:10:37 UTC</v>
      </c>
      <c r="G2799" s="1" t="str">
        <f>IFERROR(__xludf.DUMMYFUNCTION("""COMPUTED_VALUE"""),"d5c429f204cbe1571e8e47e17e164ffc")</f>
        <v>d5c429f204cbe1571e8e47e17e164ffc</v>
      </c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>
      <c r="A2800" s="2" t="s">
        <v>3195</v>
      </c>
      <c r="B2800" s="1"/>
      <c r="C2800" s="1"/>
      <c r="D2800" s="1"/>
      <c r="E2800" s="1"/>
      <c r="F2800" s="1" t="str">
        <f>IFERROR(__xludf.DUMMYFUNCTION("""COMPUTED_VALUE"""),"2022-04-11 09:10:19 UTC")</f>
        <v>2022-04-11 09:10:19 UTC</v>
      </c>
      <c r="G2800" s="1" t="str">
        <f>IFERROR(__xludf.DUMMYFUNCTION("""COMPUTED_VALUE"""),"d5c429f204cbe1571e8e47e17e164ffc")</f>
        <v>d5c429f204cbe1571e8e47e17e164ffc</v>
      </c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>
      <c r="A2801" s="2" t="s">
        <v>3196</v>
      </c>
      <c r="B2801" s="1"/>
      <c r="C2801" s="1"/>
      <c r="D2801" s="1"/>
      <c r="E2801" s="1"/>
      <c r="F2801" s="1" t="str">
        <f>IFERROR(__xludf.DUMMYFUNCTION("""COMPUTED_VALUE"""),"2022-04-11 09:10:13 UTC")</f>
        <v>2022-04-11 09:10:13 UTC</v>
      </c>
      <c r="G2801" s="1" t="str">
        <f>IFERROR(__xludf.DUMMYFUNCTION("""COMPUTED_VALUE"""),"c27280c400d8a475eab83dee0b245603")</f>
        <v>c27280c400d8a475eab83dee0b245603</v>
      </c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>
      <c r="A2802" s="2" t="s">
        <v>3197</v>
      </c>
      <c r="B2802" s="2" t="s">
        <v>3198</v>
      </c>
      <c r="C2802" s="1"/>
      <c r="D2802" s="1"/>
      <c r="E2802" s="1"/>
      <c r="F2802" s="1" t="str">
        <f>IFERROR(__xludf.DUMMYFUNCTION("""COMPUTED_VALUE"""),"2022-04-11 09:10:11 UTC")</f>
        <v>2022-04-11 09:10:11 UTC</v>
      </c>
      <c r="G2802" s="1" t="str">
        <f>IFERROR(__xludf.DUMMYFUNCTION("""COMPUTED_VALUE"""),"176eef5f243e5c7f733842c2a97345ba")</f>
        <v>176eef5f243e5c7f733842c2a97345ba</v>
      </c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>
      <c r="A2803" s="2" t="s">
        <v>3199</v>
      </c>
      <c r="B2803" s="2" t="s">
        <v>3198</v>
      </c>
      <c r="C2803" s="1"/>
      <c r="D2803" s="1"/>
      <c r="E2803" s="1"/>
      <c r="F2803" s="1" t="str">
        <f>IFERROR(__xludf.DUMMYFUNCTION("""COMPUTED_VALUE"""),"2022-04-11 09:10:07 UTC")</f>
        <v>2022-04-11 09:10:07 UTC</v>
      </c>
      <c r="G2803" s="1" t="str">
        <f>IFERROR(__xludf.DUMMYFUNCTION("""COMPUTED_VALUE"""),"718892d7cb67792c5ed65b07f15beb44")</f>
        <v>718892d7cb67792c5ed65b07f15beb44</v>
      </c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>
      <c r="A2804" s="2" t="s">
        <v>3200</v>
      </c>
      <c r="B2804" s="2" t="s">
        <v>3201</v>
      </c>
      <c r="C2804" s="1"/>
      <c r="D2804" s="1"/>
      <c r="E2804" s="1"/>
      <c r="F2804" s="1" t="str">
        <f>IFERROR(__xludf.DUMMYFUNCTION("""COMPUTED_VALUE"""),"2022-04-11 09:09:32 UTC")</f>
        <v>2022-04-11 09:09:32 UTC</v>
      </c>
      <c r="G2804" s="1" t="str">
        <f>IFERROR(__xludf.DUMMYFUNCTION("""COMPUTED_VALUE"""),"65d9230c47a78dfe97f51ff18b18fbae")</f>
        <v>65d9230c47a78dfe97f51ff18b18fbae</v>
      </c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>
      <c r="A2805" s="2" t="s">
        <v>3202</v>
      </c>
      <c r="B2805" s="2" t="s">
        <v>3201</v>
      </c>
      <c r="C2805" s="1"/>
      <c r="D2805" s="1"/>
      <c r="E2805" s="1"/>
      <c r="F2805" s="1" t="str">
        <f>IFERROR(__xludf.DUMMYFUNCTION("""COMPUTED_VALUE"""),"2022-04-11 09:09:23 UTC")</f>
        <v>2022-04-11 09:09:23 UTC</v>
      </c>
      <c r="G2805" s="1" t="str">
        <f>IFERROR(__xludf.DUMMYFUNCTION("""COMPUTED_VALUE"""),"094b1ae5c1716d3943d490c3437eae5a")</f>
        <v>094b1ae5c1716d3943d490c3437eae5a</v>
      </c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>
      <c r="A2806" s="2" t="s">
        <v>3203</v>
      </c>
      <c r="B2806" s="2" t="s">
        <v>3026</v>
      </c>
      <c r="C2806" s="1"/>
      <c r="D2806" s="1"/>
      <c r="E2806" s="1"/>
      <c r="F2806" s="1" t="str">
        <f>IFERROR(__xludf.DUMMYFUNCTION("""COMPUTED_VALUE"""),"2022-04-11 09:08:33 UTC")</f>
        <v>2022-04-11 09:08:33 UTC</v>
      </c>
      <c r="G2806" s="1" t="str">
        <f>IFERROR(__xludf.DUMMYFUNCTION("""COMPUTED_VALUE"""),"6a5067f25053e64367d5194a5fe80d2a")</f>
        <v>6a5067f25053e64367d5194a5fe80d2a</v>
      </c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>
      <c r="A2807" s="2" t="s">
        <v>3204</v>
      </c>
      <c r="B2807" s="1"/>
      <c r="C2807" s="1"/>
      <c r="D2807" s="1"/>
      <c r="E2807" s="1"/>
      <c r="F2807" s="1" t="str">
        <f>IFERROR(__xludf.DUMMYFUNCTION("""COMPUTED_VALUE"""),"2022-04-11 09:07:54 UTC")</f>
        <v>2022-04-11 09:07:54 UTC</v>
      </c>
      <c r="G2807" s="1" t="str">
        <f>IFERROR(__xludf.DUMMYFUNCTION("""COMPUTED_VALUE"""),"c77a23de238c58957decf9cd01d264f3")</f>
        <v>c77a23de238c58957decf9cd01d264f3</v>
      </c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>
      <c r="A2808" s="2" t="s">
        <v>3205</v>
      </c>
      <c r="B2808" s="1"/>
      <c r="C2808" s="1"/>
      <c r="D2808" s="1"/>
      <c r="E2808" s="1"/>
      <c r="F2808" s="1" t="str">
        <f>IFERROR(__xludf.DUMMYFUNCTION("""COMPUTED_VALUE"""),"2022-04-11 09:07:46 UTC")</f>
        <v>2022-04-11 09:07:46 UTC</v>
      </c>
      <c r="G2808" s="1" t="str">
        <f>IFERROR(__xludf.DUMMYFUNCTION("""COMPUTED_VALUE"""),"1aa47cbefbcd78f18d3ac7c6c9c8ee84")</f>
        <v>1aa47cbefbcd78f18d3ac7c6c9c8ee84</v>
      </c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>
      <c r="A2809" s="2" t="s">
        <v>3206</v>
      </c>
      <c r="B2809" s="2" t="s">
        <v>1263</v>
      </c>
      <c r="C2809" s="1"/>
      <c r="D2809" s="1"/>
      <c r="E2809" s="1"/>
      <c r="F2809" s="1" t="str">
        <f>IFERROR(__xludf.DUMMYFUNCTION("""COMPUTED_VALUE"""),"2022-04-11 09:07:24 UTC")</f>
        <v>2022-04-11 09:07:24 UTC</v>
      </c>
      <c r="G2809" s="1" t="str">
        <f>IFERROR(__xludf.DUMMYFUNCTION("""COMPUTED_VALUE"""),"3bb4f5e7956622a59ba3424198bde990")</f>
        <v>3bb4f5e7956622a59ba3424198bde990</v>
      </c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>
      <c r="A2810" s="2" t="s">
        <v>3207</v>
      </c>
      <c r="B2810" s="2" t="s">
        <v>1263</v>
      </c>
      <c r="C2810" s="1"/>
      <c r="D2810" s="1"/>
      <c r="E2810" s="1"/>
      <c r="F2810" s="1" t="str">
        <f>IFERROR(__xludf.DUMMYFUNCTION("""COMPUTED_VALUE"""),"2022-04-11 09:07:21 UTC")</f>
        <v>2022-04-11 09:07:21 UTC</v>
      </c>
      <c r="G2810" s="1" t="str">
        <f>IFERROR(__xludf.DUMMYFUNCTION("""COMPUTED_VALUE"""),"507757750d6fb6e6845e77be5aa371cc")</f>
        <v>507757750d6fb6e6845e77be5aa371cc</v>
      </c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>
      <c r="A2811" s="2" t="s">
        <v>3208</v>
      </c>
      <c r="B2811" s="2" t="s">
        <v>1263</v>
      </c>
      <c r="C2811" s="1"/>
      <c r="D2811" s="1"/>
      <c r="E2811" s="1"/>
      <c r="F2811" s="1" t="str">
        <f>IFERROR(__xludf.DUMMYFUNCTION("""COMPUTED_VALUE"""),"2022-04-11 09:07:18 UTC")</f>
        <v>2022-04-11 09:07:18 UTC</v>
      </c>
      <c r="G2811" s="1" t="str">
        <f>IFERROR(__xludf.DUMMYFUNCTION("""COMPUTED_VALUE"""),"4a4dbd78dba85479929a84ffa0c37efb")</f>
        <v>4a4dbd78dba85479929a84ffa0c37efb</v>
      </c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>
      <c r="A2812" s="2" t="s">
        <v>3209</v>
      </c>
      <c r="B2812" s="2" t="s">
        <v>1263</v>
      </c>
      <c r="C2812" s="1"/>
      <c r="D2812" s="1"/>
      <c r="E2812" s="1"/>
      <c r="F2812" s="1" t="str">
        <f>IFERROR(__xludf.DUMMYFUNCTION("""COMPUTED_VALUE"""),"2022-04-11 09:07:16 UTC")</f>
        <v>2022-04-11 09:07:16 UTC</v>
      </c>
      <c r="G2812" s="1" t="str">
        <f>IFERROR(__xludf.DUMMYFUNCTION("""COMPUTED_VALUE"""),"cd57780a8cd3880302cd3eb51fcdcb6f")</f>
        <v>cd57780a8cd3880302cd3eb51fcdcb6f</v>
      </c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>
      <c r="A2813" s="2" t="s">
        <v>3210</v>
      </c>
      <c r="B2813" s="2" t="s">
        <v>1263</v>
      </c>
      <c r="C2813" s="1"/>
      <c r="D2813" s="1"/>
      <c r="E2813" s="1"/>
      <c r="F2813" s="1" t="str">
        <f>IFERROR(__xludf.DUMMYFUNCTION("""COMPUTED_VALUE"""),"2022-04-11 09:07:12 UTC")</f>
        <v>2022-04-11 09:07:12 UTC</v>
      </c>
      <c r="G2813" s="1" t="str">
        <f>IFERROR(__xludf.DUMMYFUNCTION("""COMPUTED_VALUE"""),"cd57780a8cd3880302cd3eb51fcdcb6f")</f>
        <v>cd57780a8cd3880302cd3eb51fcdcb6f</v>
      </c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>
      <c r="A2814" s="2" t="s">
        <v>3211</v>
      </c>
      <c r="B2814" s="2" t="s">
        <v>1263</v>
      </c>
      <c r="C2814" s="1"/>
      <c r="D2814" s="1"/>
      <c r="E2814" s="1"/>
      <c r="F2814" s="1" t="str">
        <f>IFERROR(__xludf.DUMMYFUNCTION("""COMPUTED_VALUE"""),"2022-04-11 09:07:06 UTC")</f>
        <v>2022-04-11 09:07:06 UTC</v>
      </c>
      <c r="G2814" s="1" t="str">
        <f>IFERROR(__xludf.DUMMYFUNCTION("""COMPUTED_VALUE"""),"6294840eb08f71a99cf92570a0c346d8")</f>
        <v>6294840eb08f71a99cf92570a0c346d8</v>
      </c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>
      <c r="A2815" s="2" t="s">
        <v>3212</v>
      </c>
      <c r="B2815" s="2" t="s">
        <v>1263</v>
      </c>
      <c r="C2815" s="1"/>
      <c r="D2815" s="1"/>
      <c r="E2815" s="1"/>
      <c r="F2815" s="1" t="str">
        <f>IFERROR(__xludf.DUMMYFUNCTION("""COMPUTED_VALUE"""),"2022-04-11 09:07:01 UTC")</f>
        <v>2022-04-11 09:07:01 UTC</v>
      </c>
      <c r="G2815" s="1" t="str">
        <f>IFERROR(__xludf.DUMMYFUNCTION("""COMPUTED_VALUE"""),"507757750d6fb6e6845e77be5aa371cc")</f>
        <v>507757750d6fb6e6845e77be5aa371cc</v>
      </c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>
      <c r="A2816" s="2" t="s">
        <v>3213</v>
      </c>
      <c r="B2816" s="2" t="s">
        <v>1263</v>
      </c>
      <c r="C2816" s="1"/>
      <c r="D2816" s="1"/>
      <c r="E2816" s="1"/>
      <c r="F2816" s="1" t="str">
        <f>IFERROR(__xludf.DUMMYFUNCTION("""COMPUTED_VALUE"""),"2022-04-11 09:06:56 UTC")</f>
        <v>2022-04-11 09:06:56 UTC</v>
      </c>
      <c r="G2816" s="1" t="str">
        <f>IFERROR(__xludf.DUMMYFUNCTION("""COMPUTED_VALUE"""),"507757750d6fb6e6845e77be5aa371cc")</f>
        <v>507757750d6fb6e6845e77be5aa371cc</v>
      </c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>
      <c r="A2817" s="2" t="s">
        <v>3214</v>
      </c>
      <c r="B2817" s="2" t="s">
        <v>1263</v>
      </c>
      <c r="C2817" s="1"/>
      <c r="D2817" s="1"/>
      <c r="E2817" s="1"/>
      <c r="F2817" s="1" t="str">
        <f>IFERROR(__xludf.DUMMYFUNCTION("""COMPUTED_VALUE"""),"2022-04-11 09:06:51 UTC")</f>
        <v>2022-04-11 09:06:51 UTC</v>
      </c>
      <c r="G2817" s="1" t="str">
        <f>IFERROR(__xludf.DUMMYFUNCTION("""COMPUTED_VALUE"""),"507757750d6fb6e6845e77be5aa371cc")</f>
        <v>507757750d6fb6e6845e77be5aa371cc</v>
      </c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>
      <c r="A2818" s="2" t="s">
        <v>3215</v>
      </c>
      <c r="B2818" s="2" t="s">
        <v>1263</v>
      </c>
      <c r="C2818" s="1"/>
      <c r="D2818" s="1"/>
      <c r="E2818" s="1"/>
      <c r="F2818" s="1" t="str">
        <f>IFERROR(__xludf.DUMMYFUNCTION("""COMPUTED_VALUE"""),"2022-04-11 09:06:48 UTC")</f>
        <v>2022-04-11 09:06:48 UTC</v>
      </c>
      <c r="G2818" s="1" t="str">
        <f>IFERROR(__xludf.DUMMYFUNCTION("""COMPUTED_VALUE"""),"507757750d6fb6e6845e77be5aa371cc")</f>
        <v>507757750d6fb6e6845e77be5aa371cc</v>
      </c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>
      <c r="A2819" s="2" t="s">
        <v>3216</v>
      </c>
      <c r="B2819" s="2" t="s">
        <v>2609</v>
      </c>
      <c r="C2819" s="1"/>
      <c r="D2819" s="1"/>
      <c r="E2819" s="1"/>
      <c r="F2819" s="1" t="str">
        <f>IFERROR(__xludf.DUMMYFUNCTION("""COMPUTED_VALUE"""),"2022-04-11 09:06:46 UTC")</f>
        <v>2022-04-11 09:06:46 UTC</v>
      </c>
      <c r="G2819" s="1" t="str">
        <f>IFERROR(__xludf.DUMMYFUNCTION("""COMPUTED_VALUE"""),"507757750d6fb6e6845e77be5aa371cc")</f>
        <v>507757750d6fb6e6845e77be5aa371cc</v>
      </c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>
      <c r="A2820" s="2" t="s">
        <v>3217</v>
      </c>
      <c r="B2820" s="2" t="s">
        <v>2609</v>
      </c>
      <c r="C2820" s="1"/>
      <c r="D2820" s="1"/>
      <c r="E2820" s="1"/>
      <c r="F2820" s="1" t="str">
        <f>IFERROR(__xludf.DUMMYFUNCTION("""COMPUTED_VALUE"""),"2022-04-11 09:06:45 UTC")</f>
        <v>2022-04-11 09:06:45 UTC</v>
      </c>
      <c r="G2820" s="1" t="str">
        <f>IFERROR(__xludf.DUMMYFUNCTION("""COMPUTED_VALUE"""),"507757750d6fb6e6845e77be5aa371cc")</f>
        <v>507757750d6fb6e6845e77be5aa371cc</v>
      </c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>
      <c r="A2821" s="2" t="s">
        <v>3218</v>
      </c>
      <c r="B2821" s="2" t="s">
        <v>2609</v>
      </c>
      <c r="C2821" s="1"/>
      <c r="D2821" s="1"/>
      <c r="E2821" s="1"/>
      <c r="F2821" s="1" t="str">
        <f>IFERROR(__xludf.DUMMYFUNCTION("""COMPUTED_VALUE"""),"2022-04-11 09:06:44 UTC")</f>
        <v>2022-04-11 09:06:44 UTC</v>
      </c>
      <c r="G2821" s="1" t="str">
        <f>IFERROR(__xludf.DUMMYFUNCTION("""COMPUTED_VALUE"""),"a5bbe489a9577b42c06ef1480095631c")</f>
        <v>a5bbe489a9577b42c06ef1480095631c</v>
      </c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>
      <c r="A2822" s="2" t="s">
        <v>3218</v>
      </c>
      <c r="B2822" s="1"/>
      <c r="C2822" s="1"/>
      <c r="D2822" s="1"/>
      <c r="E2822" s="1"/>
      <c r="F2822" s="1" t="str">
        <f>IFERROR(__xludf.DUMMYFUNCTION("""COMPUTED_VALUE"""),"2022-04-11 09:06:44 UTC")</f>
        <v>2022-04-11 09:06:44 UTC</v>
      </c>
      <c r="G2822" s="1" t="str">
        <f>IFERROR(__xludf.DUMMYFUNCTION("""COMPUTED_VALUE"""),"6294840eb08f71a99cf92570a0c346d8")</f>
        <v>6294840eb08f71a99cf92570a0c346d8</v>
      </c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>
      <c r="A2823" s="2" t="s">
        <v>3219</v>
      </c>
      <c r="B2823" s="2" t="s">
        <v>2609</v>
      </c>
      <c r="C2823" s="1"/>
      <c r="D2823" s="1"/>
      <c r="E2823" s="1"/>
      <c r="F2823" s="1" t="str">
        <f>IFERROR(__xludf.DUMMYFUNCTION("""COMPUTED_VALUE"""),"2022-04-11 09:06:43 UTC")</f>
        <v>2022-04-11 09:06:43 UTC</v>
      </c>
      <c r="G2823" s="1" t="str">
        <f>IFERROR(__xludf.DUMMYFUNCTION("""COMPUTED_VALUE"""),"6294840eb08f71a99cf92570a0c346d8")</f>
        <v>6294840eb08f71a99cf92570a0c346d8</v>
      </c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>
      <c r="A2824" s="2" t="s">
        <v>3220</v>
      </c>
      <c r="B2824" s="2" t="s">
        <v>823</v>
      </c>
      <c r="C2824" s="1"/>
      <c r="D2824" s="1"/>
      <c r="E2824" s="1"/>
      <c r="F2824" s="1" t="str">
        <f>IFERROR(__xludf.DUMMYFUNCTION("""COMPUTED_VALUE"""),"2022-04-11 09:06:42 UTC")</f>
        <v>2022-04-11 09:06:42 UTC</v>
      </c>
      <c r="G2824" s="1" t="str">
        <f>IFERROR(__xludf.DUMMYFUNCTION("""COMPUTED_VALUE"""),"6294840eb08f71a99cf92570a0c346d8")</f>
        <v>6294840eb08f71a99cf92570a0c346d8</v>
      </c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>
      <c r="A2825" s="2" t="s">
        <v>3221</v>
      </c>
      <c r="B2825" s="2" t="s">
        <v>2609</v>
      </c>
      <c r="C2825" s="1"/>
      <c r="D2825" s="1"/>
      <c r="E2825" s="1"/>
      <c r="F2825" s="1" t="str">
        <f>IFERROR(__xludf.DUMMYFUNCTION("""COMPUTED_VALUE"""),"2022-04-11 09:06:41 UTC")</f>
        <v>2022-04-11 09:06:41 UTC</v>
      </c>
      <c r="G2825" s="1" t="str">
        <f>IFERROR(__xludf.DUMMYFUNCTION("""COMPUTED_VALUE"""),"6294840eb08f71a99cf92570a0c346d8")</f>
        <v>6294840eb08f71a99cf92570a0c346d8</v>
      </c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>
      <c r="A2826" s="2" t="s">
        <v>3222</v>
      </c>
      <c r="B2826" s="2" t="s">
        <v>2609</v>
      </c>
      <c r="C2826" s="1"/>
      <c r="D2826" s="1"/>
      <c r="E2826" s="1"/>
      <c r="F2826" s="1" t="str">
        <f>IFERROR(__xludf.DUMMYFUNCTION("""COMPUTED_VALUE"""),"2022-04-11 09:06:40 UTC")</f>
        <v>2022-04-11 09:06:40 UTC</v>
      </c>
      <c r="G2826" s="1" t="str">
        <f>IFERROR(__xludf.DUMMYFUNCTION("""COMPUTED_VALUE"""),"6294840eb08f71a99cf92570a0c346d8")</f>
        <v>6294840eb08f71a99cf92570a0c346d8</v>
      </c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>
      <c r="A2827" s="2" t="s">
        <v>3223</v>
      </c>
      <c r="B2827" s="2" t="s">
        <v>2609</v>
      </c>
      <c r="C2827" s="1"/>
      <c r="D2827" s="1"/>
      <c r="E2827" s="1"/>
      <c r="F2827" s="1" t="str">
        <f>IFERROR(__xludf.DUMMYFUNCTION("""COMPUTED_VALUE"""),"2022-04-11 09:06:34 UTC")</f>
        <v>2022-04-11 09:06:34 UTC</v>
      </c>
      <c r="G2827" s="1" t="str">
        <f>IFERROR(__xludf.DUMMYFUNCTION("""COMPUTED_VALUE"""),"6294840eb08f71a99cf92570a0c346d8")</f>
        <v>6294840eb08f71a99cf92570a0c346d8</v>
      </c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>
      <c r="A2828" s="2" t="s">
        <v>3224</v>
      </c>
      <c r="B2828" s="2" t="s">
        <v>3225</v>
      </c>
      <c r="C2828" s="1"/>
      <c r="D2828" s="1"/>
      <c r="E2828" s="1"/>
      <c r="F2828" s="1" t="str">
        <f>IFERROR(__xludf.DUMMYFUNCTION("""COMPUTED_VALUE"""),"2022-04-11 09:06:11 UTC")</f>
        <v>2022-04-11 09:06:11 UTC</v>
      </c>
      <c r="G2828" s="1" t="str">
        <f>IFERROR(__xludf.DUMMYFUNCTION("""COMPUTED_VALUE"""),"6294840eb08f71a99cf92570a0c346d8")</f>
        <v>6294840eb08f71a99cf92570a0c346d8</v>
      </c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>
      <c r="A2829" s="2" t="s">
        <v>3226</v>
      </c>
      <c r="B2829" s="2" t="s">
        <v>3227</v>
      </c>
      <c r="C2829" s="1"/>
      <c r="D2829" s="1"/>
      <c r="E2829" s="1"/>
      <c r="F2829" s="1" t="str">
        <f>IFERROR(__xludf.DUMMYFUNCTION("""COMPUTED_VALUE"""),"2022-04-11 09:05:00 UTC")</f>
        <v>2022-04-11 09:05:00 UTC</v>
      </c>
      <c r="G2829" s="1" t="str">
        <f>IFERROR(__xludf.DUMMYFUNCTION("""COMPUTED_VALUE"""),"89516a70f75d0b457ebbca2f8509fa7a")</f>
        <v>89516a70f75d0b457ebbca2f8509fa7a</v>
      </c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>
      <c r="A2830" s="2" t="s">
        <v>3228</v>
      </c>
      <c r="B2830" s="1"/>
      <c r="C2830" s="1"/>
      <c r="D2830" s="1"/>
      <c r="E2830" s="1"/>
      <c r="F2830" s="1" t="str">
        <f>IFERROR(__xludf.DUMMYFUNCTION("""COMPUTED_VALUE"""),"2022-04-11 09:04:57 UTC")</f>
        <v>2022-04-11 09:04:57 UTC</v>
      </c>
      <c r="G2830" s="1" t="str">
        <f>IFERROR(__xludf.DUMMYFUNCTION("""COMPUTED_VALUE"""),"ca6dccbba1067e18e9cdd3e6c01997ee")</f>
        <v>ca6dccbba1067e18e9cdd3e6c01997ee</v>
      </c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>
      <c r="A2831" s="2" t="s">
        <v>3229</v>
      </c>
      <c r="B2831" s="2" t="s">
        <v>3230</v>
      </c>
      <c r="C2831" s="1"/>
      <c r="D2831" s="1"/>
      <c r="E2831" s="1"/>
      <c r="F2831" s="1" t="str">
        <f>IFERROR(__xludf.DUMMYFUNCTION("""COMPUTED_VALUE"""),"2022-04-11 09:04:56 UTC")</f>
        <v>2022-04-11 09:04:56 UTC</v>
      </c>
      <c r="G2831" s="1" t="str">
        <f>IFERROR(__xludf.DUMMYFUNCTION("""COMPUTED_VALUE"""),"c3d2e91f699e3b93f3efba77a5273e63")</f>
        <v>c3d2e91f699e3b93f3efba77a5273e63</v>
      </c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>
      <c r="A2832" s="2" t="s">
        <v>3231</v>
      </c>
      <c r="B2832" s="1"/>
      <c r="C2832" s="1"/>
      <c r="D2832" s="1"/>
      <c r="E2832" s="1"/>
      <c r="F2832" s="1" t="str">
        <f>IFERROR(__xludf.DUMMYFUNCTION("""COMPUTED_VALUE"""),"2022-04-11 09:04:54 UTC")</f>
        <v>2022-04-11 09:04:54 UTC</v>
      </c>
      <c r="G2832" s="1" t="str">
        <f>IFERROR(__xludf.DUMMYFUNCTION("""COMPUTED_VALUE"""),"c8c3e4ca2893e6b4c72e6c0d0ff58f89")</f>
        <v>c8c3e4ca2893e6b4c72e6c0d0ff58f89</v>
      </c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>
      <c r="A2833" s="2" t="s">
        <v>3232</v>
      </c>
      <c r="B2833" s="2" t="s">
        <v>3233</v>
      </c>
      <c r="C2833" s="1"/>
      <c r="D2833" s="1"/>
      <c r="E2833" s="1"/>
      <c r="F2833" s="1" t="str">
        <f>IFERROR(__xludf.DUMMYFUNCTION("""COMPUTED_VALUE"""),"2022-04-11 09:04:06 UTC")</f>
        <v>2022-04-11 09:04:06 UTC</v>
      </c>
      <c r="G2833" s="1" t="str">
        <f>IFERROR(__xludf.DUMMYFUNCTION("""COMPUTED_VALUE"""),"79060179c1a90e55526a9cd885b02eda")</f>
        <v>79060179c1a90e55526a9cd885b02eda</v>
      </c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>
      <c r="A2834" s="2" t="s">
        <v>3234</v>
      </c>
      <c r="B2834" s="2" t="s">
        <v>3235</v>
      </c>
      <c r="C2834" s="1"/>
      <c r="D2834" s="1"/>
      <c r="E2834" s="1"/>
      <c r="F2834" s="1" t="str">
        <f>IFERROR(__xludf.DUMMYFUNCTION("""COMPUTED_VALUE"""),"2022-04-11 09:03:40 UTC")</f>
        <v>2022-04-11 09:03:40 UTC</v>
      </c>
      <c r="G2834" s="1" t="str">
        <f>IFERROR(__xludf.DUMMYFUNCTION("""COMPUTED_VALUE"""),"79060179c1a90e55526a9cd885b02eda")</f>
        <v>79060179c1a90e55526a9cd885b02eda</v>
      </c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>
      <c r="A2835" s="2" t="s">
        <v>3236</v>
      </c>
      <c r="B2835" s="1"/>
      <c r="C2835" s="1"/>
      <c r="D2835" s="1"/>
      <c r="E2835" s="1"/>
      <c r="F2835" s="1" t="str">
        <f>IFERROR(__xludf.DUMMYFUNCTION("""COMPUTED_VALUE"""),"2022-04-11 09:03:20 UTC")</f>
        <v>2022-04-11 09:03:20 UTC</v>
      </c>
      <c r="G2835" s="1" t="str">
        <f>IFERROR(__xludf.DUMMYFUNCTION("""COMPUTED_VALUE"""),"79060179c1a90e55526a9cd885b02eda")</f>
        <v>79060179c1a90e55526a9cd885b02eda</v>
      </c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>
      <c r="A2836" s="2" t="s">
        <v>3237</v>
      </c>
      <c r="B2836" s="2" t="s">
        <v>1727</v>
      </c>
      <c r="C2836" s="1"/>
      <c r="D2836" s="1"/>
      <c r="E2836" s="1"/>
      <c r="F2836" s="1" t="str">
        <f>IFERROR(__xludf.DUMMYFUNCTION("""COMPUTED_VALUE"""),"2022-04-11 09:03:17 UTC")</f>
        <v>2022-04-11 09:03:17 UTC</v>
      </c>
      <c r="G2836" s="1" t="str">
        <f>IFERROR(__xludf.DUMMYFUNCTION("""COMPUTED_VALUE"""),"79060179c1a90e55526a9cd885b02eda")</f>
        <v>79060179c1a90e55526a9cd885b02eda</v>
      </c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>
      <c r="A2837" s="2" t="s">
        <v>3238</v>
      </c>
      <c r="B2837" s="2" t="s">
        <v>3239</v>
      </c>
      <c r="C2837" s="1"/>
      <c r="D2837" s="1"/>
      <c r="E2837" s="1"/>
      <c r="F2837" s="1" t="str">
        <f>IFERROR(__xludf.DUMMYFUNCTION("""COMPUTED_VALUE"""),"2022-04-11 09:02:36 UTC")</f>
        <v>2022-04-11 09:02:36 UTC</v>
      </c>
      <c r="G2837" s="1" t="str">
        <f>IFERROR(__xludf.DUMMYFUNCTION("""COMPUTED_VALUE"""),"79060179c1a90e55526a9cd885b02eda")</f>
        <v>79060179c1a90e55526a9cd885b02eda</v>
      </c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>
      <c r="A2838" s="2" t="s">
        <v>3240</v>
      </c>
      <c r="B2838" s="2" t="s">
        <v>3241</v>
      </c>
      <c r="C2838" s="1"/>
      <c r="D2838" s="1"/>
      <c r="E2838" s="1"/>
      <c r="F2838" s="1" t="str">
        <f>IFERROR(__xludf.DUMMYFUNCTION("""COMPUTED_VALUE"""),"2022-04-11 09:02:26 UTC")</f>
        <v>2022-04-11 09:02:26 UTC</v>
      </c>
      <c r="G2838" s="1" t="str">
        <f>IFERROR(__xludf.DUMMYFUNCTION("""COMPUTED_VALUE"""),"79060179c1a90e55526a9cd885b02eda")</f>
        <v>79060179c1a90e55526a9cd885b02eda</v>
      </c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>
      <c r="A2839" s="2" t="s">
        <v>3242</v>
      </c>
      <c r="B2839" s="1"/>
      <c r="C2839" s="1"/>
      <c r="D2839" s="1"/>
      <c r="E2839" s="1"/>
      <c r="F2839" s="1" t="str">
        <f>IFERROR(__xludf.DUMMYFUNCTION("""COMPUTED_VALUE"""),"2022-04-11 09:02:18 UTC")</f>
        <v>2022-04-11 09:02:18 UTC</v>
      </c>
      <c r="G2839" s="1" t="str">
        <f>IFERROR(__xludf.DUMMYFUNCTION("""COMPUTED_VALUE"""),"f9a3ce05e792927598bb7fc4cad1390b")</f>
        <v>f9a3ce05e792927598bb7fc4cad1390b</v>
      </c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>
      <c r="A2840" s="2" t="s">
        <v>3243</v>
      </c>
      <c r="B2840" s="1"/>
      <c r="C2840" s="1"/>
      <c r="D2840" s="1"/>
      <c r="E2840" s="1"/>
      <c r="F2840" s="1" t="str">
        <f>IFERROR(__xludf.DUMMYFUNCTION("""COMPUTED_VALUE"""),"2022-04-11 09:02:11 UTC")</f>
        <v>2022-04-11 09:02:11 UTC</v>
      </c>
      <c r="G2840" s="1" t="str">
        <f>IFERROR(__xludf.DUMMYFUNCTION("""COMPUTED_VALUE"""),"6f9881c07015d21c5ce8ebd7c6611994")</f>
        <v>6f9881c07015d21c5ce8ebd7c6611994</v>
      </c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>
      <c r="A2841" s="2" t="s">
        <v>3244</v>
      </c>
      <c r="B2841" s="1"/>
      <c r="C2841" s="1"/>
      <c r="D2841" s="1"/>
      <c r="E2841" s="1"/>
      <c r="F2841" s="1" t="str">
        <f>IFERROR(__xludf.DUMMYFUNCTION("""COMPUTED_VALUE"""),"2022-04-11 09:02:05 UTC")</f>
        <v>2022-04-11 09:02:05 UTC</v>
      </c>
      <c r="G2841" s="1" t="str">
        <f>IFERROR(__xludf.DUMMYFUNCTION("""COMPUTED_VALUE"""),"07670c7c40405dc1cfbd6c49898fd96f")</f>
        <v>07670c7c40405dc1cfbd6c49898fd96f</v>
      </c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>
      <c r="A2842" s="2" t="s">
        <v>3245</v>
      </c>
      <c r="B2842" s="1"/>
      <c r="C2842" s="1"/>
      <c r="D2842" s="1"/>
      <c r="E2842" s="1"/>
      <c r="F2842" s="1" t="str">
        <f>IFERROR(__xludf.DUMMYFUNCTION("""COMPUTED_VALUE"""),"2022-04-11 09:02:02 UTC")</f>
        <v>2022-04-11 09:02:02 UTC</v>
      </c>
      <c r="G2842" s="1" t="str">
        <f>IFERROR(__xludf.DUMMYFUNCTION("""COMPUTED_VALUE"""),"640e36877fcceba676f36f58a301b644")</f>
        <v>640e36877fcceba676f36f58a301b644</v>
      </c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>
      <c r="A2843" s="2" t="s">
        <v>3246</v>
      </c>
      <c r="B2843" s="1"/>
      <c r="C2843" s="1"/>
      <c r="D2843" s="1"/>
      <c r="E2843" s="1"/>
      <c r="F2843" s="1" t="str">
        <f>IFERROR(__xludf.DUMMYFUNCTION("""COMPUTED_VALUE"""),"2022-04-11 09:01:54 UTC")</f>
        <v>2022-04-11 09:01:54 UTC</v>
      </c>
      <c r="G2843" s="1" t="str">
        <f>IFERROR(__xludf.DUMMYFUNCTION("""COMPUTED_VALUE"""),"640e36877fcceba676f36f58a301b644")</f>
        <v>640e36877fcceba676f36f58a301b644</v>
      </c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>
      <c r="A2844" s="2" t="s">
        <v>3247</v>
      </c>
      <c r="B2844" s="2" t="s">
        <v>3248</v>
      </c>
      <c r="C2844" s="1"/>
      <c r="D2844" s="1"/>
      <c r="E2844" s="1"/>
      <c r="F2844" s="1" t="str">
        <f>IFERROR(__xludf.DUMMYFUNCTION("""COMPUTED_VALUE"""),"2022-04-11 09:01:41 UTC")</f>
        <v>2022-04-11 09:01:41 UTC</v>
      </c>
      <c r="G2844" s="1" t="str">
        <f>IFERROR(__xludf.DUMMYFUNCTION("""COMPUTED_VALUE"""),"3555299306a4abdb689f6fbe196fc2d6")</f>
        <v>3555299306a4abdb689f6fbe196fc2d6</v>
      </c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>
      <c r="A2845" s="2" t="s">
        <v>3249</v>
      </c>
      <c r="B2845" s="2" t="s">
        <v>3250</v>
      </c>
      <c r="C2845" s="1"/>
      <c r="D2845" s="1"/>
      <c r="E2845" s="1"/>
      <c r="F2845" s="1" t="str">
        <f>IFERROR(__xludf.DUMMYFUNCTION("""COMPUTED_VALUE"""),"2022-04-11 09:00:52 UTC")</f>
        <v>2022-04-11 09:00:52 UTC</v>
      </c>
      <c r="G2845" s="1" t="str">
        <f>IFERROR(__xludf.DUMMYFUNCTION("""COMPUTED_VALUE"""),"7b11ff5fdc6316e7bc6eb818cbb5c1a1")</f>
        <v>7b11ff5fdc6316e7bc6eb818cbb5c1a1</v>
      </c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>
      <c r="A2846" s="2" t="s">
        <v>3251</v>
      </c>
      <c r="B2846" s="2" t="s">
        <v>3252</v>
      </c>
      <c r="C2846" s="1"/>
      <c r="D2846" s="1"/>
      <c r="E2846" s="1"/>
      <c r="F2846" s="1" t="str">
        <f>IFERROR(__xludf.DUMMYFUNCTION("""COMPUTED_VALUE"""),"2022-04-11 09:00:40 UTC")</f>
        <v>2022-04-11 09:00:40 UTC</v>
      </c>
      <c r="G2846" s="1" t="str">
        <f>IFERROR(__xludf.DUMMYFUNCTION("""COMPUTED_VALUE"""),"6571f1d02592885a630830c2105046a0")</f>
        <v>6571f1d02592885a630830c2105046a0</v>
      </c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>
      <c r="A2847" s="2" t="s">
        <v>3253</v>
      </c>
      <c r="B2847" s="2" t="s">
        <v>3254</v>
      </c>
      <c r="C2847" s="1"/>
      <c r="D2847" s="1"/>
      <c r="E2847" s="1"/>
      <c r="F2847" s="1" t="str">
        <f>IFERROR(__xludf.DUMMYFUNCTION("""COMPUTED_VALUE"""),"2022-04-11 09:00:37 UTC")</f>
        <v>2022-04-11 09:00:37 UTC</v>
      </c>
      <c r="G2847" s="1" t="str">
        <f>IFERROR(__xludf.DUMMYFUNCTION("""COMPUTED_VALUE"""),"0eafef8576aed3d7d216cfb238f42188")</f>
        <v>0eafef8576aed3d7d216cfb238f42188</v>
      </c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>
      <c r="A2848" s="2" t="s">
        <v>3255</v>
      </c>
      <c r="B2848" s="1"/>
      <c r="C2848" s="1"/>
      <c r="D2848" s="1"/>
      <c r="E2848" s="1"/>
      <c r="F2848" s="1" t="str">
        <f>IFERROR(__xludf.DUMMYFUNCTION("""COMPUTED_VALUE"""),"2022-04-11 09:00:15 UTC")</f>
        <v>2022-04-11 09:00:15 UTC</v>
      </c>
      <c r="G2848" s="1" t="str">
        <f>IFERROR(__xludf.DUMMYFUNCTION("""COMPUTED_VALUE"""),"aa25c5a168f67bce310bc59f85ee98fd")</f>
        <v>aa25c5a168f67bce310bc59f85ee98fd</v>
      </c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>
      <c r="A2849" s="2" t="s">
        <v>3256</v>
      </c>
      <c r="B2849" s="1"/>
      <c r="C2849" s="1"/>
      <c r="D2849" s="1"/>
      <c r="E2849" s="1"/>
      <c r="F2849" s="1" t="str">
        <f>IFERROR(__xludf.DUMMYFUNCTION("""COMPUTED_VALUE"""),"2022-04-11 09:00:09 UTC")</f>
        <v>2022-04-11 09:00:09 UTC</v>
      </c>
      <c r="G2849" s="1" t="str">
        <f>IFERROR(__xludf.DUMMYFUNCTION("""COMPUTED_VALUE"""),"39bfa78b86556261aaa190e35cdc3230")</f>
        <v>39bfa78b86556261aaa190e35cdc3230</v>
      </c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>
      <c r="A2850" s="2" t="s">
        <v>3256</v>
      </c>
      <c r="B2850" s="2" t="s">
        <v>3257</v>
      </c>
      <c r="C2850" s="1"/>
      <c r="D2850" s="1"/>
      <c r="E2850" s="1"/>
      <c r="F2850" s="1" t="str">
        <f>IFERROR(__xludf.DUMMYFUNCTION("""COMPUTED_VALUE"""),"2022-04-11 09:00:09 UTC")</f>
        <v>2022-04-11 09:00:09 UTC</v>
      </c>
      <c r="G2850" s="1" t="str">
        <f>IFERROR(__xludf.DUMMYFUNCTION("""COMPUTED_VALUE"""),"39bfa78b86556261aaa190e35cdc3230")</f>
        <v>39bfa78b86556261aaa190e35cdc3230</v>
      </c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>
      <c r="A2851" s="2" t="s">
        <v>3258</v>
      </c>
      <c r="B2851" s="1"/>
      <c r="C2851" s="1"/>
      <c r="D2851" s="1"/>
      <c r="E2851" s="1"/>
      <c r="F2851" s="1" t="str">
        <f>IFERROR(__xludf.DUMMYFUNCTION("""COMPUTED_VALUE"""),"2022-04-11 08:59:59 UTC")</f>
        <v>2022-04-11 08:59:59 UTC</v>
      </c>
      <c r="G2851" s="1" t="str">
        <f>IFERROR(__xludf.DUMMYFUNCTION("""COMPUTED_VALUE"""),"e734caca68ed2a512b2c02b0f78dafbc")</f>
        <v>e734caca68ed2a512b2c02b0f78dafbc</v>
      </c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>
      <c r="A2852" s="2" t="s">
        <v>3259</v>
      </c>
      <c r="B2852" s="2" t="s">
        <v>3132</v>
      </c>
      <c r="C2852" s="1"/>
      <c r="D2852" s="1"/>
      <c r="E2852" s="1"/>
      <c r="F2852" s="1" t="str">
        <f>IFERROR(__xludf.DUMMYFUNCTION("""COMPUTED_VALUE"""),"2022-04-11 08:59:43 UTC")</f>
        <v>2022-04-11 08:59:43 UTC</v>
      </c>
      <c r="G2852" s="1" t="str">
        <f>IFERROR(__xludf.DUMMYFUNCTION("""COMPUTED_VALUE"""),"59ae0791a4678f31abddd93eee0a9559")</f>
        <v>59ae0791a4678f31abddd93eee0a9559</v>
      </c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>
      <c r="A2853" s="2" t="s">
        <v>3260</v>
      </c>
      <c r="B2853" s="2" t="s">
        <v>3132</v>
      </c>
      <c r="C2853" s="1"/>
      <c r="D2853" s="1"/>
      <c r="E2853" s="1"/>
      <c r="F2853" s="1" t="str">
        <f>IFERROR(__xludf.DUMMYFUNCTION("""COMPUTED_VALUE"""),"2022-04-11 08:59:41 UTC")</f>
        <v>2022-04-11 08:59:41 UTC</v>
      </c>
      <c r="G2853" s="1" t="str">
        <f>IFERROR(__xludf.DUMMYFUNCTION("""COMPUTED_VALUE"""),"52d30de91d65e55b6fa6b4523a1e84cb")</f>
        <v>52d30de91d65e55b6fa6b4523a1e84cb</v>
      </c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>
      <c r="A2854" s="2" t="s">
        <v>3261</v>
      </c>
      <c r="B2854" s="1"/>
      <c r="C2854" s="1"/>
      <c r="D2854" s="1"/>
      <c r="E2854" s="1"/>
      <c r="F2854" s="1" t="str">
        <f>IFERROR(__xludf.DUMMYFUNCTION("""COMPUTED_VALUE"""),"2022-04-11 08:59:38 UTC")</f>
        <v>2022-04-11 08:59:38 UTC</v>
      </c>
      <c r="G2854" s="1" t="str">
        <f>IFERROR(__xludf.DUMMYFUNCTION("""COMPUTED_VALUE"""),"579d575dc14ad2f699ef0ad75f137bb9")</f>
        <v>579d575dc14ad2f699ef0ad75f137bb9</v>
      </c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>
      <c r="A2855" s="2" t="s">
        <v>3262</v>
      </c>
      <c r="B2855" s="2" t="s">
        <v>3026</v>
      </c>
      <c r="C2855" s="1"/>
      <c r="D2855" s="1"/>
      <c r="E2855" s="1"/>
      <c r="F2855" s="1" t="str">
        <f>IFERROR(__xludf.DUMMYFUNCTION("""COMPUTED_VALUE"""),"2022-04-11 08:59:35 UTC")</f>
        <v>2022-04-11 08:59:35 UTC</v>
      </c>
      <c r="G2855" s="1" t="str">
        <f>IFERROR(__xludf.DUMMYFUNCTION("""COMPUTED_VALUE"""),"579d575dc14ad2f699ef0ad75f137bb9")</f>
        <v>579d575dc14ad2f699ef0ad75f137bb9</v>
      </c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>
      <c r="A2856" s="2" t="s">
        <v>3263</v>
      </c>
      <c r="B2856" s="2" t="s">
        <v>3026</v>
      </c>
      <c r="C2856" s="1"/>
      <c r="D2856" s="1"/>
      <c r="E2856" s="1"/>
      <c r="F2856" s="1" t="str">
        <f>IFERROR(__xludf.DUMMYFUNCTION("""COMPUTED_VALUE"""),"2022-04-11 08:59:33 UTC")</f>
        <v>2022-04-11 08:59:33 UTC</v>
      </c>
      <c r="G2856" s="1" t="str">
        <f>IFERROR(__xludf.DUMMYFUNCTION("""COMPUTED_VALUE"""),"52d30de91d65e55b6fa6b4523a1e84cb")</f>
        <v>52d30de91d65e55b6fa6b4523a1e84cb</v>
      </c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>
      <c r="A2857" s="2" t="s">
        <v>3264</v>
      </c>
      <c r="B2857" s="2" t="s">
        <v>3257</v>
      </c>
      <c r="C2857" s="1"/>
      <c r="D2857" s="1"/>
      <c r="E2857" s="1"/>
      <c r="F2857" s="1" t="str">
        <f>IFERROR(__xludf.DUMMYFUNCTION("""COMPUTED_VALUE"""),"2022-04-11 08:59:31 UTC")</f>
        <v>2022-04-11 08:59:31 UTC</v>
      </c>
      <c r="G2857" s="1" t="str">
        <f>IFERROR(__xludf.DUMMYFUNCTION("""COMPUTED_VALUE"""),"b62c0afb2685970f1a45e88faac3566a")</f>
        <v>b62c0afb2685970f1a45e88faac3566a</v>
      </c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>
      <c r="A2858" s="2" t="s">
        <v>3265</v>
      </c>
      <c r="B2858" s="1"/>
      <c r="C2858" s="1"/>
      <c r="D2858" s="1"/>
      <c r="E2858" s="1"/>
      <c r="F2858" s="1" t="str">
        <f>IFERROR(__xludf.DUMMYFUNCTION("""COMPUTED_VALUE"""),"2022-04-11 08:59:29 UTC")</f>
        <v>2022-04-11 08:59:29 UTC</v>
      </c>
      <c r="G2858" s="1" t="str">
        <f>IFERROR(__xludf.DUMMYFUNCTION("""COMPUTED_VALUE"""),"d92dc267c7b4e5de2b380d7cdef21a63")</f>
        <v>d92dc267c7b4e5de2b380d7cdef21a63</v>
      </c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>
      <c r="A2859" s="2" t="s">
        <v>3266</v>
      </c>
      <c r="B2859" s="1"/>
      <c r="C2859" s="1"/>
      <c r="D2859" s="1"/>
      <c r="E2859" s="1"/>
      <c r="F2859" s="1" t="str">
        <f>IFERROR(__xludf.DUMMYFUNCTION("""COMPUTED_VALUE"""),"2022-04-11 08:59:23 UTC")</f>
        <v>2022-04-11 08:59:23 UTC</v>
      </c>
      <c r="G2859" s="1" t="str">
        <f>IFERROR(__xludf.DUMMYFUNCTION("""COMPUTED_VALUE"""),"a86029c8f0e6bd8fa5faef90b66e3128")</f>
        <v>a86029c8f0e6bd8fa5faef90b66e3128</v>
      </c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>
      <c r="A2860" s="2" t="s">
        <v>3267</v>
      </c>
      <c r="B2860" s="1"/>
      <c r="C2860" s="1"/>
      <c r="D2860" s="1"/>
      <c r="E2860" s="1"/>
      <c r="F2860" s="1" t="str">
        <f>IFERROR(__xludf.DUMMYFUNCTION("""COMPUTED_VALUE"""),"2022-04-11 08:59:20 UTC")</f>
        <v>2022-04-11 08:59:20 UTC</v>
      </c>
      <c r="G2860" s="1" t="str">
        <f>IFERROR(__xludf.DUMMYFUNCTION("""COMPUTED_VALUE"""),"1c21800dfd2e05ec286c7e09cf387f67")</f>
        <v>1c21800dfd2e05ec286c7e09cf387f67</v>
      </c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>
      <c r="A2861" s="2" t="s">
        <v>3268</v>
      </c>
      <c r="B2861" s="1"/>
      <c r="C2861" s="1"/>
      <c r="D2861" s="1"/>
      <c r="E2861" s="1"/>
      <c r="F2861" s="1" t="str">
        <f>IFERROR(__xludf.DUMMYFUNCTION("""COMPUTED_VALUE"""),"2022-04-11 08:59:17 UTC")</f>
        <v>2022-04-11 08:59:17 UTC</v>
      </c>
      <c r="G2861" s="1" t="str">
        <f>IFERROR(__xludf.DUMMYFUNCTION("""COMPUTED_VALUE"""),"ab1535a59a3387df11f34e99021810a8")</f>
        <v>ab1535a59a3387df11f34e99021810a8</v>
      </c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>
      <c r="A2862" s="2" t="s">
        <v>3269</v>
      </c>
      <c r="B2862" s="1"/>
      <c r="C2862" s="1"/>
      <c r="D2862" s="1"/>
      <c r="E2862" s="1"/>
      <c r="F2862" s="1" t="str">
        <f>IFERROR(__xludf.DUMMYFUNCTION("""COMPUTED_VALUE"""),"2022-04-11 08:59:15 UTC")</f>
        <v>2022-04-11 08:59:15 UTC</v>
      </c>
      <c r="G2862" s="1" t="str">
        <f>IFERROR(__xludf.DUMMYFUNCTION("""COMPUTED_VALUE"""),"f4654b39a9f65e0e2a3d5e4f9d0cb54c")</f>
        <v>f4654b39a9f65e0e2a3d5e4f9d0cb54c</v>
      </c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>
      <c r="A2863" s="2" t="s">
        <v>3270</v>
      </c>
      <c r="B2863" s="1"/>
      <c r="C2863" s="1"/>
      <c r="D2863" s="1"/>
      <c r="E2863" s="1"/>
      <c r="F2863" s="1" t="str">
        <f>IFERROR(__xludf.DUMMYFUNCTION("""COMPUTED_VALUE"""),"2022-04-11 08:59:11 UTC")</f>
        <v>2022-04-11 08:59:11 UTC</v>
      </c>
      <c r="G2863" s="1" t="str">
        <f>IFERROR(__xludf.DUMMYFUNCTION("""COMPUTED_VALUE"""),"d92dc267c7b4e5de2b380d7cdef21a63")</f>
        <v>d92dc267c7b4e5de2b380d7cdef21a63</v>
      </c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>
      <c r="A2864" s="2" t="s">
        <v>3271</v>
      </c>
      <c r="B2864" s="1"/>
      <c r="C2864" s="1"/>
      <c r="D2864" s="1"/>
      <c r="E2864" s="1"/>
      <c r="F2864" s="1" t="str">
        <f>IFERROR(__xludf.DUMMYFUNCTION("""COMPUTED_VALUE"""),"2022-04-11 08:59:09 UTC")</f>
        <v>2022-04-11 08:59:09 UTC</v>
      </c>
      <c r="G2864" s="1" t="str">
        <f>IFERROR(__xludf.DUMMYFUNCTION("""COMPUTED_VALUE"""),"d92dc267c7b4e5de2b380d7cdef21a63")</f>
        <v>d92dc267c7b4e5de2b380d7cdef21a63</v>
      </c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>
      <c r="A2865" s="2" t="s">
        <v>3272</v>
      </c>
      <c r="B2865" s="1"/>
      <c r="C2865" s="1"/>
      <c r="D2865" s="1"/>
      <c r="E2865" s="1"/>
      <c r="F2865" s="1" t="str">
        <f>IFERROR(__xludf.DUMMYFUNCTION("""COMPUTED_VALUE"""),"2022-04-11 08:59:05 UTC")</f>
        <v>2022-04-11 08:59:05 UTC</v>
      </c>
      <c r="G2865" s="1" t="str">
        <f>IFERROR(__xludf.DUMMYFUNCTION("""COMPUTED_VALUE"""),"ab1535a59a3387df11f34e99021810a8")</f>
        <v>ab1535a59a3387df11f34e99021810a8</v>
      </c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>
      <c r="A2866" s="2" t="s">
        <v>3272</v>
      </c>
      <c r="B2866" s="1"/>
      <c r="C2866" s="1"/>
      <c r="D2866" s="1"/>
      <c r="E2866" s="1"/>
      <c r="F2866" s="1" t="str">
        <f>IFERROR(__xludf.DUMMYFUNCTION("""COMPUTED_VALUE"""),"2022-04-11 08:59:05 UTC")</f>
        <v>2022-04-11 08:59:05 UTC</v>
      </c>
      <c r="G2866" s="1" t="str">
        <f>IFERROR(__xludf.DUMMYFUNCTION("""COMPUTED_VALUE"""),"d92dc267c7b4e5de2b380d7cdef21a63")</f>
        <v>d92dc267c7b4e5de2b380d7cdef21a63</v>
      </c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>
      <c r="A2867" s="2" t="s">
        <v>3273</v>
      </c>
      <c r="B2867" s="1"/>
      <c r="C2867" s="1"/>
      <c r="D2867" s="1"/>
      <c r="E2867" s="1"/>
      <c r="F2867" s="1" t="str">
        <f>IFERROR(__xludf.DUMMYFUNCTION("""COMPUTED_VALUE"""),"2022-04-11 08:59:02 UTC")</f>
        <v>2022-04-11 08:59:02 UTC</v>
      </c>
      <c r="G2867" s="1" t="str">
        <f>IFERROR(__xludf.DUMMYFUNCTION("""COMPUTED_VALUE"""),"d92dc267c7b4e5de2b380d7cdef21a63")</f>
        <v>d92dc267c7b4e5de2b380d7cdef21a63</v>
      </c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>
      <c r="A2868" s="2" t="s">
        <v>3274</v>
      </c>
      <c r="B2868" s="1"/>
      <c r="C2868" s="1"/>
      <c r="D2868" s="1"/>
      <c r="E2868" s="1"/>
      <c r="F2868" s="1" t="str">
        <f>IFERROR(__xludf.DUMMYFUNCTION("""COMPUTED_VALUE"""),"2022-04-11 08:59:00 UTC")</f>
        <v>2022-04-11 08:59:00 UTC</v>
      </c>
      <c r="G2868" s="1" t="str">
        <f>IFERROR(__xludf.DUMMYFUNCTION("""COMPUTED_VALUE"""),"bbc756e12ff9352bba6b29400597cf92")</f>
        <v>bbc756e12ff9352bba6b29400597cf92</v>
      </c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>
      <c r="A2869" s="2" t="s">
        <v>3275</v>
      </c>
      <c r="B2869" s="1"/>
      <c r="C2869" s="1"/>
      <c r="D2869" s="1"/>
      <c r="E2869" s="1"/>
      <c r="F2869" s="1" t="str">
        <f>IFERROR(__xludf.DUMMYFUNCTION("""COMPUTED_VALUE"""),"2022-04-11 08:58:59 UTC")</f>
        <v>2022-04-11 08:58:59 UTC</v>
      </c>
      <c r="G2869" s="1" t="str">
        <f>IFERROR(__xludf.DUMMYFUNCTION("""COMPUTED_VALUE"""),"a82cf6a275a9671ec24fd239a6f0ca60")</f>
        <v>a82cf6a275a9671ec24fd239a6f0ca60</v>
      </c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>
      <c r="A2870" s="2" t="s">
        <v>3276</v>
      </c>
      <c r="B2870" s="1"/>
      <c r="C2870" s="1"/>
      <c r="D2870" s="1"/>
      <c r="E2870" s="1"/>
      <c r="F2870" s="1" t="str">
        <f>IFERROR(__xludf.DUMMYFUNCTION("""COMPUTED_VALUE"""),"2022-04-11 08:58:56 UTC")</f>
        <v>2022-04-11 08:58:56 UTC</v>
      </c>
      <c r="G2870" s="1" t="str">
        <f>IFERROR(__xludf.DUMMYFUNCTION("""COMPUTED_VALUE"""),"fa0411639a78b62a8ba1359dee61790d")</f>
        <v>fa0411639a78b62a8ba1359dee61790d</v>
      </c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>
      <c r="A2871" s="2" t="s">
        <v>3277</v>
      </c>
      <c r="B2871" s="2" t="s">
        <v>3278</v>
      </c>
      <c r="C2871" s="1"/>
      <c r="D2871" s="1"/>
      <c r="E2871" s="1"/>
      <c r="F2871" s="1" t="str">
        <f>IFERROR(__xludf.DUMMYFUNCTION("""COMPUTED_VALUE"""),"2022-04-11 08:58:53 UTC")</f>
        <v>2022-04-11 08:58:53 UTC</v>
      </c>
      <c r="G2871" s="1" t="str">
        <f>IFERROR(__xludf.DUMMYFUNCTION("""COMPUTED_VALUE"""),"fa0411639a78b62a8ba1359dee61790d")</f>
        <v>fa0411639a78b62a8ba1359dee61790d</v>
      </c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>
      <c r="A2872" s="2" t="s">
        <v>3279</v>
      </c>
      <c r="B2872" s="1"/>
      <c r="C2872" s="1"/>
      <c r="D2872" s="1"/>
      <c r="E2872" s="1"/>
      <c r="F2872" s="1" t="str">
        <f>IFERROR(__xludf.DUMMYFUNCTION("""COMPUTED_VALUE"""),"2022-04-11 08:58:50 UTC")</f>
        <v>2022-04-11 08:58:50 UTC</v>
      </c>
      <c r="G2872" s="1" t="str">
        <f>IFERROR(__xludf.DUMMYFUNCTION("""COMPUTED_VALUE"""),"fa0411639a78b62a8ba1359dee61790d")</f>
        <v>fa0411639a78b62a8ba1359dee61790d</v>
      </c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>
      <c r="A2873" s="2" t="s">
        <v>3280</v>
      </c>
      <c r="B2873" s="2" t="s">
        <v>3026</v>
      </c>
      <c r="C2873" s="1"/>
      <c r="D2873" s="1"/>
      <c r="E2873" s="1"/>
      <c r="F2873" s="1" t="str">
        <f>IFERROR(__xludf.DUMMYFUNCTION("""COMPUTED_VALUE"""),"2022-04-11 08:58:17 UTC")</f>
        <v>2022-04-11 08:58:17 UTC</v>
      </c>
      <c r="G2873" s="1" t="str">
        <f>IFERROR(__xludf.DUMMYFUNCTION("""COMPUTED_VALUE"""),"fa0411639a78b62a8ba1359dee61790d")</f>
        <v>fa0411639a78b62a8ba1359dee61790d</v>
      </c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>
      <c r="A2874" s="2" t="s">
        <v>3281</v>
      </c>
      <c r="B2874" s="1"/>
      <c r="C2874" s="1"/>
      <c r="D2874" s="1"/>
      <c r="E2874" s="1"/>
      <c r="F2874" s="1" t="str">
        <f>IFERROR(__xludf.DUMMYFUNCTION("""COMPUTED_VALUE"""),"2022-04-11 08:57:57 UTC")</f>
        <v>2022-04-11 08:57:57 UTC</v>
      </c>
      <c r="G2874" s="1" t="str">
        <f>IFERROR(__xludf.DUMMYFUNCTION("""COMPUTED_VALUE"""),"fa0411639a78b62a8ba1359dee61790d")</f>
        <v>fa0411639a78b62a8ba1359dee61790d</v>
      </c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>
      <c r="A2875" s="2" t="s">
        <v>3281</v>
      </c>
      <c r="B2875" s="1"/>
      <c r="C2875" s="1"/>
      <c r="D2875" s="1"/>
      <c r="E2875" s="1"/>
      <c r="F2875" s="1" t="str">
        <f>IFERROR(__xludf.DUMMYFUNCTION("""COMPUTED_VALUE"""),"2022-04-11 08:57:57 UTC")</f>
        <v>2022-04-11 08:57:57 UTC</v>
      </c>
      <c r="G2875" s="1" t="str">
        <f>IFERROR(__xludf.DUMMYFUNCTION("""COMPUTED_VALUE"""),"fa0411639a78b62a8ba1359dee61790d")</f>
        <v>fa0411639a78b62a8ba1359dee61790d</v>
      </c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>
      <c r="A2876" s="2" t="s">
        <v>3282</v>
      </c>
      <c r="B2876" s="1"/>
      <c r="C2876" s="1"/>
      <c r="D2876" s="1"/>
      <c r="E2876" s="1"/>
      <c r="F2876" s="1" t="str">
        <f>IFERROR(__xludf.DUMMYFUNCTION("""COMPUTED_VALUE"""),"2022-04-11 08:57:35 UTC")</f>
        <v>2022-04-11 08:57:35 UTC</v>
      </c>
      <c r="G2876" s="1" t="str">
        <f>IFERROR(__xludf.DUMMYFUNCTION("""COMPUTED_VALUE"""),"fa0411639a78b62a8ba1359dee61790d")</f>
        <v>fa0411639a78b62a8ba1359dee61790d</v>
      </c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>
      <c r="A2877" s="2" t="s">
        <v>3283</v>
      </c>
      <c r="B2877" s="2" t="s">
        <v>3026</v>
      </c>
      <c r="C2877" s="1"/>
      <c r="D2877" s="1"/>
      <c r="E2877" s="1"/>
      <c r="F2877" s="1" t="str">
        <f>IFERROR(__xludf.DUMMYFUNCTION("""COMPUTED_VALUE"""),"2022-04-11 08:57:33 UTC")</f>
        <v>2022-04-11 08:57:33 UTC</v>
      </c>
      <c r="G2877" s="1" t="str">
        <f>IFERROR(__xludf.DUMMYFUNCTION("""COMPUTED_VALUE"""),"fa0411639a78b62a8ba1359dee61790d")</f>
        <v>fa0411639a78b62a8ba1359dee61790d</v>
      </c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>
      <c r="A2878" s="2" t="s">
        <v>3284</v>
      </c>
      <c r="B2878" s="1"/>
      <c r="C2878" s="1"/>
      <c r="D2878" s="1"/>
      <c r="E2878" s="1"/>
      <c r="F2878" s="1" t="str">
        <f>IFERROR(__xludf.DUMMYFUNCTION("""COMPUTED_VALUE"""),"2022-04-11 08:57:29 UTC")</f>
        <v>2022-04-11 08:57:29 UTC</v>
      </c>
      <c r="G2878" s="1" t="str">
        <f>IFERROR(__xludf.DUMMYFUNCTION("""COMPUTED_VALUE"""),"fa0411639a78b62a8ba1359dee61790d")</f>
        <v>fa0411639a78b62a8ba1359dee61790d</v>
      </c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>
      <c r="A2879" s="2" t="s">
        <v>3285</v>
      </c>
      <c r="B2879" s="1"/>
      <c r="C2879" s="1"/>
      <c r="D2879" s="1"/>
      <c r="E2879" s="1"/>
      <c r="F2879" s="1" t="str">
        <f>IFERROR(__xludf.DUMMYFUNCTION("""COMPUTED_VALUE"""),"2022-04-11 08:57:26 UTC")</f>
        <v>2022-04-11 08:57:26 UTC</v>
      </c>
      <c r="G2879" s="1" t="str">
        <f>IFERROR(__xludf.DUMMYFUNCTION("""COMPUTED_VALUE"""),"fa0411639a78b62a8ba1359dee61790d")</f>
        <v>fa0411639a78b62a8ba1359dee61790d</v>
      </c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>
      <c r="A2880" s="2" t="s">
        <v>3286</v>
      </c>
      <c r="B2880" s="1"/>
      <c r="C2880" s="1"/>
      <c r="D2880" s="1"/>
      <c r="E2880" s="1"/>
      <c r="F2880" s="1" t="str">
        <f>IFERROR(__xludf.DUMMYFUNCTION("""COMPUTED_VALUE"""),"2022-04-11 08:57:21 UTC")</f>
        <v>2022-04-11 08:57:21 UTC</v>
      </c>
      <c r="G2880" s="1" t="str">
        <f>IFERROR(__xludf.DUMMYFUNCTION("""COMPUTED_VALUE"""),"fa0411639a78b62a8ba1359dee61790d")</f>
        <v>fa0411639a78b62a8ba1359dee61790d</v>
      </c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>
      <c r="A2881" s="2" t="s">
        <v>3287</v>
      </c>
      <c r="B2881" s="1"/>
      <c r="C2881" s="1"/>
      <c r="D2881" s="1"/>
      <c r="E2881" s="1"/>
      <c r="F2881" s="1" t="str">
        <f>IFERROR(__xludf.DUMMYFUNCTION("""COMPUTED_VALUE"""),"2022-04-11 08:57:08 UTC")</f>
        <v>2022-04-11 08:57:08 UTC</v>
      </c>
      <c r="G2881" s="1" t="str">
        <f>IFERROR(__xludf.DUMMYFUNCTION("""COMPUTED_VALUE"""),"fa0411639a78b62a8ba1359dee61790d")</f>
        <v>fa0411639a78b62a8ba1359dee61790d</v>
      </c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>
      <c r="A2882" s="2" t="s">
        <v>3288</v>
      </c>
      <c r="B2882" s="2" t="s">
        <v>1263</v>
      </c>
      <c r="C2882" s="1"/>
      <c r="D2882" s="1"/>
      <c r="E2882" s="1"/>
      <c r="F2882" s="1" t="str">
        <f>IFERROR(__xludf.DUMMYFUNCTION("""COMPUTED_VALUE"""),"2022-04-11 08:56:03 UTC")</f>
        <v>2022-04-11 08:56:03 UTC</v>
      </c>
      <c r="G2882" s="1" t="str">
        <f>IFERROR(__xludf.DUMMYFUNCTION("""COMPUTED_VALUE"""),"fa0411639a78b62a8ba1359dee61790d")</f>
        <v>fa0411639a78b62a8ba1359dee61790d</v>
      </c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>
      <c r="A2883" s="2" t="s">
        <v>3289</v>
      </c>
      <c r="B2883" s="2" t="s">
        <v>3290</v>
      </c>
      <c r="C2883" s="1"/>
      <c r="D2883" s="1"/>
      <c r="E2883" s="1"/>
      <c r="F2883" s="1" t="str">
        <f>IFERROR(__xludf.DUMMYFUNCTION("""COMPUTED_VALUE"""),"2022-04-11 08:55:59 UTC")</f>
        <v>2022-04-11 08:55:59 UTC</v>
      </c>
      <c r="G2883" s="1" t="str">
        <f>IFERROR(__xludf.DUMMYFUNCTION("""COMPUTED_VALUE"""),"fa0411639a78b62a8ba1359dee61790d")</f>
        <v>fa0411639a78b62a8ba1359dee61790d</v>
      </c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>
      <c r="A2884" s="2" t="s">
        <v>3291</v>
      </c>
      <c r="B2884" s="1"/>
      <c r="C2884" s="1"/>
      <c r="D2884" s="1"/>
      <c r="E2884" s="1"/>
      <c r="F2884" s="1" t="str">
        <f>IFERROR(__xludf.DUMMYFUNCTION("""COMPUTED_VALUE"""),"2022-04-11 08:55:28 UTC")</f>
        <v>2022-04-11 08:55:28 UTC</v>
      </c>
      <c r="G2884" s="1" t="str">
        <f>IFERROR(__xludf.DUMMYFUNCTION("""COMPUTED_VALUE"""),"efdf0163a97c50c05d8cbd6b1d0bdecf")</f>
        <v>efdf0163a97c50c05d8cbd6b1d0bdecf</v>
      </c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>
      <c r="A2885" s="2" t="s">
        <v>3292</v>
      </c>
      <c r="B2885" s="2" t="s">
        <v>3293</v>
      </c>
      <c r="C2885" s="1"/>
      <c r="D2885" s="1"/>
      <c r="E2885" s="1"/>
      <c r="F2885" s="1" t="str">
        <f>IFERROR(__xludf.DUMMYFUNCTION("""COMPUTED_VALUE"""),"2022-04-11 08:55:26 UTC")</f>
        <v>2022-04-11 08:55:26 UTC</v>
      </c>
      <c r="G2885" s="1" t="str">
        <f>IFERROR(__xludf.DUMMYFUNCTION("""COMPUTED_VALUE"""),"fa0411639a78b62a8ba1359dee61790d")</f>
        <v>fa0411639a78b62a8ba1359dee61790d</v>
      </c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>
      <c r="A2886" s="2" t="s">
        <v>3294</v>
      </c>
      <c r="B2886" s="1"/>
      <c r="C2886" s="1"/>
      <c r="D2886" s="1"/>
      <c r="E2886" s="1"/>
      <c r="F2886" s="1" t="str">
        <f>IFERROR(__xludf.DUMMYFUNCTION("""COMPUTED_VALUE"""),"2022-04-11 08:55:24 UTC")</f>
        <v>2022-04-11 08:55:24 UTC</v>
      </c>
      <c r="G2886" s="1" t="str">
        <f>IFERROR(__xludf.DUMMYFUNCTION("""COMPUTED_VALUE"""),"efdf0163a97c50c05d8cbd6b1d0bdecf")</f>
        <v>efdf0163a97c50c05d8cbd6b1d0bdecf</v>
      </c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>
      <c r="A2887" s="2" t="s">
        <v>3295</v>
      </c>
      <c r="B2887" s="2" t="s">
        <v>3293</v>
      </c>
      <c r="C2887" s="1"/>
      <c r="D2887" s="1"/>
      <c r="E2887" s="1"/>
      <c r="F2887" s="1" t="str">
        <f>IFERROR(__xludf.DUMMYFUNCTION("""COMPUTED_VALUE"""),"2022-04-11 08:55:23 UTC")</f>
        <v>2022-04-11 08:55:23 UTC</v>
      </c>
      <c r="G2887" s="1" t="str">
        <f>IFERROR(__xludf.DUMMYFUNCTION("""COMPUTED_VALUE"""),"efdf0163a97c50c05d8cbd6b1d0bdecf")</f>
        <v>efdf0163a97c50c05d8cbd6b1d0bdecf</v>
      </c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>
      <c r="A2888" s="2" t="s">
        <v>3296</v>
      </c>
      <c r="B2888" s="1"/>
      <c r="C2888" s="1"/>
      <c r="D2888" s="1"/>
      <c r="E2888" s="1"/>
      <c r="F2888" s="1" t="str">
        <f>IFERROR(__xludf.DUMMYFUNCTION("""COMPUTED_VALUE"""),"2022-04-11 08:54:46 UTC")</f>
        <v>2022-04-11 08:54:46 UTC</v>
      </c>
      <c r="G2888" s="1" t="str">
        <f>IFERROR(__xludf.DUMMYFUNCTION("""COMPUTED_VALUE"""),"fa0411639a78b62a8ba1359dee61790d")</f>
        <v>fa0411639a78b62a8ba1359dee61790d</v>
      </c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>
      <c r="A2889" s="2" t="s">
        <v>3297</v>
      </c>
      <c r="B2889" s="1"/>
      <c r="C2889" s="1"/>
      <c r="D2889" s="1"/>
      <c r="E2889" s="1"/>
      <c r="F2889" s="1" t="str">
        <f>IFERROR(__xludf.DUMMYFUNCTION("""COMPUTED_VALUE"""),"2022-04-11 08:53:49 UTC")</f>
        <v>2022-04-11 08:53:49 UTC</v>
      </c>
      <c r="G2889" s="1" t="str">
        <f>IFERROR(__xludf.DUMMYFUNCTION("""COMPUTED_VALUE"""),"efdf0163a97c50c05d8cbd6b1d0bdecf")</f>
        <v>efdf0163a97c50c05d8cbd6b1d0bdecf</v>
      </c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>
      <c r="A2890" s="2" t="s">
        <v>3298</v>
      </c>
      <c r="B2890" s="2" t="s">
        <v>3299</v>
      </c>
      <c r="C2890" s="1"/>
      <c r="D2890" s="1"/>
      <c r="E2890" s="1"/>
      <c r="F2890" s="1" t="str">
        <f>IFERROR(__xludf.DUMMYFUNCTION("""COMPUTED_VALUE"""),"2022-04-11 08:53:43 UTC")</f>
        <v>2022-04-11 08:53:43 UTC</v>
      </c>
      <c r="G2890" s="1" t="str">
        <f>IFERROR(__xludf.DUMMYFUNCTION("""COMPUTED_VALUE"""),"fa0411639a78b62a8ba1359dee61790d")</f>
        <v>fa0411639a78b62a8ba1359dee61790d</v>
      </c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>
      <c r="A2891" s="2" t="s">
        <v>3300</v>
      </c>
      <c r="B2891" s="1"/>
      <c r="C2891" s="1"/>
      <c r="D2891" s="1"/>
      <c r="E2891" s="1"/>
      <c r="F2891" s="1" t="str">
        <f>IFERROR(__xludf.DUMMYFUNCTION("""COMPUTED_VALUE"""),"2022-04-11 08:53:23 UTC")</f>
        <v>2022-04-11 08:53:23 UTC</v>
      </c>
      <c r="G2891" s="1" t="str">
        <f>IFERROR(__xludf.DUMMYFUNCTION("""COMPUTED_VALUE"""),"efdf0163a97c50c05d8cbd6b1d0bdecf")</f>
        <v>efdf0163a97c50c05d8cbd6b1d0bdecf</v>
      </c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>
      <c r="A2892" s="2" t="s">
        <v>3301</v>
      </c>
      <c r="B2892" s="1"/>
      <c r="C2892" s="1"/>
      <c r="D2892" s="1"/>
      <c r="E2892" s="1"/>
      <c r="F2892" s="1" t="str">
        <f>IFERROR(__xludf.DUMMYFUNCTION("""COMPUTED_VALUE"""),"2022-04-11 08:53:14 UTC")</f>
        <v>2022-04-11 08:53:14 UTC</v>
      </c>
      <c r="G2892" s="1" t="str">
        <f>IFERROR(__xludf.DUMMYFUNCTION("""COMPUTED_VALUE"""),"fa0411639a78b62a8ba1359dee61790d")</f>
        <v>fa0411639a78b62a8ba1359dee61790d</v>
      </c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>
      <c r="A2893" s="2" t="s">
        <v>3302</v>
      </c>
      <c r="B2893" s="2" t="s">
        <v>1263</v>
      </c>
      <c r="C2893" s="1"/>
      <c r="D2893" s="1"/>
      <c r="E2893" s="1"/>
      <c r="F2893" s="1" t="str">
        <f>IFERROR(__xludf.DUMMYFUNCTION("""COMPUTED_VALUE"""),"2022-04-11 08:52:51 UTC")</f>
        <v>2022-04-11 08:52:51 UTC</v>
      </c>
      <c r="G2893" s="1" t="str">
        <f>IFERROR(__xludf.DUMMYFUNCTION("""COMPUTED_VALUE"""),"efdf0163a97c50c05d8cbd6b1d0bdecf")</f>
        <v>efdf0163a97c50c05d8cbd6b1d0bdecf</v>
      </c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>
      <c r="A2894" s="2" t="s">
        <v>3303</v>
      </c>
      <c r="B2894" s="1"/>
      <c r="C2894" s="1"/>
      <c r="D2894" s="1"/>
      <c r="E2894" s="1"/>
      <c r="F2894" s="1" t="str">
        <f>IFERROR(__xludf.DUMMYFUNCTION("""COMPUTED_VALUE"""),"2022-04-11 08:52:45 UTC")</f>
        <v>2022-04-11 08:52:45 UTC</v>
      </c>
      <c r="G2894" s="1" t="str">
        <f>IFERROR(__xludf.DUMMYFUNCTION("""COMPUTED_VALUE"""),"fa0411639a78b62a8ba1359dee61790d")</f>
        <v>fa0411639a78b62a8ba1359dee61790d</v>
      </c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>
      <c r="A2895" s="2" t="s">
        <v>3304</v>
      </c>
      <c r="B2895" s="1"/>
      <c r="C2895" s="1"/>
      <c r="D2895" s="1"/>
      <c r="E2895" s="1"/>
      <c r="F2895" s="1" t="str">
        <f>IFERROR(__xludf.DUMMYFUNCTION("""COMPUTED_VALUE"""),"2022-04-11 08:52:24 UTC")</f>
        <v>2022-04-11 08:52:24 UTC</v>
      </c>
      <c r="G2895" s="1" t="str">
        <f>IFERROR(__xludf.DUMMYFUNCTION("""COMPUTED_VALUE"""),"efdf0163a97c50c05d8cbd6b1d0bdecf")</f>
        <v>efdf0163a97c50c05d8cbd6b1d0bdecf</v>
      </c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>
      <c r="A2896" s="2" t="s">
        <v>3305</v>
      </c>
      <c r="B2896" s="1"/>
      <c r="C2896" s="1"/>
      <c r="D2896" s="1"/>
      <c r="E2896" s="1"/>
      <c r="F2896" s="1" t="str">
        <f>IFERROR(__xludf.DUMMYFUNCTION("""COMPUTED_VALUE"""),"2022-04-11 08:52:03 UTC")</f>
        <v>2022-04-11 08:52:03 UTC</v>
      </c>
      <c r="G2896" s="1" t="str">
        <f>IFERROR(__xludf.DUMMYFUNCTION("""COMPUTED_VALUE"""),"fa0411639a78b62a8ba1359dee61790d")</f>
        <v>fa0411639a78b62a8ba1359dee61790d</v>
      </c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>
      <c r="A2897" s="2" t="s">
        <v>3306</v>
      </c>
      <c r="B2897" s="2" t="s">
        <v>3307</v>
      </c>
      <c r="C2897" s="1"/>
      <c r="D2897" s="1"/>
      <c r="E2897" s="1"/>
      <c r="F2897" s="1" t="str">
        <f>IFERROR(__xludf.DUMMYFUNCTION("""COMPUTED_VALUE"""),"2022-04-11 08:52:02 UTC")</f>
        <v>2022-04-11 08:52:02 UTC</v>
      </c>
      <c r="G2897" s="1" t="str">
        <f>IFERROR(__xludf.DUMMYFUNCTION("""COMPUTED_VALUE"""),"efdf0163a97c50c05d8cbd6b1d0bdecf")</f>
        <v>efdf0163a97c50c05d8cbd6b1d0bdecf</v>
      </c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>
      <c r="A2898" s="2" t="s">
        <v>3308</v>
      </c>
      <c r="B2898" s="2" t="s">
        <v>3307</v>
      </c>
      <c r="C2898" s="1"/>
      <c r="D2898" s="1"/>
      <c r="E2898" s="1"/>
      <c r="F2898" s="1" t="str">
        <f>IFERROR(__xludf.DUMMYFUNCTION("""COMPUTED_VALUE"""),"2022-04-11 08:51:59 UTC")</f>
        <v>2022-04-11 08:51:59 UTC</v>
      </c>
      <c r="G2898" s="1" t="str">
        <f>IFERROR(__xludf.DUMMYFUNCTION("""COMPUTED_VALUE"""),"fa0411639a78b62a8ba1359dee61790d")</f>
        <v>fa0411639a78b62a8ba1359dee61790d</v>
      </c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>
      <c r="A2899" s="2" t="s">
        <v>3309</v>
      </c>
      <c r="B2899" s="2" t="s">
        <v>1460</v>
      </c>
      <c r="C2899" s="1"/>
      <c r="D2899" s="1"/>
      <c r="E2899" s="1"/>
      <c r="F2899" s="1" t="str">
        <f>IFERROR(__xludf.DUMMYFUNCTION("""COMPUTED_VALUE"""),"2022-04-11 08:51:14 UTC")</f>
        <v>2022-04-11 08:51:14 UTC</v>
      </c>
      <c r="G2899" s="1" t="str">
        <f>IFERROR(__xludf.DUMMYFUNCTION("""COMPUTED_VALUE"""),"efdf0163a97c50c05d8cbd6b1d0bdecf")</f>
        <v>efdf0163a97c50c05d8cbd6b1d0bdecf</v>
      </c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>
      <c r="A2900" s="2" t="s">
        <v>3310</v>
      </c>
      <c r="B2900" s="2" t="s">
        <v>1460</v>
      </c>
      <c r="C2900" s="1"/>
      <c r="D2900" s="1"/>
      <c r="E2900" s="1"/>
      <c r="F2900" s="1" t="str">
        <f>IFERROR(__xludf.DUMMYFUNCTION("""COMPUTED_VALUE"""),"2022-04-11 08:51:12 UTC")</f>
        <v>2022-04-11 08:51:12 UTC</v>
      </c>
      <c r="G2900" s="1" t="str">
        <f>IFERROR(__xludf.DUMMYFUNCTION("""COMPUTED_VALUE"""),"fa0411639a78b62a8ba1359dee61790d")</f>
        <v>fa0411639a78b62a8ba1359dee61790d</v>
      </c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>
      <c r="A2901" s="2" t="s">
        <v>3311</v>
      </c>
      <c r="B2901" s="2" t="s">
        <v>1460</v>
      </c>
      <c r="C2901" s="1"/>
      <c r="D2901" s="1"/>
      <c r="E2901" s="1"/>
      <c r="F2901" s="1" t="str">
        <f>IFERROR(__xludf.DUMMYFUNCTION("""COMPUTED_VALUE"""),"2022-04-11 08:51:03 UTC")</f>
        <v>2022-04-11 08:51:03 UTC</v>
      </c>
      <c r="G2901" s="1" t="str">
        <f>IFERROR(__xludf.DUMMYFUNCTION("""COMPUTED_VALUE"""),"37e4069455712d0b108c42aa76e3bd38")</f>
        <v>37e4069455712d0b108c42aa76e3bd38</v>
      </c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>
      <c r="A2902" s="2" t="s">
        <v>3312</v>
      </c>
      <c r="B2902" s="2" t="s">
        <v>1460</v>
      </c>
      <c r="C2902" s="1"/>
      <c r="D2902" s="1"/>
      <c r="E2902" s="1"/>
      <c r="F2902" s="1" t="str">
        <f>IFERROR(__xludf.DUMMYFUNCTION("""COMPUTED_VALUE"""),"2022-04-11 08:51:00 UTC")</f>
        <v>2022-04-11 08:51:00 UTC</v>
      </c>
      <c r="G2902" s="1" t="str">
        <f>IFERROR(__xludf.DUMMYFUNCTION("""COMPUTED_VALUE"""),"37e4069455712d0b108c42aa76e3bd38")</f>
        <v>37e4069455712d0b108c42aa76e3bd38</v>
      </c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>
      <c r="A2903" s="2" t="s">
        <v>3313</v>
      </c>
      <c r="B2903" s="2" t="s">
        <v>2311</v>
      </c>
      <c r="C2903" s="1"/>
      <c r="D2903" s="1"/>
      <c r="E2903" s="1"/>
      <c r="F2903" s="1" t="str">
        <f>IFERROR(__xludf.DUMMYFUNCTION("""COMPUTED_VALUE"""),"2022-04-11 08:50:58 UTC")</f>
        <v>2022-04-11 08:50:58 UTC</v>
      </c>
      <c r="G2903" s="1" t="str">
        <f>IFERROR(__xludf.DUMMYFUNCTION("""COMPUTED_VALUE"""),"37e4069455712d0b108c42aa76e3bd38")</f>
        <v>37e4069455712d0b108c42aa76e3bd38</v>
      </c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>
      <c r="A2904" s="2" t="s">
        <v>3314</v>
      </c>
      <c r="B2904" s="2" t="s">
        <v>2311</v>
      </c>
      <c r="C2904" s="1"/>
      <c r="D2904" s="1"/>
      <c r="E2904" s="1"/>
      <c r="F2904" s="1" t="str">
        <f>IFERROR(__xludf.DUMMYFUNCTION("""COMPUTED_VALUE"""),"2022-04-11 08:50:52 UTC")</f>
        <v>2022-04-11 08:50:52 UTC</v>
      </c>
      <c r="G2904" s="1" t="str">
        <f>IFERROR(__xludf.DUMMYFUNCTION("""COMPUTED_VALUE"""),"37e4069455712d0b108c42aa76e3bd38")</f>
        <v>37e4069455712d0b108c42aa76e3bd38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>
      <c r="A2905" s="2" t="s">
        <v>3315</v>
      </c>
      <c r="B2905" s="1"/>
      <c r="C2905" s="1"/>
      <c r="D2905" s="1"/>
      <c r="E2905" s="1"/>
      <c r="F2905" s="1" t="str">
        <f>IFERROR(__xludf.DUMMYFUNCTION("""COMPUTED_VALUE"""),"2022-04-11 08:49:40 UTC")</f>
        <v>2022-04-11 08:49:40 UTC</v>
      </c>
      <c r="G2905" s="1" t="str">
        <f>IFERROR(__xludf.DUMMYFUNCTION("""COMPUTED_VALUE"""),"a7162659568610b75088e2f522f61d00")</f>
        <v>a7162659568610b75088e2f522f61d00</v>
      </c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>
      <c r="A2906" s="2" t="s">
        <v>3316</v>
      </c>
      <c r="B2906" s="2" t="s">
        <v>1682</v>
      </c>
      <c r="C2906" s="1"/>
      <c r="D2906" s="1"/>
      <c r="E2906" s="1"/>
      <c r="F2906" s="1" t="str">
        <f>IFERROR(__xludf.DUMMYFUNCTION("""COMPUTED_VALUE"""),"2022-04-11 08:49:36 UTC")</f>
        <v>2022-04-11 08:49:36 UTC</v>
      </c>
      <c r="G2906" s="1" t="str">
        <f>IFERROR(__xludf.DUMMYFUNCTION("""COMPUTED_VALUE"""),"a7162659568610b75088e2f522f61d00")</f>
        <v>a7162659568610b75088e2f522f61d00</v>
      </c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>
      <c r="A2907" s="2" t="s">
        <v>3317</v>
      </c>
      <c r="B2907" s="2" t="s">
        <v>1682</v>
      </c>
      <c r="C2907" s="1"/>
      <c r="D2907" s="1"/>
      <c r="E2907" s="1"/>
      <c r="F2907" s="1" t="str">
        <f>IFERROR(__xludf.DUMMYFUNCTION("""COMPUTED_VALUE"""),"2022-04-11 08:49:34 UTC")</f>
        <v>2022-04-11 08:49:34 UTC</v>
      </c>
      <c r="G2907" s="1" t="str">
        <f>IFERROR(__xludf.DUMMYFUNCTION("""COMPUTED_VALUE"""),"a7162659568610b75088e2f522f61d00")</f>
        <v>a7162659568610b75088e2f522f61d00</v>
      </c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>
      <c r="A2908" s="2" t="s">
        <v>3318</v>
      </c>
      <c r="B2908" s="1"/>
      <c r="C2908" s="1"/>
      <c r="D2908" s="1"/>
      <c r="E2908" s="1"/>
      <c r="F2908" s="1" t="str">
        <f>IFERROR(__xludf.DUMMYFUNCTION("""COMPUTED_VALUE"""),"2022-04-11 08:49:30 UTC")</f>
        <v>2022-04-11 08:49:30 UTC</v>
      </c>
      <c r="G2908" s="1" t="str">
        <f>IFERROR(__xludf.DUMMYFUNCTION("""COMPUTED_VALUE"""),"a7162659568610b75088e2f522f61d00")</f>
        <v>a7162659568610b75088e2f522f61d00</v>
      </c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>
      <c r="A2909" s="2" t="s">
        <v>3319</v>
      </c>
      <c r="B2909" s="1"/>
      <c r="C2909" s="1"/>
      <c r="D2909" s="1"/>
      <c r="E2909" s="1"/>
      <c r="F2909" s="1" t="str">
        <f>IFERROR(__xludf.DUMMYFUNCTION("""COMPUTED_VALUE"""),"2022-04-11 08:49:27 UTC")</f>
        <v>2022-04-11 08:49:27 UTC</v>
      </c>
      <c r="G2909" s="1" t="str">
        <f>IFERROR(__xludf.DUMMYFUNCTION("""COMPUTED_VALUE"""),"a7162659568610b75088e2f522f61d00")</f>
        <v>a7162659568610b75088e2f522f61d00</v>
      </c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>
      <c r="A2910" s="2" t="s">
        <v>3320</v>
      </c>
      <c r="B2910" s="1"/>
      <c r="C2910" s="1"/>
      <c r="D2910" s="1"/>
      <c r="E2910" s="1"/>
      <c r="F2910" s="1" t="str">
        <f>IFERROR(__xludf.DUMMYFUNCTION("""COMPUTED_VALUE"""),"2022-04-11 08:49:24 UTC")</f>
        <v>2022-04-11 08:49:24 UTC</v>
      </c>
      <c r="G2910" s="1" t="str">
        <f>IFERROR(__xludf.DUMMYFUNCTION("""COMPUTED_VALUE"""),"a7162659568610b75088e2f522f61d00")</f>
        <v>a7162659568610b75088e2f522f61d00</v>
      </c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>
      <c r="A2911" s="2" t="s">
        <v>3321</v>
      </c>
      <c r="B2911" s="1"/>
      <c r="C2911" s="1"/>
      <c r="D2911" s="1"/>
      <c r="E2911" s="1"/>
      <c r="F2911" s="1" t="str">
        <f>IFERROR(__xludf.DUMMYFUNCTION("""COMPUTED_VALUE"""),"2022-04-11 08:49:23 UTC")</f>
        <v>2022-04-11 08:49:23 UTC</v>
      </c>
      <c r="G2911" s="1" t="str">
        <f>IFERROR(__xludf.DUMMYFUNCTION("""COMPUTED_VALUE"""),"6987385bd8555719efd04c7e25bfa0b1")</f>
        <v>6987385bd8555719efd04c7e25bfa0b1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>
      <c r="A2912" s="2" t="s">
        <v>3322</v>
      </c>
      <c r="B2912" s="1"/>
      <c r="C2912" s="1"/>
      <c r="D2912" s="1"/>
      <c r="E2912" s="1"/>
      <c r="F2912" s="1" t="str">
        <f>IFERROR(__xludf.DUMMYFUNCTION("""COMPUTED_VALUE"""),"2022-04-11 08:49:20 UTC")</f>
        <v>2022-04-11 08:49:20 UTC</v>
      </c>
      <c r="G2912" s="1" t="str">
        <f>IFERROR(__xludf.DUMMYFUNCTION("""COMPUTED_VALUE"""),"a7162659568610b75088e2f522f61d00")</f>
        <v>a7162659568610b75088e2f522f61d00</v>
      </c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>
      <c r="A2913" s="2" t="s">
        <v>3323</v>
      </c>
      <c r="B2913" s="1"/>
      <c r="C2913" s="1"/>
      <c r="D2913" s="1"/>
      <c r="E2913" s="1"/>
      <c r="F2913" s="1" t="str">
        <f>IFERROR(__xludf.DUMMYFUNCTION("""COMPUTED_VALUE"""),"2022-04-11 08:49:13 UTC")</f>
        <v>2022-04-11 08:49:13 UTC</v>
      </c>
      <c r="G2913" s="1" t="str">
        <f>IFERROR(__xludf.DUMMYFUNCTION("""COMPUTED_VALUE"""),"a7162659568610b75088e2f522f61d00")</f>
        <v>a7162659568610b75088e2f522f61d00</v>
      </c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>
      <c r="A2914" s="2" t="s">
        <v>3324</v>
      </c>
      <c r="B2914" s="2" t="s">
        <v>3325</v>
      </c>
      <c r="C2914" s="1"/>
      <c r="D2914" s="1"/>
      <c r="E2914" s="1"/>
      <c r="F2914" s="1" t="str">
        <f>IFERROR(__xludf.DUMMYFUNCTION("""COMPUTED_VALUE"""),"2022-04-11 08:49:11 UTC")</f>
        <v>2022-04-11 08:49:11 UTC</v>
      </c>
      <c r="G2914" s="1" t="str">
        <f>IFERROR(__xludf.DUMMYFUNCTION("""COMPUTED_VALUE"""),"a7162659568610b75088e2f522f61d00")</f>
        <v>a7162659568610b75088e2f522f61d00</v>
      </c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>
      <c r="A2915" s="2" t="s">
        <v>3326</v>
      </c>
      <c r="B2915" s="2" t="s">
        <v>3035</v>
      </c>
      <c r="C2915" s="1"/>
      <c r="D2915" s="1"/>
      <c r="E2915" s="1"/>
      <c r="F2915" s="1" t="str">
        <f>IFERROR(__xludf.DUMMYFUNCTION("""COMPUTED_VALUE"""),"2022-04-11 08:49:03 UTC")</f>
        <v>2022-04-11 08:49:03 UTC</v>
      </c>
      <c r="G2915" s="1" t="str">
        <f>IFERROR(__xludf.DUMMYFUNCTION("""COMPUTED_VALUE"""),"a7162659568610b75088e2f522f61d00")</f>
        <v>a7162659568610b75088e2f522f61d00</v>
      </c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>
      <c r="A2916" s="2" t="s">
        <v>3327</v>
      </c>
      <c r="B2916" s="1"/>
      <c r="C2916" s="1"/>
      <c r="D2916" s="1"/>
      <c r="E2916" s="1"/>
      <c r="F2916" s="1" t="str">
        <f>IFERROR(__xludf.DUMMYFUNCTION("""COMPUTED_VALUE"""),"2022-04-11 08:49:00 UTC")</f>
        <v>2022-04-11 08:49:00 UTC</v>
      </c>
      <c r="G2916" s="1" t="str">
        <f>IFERROR(__xludf.DUMMYFUNCTION("""COMPUTED_VALUE"""),"a7162659568610b75088e2f522f61d00")</f>
        <v>a7162659568610b75088e2f522f61d00</v>
      </c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>
      <c r="A2917" s="2" t="s">
        <v>3327</v>
      </c>
      <c r="B2917" s="1"/>
      <c r="C2917" s="1"/>
      <c r="D2917" s="1"/>
      <c r="E2917" s="1"/>
      <c r="F2917" s="1" t="str">
        <f>IFERROR(__xludf.DUMMYFUNCTION("""COMPUTED_VALUE"""),"2022-04-11 08:49:00 UTC")</f>
        <v>2022-04-11 08:49:00 UTC</v>
      </c>
      <c r="G2917" s="1" t="str">
        <f>IFERROR(__xludf.DUMMYFUNCTION("""COMPUTED_VALUE"""),"6987385bd8555719efd04c7e25bfa0b1")</f>
        <v>6987385bd8555719efd04c7e25bfa0b1</v>
      </c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>
      <c r="A2918" s="2" t="s">
        <v>3328</v>
      </c>
      <c r="B2918" s="1"/>
      <c r="C2918" s="1"/>
      <c r="D2918" s="1"/>
      <c r="E2918" s="1"/>
      <c r="F2918" s="1" t="str">
        <f>IFERROR(__xludf.DUMMYFUNCTION("""COMPUTED_VALUE"""),"2022-04-11 08:48:58 UTC")</f>
        <v>2022-04-11 08:48:58 UTC</v>
      </c>
      <c r="G2918" s="1" t="str">
        <f>IFERROR(__xludf.DUMMYFUNCTION("""COMPUTED_VALUE"""),"6987385bd8555719efd04c7e25bfa0b1")</f>
        <v>6987385bd8555719efd04c7e25bfa0b1</v>
      </c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>
      <c r="A2919" s="2" t="s">
        <v>3329</v>
      </c>
      <c r="B2919" s="2" t="s">
        <v>3330</v>
      </c>
      <c r="C2919" s="1"/>
      <c r="D2919" s="1"/>
      <c r="E2919" s="1"/>
      <c r="F2919" s="1" t="str">
        <f>IFERROR(__xludf.DUMMYFUNCTION("""COMPUTED_VALUE"""),"2022-04-11 08:48:56 UTC")</f>
        <v>2022-04-11 08:48:56 UTC</v>
      </c>
      <c r="G2919" s="1" t="str">
        <f>IFERROR(__xludf.DUMMYFUNCTION("""COMPUTED_VALUE"""),"6987385bd8555719efd04c7e25bfa0b1")</f>
        <v>6987385bd8555719efd04c7e25bfa0b1</v>
      </c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>
      <c r="A2920" s="2" t="s">
        <v>3331</v>
      </c>
      <c r="B2920" s="2" t="s">
        <v>3330</v>
      </c>
      <c r="C2920" s="1"/>
      <c r="D2920" s="1"/>
      <c r="E2920" s="1"/>
      <c r="F2920" s="1" t="str">
        <f>IFERROR(__xludf.DUMMYFUNCTION("""COMPUTED_VALUE"""),"2022-04-11 08:48:51 UTC")</f>
        <v>2022-04-11 08:48:51 UTC</v>
      </c>
      <c r="G2920" s="1" t="str">
        <f>IFERROR(__xludf.DUMMYFUNCTION("""COMPUTED_VALUE"""),"6987385bd8555719efd04c7e25bfa0b1")</f>
        <v>6987385bd8555719efd04c7e25bfa0b1</v>
      </c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>
      <c r="A2921" s="2" t="s">
        <v>3332</v>
      </c>
      <c r="B2921" s="1"/>
      <c r="C2921" s="1"/>
      <c r="D2921" s="1"/>
      <c r="E2921" s="1"/>
      <c r="F2921" s="1" t="str">
        <f>IFERROR(__xludf.DUMMYFUNCTION("""COMPUTED_VALUE"""),"2022-04-11 08:48:40 UTC")</f>
        <v>2022-04-11 08:48:40 UTC</v>
      </c>
      <c r="G2921" s="1" t="str">
        <f>IFERROR(__xludf.DUMMYFUNCTION("""COMPUTED_VALUE"""),"6987385bd8555719efd04c7e25bfa0b1")</f>
        <v>6987385bd8555719efd04c7e25bfa0b1</v>
      </c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>
      <c r="A2922" s="2" t="s">
        <v>3333</v>
      </c>
      <c r="B2922" s="2" t="s">
        <v>2311</v>
      </c>
      <c r="C2922" s="1"/>
      <c r="D2922" s="1"/>
      <c r="E2922" s="1"/>
      <c r="F2922" s="1" t="str">
        <f>IFERROR(__xludf.DUMMYFUNCTION("""COMPUTED_VALUE"""),"2022-04-11 08:48:35 UTC")</f>
        <v>2022-04-11 08:48:35 UTC</v>
      </c>
      <c r="G2922" s="1" t="str">
        <f>IFERROR(__xludf.DUMMYFUNCTION("""COMPUTED_VALUE"""),"6987385bd8555719efd04c7e25bfa0b1")</f>
        <v>6987385bd8555719efd04c7e25bfa0b1</v>
      </c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>
      <c r="A2923" s="2" t="s">
        <v>3334</v>
      </c>
      <c r="B2923" s="2" t="s">
        <v>3335</v>
      </c>
      <c r="C2923" s="1"/>
      <c r="D2923" s="1"/>
      <c r="E2923" s="1"/>
      <c r="F2923" s="1" t="str">
        <f>IFERROR(__xludf.DUMMYFUNCTION("""COMPUTED_VALUE"""),"2022-04-11 08:48:09 UTC")</f>
        <v>2022-04-11 08:48:09 UTC</v>
      </c>
      <c r="G2923" s="1" t="str">
        <f>IFERROR(__xludf.DUMMYFUNCTION("""COMPUTED_VALUE"""),"6987385bd8555719efd04c7e25bfa0b1")</f>
        <v>6987385bd8555719efd04c7e25bfa0b1</v>
      </c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>
      <c r="A2924" s="2" t="s">
        <v>3336</v>
      </c>
      <c r="B2924" s="1"/>
      <c r="C2924" s="1"/>
      <c r="D2924" s="1"/>
      <c r="E2924" s="1"/>
      <c r="F2924" s="1" t="str">
        <f>IFERROR(__xludf.DUMMYFUNCTION("""COMPUTED_VALUE"""),"2022-04-11 08:47:59 UTC")</f>
        <v>2022-04-11 08:47:59 UTC</v>
      </c>
      <c r="G2924" s="1" t="str">
        <f>IFERROR(__xludf.DUMMYFUNCTION("""COMPUTED_VALUE"""),"e91e907775c027326d94c6511019841c")</f>
        <v>e91e907775c027326d94c6511019841c</v>
      </c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>
      <c r="A2925" s="2" t="s">
        <v>3337</v>
      </c>
      <c r="B2925" s="2" t="s">
        <v>3338</v>
      </c>
      <c r="C2925" s="1"/>
      <c r="D2925" s="1"/>
      <c r="E2925" s="1"/>
      <c r="F2925" s="1" t="str">
        <f>IFERROR(__xludf.DUMMYFUNCTION("""COMPUTED_VALUE"""),"2022-04-11 08:47:48 UTC")</f>
        <v>2022-04-11 08:47:48 UTC</v>
      </c>
      <c r="G2925" s="1" t="str">
        <f>IFERROR(__xludf.DUMMYFUNCTION("""COMPUTED_VALUE"""),"6c1569c5c4d9ad84e149478dffe3e142")</f>
        <v>6c1569c5c4d9ad84e149478dffe3e142</v>
      </c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>
      <c r="A2926" s="2" t="s">
        <v>3339</v>
      </c>
      <c r="B2926" s="1"/>
      <c r="C2926" s="1"/>
      <c r="D2926" s="1"/>
      <c r="E2926" s="1"/>
      <c r="F2926" s="1" t="str">
        <f>IFERROR(__xludf.DUMMYFUNCTION("""COMPUTED_VALUE"""),"2022-04-11 08:47:44 UTC")</f>
        <v>2022-04-11 08:47:44 UTC</v>
      </c>
      <c r="G2926" s="1" t="str">
        <f>IFERROR(__xludf.DUMMYFUNCTION("""COMPUTED_VALUE"""),"6c1569c5c4d9ad84e149478dffe3e142")</f>
        <v>6c1569c5c4d9ad84e149478dffe3e142</v>
      </c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>
      <c r="A2927" s="2" t="s">
        <v>3340</v>
      </c>
      <c r="B2927" s="1"/>
      <c r="C2927" s="1"/>
      <c r="D2927" s="1"/>
      <c r="E2927" s="1"/>
      <c r="F2927" s="1" t="str">
        <f>IFERROR(__xludf.DUMMYFUNCTION("""COMPUTED_VALUE"""),"2022-04-11 08:47:40 UTC")</f>
        <v>2022-04-11 08:47:40 UTC</v>
      </c>
      <c r="G2927" s="1" t="str">
        <f>IFERROR(__xludf.DUMMYFUNCTION("""COMPUTED_VALUE"""),"6c1569c5c4d9ad84e149478dffe3e142")</f>
        <v>6c1569c5c4d9ad84e149478dffe3e142</v>
      </c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>
      <c r="A2928" s="2" t="s">
        <v>3341</v>
      </c>
      <c r="B2928" s="2" t="s">
        <v>3342</v>
      </c>
      <c r="C2928" s="1"/>
      <c r="D2928" s="1"/>
      <c r="E2928" s="1"/>
      <c r="F2928" s="1" t="str">
        <f>IFERROR(__xludf.DUMMYFUNCTION("""COMPUTED_VALUE"""),"2022-04-11 08:47:39 UTC")</f>
        <v>2022-04-11 08:47:39 UTC</v>
      </c>
      <c r="G2928" s="1" t="str">
        <f>IFERROR(__xludf.DUMMYFUNCTION("""COMPUTED_VALUE"""),"6c1569c5c4d9ad84e149478dffe3e142")</f>
        <v>6c1569c5c4d9ad84e149478dffe3e142</v>
      </c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>
      <c r="A2929" s="2" t="s">
        <v>3343</v>
      </c>
      <c r="B2929" s="1"/>
      <c r="C2929" s="1"/>
      <c r="D2929" s="1"/>
      <c r="E2929" s="1"/>
      <c r="F2929" s="1" t="str">
        <f>IFERROR(__xludf.DUMMYFUNCTION("""COMPUTED_VALUE"""),"2022-04-11 08:47:22 UTC")</f>
        <v>2022-04-11 08:47:22 UTC</v>
      </c>
      <c r="G2929" s="1" t="str">
        <f>IFERROR(__xludf.DUMMYFUNCTION("""COMPUTED_VALUE"""),"6c1569c5c4d9ad84e149478dffe3e142")</f>
        <v>6c1569c5c4d9ad84e149478dffe3e142</v>
      </c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>
      <c r="A2930" s="2" t="s">
        <v>3344</v>
      </c>
      <c r="B2930" s="2" t="s">
        <v>3345</v>
      </c>
      <c r="C2930" s="1"/>
      <c r="D2930" s="1"/>
      <c r="E2930" s="1"/>
      <c r="F2930" s="1" t="str">
        <f>IFERROR(__xludf.DUMMYFUNCTION("""COMPUTED_VALUE"""),"2022-04-11 08:47:17 UTC")</f>
        <v>2022-04-11 08:47:17 UTC</v>
      </c>
      <c r="G2930" s="1" t="str">
        <f>IFERROR(__xludf.DUMMYFUNCTION("""COMPUTED_VALUE"""),"6c1569c5c4d9ad84e149478dffe3e142")</f>
        <v>6c1569c5c4d9ad84e149478dffe3e142</v>
      </c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>
      <c r="A2931" s="2" t="s">
        <v>3346</v>
      </c>
      <c r="B2931" s="1"/>
      <c r="C2931" s="1"/>
      <c r="D2931" s="1"/>
      <c r="E2931" s="1"/>
      <c r="F2931" s="1" t="str">
        <f>IFERROR(__xludf.DUMMYFUNCTION("""COMPUTED_VALUE"""),"2022-04-11 08:47:12 UTC")</f>
        <v>2022-04-11 08:47:12 UTC</v>
      </c>
      <c r="G2931" s="1" t="str">
        <f>IFERROR(__xludf.DUMMYFUNCTION("""COMPUTED_VALUE"""),"6c1569c5c4d9ad84e149478dffe3e142")</f>
        <v>6c1569c5c4d9ad84e149478dffe3e142</v>
      </c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>
      <c r="A2932" s="2" t="s">
        <v>3347</v>
      </c>
      <c r="B2932" s="1"/>
      <c r="C2932" s="1"/>
      <c r="D2932" s="1"/>
      <c r="E2932" s="1"/>
      <c r="F2932" s="1" t="str">
        <f>IFERROR(__xludf.DUMMYFUNCTION("""COMPUTED_VALUE"""),"2022-04-11 08:47:07 UTC")</f>
        <v>2022-04-11 08:47:07 UTC</v>
      </c>
      <c r="G2932" s="1" t="str">
        <f>IFERROR(__xludf.DUMMYFUNCTION("""COMPUTED_VALUE"""),"6c1569c5c4d9ad84e149478dffe3e142")</f>
        <v>6c1569c5c4d9ad84e149478dffe3e142</v>
      </c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>
      <c r="A2933" s="2" t="s">
        <v>3348</v>
      </c>
      <c r="B2933" s="2" t="s">
        <v>3338</v>
      </c>
      <c r="C2933" s="1"/>
      <c r="D2933" s="1"/>
      <c r="E2933" s="1"/>
      <c r="F2933" s="1" t="str">
        <f>IFERROR(__xludf.DUMMYFUNCTION("""COMPUTED_VALUE"""),"2022-04-11 08:46:56 UTC")</f>
        <v>2022-04-11 08:46:56 UTC</v>
      </c>
      <c r="G2933" s="1" t="str">
        <f>IFERROR(__xludf.DUMMYFUNCTION("""COMPUTED_VALUE"""),"8621f3a24eff74415ec5ef6a6e71fbba")</f>
        <v>8621f3a24eff74415ec5ef6a6e71fbba</v>
      </c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>
      <c r="A2934" s="2" t="s">
        <v>3349</v>
      </c>
      <c r="B2934" s="1"/>
      <c r="C2934" s="1"/>
      <c r="D2934" s="1"/>
      <c r="E2934" s="1"/>
      <c r="F2934" s="1" t="str">
        <f>IFERROR(__xludf.DUMMYFUNCTION("""COMPUTED_VALUE"""),"2022-04-11 08:46:46 UTC")</f>
        <v>2022-04-11 08:46:46 UTC</v>
      </c>
      <c r="G2934" s="1" t="str">
        <f>IFERROR(__xludf.DUMMYFUNCTION("""COMPUTED_VALUE"""),"8621f3a24eff74415ec5ef6a6e71fbba")</f>
        <v>8621f3a24eff74415ec5ef6a6e71fbba</v>
      </c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>
      <c r="A2935" s="2" t="s">
        <v>3350</v>
      </c>
      <c r="B2935" s="1"/>
      <c r="C2935" s="1"/>
      <c r="D2935" s="1"/>
      <c r="E2935" s="1"/>
      <c r="F2935" s="1" t="str">
        <f>IFERROR(__xludf.DUMMYFUNCTION("""COMPUTED_VALUE"""),"2022-04-11 08:46:41 UTC")</f>
        <v>2022-04-11 08:46:41 UTC</v>
      </c>
      <c r="G2935" s="1" t="str">
        <f>IFERROR(__xludf.DUMMYFUNCTION("""COMPUTED_VALUE"""),"8621f3a24eff74415ec5ef6a6e71fbba")</f>
        <v>8621f3a24eff74415ec5ef6a6e71fbba</v>
      </c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>
      <c r="A2936" s="2" t="s">
        <v>3350</v>
      </c>
      <c r="B2936" s="2" t="s">
        <v>1002</v>
      </c>
      <c r="C2936" s="1"/>
      <c r="D2936" s="1"/>
      <c r="E2936" s="1"/>
      <c r="F2936" s="1" t="str">
        <f>IFERROR(__xludf.DUMMYFUNCTION("""COMPUTED_VALUE"""),"2022-04-11 08:46:41 UTC")</f>
        <v>2022-04-11 08:46:41 UTC</v>
      </c>
      <c r="G2936" s="1" t="str">
        <f>IFERROR(__xludf.DUMMYFUNCTION("""COMPUTED_VALUE"""),"726964bde0702ff63d63f5ffabe92eb9")</f>
        <v>726964bde0702ff63d63f5ffabe92eb9</v>
      </c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>
      <c r="A2937" s="2" t="s">
        <v>3351</v>
      </c>
      <c r="B2937" s="2" t="s">
        <v>1002</v>
      </c>
      <c r="C2937" s="1"/>
      <c r="D2937" s="1"/>
      <c r="E2937" s="1"/>
      <c r="F2937" s="1" t="str">
        <f>IFERROR(__xludf.DUMMYFUNCTION("""COMPUTED_VALUE"""),"2022-04-11 08:46:09 UTC")</f>
        <v>2022-04-11 08:46:09 UTC</v>
      </c>
      <c r="G2937" s="1" t="str">
        <f>IFERROR(__xludf.DUMMYFUNCTION("""COMPUTED_VALUE"""),"726964bde0702ff63d63f5ffabe92eb9")</f>
        <v>726964bde0702ff63d63f5ffabe92eb9</v>
      </c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>
      <c r="A2938" s="2" t="s">
        <v>3352</v>
      </c>
      <c r="B2938" s="2" t="s">
        <v>2621</v>
      </c>
      <c r="C2938" s="1"/>
      <c r="D2938" s="1"/>
      <c r="E2938" s="1"/>
      <c r="F2938" s="1" t="str">
        <f>IFERROR(__xludf.DUMMYFUNCTION("""COMPUTED_VALUE"""),"2022-04-11 08:45:48 UTC")</f>
        <v>2022-04-11 08:45:48 UTC</v>
      </c>
      <c r="G2938" s="1" t="str">
        <f>IFERROR(__xludf.DUMMYFUNCTION("""COMPUTED_VALUE"""),"726964bde0702ff63d63f5ffabe92eb9")</f>
        <v>726964bde0702ff63d63f5ffabe92eb9</v>
      </c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>
      <c r="A2939" s="2" t="s">
        <v>3353</v>
      </c>
      <c r="B2939" s="2" t="s">
        <v>3354</v>
      </c>
      <c r="C2939" s="1"/>
      <c r="D2939" s="1"/>
      <c r="E2939" s="1"/>
      <c r="F2939" s="1" t="str">
        <f>IFERROR(__xludf.DUMMYFUNCTION("""COMPUTED_VALUE"""),"2022-04-11 08:45:46 UTC")</f>
        <v>2022-04-11 08:45:46 UTC</v>
      </c>
      <c r="G2939" s="1" t="str">
        <f>IFERROR(__xludf.DUMMYFUNCTION("""COMPUTED_VALUE"""),"ce66461cb2e594cf47d4d221841a7003")</f>
        <v>ce66461cb2e594cf47d4d221841a7003</v>
      </c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>
      <c r="A2940" s="2" t="s">
        <v>3355</v>
      </c>
      <c r="B2940" s="1"/>
      <c r="C2940" s="1"/>
      <c r="D2940" s="1"/>
      <c r="E2940" s="1"/>
      <c r="F2940" s="1" t="str">
        <f>IFERROR(__xludf.DUMMYFUNCTION("""COMPUTED_VALUE"""),"2022-04-11 08:45:41 UTC")</f>
        <v>2022-04-11 08:45:41 UTC</v>
      </c>
      <c r="G2940" s="1" t="str">
        <f>IFERROR(__xludf.DUMMYFUNCTION("""COMPUTED_VALUE"""),"659ae2bbb3bcc8479486cb9599e9a56e")</f>
        <v>659ae2bbb3bcc8479486cb9599e9a56e</v>
      </c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>
      <c r="A2941" s="2" t="s">
        <v>3356</v>
      </c>
      <c r="B2941" s="1"/>
      <c r="C2941" s="1"/>
      <c r="D2941" s="1"/>
      <c r="E2941" s="1"/>
      <c r="F2941" s="1" t="str">
        <f>IFERROR(__xludf.DUMMYFUNCTION("""COMPUTED_VALUE"""),"2022-04-11 08:45:37 UTC")</f>
        <v>2022-04-11 08:45:37 UTC</v>
      </c>
      <c r="G2941" s="1" t="str">
        <f>IFERROR(__xludf.DUMMYFUNCTION("""COMPUTED_VALUE"""),"750bead2a7737bef476a02665bd0df66")</f>
        <v>750bead2a7737bef476a02665bd0df66</v>
      </c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>
      <c r="A2942" s="2" t="s">
        <v>3357</v>
      </c>
      <c r="B2942" s="1"/>
      <c r="C2942" s="1"/>
      <c r="D2942" s="1"/>
      <c r="E2942" s="1"/>
      <c r="F2942" s="1" t="str">
        <f>IFERROR(__xludf.DUMMYFUNCTION("""COMPUTED_VALUE"""),"2022-04-11 08:45:33 UTC")</f>
        <v>2022-04-11 08:45:33 UTC</v>
      </c>
      <c r="G2942" s="1" t="str">
        <f>IFERROR(__xludf.DUMMYFUNCTION("""COMPUTED_VALUE"""),"8621f3a24eff74415ec5ef6a6e71fbba")</f>
        <v>8621f3a24eff74415ec5ef6a6e71fbba</v>
      </c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>
      <c r="A2943" s="2" t="s">
        <v>3358</v>
      </c>
      <c r="B2943" s="2" t="s">
        <v>1080</v>
      </c>
      <c r="C2943" s="1"/>
      <c r="D2943" s="1"/>
      <c r="E2943" s="1"/>
      <c r="F2943" s="1" t="str">
        <f>IFERROR(__xludf.DUMMYFUNCTION("""COMPUTED_VALUE"""),"2022-04-11 08:45:32 UTC")</f>
        <v>2022-04-11 08:45:32 UTC</v>
      </c>
      <c r="G2943" s="1" t="str">
        <f>IFERROR(__xludf.DUMMYFUNCTION("""COMPUTED_VALUE"""),"8621f3a24eff74415ec5ef6a6e71fbba")</f>
        <v>8621f3a24eff74415ec5ef6a6e71fbba</v>
      </c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>
      <c r="A2944" s="2" t="s">
        <v>3359</v>
      </c>
      <c r="B2944" s="2" t="s">
        <v>3360</v>
      </c>
      <c r="C2944" s="1"/>
      <c r="D2944" s="1"/>
      <c r="E2944" s="1"/>
      <c r="F2944" s="1" t="str">
        <f>IFERROR(__xludf.DUMMYFUNCTION("""COMPUTED_VALUE"""),"2022-04-11 08:45:30 UTC")</f>
        <v>2022-04-11 08:45:30 UTC</v>
      </c>
      <c r="G2944" s="1" t="str">
        <f>IFERROR(__xludf.DUMMYFUNCTION("""COMPUTED_VALUE"""),"e465671df21299d0b7bf65910246c53f")</f>
        <v>e465671df21299d0b7bf65910246c53f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>
      <c r="A2945" s="2" t="s">
        <v>3361</v>
      </c>
      <c r="B2945" s="1"/>
      <c r="C2945" s="1"/>
      <c r="D2945" s="1"/>
      <c r="E2945" s="1"/>
      <c r="F2945" s="1" t="str">
        <f>IFERROR(__xludf.DUMMYFUNCTION("""COMPUTED_VALUE"""),"2022-04-11 08:45:06 UTC")</f>
        <v>2022-04-11 08:45:06 UTC</v>
      </c>
      <c r="G2945" s="1" t="str">
        <f>IFERROR(__xludf.DUMMYFUNCTION("""COMPUTED_VALUE"""),"f7273bd71c83863b43ce78b5c0048aff")</f>
        <v>f7273bd71c83863b43ce78b5c0048aff</v>
      </c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>
      <c r="A2946" s="2" t="s">
        <v>3362</v>
      </c>
      <c r="B2946" s="1"/>
      <c r="C2946" s="1"/>
      <c r="D2946" s="1"/>
      <c r="E2946" s="1"/>
      <c r="F2946" s="1" t="str">
        <f>IFERROR(__xludf.DUMMYFUNCTION("""COMPUTED_VALUE"""),"2022-04-11 08:45:04 UTC")</f>
        <v>2022-04-11 08:45:04 UTC</v>
      </c>
      <c r="G2946" s="1" t="str">
        <f>IFERROR(__xludf.DUMMYFUNCTION("""COMPUTED_VALUE"""),"f7273bd71c83863b43ce78b5c0048aff")</f>
        <v>f7273bd71c83863b43ce78b5c0048aff</v>
      </c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>
      <c r="A2947" s="2" t="s">
        <v>3363</v>
      </c>
      <c r="B2947" s="2" t="s">
        <v>3364</v>
      </c>
      <c r="C2947" s="1"/>
      <c r="D2947" s="1"/>
      <c r="E2947" s="1"/>
      <c r="F2947" s="1" t="str">
        <f>IFERROR(__xludf.DUMMYFUNCTION("""COMPUTED_VALUE"""),"2022-04-11 08:45:03 UTC")</f>
        <v>2022-04-11 08:45:03 UTC</v>
      </c>
      <c r="G2947" s="1" t="str">
        <f>IFERROR(__xludf.DUMMYFUNCTION("""COMPUTED_VALUE"""),"f7273bd71c83863b43ce78b5c0048aff")</f>
        <v>f7273bd71c83863b43ce78b5c0048aff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>
      <c r="A2948" s="2" t="s">
        <v>3365</v>
      </c>
      <c r="B2948" s="2" t="s">
        <v>3366</v>
      </c>
      <c r="C2948" s="1"/>
      <c r="D2948" s="1"/>
      <c r="E2948" s="1"/>
      <c r="F2948" s="1" t="str">
        <f>IFERROR(__xludf.DUMMYFUNCTION("""COMPUTED_VALUE"""),"2022-04-11 08:44:49 UTC")</f>
        <v>2022-04-11 08:44:49 UTC</v>
      </c>
      <c r="G2948" s="1" t="str">
        <f>IFERROR(__xludf.DUMMYFUNCTION("""COMPUTED_VALUE"""),"f7273bd71c83863b43ce78b5c0048aff")</f>
        <v>f7273bd71c83863b43ce78b5c0048aff</v>
      </c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>
      <c r="A2949" s="2" t="s">
        <v>3367</v>
      </c>
      <c r="B2949" s="2" t="s">
        <v>3354</v>
      </c>
      <c r="C2949" s="1"/>
      <c r="D2949" s="1"/>
      <c r="E2949" s="1"/>
      <c r="F2949" s="1" t="str">
        <f>IFERROR(__xludf.DUMMYFUNCTION("""COMPUTED_VALUE"""),"2022-04-11 08:44:07 UTC")</f>
        <v>2022-04-11 08:44:07 UTC</v>
      </c>
      <c r="G2949" s="1" t="str">
        <f>IFERROR(__xludf.DUMMYFUNCTION("""COMPUTED_VALUE"""),"f7273bd71c83863b43ce78b5c0048aff")</f>
        <v>f7273bd71c83863b43ce78b5c0048aff</v>
      </c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>
      <c r="A2950" s="2" t="s">
        <v>3368</v>
      </c>
      <c r="B2950" s="1"/>
      <c r="C2950" s="1"/>
      <c r="D2950" s="1"/>
      <c r="E2950" s="1"/>
      <c r="F2950" s="1" t="str">
        <f>IFERROR(__xludf.DUMMYFUNCTION("""COMPUTED_VALUE"""),"2022-04-11 08:43:57 UTC")</f>
        <v>2022-04-11 08:43:57 UTC</v>
      </c>
      <c r="G2950" s="1" t="str">
        <f>IFERROR(__xludf.DUMMYFUNCTION("""COMPUTED_VALUE"""),"dbea4da031f1640f9ba9a7e64cbf4a74")</f>
        <v>dbea4da031f1640f9ba9a7e64cbf4a74</v>
      </c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>
      <c r="A2951" s="2" t="s">
        <v>3369</v>
      </c>
      <c r="B2951" s="2" t="s">
        <v>3354</v>
      </c>
      <c r="C2951" s="1"/>
      <c r="D2951" s="1"/>
      <c r="E2951" s="1"/>
      <c r="F2951" s="1" t="str">
        <f>IFERROR(__xludf.DUMMYFUNCTION("""COMPUTED_VALUE"""),"2022-04-11 08:43:37 UTC")</f>
        <v>2022-04-11 08:43:37 UTC</v>
      </c>
      <c r="G2951" s="1" t="str">
        <f>IFERROR(__xludf.DUMMYFUNCTION("""COMPUTED_VALUE"""),"dbea4da031f1640f9ba9a7e64cbf4a74")</f>
        <v>dbea4da031f1640f9ba9a7e64cbf4a74</v>
      </c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>
      <c r="A2952" s="2" t="s">
        <v>3370</v>
      </c>
      <c r="B2952" s="2" t="s">
        <v>3371</v>
      </c>
      <c r="C2952" s="1"/>
      <c r="D2952" s="1"/>
      <c r="E2952" s="1"/>
      <c r="F2952" s="1" t="str">
        <f>IFERROR(__xludf.DUMMYFUNCTION("""COMPUTED_VALUE"""),"2022-04-11 08:43:02 UTC")</f>
        <v>2022-04-11 08:43:02 UTC</v>
      </c>
      <c r="G2952" s="1" t="str">
        <f>IFERROR(__xludf.DUMMYFUNCTION("""COMPUTED_VALUE"""),"45e818cfab75190f79533130060e3f32")</f>
        <v>45e818cfab75190f79533130060e3f32</v>
      </c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>
      <c r="A2953" s="2" t="s">
        <v>3372</v>
      </c>
      <c r="B2953" s="1"/>
      <c r="C2953" s="1"/>
      <c r="D2953" s="1"/>
      <c r="E2953" s="1"/>
      <c r="F2953" s="1" t="str">
        <f>IFERROR(__xludf.DUMMYFUNCTION("""COMPUTED_VALUE"""),"2022-04-11 08:42:58 UTC")</f>
        <v>2022-04-11 08:42:58 UTC</v>
      </c>
      <c r="G2953" s="1" t="str">
        <f>IFERROR(__xludf.DUMMYFUNCTION("""COMPUTED_VALUE"""),"45e818cfab75190f79533130060e3f32")</f>
        <v>45e818cfab75190f79533130060e3f32</v>
      </c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>
      <c r="A2954" s="2" t="s">
        <v>3373</v>
      </c>
      <c r="B2954" s="2" t="s">
        <v>1263</v>
      </c>
      <c r="C2954" s="1"/>
      <c r="D2954" s="1"/>
      <c r="E2954" s="1"/>
      <c r="F2954" s="1" t="str">
        <f>IFERROR(__xludf.DUMMYFUNCTION("""COMPUTED_VALUE"""),"2022-04-11 08:42:57 UTC")</f>
        <v>2022-04-11 08:42:57 UTC</v>
      </c>
      <c r="G2954" s="1" t="str">
        <f>IFERROR(__xludf.DUMMYFUNCTION("""COMPUTED_VALUE"""),"0eafef8576aed3d7d216cfb238f42188")</f>
        <v>0eafef8576aed3d7d216cfb238f42188</v>
      </c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>
      <c r="A2955" s="2" t="s">
        <v>3374</v>
      </c>
      <c r="B2955" s="2" t="s">
        <v>823</v>
      </c>
      <c r="C2955" s="1"/>
      <c r="D2955" s="1"/>
      <c r="E2955" s="1"/>
      <c r="F2955" s="1" t="str">
        <f>IFERROR(__xludf.DUMMYFUNCTION("""COMPUTED_VALUE"""),"2022-04-11 08:42:49 UTC")</f>
        <v>2022-04-11 08:42:49 UTC</v>
      </c>
      <c r="G2955" s="1" t="str">
        <f>IFERROR(__xludf.DUMMYFUNCTION("""COMPUTED_VALUE"""),"0eafef8576aed3d7d216cfb238f42188")</f>
        <v>0eafef8576aed3d7d216cfb238f42188</v>
      </c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>
      <c r="A2956" s="2" t="s">
        <v>3375</v>
      </c>
      <c r="B2956" s="2" t="s">
        <v>823</v>
      </c>
      <c r="C2956" s="1"/>
      <c r="D2956" s="1"/>
      <c r="E2956" s="1"/>
      <c r="F2956" s="1" t="str">
        <f>IFERROR(__xludf.DUMMYFUNCTION("""COMPUTED_VALUE"""),"2022-04-11 08:42:43 UTC")</f>
        <v>2022-04-11 08:42:43 UTC</v>
      </c>
      <c r="G2956" s="1" t="str">
        <f>IFERROR(__xludf.DUMMYFUNCTION("""COMPUTED_VALUE"""),"c024128a3337fb8366bc8e6ad9ffe4be")</f>
        <v>c024128a3337fb8366bc8e6ad9ffe4be</v>
      </c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>
      <c r="A2957" s="2" t="s">
        <v>3376</v>
      </c>
      <c r="B2957" s="1"/>
      <c r="C2957" s="1"/>
      <c r="D2957" s="1"/>
      <c r="E2957" s="1"/>
      <c r="F2957" s="1" t="str">
        <f>IFERROR(__xludf.DUMMYFUNCTION("""COMPUTED_VALUE"""),"2022-04-11 08:41:05 UTC")</f>
        <v>2022-04-11 08:41:05 UTC</v>
      </c>
      <c r="G2957" s="1" t="str">
        <f>IFERROR(__xludf.DUMMYFUNCTION("""COMPUTED_VALUE"""),"c024128a3337fb8366bc8e6ad9ffe4be")</f>
        <v>c024128a3337fb8366bc8e6ad9ffe4be</v>
      </c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>
      <c r="A2958" s="2" t="s">
        <v>3377</v>
      </c>
      <c r="B2958" s="1"/>
      <c r="C2958" s="1"/>
      <c r="D2958" s="1"/>
      <c r="E2958" s="1"/>
      <c r="F2958" s="1" t="str">
        <f>IFERROR(__xludf.DUMMYFUNCTION("""COMPUTED_VALUE"""),"2022-04-11 08:41:02 UTC")</f>
        <v>2022-04-11 08:41:02 UTC</v>
      </c>
      <c r="G2958" s="1" t="str">
        <f>IFERROR(__xludf.DUMMYFUNCTION("""COMPUTED_VALUE"""),"c024128a3337fb8366bc8e6ad9ffe4be")</f>
        <v>c024128a3337fb8366bc8e6ad9ffe4be</v>
      </c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>
      <c r="A2959" s="2" t="s">
        <v>3378</v>
      </c>
      <c r="B2959" s="1"/>
      <c r="C2959" s="1"/>
      <c r="D2959" s="1"/>
      <c r="E2959" s="1"/>
      <c r="F2959" s="1" t="str">
        <f>IFERROR(__xludf.DUMMYFUNCTION("""COMPUTED_VALUE"""),"2022-04-11 08:40:57 UTC")</f>
        <v>2022-04-11 08:40:57 UTC</v>
      </c>
      <c r="G2959" s="1" t="str">
        <f>IFERROR(__xludf.DUMMYFUNCTION("""COMPUTED_VALUE"""),"60c45d5d66116f2def35dbe0afefa08d")</f>
        <v>60c45d5d66116f2def35dbe0afefa08d</v>
      </c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>
      <c r="A2960" s="2" t="s">
        <v>3379</v>
      </c>
      <c r="B2960" s="1"/>
      <c r="C2960" s="1"/>
      <c r="D2960" s="1"/>
      <c r="E2960" s="1"/>
      <c r="F2960" s="1" t="str">
        <f>IFERROR(__xludf.DUMMYFUNCTION("""COMPUTED_VALUE"""),"2022-04-11 08:40:54 UTC")</f>
        <v>2022-04-11 08:40:54 UTC</v>
      </c>
      <c r="G2960" s="1" t="str">
        <f>IFERROR(__xludf.DUMMYFUNCTION("""COMPUTED_VALUE"""),"e1198024911ca9b7f37b84bb34ff5b6c")</f>
        <v>e1198024911ca9b7f37b84bb34ff5b6c</v>
      </c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>
      <c r="A2961" s="2" t="s">
        <v>3380</v>
      </c>
      <c r="B2961" s="1"/>
      <c r="C2961" s="1"/>
      <c r="D2961" s="1"/>
      <c r="E2961" s="1"/>
      <c r="F2961" s="1" t="str">
        <f>IFERROR(__xludf.DUMMYFUNCTION("""COMPUTED_VALUE"""),"2022-04-11 08:40:41 UTC")</f>
        <v>2022-04-11 08:40:41 UTC</v>
      </c>
      <c r="G2961" s="1" t="str">
        <f>IFERROR(__xludf.DUMMYFUNCTION("""COMPUTED_VALUE"""),"e1198024911ca9b7f37b84bb34ff5b6c")</f>
        <v>e1198024911ca9b7f37b84bb34ff5b6c</v>
      </c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>
      <c r="A2962" s="2" t="s">
        <v>3381</v>
      </c>
      <c r="B2962" s="1"/>
      <c r="C2962" s="1"/>
      <c r="D2962" s="1"/>
      <c r="E2962" s="1"/>
      <c r="F2962" s="1" t="str">
        <f>IFERROR(__xludf.DUMMYFUNCTION("""COMPUTED_VALUE"""),"2022-04-11 08:40:40 UTC")</f>
        <v>2022-04-11 08:40:40 UTC</v>
      </c>
      <c r="G2962" s="1" t="str">
        <f>IFERROR(__xludf.DUMMYFUNCTION("""COMPUTED_VALUE"""),"232a68e0bbf045a1d52c38e84e6be968")</f>
        <v>232a68e0bbf045a1d52c38e84e6be968</v>
      </c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>
      <c r="A2963" s="2" t="s">
        <v>3382</v>
      </c>
      <c r="B2963" s="1"/>
      <c r="C2963" s="1"/>
      <c r="D2963" s="1"/>
      <c r="E2963" s="1"/>
      <c r="F2963" s="1" t="str">
        <f>IFERROR(__xludf.DUMMYFUNCTION("""COMPUTED_VALUE"""),"2022-04-11 08:40:29 UTC")</f>
        <v>2022-04-11 08:40:29 UTC</v>
      </c>
      <c r="G2963" s="1" t="str">
        <f>IFERROR(__xludf.DUMMYFUNCTION("""COMPUTED_VALUE"""),"232a68e0bbf045a1d52c38e84e6be968")</f>
        <v>232a68e0bbf045a1d52c38e84e6be968</v>
      </c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>
      <c r="A2964" s="2" t="s">
        <v>3383</v>
      </c>
      <c r="B2964" s="1"/>
      <c r="C2964" s="1"/>
      <c r="D2964" s="1"/>
      <c r="E2964" s="1"/>
      <c r="F2964" s="1" t="str">
        <f>IFERROR(__xludf.DUMMYFUNCTION("""COMPUTED_VALUE"""),"2022-04-11 08:40:08 UTC")</f>
        <v>2022-04-11 08:40:08 UTC</v>
      </c>
      <c r="G2964" s="1" t="str">
        <f>IFERROR(__xludf.DUMMYFUNCTION("""COMPUTED_VALUE"""),"232a68e0bbf045a1d52c38e84e6be968")</f>
        <v>232a68e0bbf045a1d52c38e84e6be968</v>
      </c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>
      <c r="A2965" s="2" t="s">
        <v>3384</v>
      </c>
      <c r="B2965" s="1"/>
      <c r="C2965" s="1"/>
      <c r="D2965" s="1"/>
      <c r="E2965" s="1"/>
      <c r="F2965" s="1" t="str">
        <f>IFERROR(__xludf.DUMMYFUNCTION("""COMPUTED_VALUE"""),"2022-04-11 08:40:06 UTC")</f>
        <v>2022-04-11 08:40:06 UTC</v>
      </c>
      <c r="G2965" s="1" t="str">
        <f>IFERROR(__xludf.DUMMYFUNCTION("""COMPUTED_VALUE"""),"232a68e0bbf045a1d52c38e84e6be968")</f>
        <v>232a68e0bbf045a1d52c38e84e6be968</v>
      </c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>
      <c r="A2966" s="2" t="s">
        <v>3385</v>
      </c>
      <c r="B2966" s="1"/>
      <c r="C2966" s="1"/>
      <c r="D2966" s="1"/>
      <c r="E2966" s="1"/>
      <c r="F2966" s="1" t="str">
        <f>IFERROR(__xludf.DUMMYFUNCTION("""COMPUTED_VALUE"""),"2022-04-11 08:39:56 UTC")</f>
        <v>2022-04-11 08:39:56 UTC</v>
      </c>
      <c r="G2966" s="1" t="str">
        <f>IFERROR(__xludf.DUMMYFUNCTION("""COMPUTED_VALUE"""),"99bea8bcdbe612e582c8c434ae1ad613")</f>
        <v>99bea8bcdbe612e582c8c434ae1ad613</v>
      </c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>
      <c r="A2967" s="2" t="s">
        <v>3386</v>
      </c>
      <c r="B2967" s="1"/>
      <c r="C2967" s="1"/>
      <c r="D2967" s="1"/>
      <c r="E2967" s="1"/>
      <c r="F2967" s="1" t="str">
        <f>IFERROR(__xludf.DUMMYFUNCTION("""COMPUTED_VALUE"""),"2022-04-11 08:39:53 UTC")</f>
        <v>2022-04-11 08:39:53 UTC</v>
      </c>
      <c r="G2967" s="1" t="str">
        <f>IFERROR(__xludf.DUMMYFUNCTION("""COMPUTED_VALUE"""),"e68ed4ed233aae53a98270a123a9393c")</f>
        <v>e68ed4ed233aae53a98270a123a9393c</v>
      </c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>
      <c r="A2968" s="2" t="s">
        <v>3387</v>
      </c>
      <c r="B2968" s="1"/>
      <c r="C2968" s="1"/>
      <c r="D2968" s="1"/>
      <c r="E2968" s="1"/>
      <c r="F2968" s="1" t="str">
        <f>IFERROR(__xludf.DUMMYFUNCTION("""COMPUTED_VALUE"""),"2022-04-11 08:39:51 UTC")</f>
        <v>2022-04-11 08:39:51 UTC</v>
      </c>
      <c r="G2968" s="1" t="str">
        <f>IFERROR(__xludf.DUMMYFUNCTION("""COMPUTED_VALUE"""),"490e8e204934372a1679a99ee00136b4")</f>
        <v>490e8e204934372a1679a99ee00136b4</v>
      </c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>
      <c r="A2969" s="2" t="s">
        <v>3388</v>
      </c>
      <c r="B2969" s="1"/>
      <c r="C2969" s="1"/>
      <c r="D2969" s="1"/>
      <c r="E2969" s="1"/>
      <c r="F2969" s="1" t="str">
        <f>IFERROR(__xludf.DUMMYFUNCTION("""COMPUTED_VALUE"""),"2022-04-11 08:39:48 UTC")</f>
        <v>2022-04-11 08:39:48 UTC</v>
      </c>
      <c r="G2969" s="1" t="str">
        <f>IFERROR(__xludf.DUMMYFUNCTION("""COMPUTED_VALUE"""),"61705b2438752c4b417a7eea0fc15508")</f>
        <v>61705b2438752c4b417a7eea0fc15508</v>
      </c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>
      <c r="A2970" s="2" t="s">
        <v>3389</v>
      </c>
      <c r="B2970" s="1"/>
      <c r="C2970" s="1"/>
      <c r="D2970" s="1"/>
      <c r="E2970" s="1"/>
      <c r="F2970" s="1" t="str">
        <f>IFERROR(__xludf.DUMMYFUNCTION("""COMPUTED_VALUE"""),"2022-04-11 08:39:43 UTC")</f>
        <v>2022-04-11 08:39:43 UTC</v>
      </c>
      <c r="G2970" s="1" t="str">
        <f>IFERROR(__xludf.DUMMYFUNCTION("""COMPUTED_VALUE"""),"c5a77c2643f88acd794b6aee9835880d")</f>
        <v>c5a77c2643f88acd794b6aee9835880d</v>
      </c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>
      <c r="A2971" s="2" t="s">
        <v>3390</v>
      </c>
      <c r="B2971" s="2" t="s">
        <v>3360</v>
      </c>
      <c r="C2971" s="1"/>
      <c r="D2971" s="1"/>
      <c r="E2971" s="1"/>
      <c r="F2971" s="1" t="str">
        <f>IFERROR(__xludf.DUMMYFUNCTION("""COMPUTED_VALUE"""),"2022-04-11 08:39:40 UTC")</f>
        <v>2022-04-11 08:39:40 UTC</v>
      </c>
      <c r="G2971" s="1" t="str">
        <f>IFERROR(__xludf.DUMMYFUNCTION("""COMPUTED_VALUE"""),"17c92ce377d146906ddee78ab23c1480")</f>
        <v>17c92ce377d146906ddee78ab23c1480</v>
      </c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>
      <c r="A2972" s="2" t="s">
        <v>3391</v>
      </c>
      <c r="B2972" s="1"/>
      <c r="C2972" s="1"/>
      <c r="D2972" s="1"/>
      <c r="E2972" s="1"/>
      <c r="F2972" s="1" t="str">
        <f>IFERROR(__xludf.DUMMYFUNCTION("""COMPUTED_VALUE"""),"2022-04-11 08:39:37 UTC")</f>
        <v>2022-04-11 08:39:37 UTC</v>
      </c>
      <c r="G2972" s="1" t="str">
        <f>IFERROR(__xludf.DUMMYFUNCTION("""COMPUTED_VALUE"""),"69668a08af1a08c9223f675d4e5991c8")</f>
        <v>69668a08af1a08c9223f675d4e5991c8</v>
      </c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>
      <c r="A2973" s="2" t="s">
        <v>3392</v>
      </c>
      <c r="B2973" s="1"/>
      <c r="C2973" s="1"/>
      <c r="D2973" s="1"/>
      <c r="E2973" s="1"/>
      <c r="F2973" s="1" t="str">
        <f>IFERROR(__xludf.DUMMYFUNCTION("""COMPUTED_VALUE"""),"2022-04-11 08:39:31 UTC")</f>
        <v>2022-04-11 08:39:31 UTC</v>
      </c>
      <c r="G2973" s="1" t="str">
        <f>IFERROR(__xludf.DUMMYFUNCTION("""COMPUTED_VALUE"""),"490e8e204934372a1679a99ee00136b4")</f>
        <v>490e8e204934372a1679a99ee00136b4</v>
      </c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>
      <c r="A2974" s="2" t="s">
        <v>3393</v>
      </c>
      <c r="B2974" s="1"/>
      <c r="C2974" s="1"/>
      <c r="D2974" s="1"/>
      <c r="E2974" s="1"/>
      <c r="F2974" s="1" t="str">
        <f>IFERROR(__xludf.DUMMYFUNCTION("""COMPUTED_VALUE"""),"2022-04-11 08:39:21 UTC")</f>
        <v>2022-04-11 08:39:21 UTC</v>
      </c>
      <c r="G2974" s="1" t="str">
        <f>IFERROR(__xludf.DUMMYFUNCTION("""COMPUTED_VALUE"""),"e5ede6da606cef3e0aeb0a14aeecc7b2")</f>
        <v>e5ede6da606cef3e0aeb0a14aeecc7b2</v>
      </c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>
      <c r="A2975" s="2" t="s">
        <v>3394</v>
      </c>
      <c r="B2975" s="2" t="s">
        <v>3395</v>
      </c>
      <c r="C2975" s="1"/>
      <c r="D2975" s="1"/>
      <c r="E2975" s="1"/>
      <c r="F2975" s="1" t="str">
        <f>IFERROR(__xludf.DUMMYFUNCTION("""COMPUTED_VALUE"""),"2022-04-11 08:39:18 UTC")</f>
        <v>2022-04-11 08:39:18 UTC</v>
      </c>
      <c r="G2975" s="1" t="str">
        <f>IFERROR(__xludf.DUMMYFUNCTION("""COMPUTED_VALUE"""),"82bfa55972cb221f95da60070fc4eb55")</f>
        <v>82bfa55972cb221f95da60070fc4eb55</v>
      </c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>
      <c r="A2976" s="2" t="s">
        <v>3396</v>
      </c>
      <c r="B2976" s="1"/>
      <c r="C2976" s="1"/>
      <c r="D2976" s="1"/>
      <c r="E2976" s="1"/>
      <c r="F2976" s="1" t="str">
        <f>IFERROR(__xludf.DUMMYFUNCTION("""COMPUTED_VALUE"""),"2022-04-11 08:39:13 UTC")</f>
        <v>2022-04-11 08:39:13 UTC</v>
      </c>
      <c r="G2976" s="1" t="str">
        <f>IFERROR(__xludf.DUMMYFUNCTION("""COMPUTED_VALUE"""),"75ba54a8cf5a76f81901515b17b15b87")</f>
        <v>75ba54a8cf5a76f81901515b17b15b87</v>
      </c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>
      <c r="A2977" s="2" t="s">
        <v>3397</v>
      </c>
      <c r="B2977" s="1"/>
      <c r="C2977" s="1"/>
      <c r="D2977" s="1"/>
      <c r="E2977" s="1"/>
      <c r="F2977" s="1" t="str">
        <f>IFERROR(__xludf.DUMMYFUNCTION("""COMPUTED_VALUE"""),"2022-04-11 08:39:09 UTC")</f>
        <v>2022-04-11 08:39:09 UTC</v>
      </c>
      <c r="G2977" s="1" t="str">
        <f>IFERROR(__xludf.DUMMYFUNCTION("""COMPUTED_VALUE"""),"75ba54a8cf5a76f81901515b17b15b87")</f>
        <v>75ba54a8cf5a76f81901515b17b15b87</v>
      </c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>
      <c r="A2978" s="2" t="s">
        <v>3398</v>
      </c>
      <c r="B2978" s="2" t="s">
        <v>3399</v>
      </c>
      <c r="C2978" s="1"/>
      <c r="D2978" s="1"/>
      <c r="E2978" s="1"/>
      <c r="F2978" s="1" t="str">
        <f>IFERROR(__xludf.DUMMYFUNCTION("""COMPUTED_VALUE"""),"2022-04-11 08:38:58 UTC")</f>
        <v>2022-04-11 08:38:58 UTC</v>
      </c>
      <c r="G2978" s="1" t="str">
        <f>IFERROR(__xludf.DUMMYFUNCTION("""COMPUTED_VALUE"""),"47cd2fedd54192a0ed91c11186bdc1d1")</f>
        <v>47cd2fedd54192a0ed91c11186bdc1d1</v>
      </c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>
      <c r="A2979" s="2" t="s">
        <v>3400</v>
      </c>
      <c r="B2979" s="1"/>
      <c r="C2979" s="1"/>
      <c r="D2979" s="1"/>
      <c r="E2979" s="1"/>
      <c r="F2979" s="1" t="str">
        <f>IFERROR(__xludf.DUMMYFUNCTION("""COMPUTED_VALUE"""),"2022-04-11 08:38:48 UTC")</f>
        <v>2022-04-11 08:38:48 UTC</v>
      </c>
      <c r="G2979" s="1" t="str">
        <f>IFERROR(__xludf.DUMMYFUNCTION("""COMPUTED_VALUE"""),"47cd2fedd54192a0ed91c11186bdc1d1")</f>
        <v>47cd2fedd54192a0ed91c11186bdc1d1</v>
      </c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>
      <c r="A2980" s="2" t="s">
        <v>3401</v>
      </c>
      <c r="B2980" s="1"/>
      <c r="C2980" s="1"/>
      <c r="D2980" s="1"/>
      <c r="E2980" s="1"/>
      <c r="F2980" s="1" t="str">
        <f>IFERROR(__xludf.DUMMYFUNCTION("""COMPUTED_VALUE"""),"2022-04-11 08:38:42 UTC")</f>
        <v>2022-04-11 08:38:42 UTC</v>
      </c>
      <c r="G2980" s="1" t="str">
        <f>IFERROR(__xludf.DUMMYFUNCTION("""COMPUTED_VALUE"""),"47cd2fedd54192a0ed91c11186bdc1d1")</f>
        <v>47cd2fedd54192a0ed91c11186bdc1d1</v>
      </c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>
      <c r="A2981" s="2" t="s">
        <v>3402</v>
      </c>
      <c r="B2981" s="1"/>
      <c r="C2981" s="1"/>
      <c r="D2981" s="1"/>
      <c r="E2981" s="1"/>
      <c r="F2981" s="1" t="str">
        <f>IFERROR(__xludf.DUMMYFUNCTION("""COMPUTED_VALUE"""),"2022-04-11 08:38:36 UTC")</f>
        <v>2022-04-11 08:38:36 UTC</v>
      </c>
      <c r="G2981" s="1" t="str">
        <f>IFERROR(__xludf.DUMMYFUNCTION("""COMPUTED_VALUE"""),"47cd2fedd54192a0ed91c11186bdc1d1")</f>
        <v>47cd2fedd54192a0ed91c11186bdc1d1</v>
      </c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>
      <c r="A2982" s="2" t="s">
        <v>3403</v>
      </c>
      <c r="B2982" s="1"/>
      <c r="C2982" s="1"/>
      <c r="D2982" s="1"/>
      <c r="E2982" s="1"/>
      <c r="F2982" s="1" t="str">
        <f>IFERROR(__xludf.DUMMYFUNCTION("""COMPUTED_VALUE"""),"2022-04-11 08:37:56 UTC")</f>
        <v>2022-04-11 08:37:56 UTC</v>
      </c>
      <c r="G2982" s="1" t="str">
        <f>IFERROR(__xludf.DUMMYFUNCTION("""COMPUTED_VALUE"""),"23136150735ca1308dc7e75b11ebaf86")</f>
        <v>23136150735ca1308dc7e75b11ebaf86</v>
      </c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>
      <c r="A2983" s="2" t="s">
        <v>3404</v>
      </c>
      <c r="B2983" s="2" t="s">
        <v>3405</v>
      </c>
      <c r="C2983" s="1"/>
      <c r="D2983" s="1"/>
      <c r="E2983" s="1"/>
      <c r="F2983" s="1" t="str">
        <f>IFERROR(__xludf.DUMMYFUNCTION("""COMPUTED_VALUE"""),"2022-04-11 08:37:55 UTC")</f>
        <v>2022-04-11 08:37:55 UTC</v>
      </c>
      <c r="G2983" s="1" t="str">
        <f>IFERROR(__xludf.DUMMYFUNCTION("""COMPUTED_VALUE"""),"734f5392be3c1ee8b05d185e8dc12da5")</f>
        <v>734f5392be3c1ee8b05d185e8dc12da5</v>
      </c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>
      <c r="A2984" s="2" t="s">
        <v>3406</v>
      </c>
      <c r="B2984" s="2" t="s">
        <v>1263</v>
      </c>
      <c r="C2984" s="1"/>
      <c r="D2984" s="1"/>
      <c r="E2984" s="1"/>
      <c r="F2984" s="1" t="str">
        <f>IFERROR(__xludf.DUMMYFUNCTION("""COMPUTED_VALUE"""),"2022-04-11 08:37:52 UTC")</f>
        <v>2022-04-11 08:37:52 UTC</v>
      </c>
      <c r="G2984" s="1" t="str">
        <f>IFERROR(__xludf.DUMMYFUNCTION("""COMPUTED_VALUE"""),"bf1dc0fa0d53cfd78ce867affc08a082")</f>
        <v>bf1dc0fa0d53cfd78ce867affc08a082</v>
      </c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>
      <c r="A2985" s="2" t="s">
        <v>3407</v>
      </c>
      <c r="B2985" s="2" t="s">
        <v>3408</v>
      </c>
      <c r="C2985" s="1"/>
      <c r="D2985" s="1"/>
      <c r="E2985" s="1"/>
      <c r="F2985" s="1" t="str">
        <f>IFERROR(__xludf.DUMMYFUNCTION("""COMPUTED_VALUE"""),"2022-04-11 08:37:48 UTC")</f>
        <v>2022-04-11 08:37:48 UTC</v>
      </c>
      <c r="G2985" s="1" t="str">
        <f>IFERROR(__xludf.DUMMYFUNCTION("""COMPUTED_VALUE"""),"bf1dc0fa0d53cfd78ce867affc08a082")</f>
        <v>bf1dc0fa0d53cfd78ce867affc08a082</v>
      </c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>
      <c r="A2986" s="2" t="s">
        <v>3409</v>
      </c>
      <c r="B2986" s="2" t="s">
        <v>3410</v>
      </c>
      <c r="C2986" s="1"/>
      <c r="D2986" s="1"/>
      <c r="E2986" s="1"/>
      <c r="F2986" s="1" t="str">
        <f>IFERROR(__xludf.DUMMYFUNCTION("""COMPUTED_VALUE"""),"2022-04-11 08:37:47 UTC")</f>
        <v>2022-04-11 08:37:47 UTC</v>
      </c>
      <c r="G2986" s="1" t="str">
        <f>IFERROR(__xludf.DUMMYFUNCTION("""COMPUTED_VALUE"""),"1152c3084f6c28f1379824cd17410449")</f>
        <v>1152c3084f6c28f1379824cd17410449</v>
      </c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>
      <c r="A2987" s="2" t="s">
        <v>3411</v>
      </c>
      <c r="B2987" s="2" t="s">
        <v>3412</v>
      </c>
      <c r="C2987" s="1"/>
      <c r="D2987" s="1"/>
      <c r="E2987" s="1"/>
      <c r="F2987" s="1" t="str">
        <f>IFERROR(__xludf.DUMMYFUNCTION("""COMPUTED_VALUE"""),"2022-04-11 08:37:44 UTC")</f>
        <v>2022-04-11 08:37:44 UTC</v>
      </c>
      <c r="G2987" s="1" t="str">
        <f>IFERROR(__xludf.DUMMYFUNCTION("""COMPUTED_VALUE"""),"fa4fc0f1fe50b22dc93f44de618e0682")</f>
        <v>fa4fc0f1fe50b22dc93f44de618e0682</v>
      </c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>
      <c r="A2988" s="2" t="s">
        <v>3411</v>
      </c>
      <c r="B2988" s="2" t="s">
        <v>1263</v>
      </c>
      <c r="C2988" s="1"/>
      <c r="D2988" s="1"/>
      <c r="E2988" s="1"/>
      <c r="F2988" s="1" t="str">
        <f>IFERROR(__xludf.DUMMYFUNCTION("""COMPUTED_VALUE"""),"2022-04-11 08:37:44 UTC")</f>
        <v>2022-04-11 08:37:44 UTC</v>
      </c>
      <c r="G2988" s="1" t="str">
        <f>IFERROR(__xludf.DUMMYFUNCTION("""COMPUTED_VALUE"""),"9403fb89462dcf250b6c22f9838472fb")</f>
        <v>9403fb89462dcf250b6c22f9838472fb</v>
      </c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>
      <c r="A2989" s="2" t="s">
        <v>3413</v>
      </c>
      <c r="B2989" s="2" t="s">
        <v>1263</v>
      </c>
      <c r="C2989" s="1"/>
      <c r="D2989" s="1"/>
      <c r="E2989" s="1"/>
      <c r="F2989" s="1" t="str">
        <f>IFERROR(__xludf.DUMMYFUNCTION("""COMPUTED_VALUE"""),"2022-04-11 08:37:35 UTC")</f>
        <v>2022-04-11 08:37:35 UTC</v>
      </c>
      <c r="G2989" s="1" t="str">
        <f>IFERROR(__xludf.DUMMYFUNCTION("""COMPUTED_VALUE"""),"9403fb89462dcf250b6c22f9838472fb")</f>
        <v>9403fb89462dcf250b6c22f9838472fb</v>
      </c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>
      <c r="A2990" s="2" t="s">
        <v>3414</v>
      </c>
      <c r="B2990" s="2" t="s">
        <v>1263</v>
      </c>
      <c r="C2990" s="1"/>
      <c r="D2990" s="1"/>
      <c r="E2990" s="1"/>
      <c r="F2990" s="1" t="str">
        <f>IFERROR(__xludf.DUMMYFUNCTION("""COMPUTED_VALUE"""),"2022-04-11 08:37:32 UTC")</f>
        <v>2022-04-11 08:37:32 UTC</v>
      </c>
      <c r="G2990" s="1" t="str">
        <f>IFERROR(__xludf.DUMMYFUNCTION("""COMPUTED_VALUE"""),"1e7776148bc7e5d724f157a64e28e355")</f>
        <v>1e7776148bc7e5d724f157a64e28e355</v>
      </c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>
      <c r="A2991" s="2" t="s">
        <v>3415</v>
      </c>
      <c r="B2991" s="1"/>
      <c r="C2991" s="1"/>
      <c r="D2991" s="1"/>
      <c r="E2991" s="1"/>
      <c r="F2991" s="1" t="str">
        <f>IFERROR(__xludf.DUMMYFUNCTION("""COMPUTED_VALUE"""),"2022-04-11 08:37:28 UTC")</f>
        <v>2022-04-11 08:37:28 UTC</v>
      </c>
      <c r="G2991" s="1" t="str">
        <f>IFERROR(__xludf.DUMMYFUNCTION("""COMPUTED_VALUE"""),"1e7776148bc7e5d724f157a64e28e355")</f>
        <v>1e7776148bc7e5d724f157a64e28e355</v>
      </c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>
      <c r="A2992" s="2" t="s">
        <v>3416</v>
      </c>
      <c r="B2992" s="2" t="s">
        <v>1263</v>
      </c>
      <c r="C2992" s="1"/>
      <c r="D2992" s="1"/>
      <c r="E2992" s="1"/>
      <c r="F2992" s="1" t="str">
        <f>IFERROR(__xludf.DUMMYFUNCTION("""COMPUTED_VALUE"""),"2022-04-11 08:37:24 UTC")</f>
        <v>2022-04-11 08:37:24 UTC</v>
      </c>
      <c r="G2992" s="1" t="str">
        <f>IFERROR(__xludf.DUMMYFUNCTION("""COMPUTED_VALUE"""),"1e7776148bc7e5d724f157a64e28e355")</f>
        <v>1e7776148bc7e5d724f157a64e28e355</v>
      </c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>
      <c r="A2993" s="2" t="s">
        <v>3417</v>
      </c>
      <c r="B2993" s="2" t="s">
        <v>1263</v>
      </c>
      <c r="C2993" s="1"/>
      <c r="D2993" s="1"/>
      <c r="E2993" s="1"/>
      <c r="F2993" s="1" t="str">
        <f>IFERROR(__xludf.DUMMYFUNCTION("""COMPUTED_VALUE"""),"2022-04-11 08:37:18 UTC")</f>
        <v>2022-04-11 08:37:18 UTC</v>
      </c>
      <c r="G2993" s="1" t="str">
        <f>IFERROR(__xludf.DUMMYFUNCTION("""COMPUTED_VALUE"""),"490e8e204934372a1679a99ee00136b4")</f>
        <v>490e8e204934372a1679a99ee00136b4</v>
      </c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>
      <c r="A2994" s="2" t="s">
        <v>3418</v>
      </c>
      <c r="B2994" s="2" t="s">
        <v>1263</v>
      </c>
      <c r="C2994" s="1"/>
      <c r="D2994" s="1"/>
      <c r="E2994" s="1"/>
      <c r="F2994" s="1" t="str">
        <f>IFERROR(__xludf.DUMMYFUNCTION("""COMPUTED_VALUE"""),"2022-04-11 08:37:16 UTC")</f>
        <v>2022-04-11 08:37:16 UTC</v>
      </c>
      <c r="G2994" s="1" t="str">
        <f>IFERROR(__xludf.DUMMYFUNCTION("""COMPUTED_VALUE"""),"68e2ca296db0edf33e86825d40e5fc72")</f>
        <v>68e2ca296db0edf33e86825d40e5fc72</v>
      </c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>
      <c r="A2995" s="2" t="s">
        <v>3419</v>
      </c>
      <c r="B2995" s="2" t="s">
        <v>1263</v>
      </c>
      <c r="C2995" s="1"/>
      <c r="D2995" s="1"/>
      <c r="E2995" s="1"/>
      <c r="F2995" s="1" t="str">
        <f>IFERROR(__xludf.DUMMYFUNCTION("""COMPUTED_VALUE"""),"2022-04-11 08:37:13 UTC")</f>
        <v>2022-04-11 08:37:13 UTC</v>
      </c>
      <c r="G2995" s="1" t="str">
        <f>IFERROR(__xludf.DUMMYFUNCTION("""COMPUTED_VALUE"""),"6f9aa452580c17d8d915887241af0b66")</f>
        <v>6f9aa452580c17d8d915887241af0b66</v>
      </c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>
      <c r="A2996" s="2" t="s">
        <v>3420</v>
      </c>
      <c r="B2996" s="1"/>
      <c r="C2996" s="1"/>
      <c r="D2996" s="1"/>
      <c r="E2996" s="1"/>
      <c r="F2996" s="1" t="str">
        <f>IFERROR(__xludf.DUMMYFUNCTION("""COMPUTED_VALUE"""),"2022-04-11 08:36:58 UTC")</f>
        <v>2022-04-11 08:36:58 UTC</v>
      </c>
      <c r="G2996" s="1" t="str">
        <f>IFERROR(__xludf.DUMMYFUNCTION("""COMPUTED_VALUE"""),"d7d25f950c10cd1e1fe6607422a30bfe")</f>
        <v>d7d25f950c10cd1e1fe6607422a30bfe</v>
      </c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>
      <c r="A2997" s="2" t="s">
        <v>3421</v>
      </c>
      <c r="B2997" s="1"/>
      <c r="C2997" s="1"/>
      <c r="D2997" s="1"/>
      <c r="E2997" s="1"/>
      <c r="F2997" s="1" t="str">
        <f>IFERROR(__xludf.DUMMYFUNCTION("""COMPUTED_VALUE"""),"2022-04-11 08:36:57 UTC")</f>
        <v>2022-04-11 08:36:57 UTC</v>
      </c>
      <c r="G2997" s="1" t="str">
        <f>IFERROR(__xludf.DUMMYFUNCTION("""COMPUTED_VALUE"""),"68e2ca296db0edf33e86825d40e5fc72")</f>
        <v>68e2ca296db0edf33e86825d40e5fc72</v>
      </c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>
      <c r="A2998" s="2" t="s">
        <v>3421</v>
      </c>
      <c r="B2998" s="2" t="s">
        <v>2906</v>
      </c>
      <c r="C2998" s="1"/>
      <c r="D2998" s="1"/>
      <c r="E2998" s="1"/>
      <c r="F2998" s="1" t="str">
        <f>IFERROR(__xludf.DUMMYFUNCTION("""COMPUTED_VALUE"""),"2022-04-11 08:36:57 UTC")</f>
        <v>2022-04-11 08:36:57 UTC</v>
      </c>
      <c r="G2998" s="1" t="str">
        <f>IFERROR(__xludf.DUMMYFUNCTION("""COMPUTED_VALUE"""),"68e2ca296db0edf33e86825d40e5fc72")</f>
        <v>68e2ca296db0edf33e86825d40e5fc72</v>
      </c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>
      <c r="A2999" s="2" t="s">
        <v>3421</v>
      </c>
      <c r="B2999" s="2" t="s">
        <v>1263</v>
      </c>
      <c r="C2999" s="1"/>
      <c r="D2999" s="1"/>
      <c r="E2999" s="1"/>
      <c r="F2999" s="1" t="str">
        <f>IFERROR(__xludf.DUMMYFUNCTION("""COMPUTED_VALUE"""),"2022-04-11 08:36:57 UTC")</f>
        <v>2022-04-11 08:36:57 UTC</v>
      </c>
      <c r="G2999" s="1" t="str">
        <f>IFERROR(__xludf.DUMMYFUNCTION("""COMPUTED_VALUE"""),"68e2ca296db0edf33e86825d40e5fc72")</f>
        <v>68e2ca296db0edf33e86825d40e5fc72</v>
      </c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>
      <c r="A3000" s="2" t="s">
        <v>3422</v>
      </c>
      <c r="B3000" s="2" t="s">
        <v>3395</v>
      </c>
      <c r="C3000" s="1"/>
      <c r="D3000" s="1"/>
      <c r="E3000" s="1"/>
      <c r="F3000" s="1" t="str">
        <f>IFERROR(__xludf.DUMMYFUNCTION("""COMPUTED_VALUE"""),"2022-04-11 08:36:54 UTC")</f>
        <v>2022-04-11 08:36:54 UTC</v>
      </c>
      <c r="G3000" s="1" t="str">
        <f>IFERROR(__xludf.DUMMYFUNCTION("""COMPUTED_VALUE"""),"68e2ca296db0edf33e86825d40e5fc72")</f>
        <v>68e2ca296db0edf33e86825d40e5fc72</v>
      </c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>
      <c r="A3001" s="2" t="s">
        <v>3423</v>
      </c>
      <c r="B3001" s="1"/>
      <c r="C3001" s="1"/>
      <c r="D3001" s="1"/>
      <c r="E3001" s="1"/>
      <c r="F3001" s="1" t="str">
        <f>IFERROR(__xludf.DUMMYFUNCTION("""COMPUTED_VALUE"""),"2022-04-11 08:36:50 UTC")</f>
        <v>2022-04-11 08:36:50 UTC</v>
      </c>
      <c r="G3001" s="1" t="str">
        <f>IFERROR(__xludf.DUMMYFUNCTION("""COMPUTED_VALUE"""),"68e2ca296db0edf33e86825d40e5fc72")</f>
        <v>68e2ca296db0edf33e86825d40e5fc72</v>
      </c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>
      <c r="A3002" s="2" t="s">
        <v>3424</v>
      </c>
      <c r="B3002" s="2" t="s">
        <v>3425</v>
      </c>
      <c r="C3002" s="1"/>
      <c r="D3002" s="1"/>
      <c r="E3002" s="1"/>
      <c r="F3002" s="1" t="str">
        <f>IFERROR(__xludf.DUMMYFUNCTION("""COMPUTED_VALUE"""),"2022-04-11 08:36:48 UTC")</f>
        <v>2022-04-11 08:36:48 UTC</v>
      </c>
      <c r="G3002" s="1" t="str">
        <f>IFERROR(__xludf.DUMMYFUNCTION("""COMPUTED_VALUE"""),"68e2ca296db0edf33e86825d40e5fc72")</f>
        <v>68e2ca296db0edf33e86825d40e5fc72</v>
      </c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>
      <c r="A3003" s="2" t="s">
        <v>3426</v>
      </c>
      <c r="B3003" s="1"/>
      <c r="C3003" s="1"/>
      <c r="D3003" s="1"/>
      <c r="E3003" s="1"/>
      <c r="F3003" s="1" t="str">
        <f>IFERROR(__xludf.DUMMYFUNCTION("""COMPUTED_VALUE"""),"2022-04-11 08:36:46 UTC")</f>
        <v>2022-04-11 08:36:46 UTC</v>
      </c>
      <c r="G3003" s="1" t="str">
        <f>IFERROR(__xludf.DUMMYFUNCTION("""COMPUTED_VALUE"""),"68e2ca296db0edf33e86825d40e5fc72")</f>
        <v>68e2ca296db0edf33e86825d40e5fc72</v>
      </c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>
      <c r="A3004" s="2" t="s">
        <v>3427</v>
      </c>
      <c r="B3004" s="2" t="s">
        <v>3425</v>
      </c>
      <c r="C3004" s="1"/>
      <c r="D3004" s="1"/>
      <c r="E3004" s="1"/>
      <c r="F3004" s="1" t="str">
        <f>IFERROR(__xludf.DUMMYFUNCTION("""COMPUTED_VALUE"""),"2022-04-11 08:36:45 UTC")</f>
        <v>2022-04-11 08:36:45 UTC</v>
      </c>
      <c r="G3004" s="1" t="str">
        <f>IFERROR(__xludf.DUMMYFUNCTION("""COMPUTED_VALUE"""),"68e2ca296db0edf33e86825d40e5fc72")</f>
        <v>68e2ca296db0edf33e86825d40e5fc72</v>
      </c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>
      <c r="A3005" s="2" t="s">
        <v>3427</v>
      </c>
      <c r="B3005" s="2" t="s">
        <v>2906</v>
      </c>
      <c r="C3005" s="1"/>
      <c r="D3005" s="1"/>
      <c r="E3005" s="1"/>
      <c r="F3005" s="1" t="str">
        <f>IFERROR(__xludf.DUMMYFUNCTION("""COMPUTED_VALUE"""),"2022-04-11 08:36:45 UTC")</f>
        <v>2022-04-11 08:36:45 UTC</v>
      </c>
      <c r="G3005" s="1" t="str">
        <f>IFERROR(__xludf.DUMMYFUNCTION("""COMPUTED_VALUE"""),"b02bfd771ea762144e5a2ef547730528")</f>
        <v>b02bfd771ea762144e5a2ef547730528</v>
      </c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>
      <c r="A3006" s="2" t="s">
        <v>3428</v>
      </c>
      <c r="B3006" s="2" t="s">
        <v>2906</v>
      </c>
      <c r="C3006" s="1"/>
      <c r="D3006" s="1"/>
      <c r="E3006" s="1"/>
      <c r="F3006" s="1" t="str">
        <f>IFERROR(__xludf.DUMMYFUNCTION("""COMPUTED_VALUE"""),"2022-04-11 08:36:41 UTC")</f>
        <v>2022-04-11 08:36:41 UTC</v>
      </c>
      <c r="G3006" s="1" t="str">
        <f>IFERROR(__xludf.DUMMYFUNCTION("""COMPUTED_VALUE"""),"b02bfd771ea762144e5a2ef547730528")</f>
        <v>b02bfd771ea762144e5a2ef547730528</v>
      </c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>
      <c r="A3007" s="2" t="s">
        <v>3429</v>
      </c>
      <c r="B3007" s="1"/>
      <c r="C3007" s="1"/>
      <c r="D3007" s="1"/>
      <c r="E3007" s="1"/>
      <c r="F3007" s="1" t="str">
        <f>IFERROR(__xludf.DUMMYFUNCTION("""COMPUTED_VALUE"""),"2022-04-11 08:36:37 UTC")</f>
        <v>2022-04-11 08:36:37 UTC</v>
      </c>
      <c r="G3007" s="1" t="str">
        <f>IFERROR(__xludf.DUMMYFUNCTION("""COMPUTED_VALUE"""),"855c3d0a502b8cc4b02d29e4f2bea9a2")</f>
        <v>855c3d0a502b8cc4b02d29e4f2bea9a2</v>
      </c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>
      <c r="A3008" s="2" t="s">
        <v>3430</v>
      </c>
      <c r="B3008" s="1"/>
      <c r="C3008" s="1"/>
      <c r="D3008" s="1"/>
      <c r="E3008" s="1"/>
      <c r="F3008" s="1" t="str">
        <f>IFERROR(__xludf.DUMMYFUNCTION("""COMPUTED_VALUE"""),"2022-04-11 08:36:31 UTC")</f>
        <v>2022-04-11 08:36:31 UTC</v>
      </c>
      <c r="G3008" s="1" t="str">
        <f>IFERROR(__xludf.DUMMYFUNCTION("""COMPUTED_VALUE"""),"63cda5122665393a420e480d83ccac59")</f>
        <v>63cda5122665393a420e480d83ccac59</v>
      </c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>
      <c r="A3009" s="2" t="s">
        <v>3431</v>
      </c>
      <c r="B3009" s="2" t="s">
        <v>3425</v>
      </c>
      <c r="C3009" s="1"/>
      <c r="D3009" s="1"/>
      <c r="E3009" s="1"/>
      <c r="F3009" s="1" t="str">
        <f>IFERROR(__xludf.DUMMYFUNCTION("""COMPUTED_VALUE"""),"2022-04-11 08:36:28 UTC")</f>
        <v>2022-04-11 08:36:28 UTC</v>
      </c>
      <c r="G3009" s="1" t="str">
        <f>IFERROR(__xludf.DUMMYFUNCTION("""COMPUTED_VALUE"""),"2be6288b47723b7fafc9fe27a6cd92ba")</f>
        <v>2be6288b47723b7fafc9fe27a6cd92ba</v>
      </c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>
      <c r="A3010" s="2" t="s">
        <v>3432</v>
      </c>
      <c r="B3010" s="2" t="s">
        <v>3425</v>
      </c>
      <c r="C3010" s="1"/>
      <c r="D3010" s="1"/>
      <c r="E3010" s="1"/>
      <c r="F3010" s="1" t="str">
        <f>IFERROR(__xludf.DUMMYFUNCTION("""COMPUTED_VALUE"""),"2022-04-11 08:36:27 UTC")</f>
        <v>2022-04-11 08:36:27 UTC</v>
      </c>
      <c r="G3010" s="1" t="str">
        <f>IFERROR(__xludf.DUMMYFUNCTION("""COMPUTED_VALUE"""),"ef289781f2222c5e0947dc3537dff1b3")</f>
        <v>ef289781f2222c5e0947dc3537dff1b3</v>
      </c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>
      <c r="A3011" s="2" t="s">
        <v>3433</v>
      </c>
      <c r="B3011" s="2" t="s">
        <v>3425</v>
      </c>
      <c r="C3011" s="1"/>
      <c r="D3011" s="1"/>
      <c r="E3011" s="1"/>
      <c r="F3011" s="1" t="str">
        <f>IFERROR(__xludf.DUMMYFUNCTION("""COMPUTED_VALUE"""),"2022-04-11 08:36:25 UTC")</f>
        <v>2022-04-11 08:36:25 UTC</v>
      </c>
      <c r="G3011" s="1" t="str">
        <f>IFERROR(__xludf.DUMMYFUNCTION("""COMPUTED_VALUE"""),"722bf6af2110f5facfa46a9891e25183")</f>
        <v>722bf6af2110f5facfa46a9891e25183</v>
      </c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>
      <c r="A3012" s="2" t="s">
        <v>3434</v>
      </c>
      <c r="B3012" s="1"/>
      <c r="C3012" s="1"/>
      <c r="D3012" s="1"/>
      <c r="E3012" s="1"/>
      <c r="F3012" s="1" t="str">
        <f>IFERROR(__xludf.DUMMYFUNCTION("""COMPUTED_VALUE"""),"2022-04-11 08:36:24 UTC")</f>
        <v>2022-04-11 08:36:24 UTC</v>
      </c>
      <c r="G3012" s="1" t="str">
        <f>IFERROR(__xludf.DUMMYFUNCTION("""COMPUTED_VALUE"""),"f1b0d0f443b0581c307fa502281713ea")</f>
        <v>f1b0d0f443b0581c307fa502281713ea</v>
      </c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>
      <c r="A3013" s="2" t="s">
        <v>3434</v>
      </c>
      <c r="B3013" s="2" t="s">
        <v>3425</v>
      </c>
      <c r="C3013" s="1"/>
      <c r="D3013" s="1"/>
      <c r="E3013" s="1"/>
      <c r="F3013" s="1" t="str">
        <f>IFERROR(__xludf.DUMMYFUNCTION("""COMPUTED_VALUE"""),"2022-04-11 08:36:24 UTC")</f>
        <v>2022-04-11 08:36:24 UTC</v>
      </c>
      <c r="G3013" s="1" t="str">
        <f>IFERROR(__xludf.DUMMYFUNCTION("""COMPUTED_VALUE"""),"da9a77c7b2ae859d8028601f2df7ca1f")</f>
        <v>da9a77c7b2ae859d8028601f2df7ca1f</v>
      </c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>
      <c r="A3014" s="2" t="s">
        <v>3435</v>
      </c>
      <c r="B3014" s="2" t="s">
        <v>3425</v>
      </c>
      <c r="C3014" s="1"/>
      <c r="D3014" s="1"/>
      <c r="E3014" s="1"/>
      <c r="F3014" s="1" t="str">
        <f>IFERROR(__xludf.DUMMYFUNCTION("""COMPUTED_VALUE"""),"2022-04-11 08:36:22 UTC")</f>
        <v>2022-04-11 08:36:22 UTC</v>
      </c>
      <c r="G3014" s="1" t="str">
        <f>IFERROR(__xludf.DUMMYFUNCTION("""COMPUTED_VALUE"""),"f8bea0032addbf7355f21b64ae85fae0")</f>
        <v>f8bea0032addbf7355f21b64ae85fae0</v>
      </c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>
      <c r="A3015" s="2" t="s">
        <v>3435</v>
      </c>
      <c r="B3015" s="1"/>
      <c r="C3015" s="1"/>
      <c r="D3015" s="1"/>
      <c r="E3015" s="1"/>
      <c r="F3015" s="1" t="str">
        <f>IFERROR(__xludf.DUMMYFUNCTION("""COMPUTED_VALUE"""),"2022-04-11 08:36:22 UTC")</f>
        <v>2022-04-11 08:36:22 UTC</v>
      </c>
      <c r="G3015" s="1" t="str">
        <f>IFERROR(__xludf.DUMMYFUNCTION("""COMPUTED_VALUE"""),"bb4ede9cbfbc532a4ef5404e440291ba")</f>
        <v>bb4ede9cbfbc532a4ef5404e440291ba</v>
      </c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>
      <c r="A3016" s="2" t="s">
        <v>3435</v>
      </c>
      <c r="B3016" s="2" t="s">
        <v>3436</v>
      </c>
      <c r="C3016" s="1"/>
      <c r="D3016" s="1"/>
      <c r="E3016" s="1"/>
      <c r="F3016" s="1" t="str">
        <f>IFERROR(__xludf.DUMMYFUNCTION("""COMPUTED_VALUE"""),"2022-04-11 08:36:22 UTC")</f>
        <v>2022-04-11 08:36:22 UTC</v>
      </c>
      <c r="G3016" s="1" t="str">
        <f>IFERROR(__xludf.DUMMYFUNCTION("""COMPUTED_VALUE"""),"b2bfc5ec36a42e32f49f60d94fb95164")</f>
        <v>b2bfc5ec36a42e32f49f60d94fb95164</v>
      </c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>
      <c r="A3017" s="2" t="s">
        <v>3437</v>
      </c>
      <c r="B3017" s="2" t="s">
        <v>3425</v>
      </c>
      <c r="C3017" s="1"/>
      <c r="D3017" s="1"/>
      <c r="E3017" s="1"/>
      <c r="F3017" s="1" t="str">
        <f>IFERROR(__xludf.DUMMYFUNCTION("""COMPUTED_VALUE"""),"2022-04-11 08:36:21 UTC")</f>
        <v>2022-04-11 08:36:21 UTC</v>
      </c>
      <c r="G3017" s="1" t="str">
        <f>IFERROR(__xludf.DUMMYFUNCTION("""COMPUTED_VALUE"""),"31414327b2947606641949e79813e986")</f>
        <v>31414327b2947606641949e79813e986</v>
      </c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>
      <c r="A3018" s="2" t="s">
        <v>3438</v>
      </c>
      <c r="B3018" s="1"/>
      <c r="C3018" s="1"/>
      <c r="D3018" s="1"/>
      <c r="E3018" s="1"/>
      <c r="F3018" s="1" t="str">
        <f>IFERROR(__xludf.DUMMYFUNCTION("""COMPUTED_VALUE"""),"2022-04-11 08:36:17 UTC")</f>
        <v>2022-04-11 08:36:17 UTC</v>
      </c>
      <c r="G3018" s="1" t="str">
        <f>IFERROR(__xludf.DUMMYFUNCTION("""COMPUTED_VALUE"""),"7bc97ca9ddc73c259025f3b233b766c5")</f>
        <v>7bc97ca9ddc73c259025f3b233b766c5</v>
      </c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>
      <c r="A3019" s="2" t="s">
        <v>3439</v>
      </c>
      <c r="B3019" s="2" t="s">
        <v>3425</v>
      </c>
      <c r="C3019" s="1"/>
      <c r="D3019" s="1"/>
      <c r="E3019" s="1"/>
      <c r="F3019" s="1" t="str">
        <f>IFERROR(__xludf.DUMMYFUNCTION("""COMPUTED_VALUE"""),"2022-04-11 08:36:16 UTC")</f>
        <v>2022-04-11 08:36:16 UTC</v>
      </c>
      <c r="G3019" s="1" t="str">
        <f>IFERROR(__xludf.DUMMYFUNCTION("""COMPUTED_VALUE"""),"ef3dbc725a9cd85d055d5ec8f84685cd")</f>
        <v>ef3dbc725a9cd85d055d5ec8f84685cd</v>
      </c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>
      <c r="A3020" s="2" t="s">
        <v>3440</v>
      </c>
      <c r="B3020" s="1"/>
      <c r="C3020" s="1"/>
      <c r="D3020" s="1"/>
      <c r="E3020" s="1"/>
      <c r="F3020" s="1" t="str">
        <f>IFERROR(__xludf.DUMMYFUNCTION("""COMPUTED_VALUE"""),"2022-04-11 08:36:14 UTC")</f>
        <v>2022-04-11 08:36:14 UTC</v>
      </c>
      <c r="G3020" s="1" t="str">
        <f>IFERROR(__xludf.DUMMYFUNCTION("""COMPUTED_VALUE"""),"e1cefcd1da6849d5bf8157496fa6be74")</f>
        <v>e1cefcd1da6849d5bf8157496fa6be74</v>
      </c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>
      <c r="A3021" s="2" t="s">
        <v>3440</v>
      </c>
      <c r="B3021" s="1"/>
      <c r="C3021" s="1"/>
      <c r="D3021" s="1"/>
      <c r="E3021" s="1"/>
      <c r="F3021" s="1" t="str">
        <f>IFERROR(__xludf.DUMMYFUNCTION("""COMPUTED_VALUE"""),"2022-04-11 08:36:14 UTC")</f>
        <v>2022-04-11 08:36:14 UTC</v>
      </c>
      <c r="G3021" s="1" t="str">
        <f>IFERROR(__xludf.DUMMYFUNCTION("""COMPUTED_VALUE"""),"5381708a7737310fc3ee1146594d90b7")</f>
        <v>5381708a7737310fc3ee1146594d90b7</v>
      </c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>
      <c r="A3022" s="2" t="s">
        <v>3441</v>
      </c>
      <c r="B3022" s="2" t="s">
        <v>3425</v>
      </c>
      <c r="C3022" s="1"/>
      <c r="D3022" s="1"/>
      <c r="E3022" s="1"/>
      <c r="F3022" s="1" t="str">
        <f>IFERROR(__xludf.DUMMYFUNCTION("""COMPUTED_VALUE"""),"2022-04-11 08:36:13 UTC")</f>
        <v>2022-04-11 08:36:13 UTC</v>
      </c>
      <c r="G3022" s="1" t="str">
        <f>IFERROR(__xludf.DUMMYFUNCTION("""COMPUTED_VALUE"""),"62ff45297bf4fe3d04d764d79892f2a2")</f>
        <v>62ff45297bf4fe3d04d764d79892f2a2</v>
      </c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>
      <c r="A3023" s="2" t="s">
        <v>3442</v>
      </c>
      <c r="B3023" s="2" t="s">
        <v>3425</v>
      </c>
      <c r="C3023" s="1"/>
      <c r="D3023" s="1"/>
      <c r="E3023" s="1"/>
      <c r="F3023" s="1" t="str">
        <f>IFERROR(__xludf.DUMMYFUNCTION("""COMPUTED_VALUE"""),"2022-04-11 08:36:11 UTC")</f>
        <v>2022-04-11 08:36:11 UTC</v>
      </c>
      <c r="G3023" s="1" t="str">
        <f>IFERROR(__xludf.DUMMYFUNCTION("""COMPUTED_VALUE"""),"0162c89fa4be4b785fd6c0619d7929e1")</f>
        <v>0162c89fa4be4b785fd6c0619d7929e1</v>
      </c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>
      <c r="A3024" s="2" t="s">
        <v>3443</v>
      </c>
      <c r="B3024" s="2" t="s">
        <v>3425</v>
      </c>
      <c r="C3024" s="1"/>
      <c r="D3024" s="1"/>
      <c r="E3024" s="1"/>
      <c r="F3024" s="1" t="str">
        <f>IFERROR(__xludf.DUMMYFUNCTION("""COMPUTED_VALUE"""),"2022-04-11 08:36:10 UTC")</f>
        <v>2022-04-11 08:36:10 UTC</v>
      </c>
      <c r="G3024" s="1" t="str">
        <f>IFERROR(__xludf.DUMMYFUNCTION("""COMPUTED_VALUE"""),"a52f053a1d46de7295d09930fcaa381d")</f>
        <v>a52f053a1d46de7295d09930fcaa381d</v>
      </c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>
      <c r="A3025" s="2" t="s">
        <v>3444</v>
      </c>
      <c r="B3025" s="2" t="s">
        <v>3425</v>
      </c>
      <c r="C3025" s="1"/>
      <c r="D3025" s="1"/>
      <c r="E3025" s="1"/>
      <c r="F3025" s="1" t="str">
        <f>IFERROR(__xludf.DUMMYFUNCTION("""COMPUTED_VALUE"""),"2022-04-11 08:36:08 UTC")</f>
        <v>2022-04-11 08:36:08 UTC</v>
      </c>
      <c r="G3025" s="1" t="str">
        <f>IFERROR(__xludf.DUMMYFUNCTION("""COMPUTED_VALUE"""),"d0260141abdebc3e8fafc5a247616313")</f>
        <v>d0260141abdebc3e8fafc5a247616313</v>
      </c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>
      <c r="A3026" s="2" t="s">
        <v>3445</v>
      </c>
      <c r="B3026" s="2" t="s">
        <v>3425</v>
      </c>
      <c r="C3026" s="1"/>
      <c r="D3026" s="1"/>
      <c r="E3026" s="1"/>
      <c r="F3026" s="1" t="str">
        <f>IFERROR(__xludf.DUMMYFUNCTION("""COMPUTED_VALUE"""),"2022-04-11 08:36:07 UTC")</f>
        <v>2022-04-11 08:36:07 UTC</v>
      </c>
      <c r="G3026" s="1" t="str">
        <f>IFERROR(__xludf.DUMMYFUNCTION("""COMPUTED_VALUE"""),"a52f053a1d46de7295d09930fcaa381d")</f>
        <v>a52f053a1d46de7295d09930fcaa381d</v>
      </c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>
      <c r="A3027" s="2" t="s">
        <v>3446</v>
      </c>
      <c r="B3027" s="2" t="s">
        <v>3425</v>
      </c>
      <c r="C3027" s="1"/>
      <c r="D3027" s="1"/>
      <c r="E3027" s="1"/>
      <c r="F3027" s="1" t="str">
        <f>IFERROR(__xludf.DUMMYFUNCTION("""COMPUTED_VALUE"""),"2022-04-11 08:36:05 UTC")</f>
        <v>2022-04-11 08:36:05 UTC</v>
      </c>
      <c r="G3027" s="1" t="str">
        <f>IFERROR(__xludf.DUMMYFUNCTION("""COMPUTED_VALUE"""),"985b31dd38a251411b784eab33c30273")</f>
        <v>985b31dd38a251411b784eab33c30273</v>
      </c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>
      <c r="A3028" s="2" t="s">
        <v>3447</v>
      </c>
      <c r="B3028" s="1"/>
      <c r="C3028" s="1"/>
      <c r="D3028" s="1"/>
      <c r="E3028" s="1"/>
      <c r="F3028" s="1" t="str">
        <f>IFERROR(__xludf.DUMMYFUNCTION("""COMPUTED_VALUE"""),"2022-04-11 08:35:55 UTC")</f>
        <v>2022-04-11 08:35:55 UTC</v>
      </c>
      <c r="G3028" s="1" t="str">
        <f>IFERROR(__xludf.DUMMYFUNCTION("""COMPUTED_VALUE"""),"b2bfc5ec36a42e32f49f60d94fb95164")</f>
        <v>b2bfc5ec36a42e32f49f60d94fb95164</v>
      </c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>
      <c r="A3029" s="2" t="s">
        <v>3448</v>
      </c>
      <c r="B3029" s="2" t="s">
        <v>3425</v>
      </c>
      <c r="C3029" s="1"/>
      <c r="D3029" s="1"/>
      <c r="E3029" s="1"/>
      <c r="F3029" s="1" t="str">
        <f>IFERROR(__xludf.DUMMYFUNCTION("""COMPUTED_VALUE"""),"2022-04-11 08:35:51 UTC")</f>
        <v>2022-04-11 08:35:51 UTC</v>
      </c>
      <c r="G3029" s="1" t="str">
        <f>IFERROR(__xludf.DUMMYFUNCTION("""COMPUTED_VALUE"""),"b2bfc5ec36a42e32f49f60d94fb95164")</f>
        <v>b2bfc5ec36a42e32f49f60d94fb95164</v>
      </c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>
      <c r="A3030" s="2" t="s">
        <v>3449</v>
      </c>
      <c r="B3030" s="2" t="s">
        <v>3425</v>
      </c>
      <c r="C3030" s="1"/>
      <c r="D3030" s="1"/>
      <c r="E3030" s="1"/>
      <c r="F3030" s="1" t="str">
        <f>IFERROR(__xludf.DUMMYFUNCTION("""COMPUTED_VALUE"""),"2022-04-11 08:35:49 UTC")</f>
        <v>2022-04-11 08:35:49 UTC</v>
      </c>
      <c r="G3030" s="1" t="str">
        <f>IFERROR(__xludf.DUMMYFUNCTION("""COMPUTED_VALUE"""),"b2bfc5ec36a42e32f49f60d94fb95164")</f>
        <v>b2bfc5ec36a42e32f49f60d94fb95164</v>
      </c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>
      <c r="A3031" s="2" t="s">
        <v>3450</v>
      </c>
      <c r="B3031" s="2" t="s">
        <v>3425</v>
      </c>
      <c r="C3031" s="1"/>
      <c r="D3031" s="1"/>
      <c r="E3031" s="1"/>
      <c r="F3031" s="1" t="str">
        <f>IFERROR(__xludf.DUMMYFUNCTION("""COMPUTED_VALUE"""),"2022-04-11 08:35:40 UTC")</f>
        <v>2022-04-11 08:35:40 UTC</v>
      </c>
      <c r="G3031" s="1" t="str">
        <f>IFERROR(__xludf.DUMMYFUNCTION("""COMPUTED_VALUE"""),"b2bfc5ec36a42e32f49f60d94fb95164")</f>
        <v>b2bfc5ec36a42e32f49f60d94fb95164</v>
      </c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>
      <c r="A3032" s="2" t="s">
        <v>3451</v>
      </c>
      <c r="B3032" s="2" t="s">
        <v>2609</v>
      </c>
      <c r="C3032" s="1"/>
      <c r="D3032" s="1"/>
      <c r="E3032" s="1"/>
      <c r="F3032" s="1" t="str">
        <f>IFERROR(__xludf.DUMMYFUNCTION("""COMPUTED_VALUE"""),"2022-04-11 08:35:21 UTC")</f>
        <v>2022-04-11 08:35:21 UTC</v>
      </c>
      <c r="G3032" s="1" t="str">
        <f>IFERROR(__xludf.DUMMYFUNCTION("""COMPUTED_VALUE"""),"b2bfc5ec36a42e32f49f60d94fb95164")</f>
        <v>b2bfc5ec36a42e32f49f60d94fb95164</v>
      </c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>
      <c r="A3033" s="2" t="s">
        <v>3452</v>
      </c>
      <c r="B3033" s="2" t="s">
        <v>2609</v>
      </c>
      <c r="C3033" s="1"/>
      <c r="D3033" s="1"/>
      <c r="E3033" s="1"/>
      <c r="F3033" s="1" t="str">
        <f>IFERROR(__xludf.DUMMYFUNCTION("""COMPUTED_VALUE"""),"2022-04-11 08:35:19 UTC")</f>
        <v>2022-04-11 08:35:19 UTC</v>
      </c>
      <c r="G3033" s="1" t="str">
        <f>IFERROR(__xludf.DUMMYFUNCTION("""COMPUTED_VALUE"""),"295764f655eb619babc3d131ea3eba84")</f>
        <v>295764f655eb619babc3d131ea3eba84</v>
      </c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>
      <c r="A3034" s="2" t="s">
        <v>3453</v>
      </c>
      <c r="B3034" s="2" t="s">
        <v>1449</v>
      </c>
      <c r="C3034" s="1"/>
      <c r="D3034" s="1"/>
      <c r="E3034" s="1"/>
      <c r="F3034" s="1" t="str">
        <f>IFERROR(__xludf.DUMMYFUNCTION("""COMPUTED_VALUE"""),"2022-04-11 08:35:18 UTC")</f>
        <v>2022-04-11 08:35:18 UTC</v>
      </c>
      <c r="G3034" s="1" t="str">
        <f>IFERROR(__xludf.DUMMYFUNCTION("""COMPUTED_VALUE"""),"16920ed15fec7d12848cd6373618b099")</f>
        <v>16920ed15fec7d12848cd6373618b099</v>
      </c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>
      <c r="A3035" s="2" t="s">
        <v>3454</v>
      </c>
      <c r="B3035" s="2" t="s">
        <v>2609</v>
      </c>
      <c r="C3035" s="1"/>
      <c r="D3035" s="1"/>
      <c r="E3035" s="1"/>
      <c r="F3035" s="1" t="str">
        <f>IFERROR(__xludf.DUMMYFUNCTION("""COMPUTED_VALUE"""),"2022-04-11 08:35:17 UTC")</f>
        <v>2022-04-11 08:35:17 UTC</v>
      </c>
      <c r="G3035" s="1" t="str">
        <f>IFERROR(__xludf.DUMMYFUNCTION("""COMPUTED_VALUE"""),"56546829ab7b920119ad062f4244a5b6")</f>
        <v>56546829ab7b920119ad062f4244a5b6</v>
      </c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>
      <c r="A3036" s="2" t="s">
        <v>3455</v>
      </c>
      <c r="B3036" s="2" t="s">
        <v>2609</v>
      </c>
      <c r="C3036" s="1"/>
      <c r="D3036" s="1"/>
      <c r="E3036" s="1"/>
      <c r="F3036" s="1" t="str">
        <f>IFERROR(__xludf.DUMMYFUNCTION("""COMPUTED_VALUE"""),"2022-04-11 08:35:15 UTC")</f>
        <v>2022-04-11 08:35:15 UTC</v>
      </c>
      <c r="G3036" s="1" t="str">
        <f>IFERROR(__xludf.DUMMYFUNCTION("""COMPUTED_VALUE"""),"56025ac3f2b3b5856956aba3d42c74dc")</f>
        <v>56025ac3f2b3b5856956aba3d42c74dc</v>
      </c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>
      <c r="A3037" s="2" t="s">
        <v>3456</v>
      </c>
      <c r="B3037" s="2" t="s">
        <v>1449</v>
      </c>
      <c r="C3037" s="1"/>
      <c r="D3037" s="1"/>
      <c r="E3037" s="1"/>
      <c r="F3037" s="1" t="str">
        <f>IFERROR(__xludf.DUMMYFUNCTION("""COMPUTED_VALUE"""),"2022-04-11 08:35:13 UTC")</f>
        <v>2022-04-11 08:35:13 UTC</v>
      </c>
      <c r="G3037" s="1" t="str">
        <f>IFERROR(__xludf.DUMMYFUNCTION("""COMPUTED_VALUE"""),"56025ac3f2b3b5856956aba3d42c74dc")</f>
        <v>56025ac3f2b3b5856956aba3d42c74dc</v>
      </c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>
      <c r="A3038" s="2" t="s">
        <v>3456</v>
      </c>
      <c r="B3038" s="2" t="s">
        <v>2609</v>
      </c>
      <c r="C3038" s="1"/>
      <c r="D3038" s="1"/>
      <c r="E3038" s="1"/>
      <c r="F3038" s="1" t="str">
        <f>IFERROR(__xludf.DUMMYFUNCTION("""COMPUTED_VALUE"""),"2022-04-11 08:35:13 UTC")</f>
        <v>2022-04-11 08:35:13 UTC</v>
      </c>
      <c r="G3038" s="1" t="str">
        <f>IFERROR(__xludf.DUMMYFUNCTION("""COMPUTED_VALUE"""),"b0fa911e2bfad31058796f2488b191db")</f>
        <v>b0fa911e2bfad31058796f2488b191db</v>
      </c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>
      <c r="A3039" s="2" t="s">
        <v>3457</v>
      </c>
      <c r="B3039" s="2" t="s">
        <v>1449</v>
      </c>
      <c r="C3039" s="1"/>
      <c r="D3039" s="1"/>
      <c r="E3039" s="1"/>
      <c r="F3039" s="1" t="str">
        <f>IFERROR(__xludf.DUMMYFUNCTION("""COMPUTED_VALUE"""),"2022-04-11 08:35:11 UTC")</f>
        <v>2022-04-11 08:35:11 UTC</v>
      </c>
      <c r="G3039" s="1" t="str">
        <f>IFERROR(__xludf.DUMMYFUNCTION("""COMPUTED_VALUE"""),"d5509eeaaf7f8a06ac0e915ffeba762f")</f>
        <v>d5509eeaaf7f8a06ac0e915ffeba762f</v>
      </c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>
      <c r="A3040" s="2" t="s">
        <v>3458</v>
      </c>
      <c r="B3040" s="2" t="s">
        <v>2609</v>
      </c>
      <c r="C3040" s="1"/>
      <c r="D3040" s="1"/>
      <c r="E3040" s="1"/>
      <c r="F3040" s="1" t="str">
        <f>IFERROR(__xludf.DUMMYFUNCTION("""COMPUTED_VALUE"""),"2022-04-11 08:35:06 UTC")</f>
        <v>2022-04-11 08:35:06 UTC</v>
      </c>
      <c r="G3040" s="1" t="str">
        <f>IFERROR(__xludf.DUMMYFUNCTION("""COMPUTED_VALUE"""),"41669c7642d645938868bb2f820c09dc")</f>
        <v>41669c7642d645938868bb2f820c09dc</v>
      </c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>
      <c r="A3041" s="2" t="s">
        <v>3459</v>
      </c>
      <c r="B3041" s="2" t="s">
        <v>2609</v>
      </c>
      <c r="C3041" s="1"/>
      <c r="D3041" s="1"/>
      <c r="E3041" s="1"/>
      <c r="F3041" s="1" t="str">
        <f>IFERROR(__xludf.DUMMYFUNCTION("""COMPUTED_VALUE"""),"2022-04-11 08:34:34 UTC")</f>
        <v>2022-04-11 08:34:34 UTC</v>
      </c>
      <c r="G3041" s="1" t="str">
        <f>IFERROR(__xludf.DUMMYFUNCTION("""COMPUTED_VALUE"""),"49c0169d30ef91fcb665f840de37b14b")</f>
        <v>49c0169d30ef91fcb665f840de37b14b</v>
      </c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>
      <c r="A3042" s="2" t="s">
        <v>3460</v>
      </c>
      <c r="B3042" s="2" t="s">
        <v>2609</v>
      </c>
      <c r="C3042" s="1"/>
      <c r="D3042" s="1"/>
      <c r="E3042" s="1"/>
      <c r="F3042" s="1" t="str">
        <f>IFERROR(__xludf.DUMMYFUNCTION("""COMPUTED_VALUE"""),"2022-04-11 08:34:32 UTC")</f>
        <v>2022-04-11 08:34:32 UTC</v>
      </c>
      <c r="G3042" s="1" t="str">
        <f>IFERROR(__xludf.DUMMYFUNCTION("""COMPUTED_VALUE"""),"212b1837f138626550a07fbc9264be86")</f>
        <v>212b1837f138626550a07fbc9264be86</v>
      </c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>
      <c r="A3043" s="2" t="s">
        <v>3461</v>
      </c>
      <c r="B3043" s="1"/>
      <c r="C3043" s="1"/>
      <c r="D3043" s="1"/>
      <c r="E3043" s="1"/>
      <c r="F3043" s="1" t="str">
        <f>IFERROR(__xludf.DUMMYFUNCTION("""COMPUTED_VALUE"""),"2022-04-11 08:34:27 UTC")</f>
        <v>2022-04-11 08:34:27 UTC</v>
      </c>
      <c r="G3043" s="1" t="str">
        <f>IFERROR(__xludf.DUMMYFUNCTION("""COMPUTED_VALUE"""),"b2bfc5ec36a42e32f49f60d94fb95164")</f>
        <v>b2bfc5ec36a42e32f49f60d94fb95164</v>
      </c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>
      <c r="A3044" s="2" t="s">
        <v>3462</v>
      </c>
      <c r="B3044" s="2" t="s">
        <v>2609</v>
      </c>
      <c r="C3044" s="1"/>
      <c r="D3044" s="1"/>
      <c r="E3044" s="1"/>
      <c r="F3044" s="1" t="str">
        <f>IFERROR(__xludf.DUMMYFUNCTION("""COMPUTED_VALUE"""),"2022-04-11 08:34:24 UTC")</f>
        <v>2022-04-11 08:34:24 UTC</v>
      </c>
      <c r="G3044" s="1" t="str">
        <f>IFERROR(__xludf.DUMMYFUNCTION("""COMPUTED_VALUE"""),"2b07b067439be9480b97f0bc79226daf")</f>
        <v>2b07b067439be9480b97f0bc79226daf</v>
      </c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>
      <c r="A3045" s="2" t="s">
        <v>3463</v>
      </c>
      <c r="B3045" s="1"/>
      <c r="C3045" s="1"/>
      <c r="D3045" s="1"/>
      <c r="E3045" s="1"/>
      <c r="F3045" s="1" t="str">
        <f>IFERROR(__xludf.DUMMYFUNCTION("""COMPUTED_VALUE"""),"2022-04-11 08:34:13 UTC")</f>
        <v>2022-04-11 08:34:13 UTC</v>
      </c>
      <c r="G3045" s="1" t="str">
        <f>IFERROR(__xludf.DUMMYFUNCTION("""COMPUTED_VALUE"""),"ddceb4bac6ec54a82b1caeb999cbd854")</f>
        <v>ddceb4bac6ec54a82b1caeb999cbd854</v>
      </c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>
      <c r="A3046" s="2" t="s">
        <v>3464</v>
      </c>
      <c r="B3046" s="2" t="s">
        <v>2609</v>
      </c>
      <c r="C3046" s="1"/>
      <c r="D3046" s="1"/>
      <c r="E3046" s="1"/>
      <c r="F3046" s="1" t="str">
        <f>IFERROR(__xludf.DUMMYFUNCTION("""COMPUTED_VALUE"""),"2022-04-11 08:33:55 UTC")</f>
        <v>2022-04-11 08:33:55 UTC</v>
      </c>
      <c r="G3046" s="1" t="str">
        <f>IFERROR(__xludf.DUMMYFUNCTION("""COMPUTED_VALUE"""),"459a60a0f7f960174a192930626f144c")</f>
        <v>459a60a0f7f960174a192930626f144c</v>
      </c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>
      <c r="A3047" s="2" t="s">
        <v>3465</v>
      </c>
      <c r="B3047" s="1"/>
      <c r="C3047" s="1"/>
      <c r="D3047" s="1"/>
      <c r="E3047" s="1"/>
      <c r="F3047" s="1" t="str">
        <f>IFERROR(__xludf.DUMMYFUNCTION("""COMPUTED_VALUE"""),"2022-04-11 08:33:35 UTC")</f>
        <v>2022-04-11 08:33:35 UTC</v>
      </c>
      <c r="G3047" s="1" t="str">
        <f>IFERROR(__xludf.DUMMYFUNCTION("""COMPUTED_VALUE"""),"078c09340fcccdf93379f1714bdc0be6")</f>
        <v>078c09340fcccdf93379f1714bdc0be6</v>
      </c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>
      <c r="A3048" s="2" t="s">
        <v>3466</v>
      </c>
      <c r="B3048" s="1"/>
      <c r="C3048" s="1"/>
      <c r="D3048" s="1"/>
      <c r="E3048" s="1"/>
      <c r="F3048" s="1" t="str">
        <f>IFERROR(__xludf.DUMMYFUNCTION("""COMPUTED_VALUE"""),"2022-04-11 08:32:14 UTC")</f>
        <v>2022-04-11 08:32:14 UTC</v>
      </c>
      <c r="G3048" s="1" t="str">
        <f>IFERROR(__xludf.DUMMYFUNCTION("""COMPUTED_VALUE"""),"a86029c8f0e6bd8fa5faef90b66e3128")</f>
        <v>a86029c8f0e6bd8fa5faef90b66e3128</v>
      </c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>
      <c r="A3049" s="2" t="s">
        <v>3467</v>
      </c>
      <c r="B3049" s="1"/>
      <c r="C3049" s="1"/>
      <c r="D3049" s="1"/>
      <c r="E3049" s="1"/>
      <c r="F3049" s="1" t="str">
        <f>IFERROR(__xludf.DUMMYFUNCTION("""COMPUTED_VALUE"""),"2022-04-11 08:32:13 UTC")</f>
        <v>2022-04-11 08:32:13 UTC</v>
      </c>
      <c r="G3049" s="1" t="str">
        <f>IFERROR(__xludf.DUMMYFUNCTION("""COMPUTED_VALUE"""),"a86029c8f0e6bd8fa5faef90b66e3128")</f>
        <v>a86029c8f0e6bd8fa5faef90b66e3128</v>
      </c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>
      <c r="A3050" s="2" t="s">
        <v>3468</v>
      </c>
      <c r="B3050" s="1"/>
      <c r="C3050" s="1"/>
      <c r="D3050" s="1"/>
      <c r="E3050" s="1"/>
      <c r="F3050" s="1" t="str">
        <f>IFERROR(__xludf.DUMMYFUNCTION("""COMPUTED_VALUE"""),"2022-04-11 08:32:11 UTC")</f>
        <v>2022-04-11 08:32:11 UTC</v>
      </c>
      <c r="G3050" s="1" t="str">
        <f>IFERROR(__xludf.DUMMYFUNCTION("""COMPUTED_VALUE"""),"34672700f7d8104fe2d1af1a842c04bf")</f>
        <v>34672700f7d8104fe2d1af1a842c04bf</v>
      </c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>
      <c r="A3051" s="2" t="s">
        <v>3469</v>
      </c>
      <c r="B3051" s="1"/>
      <c r="C3051" s="1"/>
      <c r="D3051" s="1"/>
      <c r="E3051" s="1"/>
      <c r="F3051" s="1" t="str">
        <f>IFERROR(__xludf.DUMMYFUNCTION("""COMPUTED_VALUE"""),"2022-04-11 08:32:10 UTC")</f>
        <v>2022-04-11 08:32:10 UTC</v>
      </c>
      <c r="G3051" s="1" t="str">
        <f>IFERROR(__xludf.DUMMYFUNCTION("""COMPUTED_VALUE"""),"34672700f7d8104fe2d1af1a842c04bf")</f>
        <v>34672700f7d8104fe2d1af1a842c04bf</v>
      </c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>
      <c r="A3052" s="2" t="s">
        <v>3470</v>
      </c>
      <c r="B3052" s="1"/>
      <c r="C3052" s="1"/>
      <c r="D3052" s="1"/>
      <c r="E3052" s="1"/>
      <c r="F3052" s="1" t="str">
        <f>IFERROR(__xludf.DUMMYFUNCTION("""COMPUTED_VALUE"""),"2022-04-11 08:32:08 UTC")</f>
        <v>2022-04-11 08:32:08 UTC</v>
      </c>
      <c r="G3052" s="1" t="str">
        <f>IFERROR(__xludf.DUMMYFUNCTION("""COMPUTED_VALUE"""),"34672700f7d8104fe2d1af1a842c04bf")</f>
        <v>34672700f7d8104fe2d1af1a842c04bf</v>
      </c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>
      <c r="A3053" s="2" t="s">
        <v>3471</v>
      </c>
      <c r="B3053" s="1"/>
      <c r="C3053" s="1"/>
      <c r="D3053" s="1"/>
      <c r="E3053" s="1"/>
      <c r="F3053" s="1" t="str">
        <f>IFERROR(__xludf.DUMMYFUNCTION("""COMPUTED_VALUE"""),"2022-04-11 08:32:07 UTC")</f>
        <v>2022-04-11 08:32:07 UTC</v>
      </c>
      <c r="G3053" s="1" t="str">
        <f>IFERROR(__xludf.DUMMYFUNCTION("""COMPUTED_VALUE"""),"87dd9f8dca2fe4ddd11960c4ed87c3b3")</f>
        <v>87dd9f8dca2fe4ddd11960c4ed87c3b3</v>
      </c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>
      <c r="A3054" s="2" t="s">
        <v>3472</v>
      </c>
      <c r="B3054" s="2" t="s">
        <v>3473</v>
      </c>
      <c r="C3054" s="1"/>
      <c r="D3054" s="1"/>
      <c r="E3054" s="1"/>
      <c r="F3054" s="1" t="str">
        <f>IFERROR(__xludf.DUMMYFUNCTION("""COMPUTED_VALUE"""),"2022-04-11 08:32:06 UTC")</f>
        <v>2022-04-11 08:32:06 UTC</v>
      </c>
      <c r="G3054" s="1" t="str">
        <f>IFERROR(__xludf.DUMMYFUNCTION("""COMPUTED_VALUE"""),"87dd9f8dca2fe4ddd11960c4ed87c3b3")</f>
        <v>87dd9f8dca2fe4ddd11960c4ed87c3b3</v>
      </c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>
      <c r="A3055" s="2" t="s">
        <v>3474</v>
      </c>
      <c r="B3055" s="1"/>
      <c r="C3055" s="1"/>
      <c r="D3055" s="1"/>
      <c r="E3055" s="1"/>
      <c r="F3055" s="1" t="str">
        <f>IFERROR(__xludf.DUMMYFUNCTION("""COMPUTED_VALUE"""),"2022-04-11 08:32:05 UTC")</f>
        <v>2022-04-11 08:32:05 UTC</v>
      </c>
      <c r="G3055" s="1" t="str">
        <f>IFERROR(__xludf.DUMMYFUNCTION("""COMPUTED_VALUE"""),"416809cb01107a24d7af259cf1ac4231")</f>
        <v>416809cb01107a24d7af259cf1ac4231</v>
      </c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>
      <c r="A3056" s="2" t="s">
        <v>3475</v>
      </c>
      <c r="B3056" s="1"/>
      <c r="C3056" s="1"/>
      <c r="D3056" s="1"/>
      <c r="E3056" s="1"/>
      <c r="F3056" s="1" t="str">
        <f>IFERROR(__xludf.DUMMYFUNCTION("""COMPUTED_VALUE"""),"2022-04-11 08:32:04 UTC")</f>
        <v>2022-04-11 08:32:04 UTC</v>
      </c>
      <c r="G3056" s="1" t="str">
        <f>IFERROR(__xludf.DUMMYFUNCTION("""COMPUTED_VALUE"""),"87dd9f8dca2fe4ddd11960c4ed87c3b3")</f>
        <v>87dd9f8dca2fe4ddd11960c4ed87c3b3</v>
      </c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>
      <c r="A3057" s="2" t="s">
        <v>3476</v>
      </c>
      <c r="B3057" s="2" t="s">
        <v>3307</v>
      </c>
      <c r="C3057" s="1"/>
      <c r="D3057" s="1"/>
      <c r="E3057" s="1"/>
      <c r="F3057" s="1" t="str">
        <f>IFERROR(__xludf.DUMMYFUNCTION("""COMPUTED_VALUE"""),"2022-04-11 08:32:03 UTC")</f>
        <v>2022-04-11 08:32:03 UTC</v>
      </c>
      <c r="G3057" s="1" t="str">
        <f>IFERROR(__xludf.DUMMYFUNCTION("""COMPUTED_VALUE"""),"87dd9f8dca2fe4ddd11960c4ed87c3b3")</f>
        <v>87dd9f8dca2fe4ddd11960c4ed87c3b3</v>
      </c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>
      <c r="A3058" s="2" t="s">
        <v>3477</v>
      </c>
      <c r="B3058" s="1"/>
      <c r="C3058" s="1"/>
      <c r="D3058" s="1"/>
      <c r="E3058" s="1"/>
      <c r="F3058" s="1" t="str">
        <f>IFERROR(__xludf.DUMMYFUNCTION("""COMPUTED_VALUE"""),"2022-04-11 08:32:02 UTC")</f>
        <v>2022-04-11 08:32:02 UTC</v>
      </c>
      <c r="G3058" s="1" t="str">
        <f>IFERROR(__xludf.DUMMYFUNCTION("""COMPUTED_VALUE"""),"5348a29e66ad7ad1751f298fe67aad2c")</f>
        <v>5348a29e66ad7ad1751f298fe67aad2c</v>
      </c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>
      <c r="A3059" s="2" t="s">
        <v>3477</v>
      </c>
      <c r="B3059" s="2" t="s">
        <v>3307</v>
      </c>
      <c r="C3059" s="1"/>
      <c r="D3059" s="1"/>
      <c r="E3059" s="1"/>
      <c r="F3059" s="1" t="str">
        <f>IFERROR(__xludf.DUMMYFUNCTION("""COMPUTED_VALUE"""),"2022-04-11 08:32:02 UTC")</f>
        <v>2022-04-11 08:32:02 UTC</v>
      </c>
      <c r="G3059" s="1" t="str">
        <f>IFERROR(__xludf.DUMMYFUNCTION("""COMPUTED_VALUE"""),"87dd9f8dca2fe4ddd11960c4ed87c3b3")</f>
        <v>87dd9f8dca2fe4ddd11960c4ed87c3b3</v>
      </c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>
      <c r="A3060" s="2" t="s">
        <v>3478</v>
      </c>
      <c r="B3060" s="2" t="s">
        <v>3307</v>
      </c>
      <c r="C3060" s="1"/>
      <c r="D3060" s="1"/>
      <c r="E3060" s="1"/>
      <c r="F3060" s="1" t="str">
        <f>IFERROR(__xludf.DUMMYFUNCTION("""COMPUTED_VALUE"""),"2022-04-11 08:32:00 UTC")</f>
        <v>2022-04-11 08:32:00 UTC</v>
      </c>
      <c r="G3060" s="1" t="str">
        <f>IFERROR(__xludf.DUMMYFUNCTION("""COMPUTED_VALUE"""),"87dd9f8dca2fe4ddd11960c4ed87c3b3")</f>
        <v>87dd9f8dca2fe4ddd11960c4ed87c3b3</v>
      </c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>
      <c r="A3061" s="2" t="s">
        <v>3479</v>
      </c>
      <c r="B3061" s="2" t="s">
        <v>3307</v>
      </c>
      <c r="C3061" s="1"/>
      <c r="D3061" s="1"/>
      <c r="E3061" s="1"/>
      <c r="F3061" s="1" t="str">
        <f>IFERROR(__xludf.DUMMYFUNCTION("""COMPUTED_VALUE"""),"2022-04-11 08:31:56 UTC")</f>
        <v>2022-04-11 08:31:56 UTC</v>
      </c>
      <c r="G3061" s="1" t="str">
        <f>IFERROR(__xludf.DUMMYFUNCTION("""COMPUTED_VALUE"""),"87dd9f8dca2fe4ddd11960c4ed87c3b3")</f>
        <v>87dd9f8dca2fe4ddd11960c4ed87c3b3</v>
      </c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>
      <c r="A3062" s="2" t="s">
        <v>3480</v>
      </c>
      <c r="B3062" s="1"/>
      <c r="C3062" s="1"/>
      <c r="D3062" s="1"/>
      <c r="E3062" s="1"/>
      <c r="F3062" s="1" t="str">
        <f>IFERROR(__xludf.DUMMYFUNCTION("""COMPUTED_VALUE"""),"2022-04-11 08:31:54 UTC")</f>
        <v>2022-04-11 08:31:54 UTC</v>
      </c>
      <c r="G3062" s="1" t="str">
        <f>IFERROR(__xludf.DUMMYFUNCTION("""COMPUTED_VALUE"""),"c48a7fd09e2ba885257cd35978a0a7fe")</f>
        <v>c48a7fd09e2ba885257cd35978a0a7fe</v>
      </c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>
      <c r="A3063" s="2" t="s">
        <v>3481</v>
      </c>
      <c r="B3063" s="2" t="s">
        <v>3307</v>
      </c>
      <c r="C3063" s="1"/>
      <c r="D3063" s="1"/>
      <c r="E3063" s="1"/>
      <c r="F3063" s="1" t="str">
        <f>IFERROR(__xludf.DUMMYFUNCTION("""COMPUTED_VALUE"""),"2022-04-11 08:31:52 UTC")</f>
        <v>2022-04-11 08:31:52 UTC</v>
      </c>
      <c r="G3063" s="1" t="str">
        <f>IFERROR(__xludf.DUMMYFUNCTION("""COMPUTED_VALUE"""),"87dd9f8dca2fe4ddd11960c4ed87c3b3")</f>
        <v>87dd9f8dca2fe4ddd11960c4ed87c3b3</v>
      </c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>
      <c r="A3064" s="2" t="s">
        <v>3482</v>
      </c>
      <c r="B3064" s="2" t="s">
        <v>3483</v>
      </c>
      <c r="C3064" s="1"/>
      <c r="D3064" s="1"/>
      <c r="E3064" s="1"/>
      <c r="F3064" s="1" t="str">
        <f>IFERROR(__xludf.DUMMYFUNCTION("""COMPUTED_VALUE"""),"2022-04-11 08:31:45 UTC")</f>
        <v>2022-04-11 08:31:45 UTC</v>
      </c>
      <c r="G3064" s="1" t="str">
        <f>IFERROR(__xludf.DUMMYFUNCTION("""COMPUTED_VALUE"""),"87dd9f8dca2fe4ddd11960c4ed87c3b3")</f>
        <v>87dd9f8dca2fe4ddd11960c4ed87c3b3</v>
      </c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>
      <c r="A3065" s="2" t="s">
        <v>3484</v>
      </c>
      <c r="B3065" s="2" t="s">
        <v>3485</v>
      </c>
      <c r="C3065" s="1"/>
      <c r="D3065" s="1"/>
      <c r="E3065" s="1"/>
      <c r="F3065" s="1" t="str">
        <f>IFERROR(__xludf.DUMMYFUNCTION("""COMPUTED_VALUE"""),"2022-04-11 08:31:43 UTC")</f>
        <v>2022-04-11 08:31:43 UTC</v>
      </c>
      <c r="G3065" s="1" t="str">
        <f>IFERROR(__xludf.DUMMYFUNCTION("""COMPUTED_VALUE"""),"b02bfd771ea762144e5a2ef547730528")</f>
        <v>b02bfd771ea762144e5a2ef547730528</v>
      </c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>
      <c r="A3066" s="2" t="s">
        <v>3484</v>
      </c>
      <c r="B3066" s="2" t="s">
        <v>1263</v>
      </c>
      <c r="C3066" s="1"/>
      <c r="D3066" s="1"/>
      <c r="E3066" s="1"/>
      <c r="F3066" s="1" t="str">
        <f>IFERROR(__xludf.DUMMYFUNCTION("""COMPUTED_VALUE"""),"2022-04-11 08:31:43 UTC")</f>
        <v>2022-04-11 08:31:43 UTC</v>
      </c>
      <c r="G3066" s="1" t="str">
        <f>IFERROR(__xludf.DUMMYFUNCTION("""COMPUTED_VALUE"""),"b02bfd771ea762144e5a2ef547730528")</f>
        <v>b02bfd771ea762144e5a2ef547730528</v>
      </c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>
      <c r="A3067" s="2" t="s">
        <v>3486</v>
      </c>
      <c r="B3067" s="1"/>
      <c r="C3067" s="1"/>
      <c r="D3067" s="1"/>
      <c r="E3067" s="1"/>
      <c r="F3067" s="1" t="str">
        <f>IFERROR(__xludf.DUMMYFUNCTION("""COMPUTED_VALUE"""),"2022-04-11 08:31:35 UTC")</f>
        <v>2022-04-11 08:31:35 UTC</v>
      </c>
      <c r="G3067" s="1" t="str">
        <f>IFERROR(__xludf.DUMMYFUNCTION("""COMPUTED_VALUE"""),"b02bfd771ea762144e5a2ef547730528")</f>
        <v>b02bfd771ea762144e5a2ef547730528</v>
      </c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>
      <c r="A3068" s="2" t="s">
        <v>3487</v>
      </c>
      <c r="B3068" s="2" t="s">
        <v>1263</v>
      </c>
      <c r="C3068" s="1"/>
      <c r="D3068" s="1"/>
      <c r="E3068" s="1"/>
      <c r="F3068" s="1" t="str">
        <f>IFERROR(__xludf.DUMMYFUNCTION("""COMPUTED_VALUE"""),"2022-04-11 08:31:19 UTC")</f>
        <v>2022-04-11 08:31:19 UTC</v>
      </c>
      <c r="G3068" s="1" t="str">
        <f>IFERROR(__xludf.DUMMYFUNCTION("""COMPUTED_VALUE"""),"bc977be13bcb4a1a6d2eb73e7f2f03dd")</f>
        <v>bc977be13bcb4a1a6d2eb73e7f2f03dd</v>
      </c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>
      <c r="A3069" s="2" t="s">
        <v>3488</v>
      </c>
      <c r="B3069" s="1"/>
      <c r="C3069" s="1"/>
      <c r="D3069" s="1"/>
      <c r="E3069" s="1"/>
      <c r="F3069" s="1" t="str">
        <f>IFERROR(__xludf.DUMMYFUNCTION("""COMPUTED_VALUE"""),"2022-04-11 08:31:09 UTC")</f>
        <v>2022-04-11 08:31:09 UTC</v>
      </c>
      <c r="G3069" s="1" t="str">
        <f>IFERROR(__xludf.DUMMYFUNCTION("""COMPUTED_VALUE"""),"b02bfd771ea762144e5a2ef547730528")</f>
        <v>b02bfd771ea762144e5a2ef547730528</v>
      </c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>
      <c r="A3070" s="2" t="s">
        <v>3489</v>
      </c>
      <c r="B3070" s="2" t="s">
        <v>3307</v>
      </c>
      <c r="C3070" s="1"/>
      <c r="D3070" s="1"/>
      <c r="E3070" s="1"/>
      <c r="F3070" s="1" t="str">
        <f>IFERROR(__xludf.DUMMYFUNCTION("""COMPUTED_VALUE"""),"2022-04-11 08:31:08 UTC")</f>
        <v>2022-04-11 08:31:08 UTC</v>
      </c>
      <c r="G3070" s="1" t="str">
        <f>IFERROR(__xludf.DUMMYFUNCTION("""COMPUTED_VALUE"""),"1ca64d7f470789d744ee53bab65764cc")</f>
        <v>1ca64d7f470789d744ee53bab65764cc</v>
      </c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>
      <c r="A3071" s="2" t="s">
        <v>3490</v>
      </c>
      <c r="B3071" s="1"/>
      <c r="C3071" s="1"/>
      <c r="D3071" s="1"/>
      <c r="E3071" s="1"/>
      <c r="F3071" s="1" t="str">
        <f>IFERROR(__xludf.DUMMYFUNCTION("""COMPUTED_VALUE"""),"2022-04-11 08:31:06 UTC")</f>
        <v>2022-04-11 08:31:06 UTC</v>
      </c>
      <c r="G3071" s="1" t="str">
        <f>IFERROR(__xludf.DUMMYFUNCTION("""COMPUTED_VALUE"""),"b02bfd771ea762144e5a2ef547730528")</f>
        <v>b02bfd771ea762144e5a2ef547730528</v>
      </c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>
      <c r="A3072" s="2" t="s">
        <v>3491</v>
      </c>
      <c r="B3072" s="1"/>
      <c r="C3072" s="1"/>
      <c r="D3072" s="1"/>
      <c r="E3072" s="1"/>
      <c r="F3072" s="1" t="str">
        <f>IFERROR(__xludf.DUMMYFUNCTION("""COMPUTED_VALUE"""),"2022-04-11 08:31:05 UTC")</f>
        <v>2022-04-11 08:31:05 UTC</v>
      </c>
      <c r="G3072" s="1" t="str">
        <f>IFERROR(__xludf.DUMMYFUNCTION("""COMPUTED_VALUE"""),"1ca64d7f470789d744ee53bab65764cc")</f>
        <v>1ca64d7f470789d744ee53bab65764cc</v>
      </c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>
      <c r="A3073" s="2" t="s">
        <v>3492</v>
      </c>
      <c r="B3073" s="1"/>
      <c r="C3073" s="1"/>
      <c r="D3073" s="1"/>
      <c r="E3073" s="1"/>
      <c r="F3073" s="1" t="str">
        <f>IFERROR(__xludf.DUMMYFUNCTION("""COMPUTED_VALUE"""),"2022-04-11 08:31:04 UTC")</f>
        <v>2022-04-11 08:31:04 UTC</v>
      </c>
      <c r="G3073" s="1" t="str">
        <f>IFERROR(__xludf.DUMMYFUNCTION("""COMPUTED_VALUE"""),"b02bfd771ea762144e5a2ef547730528")</f>
        <v>b02bfd771ea762144e5a2ef547730528</v>
      </c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>
      <c r="A3074" s="2" t="s">
        <v>3493</v>
      </c>
      <c r="B3074" s="2" t="s">
        <v>3307</v>
      </c>
      <c r="C3074" s="1"/>
      <c r="D3074" s="1"/>
      <c r="E3074" s="1"/>
      <c r="F3074" s="1" t="str">
        <f>IFERROR(__xludf.DUMMYFUNCTION("""COMPUTED_VALUE"""),"2022-04-11 08:31:03 UTC")</f>
        <v>2022-04-11 08:31:03 UTC</v>
      </c>
      <c r="G3074" s="1" t="str">
        <f>IFERROR(__xludf.DUMMYFUNCTION("""COMPUTED_VALUE"""),"1ca64d7f470789d744ee53bab65764cc")</f>
        <v>1ca64d7f470789d744ee53bab65764cc</v>
      </c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>
      <c r="A3075" s="2" t="s">
        <v>3494</v>
      </c>
      <c r="B3075" s="1"/>
      <c r="C3075" s="1"/>
      <c r="D3075" s="1"/>
      <c r="E3075" s="1"/>
      <c r="F3075" s="1" t="str">
        <f>IFERROR(__xludf.DUMMYFUNCTION("""COMPUTED_VALUE"""),"2022-04-11 08:31:02 UTC")</f>
        <v>2022-04-11 08:31:02 UTC</v>
      </c>
      <c r="G3075" s="1" t="str">
        <f>IFERROR(__xludf.DUMMYFUNCTION("""COMPUTED_VALUE"""),"1ca64d7f470789d744ee53bab65764cc")</f>
        <v>1ca64d7f470789d744ee53bab65764cc</v>
      </c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>
      <c r="A3076" s="2" t="s">
        <v>3495</v>
      </c>
      <c r="B3076" s="1"/>
      <c r="C3076" s="1"/>
      <c r="D3076" s="1"/>
      <c r="E3076" s="1"/>
      <c r="F3076" s="1" t="str">
        <f>IFERROR(__xludf.DUMMYFUNCTION("""COMPUTED_VALUE"""),"2022-04-11 08:31:00 UTC")</f>
        <v>2022-04-11 08:31:00 UTC</v>
      </c>
      <c r="G3076" s="1" t="str">
        <f>IFERROR(__xludf.DUMMYFUNCTION("""COMPUTED_VALUE"""),"b02bfd771ea762144e5a2ef547730528")</f>
        <v>b02bfd771ea762144e5a2ef547730528</v>
      </c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>
      <c r="A3077" s="2" t="s">
        <v>3496</v>
      </c>
      <c r="B3077" s="1"/>
      <c r="C3077" s="1"/>
      <c r="D3077" s="1"/>
      <c r="E3077" s="1"/>
      <c r="F3077" s="1" t="str">
        <f>IFERROR(__xludf.DUMMYFUNCTION("""COMPUTED_VALUE"""),"2022-04-11 08:30:59 UTC")</f>
        <v>2022-04-11 08:30:59 UTC</v>
      </c>
      <c r="G3077" s="1" t="str">
        <f>IFERROR(__xludf.DUMMYFUNCTION("""COMPUTED_VALUE"""),"1ca64d7f470789d744ee53bab65764cc")</f>
        <v>1ca64d7f470789d744ee53bab65764cc</v>
      </c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>
      <c r="A3078" s="2" t="s">
        <v>3497</v>
      </c>
      <c r="B3078" s="1"/>
      <c r="C3078" s="1"/>
      <c r="D3078" s="1"/>
      <c r="E3078" s="1"/>
      <c r="F3078" s="1" t="str">
        <f>IFERROR(__xludf.DUMMYFUNCTION("""COMPUTED_VALUE"""),"2022-04-11 08:30:58 UTC")</f>
        <v>2022-04-11 08:30:58 UTC</v>
      </c>
      <c r="G3078" s="1" t="str">
        <f>IFERROR(__xludf.DUMMYFUNCTION("""COMPUTED_VALUE"""),"1ca64d7f470789d744ee53bab65764cc")</f>
        <v>1ca64d7f470789d744ee53bab65764cc</v>
      </c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>
      <c r="A3079" s="2" t="s">
        <v>3498</v>
      </c>
      <c r="B3079" s="1"/>
      <c r="C3079" s="1"/>
      <c r="D3079" s="1"/>
      <c r="E3079" s="1"/>
      <c r="F3079" s="1" t="str">
        <f>IFERROR(__xludf.DUMMYFUNCTION("""COMPUTED_VALUE"""),"2022-04-11 08:30:57 UTC")</f>
        <v>2022-04-11 08:30:57 UTC</v>
      </c>
      <c r="G3079" s="1" t="str">
        <f>IFERROR(__xludf.DUMMYFUNCTION("""COMPUTED_VALUE"""),"b02bfd771ea762144e5a2ef547730528")</f>
        <v>b02bfd771ea762144e5a2ef547730528</v>
      </c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>
      <c r="A3080" s="2" t="s">
        <v>3499</v>
      </c>
      <c r="B3080" s="1"/>
      <c r="C3080" s="1"/>
      <c r="D3080" s="1"/>
      <c r="E3080" s="1"/>
      <c r="F3080" s="1" t="str">
        <f>IFERROR(__xludf.DUMMYFUNCTION("""COMPUTED_VALUE"""),"2022-04-11 08:30:55 UTC")</f>
        <v>2022-04-11 08:30:55 UTC</v>
      </c>
      <c r="G3080" s="1" t="str">
        <f>IFERROR(__xludf.DUMMYFUNCTION("""COMPUTED_VALUE"""),"1ca64d7f470789d744ee53bab65764cc")</f>
        <v>1ca64d7f470789d744ee53bab65764cc</v>
      </c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>
      <c r="A3081" s="2" t="s">
        <v>3500</v>
      </c>
      <c r="B3081" s="1"/>
      <c r="C3081" s="1"/>
      <c r="D3081" s="1"/>
      <c r="E3081" s="1"/>
      <c r="F3081" s="1" t="str">
        <f>IFERROR(__xludf.DUMMYFUNCTION("""COMPUTED_VALUE"""),"2022-04-11 08:30:54 UTC")</f>
        <v>2022-04-11 08:30:54 UTC</v>
      </c>
      <c r="G3081" s="1" t="str">
        <f>IFERROR(__xludf.DUMMYFUNCTION("""COMPUTED_VALUE"""),"1ca64d7f470789d744ee53bab65764cc")</f>
        <v>1ca64d7f470789d744ee53bab65764cc</v>
      </c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>
      <c r="A3082" s="2" t="s">
        <v>3501</v>
      </c>
      <c r="B3082" s="1"/>
      <c r="C3082" s="1"/>
      <c r="D3082" s="1"/>
      <c r="E3082" s="1"/>
      <c r="F3082" s="1" t="str">
        <f>IFERROR(__xludf.DUMMYFUNCTION("""COMPUTED_VALUE"""),"2022-04-11 08:30:52 UTC")</f>
        <v>2022-04-11 08:30:52 UTC</v>
      </c>
      <c r="G3082" s="1" t="str">
        <f>IFERROR(__xludf.DUMMYFUNCTION("""COMPUTED_VALUE"""),"1ca64d7f470789d744ee53bab65764cc")</f>
        <v>1ca64d7f470789d744ee53bab65764cc</v>
      </c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>
      <c r="A3083" s="2" t="s">
        <v>3502</v>
      </c>
      <c r="B3083" s="1"/>
      <c r="C3083" s="1"/>
      <c r="D3083" s="1"/>
      <c r="E3083" s="1"/>
      <c r="F3083" s="1" t="str">
        <f>IFERROR(__xludf.DUMMYFUNCTION("""COMPUTED_VALUE"""),"2022-04-11 08:30:49 UTC")</f>
        <v>2022-04-11 08:30:49 UTC</v>
      </c>
      <c r="G3083" s="1" t="str">
        <f>IFERROR(__xludf.DUMMYFUNCTION("""COMPUTED_VALUE"""),"1ca64d7f470789d744ee53bab65764cc")</f>
        <v>1ca64d7f470789d744ee53bab65764cc</v>
      </c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>
      <c r="A3084" s="2" t="s">
        <v>3503</v>
      </c>
      <c r="B3084" s="1"/>
      <c r="C3084" s="1"/>
      <c r="D3084" s="1"/>
      <c r="E3084" s="1"/>
      <c r="F3084" s="1" t="str">
        <f>IFERROR(__xludf.DUMMYFUNCTION("""COMPUTED_VALUE"""),"2022-04-11 08:30:47 UTC")</f>
        <v>2022-04-11 08:30:47 UTC</v>
      </c>
      <c r="G3084" s="1" t="str">
        <f>IFERROR(__xludf.DUMMYFUNCTION("""COMPUTED_VALUE"""),"1ca64d7f470789d744ee53bab65764cc")</f>
        <v>1ca64d7f470789d744ee53bab65764cc</v>
      </c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>
      <c r="A3085" s="2" t="s">
        <v>3504</v>
      </c>
      <c r="B3085" s="2" t="s">
        <v>3505</v>
      </c>
      <c r="C3085" s="1"/>
      <c r="D3085" s="1"/>
      <c r="E3085" s="1"/>
      <c r="F3085" s="1" t="str">
        <f>IFERROR(__xludf.DUMMYFUNCTION("""COMPUTED_VALUE"""),"2022-04-11 08:30:27 UTC")</f>
        <v>2022-04-11 08:30:27 UTC</v>
      </c>
      <c r="G3085" s="1" t="str">
        <f>IFERROR(__xludf.DUMMYFUNCTION("""COMPUTED_VALUE"""),"1ca64d7f470789d744ee53bab65764cc")</f>
        <v>1ca64d7f470789d744ee53bab65764cc</v>
      </c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>
      <c r="A3086" s="2" t="s">
        <v>3506</v>
      </c>
      <c r="B3086" s="1"/>
      <c r="C3086" s="1"/>
      <c r="D3086" s="1"/>
      <c r="E3086" s="1"/>
      <c r="F3086" s="1" t="str">
        <f>IFERROR(__xludf.DUMMYFUNCTION("""COMPUTED_VALUE"""),"2022-04-11 08:30:14 UTC")</f>
        <v>2022-04-11 08:30:14 UTC</v>
      </c>
      <c r="G3086" s="1" t="str">
        <f>IFERROR(__xludf.DUMMYFUNCTION("""COMPUTED_VALUE"""),"526a4c68a0ef06790c073266727e831e")</f>
        <v>526a4c68a0ef06790c073266727e831e</v>
      </c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>
      <c r="A3087" s="2" t="s">
        <v>3507</v>
      </c>
      <c r="B3087" s="1"/>
      <c r="C3087" s="1"/>
      <c r="D3087" s="1"/>
      <c r="E3087" s="1"/>
      <c r="F3087" s="1" t="str">
        <f>IFERROR(__xludf.DUMMYFUNCTION("""COMPUTED_VALUE"""),"2022-04-11 08:30:10 UTC")</f>
        <v>2022-04-11 08:30:10 UTC</v>
      </c>
      <c r="G3087" s="1" t="str">
        <f>IFERROR(__xludf.DUMMYFUNCTION("""COMPUTED_VALUE"""),"1ca64d7f470789d744ee53bab65764cc")</f>
        <v>1ca64d7f470789d744ee53bab65764cc</v>
      </c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>
      <c r="A3088" s="2" t="s">
        <v>3508</v>
      </c>
      <c r="B3088" s="2" t="s">
        <v>3509</v>
      </c>
      <c r="C3088" s="1"/>
      <c r="D3088" s="1"/>
      <c r="E3088" s="1"/>
      <c r="F3088" s="1" t="str">
        <f>IFERROR(__xludf.DUMMYFUNCTION("""COMPUTED_VALUE"""),"2022-04-11 08:30:00 UTC")</f>
        <v>2022-04-11 08:30:00 UTC</v>
      </c>
      <c r="G3088" s="1" t="str">
        <f>IFERROR(__xludf.DUMMYFUNCTION("""COMPUTED_VALUE"""),"1ca64d7f470789d744ee53bab65764cc")</f>
        <v>1ca64d7f470789d744ee53bab65764cc</v>
      </c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>
      <c r="A3089" s="2" t="s">
        <v>3510</v>
      </c>
      <c r="B3089" s="2" t="s">
        <v>3511</v>
      </c>
      <c r="C3089" s="1"/>
      <c r="D3089" s="1"/>
      <c r="E3089" s="1"/>
      <c r="F3089" s="1" t="str">
        <f>IFERROR(__xludf.DUMMYFUNCTION("""COMPUTED_VALUE"""),"2022-04-11 08:29:53 UTC")</f>
        <v>2022-04-11 08:29:53 UTC</v>
      </c>
      <c r="G3089" s="1" t="str">
        <f>IFERROR(__xludf.DUMMYFUNCTION("""COMPUTED_VALUE"""),"1ca64d7f470789d744ee53bab65764cc")</f>
        <v>1ca64d7f470789d744ee53bab65764cc</v>
      </c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>
      <c r="A3090" s="2" t="s">
        <v>3512</v>
      </c>
      <c r="B3090" s="1"/>
      <c r="C3090" s="1"/>
      <c r="D3090" s="1"/>
      <c r="E3090" s="1"/>
      <c r="F3090" s="1" t="str">
        <f>IFERROR(__xludf.DUMMYFUNCTION("""COMPUTED_VALUE"""),"2022-04-11 08:29:47 UTC")</f>
        <v>2022-04-11 08:29:47 UTC</v>
      </c>
      <c r="G3090" s="1" t="str">
        <f>IFERROR(__xludf.DUMMYFUNCTION("""COMPUTED_VALUE"""),"078c09340fcccdf93379f1714bdc0be6")</f>
        <v>078c09340fcccdf93379f1714bdc0be6</v>
      </c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>
      <c r="A3091" s="2" t="s">
        <v>3513</v>
      </c>
      <c r="B3091" s="2" t="s">
        <v>3509</v>
      </c>
      <c r="C3091" s="1"/>
      <c r="D3091" s="1"/>
      <c r="E3091" s="1"/>
      <c r="F3091" s="1" t="str">
        <f>IFERROR(__xludf.DUMMYFUNCTION("""COMPUTED_VALUE"""),"2022-04-11 08:29:46 UTC")</f>
        <v>2022-04-11 08:29:46 UTC</v>
      </c>
      <c r="G3091" s="1" t="str">
        <f>IFERROR(__xludf.DUMMYFUNCTION("""COMPUTED_VALUE"""),"078c09340fcccdf93379f1714bdc0be6")</f>
        <v>078c09340fcccdf93379f1714bdc0be6</v>
      </c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>
      <c r="A3092" s="2" t="s">
        <v>3514</v>
      </c>
      <c r="B3092" s="2" t="s">
        <v>3509</v>
      </c>
      <c r="C3092" s="1"/>
      <c r="D3092" s="1"/>
      <c r="E3092" s="1"/>
      <c r="F3092" s="1" t="str">
        <f>IFERROR(__xludf.DUMMYFUNCTION("""COMPUTED_VALUE"""),"2022-04-11 08:29:42 UTC")</f>
        <v>2022-04-11 08:29:42 UTC</v>
      </c>
      <c r="G3092" s="1" t="str">
        <f>IFERROR(__xludf.DUMMYFUNCTION("""COMPUTED_VALUE"""),"078c09340fcccdf93379f1714bdc0be6")</f>
        <v>078c09340fcccdf93379f1714bdc0be6</v>
      </c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>
      <c r="A3093" s="2" t="s">
        <v>3515</v>
      </c>
      <c r="B3093" s="1"/>
      <c r="C3093" s="1"/>
      <c r="D3093" s="1"/>
      <c r="E3093" s="1"/>
      <c r="F3093" s="1" t="str">
        <f>IFERROR(__xludf.DUMMYFUNCTION("""COMPUTED_VALUE"""),"2022-04-11 08:29:40 UTC")</f>
        <v>2022-04-11 08:29:40 UTC</v>
      </c>
      <c r="G3093" s="1" t="str">
        <f>IFERROR(__xludf.DUMMYFUNCTION("""COMPUTED_VALUE"""),"078c09340fcccdf93379f1714bdc0be6")</f>
        <v>078c09340fcccdf93379f1714bdc0be6</v>
      </c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>
      <c r="A3094" s="2" t="s">
        <v>3516</v>
      </c>
      <c r="B3094" s="2" t="s">
        <v>3509</v>
      </c>
      <c r="C3094" s="1"/>
      <c r="D3094" s="1"/>
      <c r="E3094" s="1"/>
      <c r="F3094" s="1" t="str">
        <f>IFERROR(__xludf.DUMMYFUNCTION("""COMPUTED_VALUE"""),"2022-04-11 08:29:35 UTC")</f>
        <v>2022-04-11 08:29:35 UTC</v>
      </c>
      <c r="G3094" s="1" t="str">
        <f>IFERROR(__xludf.DUMMYFUNCTION("""COMPUTED_VALUE"""),"078c09340fcccdf93379f1714bdc0be6")</f>
        <v>078c09340fcccdf93379f1714bdc0be6</v>
      </c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>
      <c r="A3095" s="2" t="s">
        <v>3517</v>
      </c>
      <c r="B3095" s="2" t="s">
        <v>3509</v>
      </c>
      <c r="C3095" s="1"/>
      <c r="D3095" s="1"/>
      <c r="E3095" s="1"/>
      <c r="F3095" s="1" t="str">
        <f>IFERROR(__xludf.DUMMYFUNCTION("""COMPUTED_VALUE"""),"2022-04-11 08:29:29 UTC")</f>
        <v>2022-04-11 08:29:29 UTC</v>
      </c>
      <c r="G3095" s="1" t="str">
        <f>IFERROR(__xludf.DUMMYFUNCTION("""COMPUTED_VALUE"""),"078c09340fcccdf93379f1714bdc0be6")</f>
        <v>078c09340fcccdf93379f1714bdc0be6</v>
      </c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>
      <c r="A3096" s="2" t="s">
        <v>3518</v>
      </c>
      <c r="B3096" s="2" t="s">
        <v>3519</v>
      </c>
      <c r="C3096" s="1"/>
      <c r="D3096" s="1"/>
      <c r="E3096" s="1"/>
      <c r="F3096" s="1" t="str">
        <f>IFERROR(__xludf.DUMMYFUNCTION("""COMPUTED_VALUE"""),"2022-04-11 08:29:21 UTC")</f>
        <v>2022-04-11 08:29:21 UTC</v>
      </c>
      <c r="G3096" s="1" t="str">
        <f>IFERROR(__xludf.DUMMYFUNCTION("""COMPUTED_VALUE"""),"974f70ab7b6f54ba97fc513cdeb8a157")</f>
        <v>974f70ab7b6f54ba97fc513cdeb8a157</v>
      </c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>
      <c r="A3097" s="2" t="s">
        <v>3520</v>
      </c>
      <c r="B3097" s="1"/>
      <c r="C3097" s="1"/>
      <c r="D3097" s="1"/>
      <c r="E3097" s="1"/>
      <c r="F3097" s="1" t="str">
        <f>IFERROR(__xludf.DUMMYFUNCTION("""COMPUTED_VALUE"""),"2022-04-11 08:28:02 UTC")</f>
        <v>2022-04-11 08:28:02 UTC</v>
      </c>
      <c r="G3097" s="1" t="str">
        <f>IFERROR(__xludf.DUMMYFUNCTION("""COMPUTED_VALUE"""),"974f70ab7b6f54ba97fc513cdeb8a157")</f>
        <v>974f70ab7b6f54ba97fc513cdeb8a157</v>
      </c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>
      <c r="A3098" s="2" t="s">
        <v>3521</v>
      </c>
      <c r="B3098" s="1"/>
      <c r="C3098" s="1"/>
      <c r="D3098" s="1"/>
      <c r="E3098" s="1"/>
      <c r="F3098" s="1" t="str">
        <f>IFERROR(__xludf.DUMMYFUNCTION("""COMPUTED_VALUE"""),"2022-04-11 08:27:58 UTC")</f>
        <v>2022-04-11 08:27:58 UTC</v>
      </c>
      <c r="G3098" s="1" t="str">
        <f>IFERROR(__xludf.DUMMYFUNCTION("""COMPUTED_VALUE"""),"974f70ab7b6f54ba97fc513cdeb8a157")</f>
        <v>974f70ab7b6f54ba97fc513cdeb8a157</v>
      </c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>
      <c r="A3099" s="2" t="s">
        <v>3522</v>
      </c>
      <c r="B3099" s="2" t="s">
        <v>3523</v>
      </c>
      <c r="C3099" s="1"/>
      <c r="D3099" s="1"/>
      <c r="E3099" s="1"/>
      <c r="F3099" s="1" t="str">
        <f>IFERROR(__xludf.DUMMYFUNCTION("""COMPUTED_VALUE"""),"2022-04-11 08:27:49 UTC")</f>
        <v>2022-04-11 08:27:49 UTC</v>
      </c>
      <c r="G3099" s="1" t="str">
        <f>IFERROR(__xludf.DUMMYFUNCTION("""COMPUTED_VALUE"""),"078c09340fcccdf93379f1714bdc0be6")</f>
        <v>078c09340fcccdf93379f1714bdc0be6</v>
      </c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>
      <c r="A3100" s="2" t="s">
        <v>3524</v>
      </c>
      <c r="B3100" s="1"/>
      <c r="C3100" s="1"/>
      <c r="D3100" s="1"/>
      <c r="E3100" s="1"/>
      <c r="F3100" s="1" t="str">
        <f>IFERROR(__xludf.DUMMYFUNCTION("""COMPUTED_VALUE"""),"2022-04-11 08:27:45 UTC")</f>
        <v>2022-04-11 08:27:45 UTC</v>
      </c>
      <c r="G3100" s="1" t="str">
        <f>IFERROR(__xludf.DUMMYFUNCTION("""COMPUTED_VALUE"""),"21aa48a1286e874d7f6e7a5db95a7882")</f>
        <v>21aa48a1286e874d7f6e7a5db95a7882</v>
      </c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>
      <c r="A3101" s="2" t="s">
        <v>3525</v>
      </c>
      <c r="B3101" s="1"/>
      <c r="C3101" s="1"/>
      <c r="D3101" s="1"/>
      <c r="E3101" s="1"/>
      <c r="F3101" s="1" t="str">
        <f>IFERROR(__xludf.DUMMYFUNCTION("""COMPUTED_VALUE"""),"2022-04-11 08:27:43 UTC")</f>
        <v>2022-04-11 08:27:43 UTC</v>
      </c>
      <c r="G3101" s="1" t="str">
        <f>IFERROR(__xludf.DUMMYFUNCTION("""COMPUTED_VALUE"""),"21aa48a1286e874d7f6e7a5db95a7882")</f>
        <v>21aa48a1286e874d7f6e7a5db95a7882</v>
      </c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>
      <c r="A3102" s="2" t="s">
        <v>3526</v>
      </c>
      <c r="B3102" s="2" t="s">
        <v>2621</v>
      </c>
      <c r="C3102" s="1"/>
      <c r="D3102" s="1"/>
      <c r="E3102" s="1"/>
      <c r="F3102" s="1" t="str">
        <f>IFERROR(__xludf.DUMMYFUNCTION("""COMPUTED_VALUE"""),"2022-04-11 08:27:41 UTC")</f>
        <v>2022-04-11 08:27:41 UTC</v>
      </c>
      <c r="G3102" s="1" t="str">
        <f>IFERROR(__xludf.DUMMYFUNCTION("""COMPUTED_VALUE"""),"4771812e98a730cee6e15fe7aa28dc78")</f>
        <v>4771812e98a730cee6e15fe7aa28dc78</v>
      </c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>
      <c r="A3103" s="2" t="s">
        <v>3527</v>
      </c>
      <c r="B3103" s="1"/>
      <c r="C3103" s="1"/>
      <c r="D3103" s="1"/>
      <c r="E3103" s="1"/>
      <c r="F3103" s="1" t="str">
        <f>IFERROR(__xludf.DUMMYFUNCTION("""COMPUTED_VALUE"""),"2022-04-11 08:27:40 UTC")</f>
        <v>2022-04-11 08:27:40 UTC</v>
      </c>
      <c r="G3103" s="1" t="str">
        <f>IFERROR(__xludf.DUMMYFUNCTION("""COMPUTED_VALUE"""),"da9a77c7b2ae859d8028601f2df7ca1f")</f>
        <v>da9a77c7b2ae859d8028601f2df7ca1f</v>
      </c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>
      <c r="A3104" s="2" t="s">
        <v>3528</v>
      </c>
      <c r="B3104" s="2" t="s">
        <v>2621</v>
      </c>
      <c r="C3104" s="1"/>
      <c r="D3104" s="1"/>
      <c r="E3104" s="1"/>
      <c r="F3104" s="1" t="str">
        <f>IFERROR(__xludf.DUMMYFUNCTION("""COMPUTED_VALUE"""),"2022-04-11 08:27:38 UTC")</f>
        <v>2022-04-11 08:27:38 UTC</v>
      </c>
      <c r="G3104" s="1" t="str">
        <f>IFERROR(__xludf.DUMMYFUNCTION("""COMPUTED_VALUE"""),"bc5813dc3cf7cf91074932db459cd2a4")</f>
        <v>bc5813dc3cf7cf91074932db459cd2a4</v>
      </c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>
      <c r="A3105" s="2" t="s">
        <v>3529</v>
      </c>
      <c r="B3105" s="2" t="s">
        <v>2621</v>
      </c>
      <c r="C3105" s="1"/>
      <c r="D3105" s="1"/>
      <c r="E3105" s="1"/>
      <c r="F3105" s="1" t="str">
        <f>IFERROR(__xludf.DUMMYFUNCTION("""COMPUTED_VALUE"""),"2022-04-11 08:27:37 UTC")</f>
        <v>2022-04-11 08:27:37 UTC</v>
      </c>
      <c r="G3105" s="1" t="str">
        <f>IFERROR(__xludf.DUMMYFUNCTION("""COMPUTED_VALUE"""),"b2bfc5ec36a42e32f49f60d94fb95164")</f>
        <v>b2bfc5ec36a42e32f49f60d94fb95164</v>
      </c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>
      <c r="A3106" s="2" t="s">
        <v>3529</v>
      </c>
      <c r="B3106" s="1"/>
      <c r="C3106" s="1"/>
      <c r="D3106" s="1"/>
      <c r="E3106" s="1"/>
      <c r="F3106" s="1" t="str">
        <f>IFERROR(__xludf.DUMMYFUNCTION("""COMPUTED_VALUE"""),"2022-04-11 08:27:37 UTC")</f>
        <v>2022-04-11 08:27:37 UTC</v>
      </c>
      <c r="G3106" s="1" t="str">
        <f>IFERROR(__xludf.DUMMYFUNCTION("""COMPUTED_VALUE"""),"b2bfc5ec36a42e32f49f60d94fb95164")</f>
        <v>b2bfc5ec36a42e32f49f60d94fb95164</v>
      </c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>
      <c r="A3107" s="2" t="s">
        <v>3530</v>
      </c>
      <c r="B3107" s="1"/>
      <c r="C3107" s="1"/>
      <c r="D3107" s="1"/>
      <c r="E3107" s="1"/>
      <c r="F3107" s="1" t="str">
        <f>IFERROR(__xludf.DUMMYFUNCTION("""COMPUTED_VALUE"""),"2022-04-11 08:27:33 UTC")</f>
        <v>2022-04-11 08:27:33 UTC</v>
      </c>
      <c r="G3107" s="1" t="str">
        <f>IFERROR(__xludf.DUMMYFUNCTION("""COMPUTED_VALUE"""),"b2bfc5ec36a42e32f49f60d94fb95164")</f>
        <v>b2bfc5ec36a42e32f49f60d94fb95164</v>
      </c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>
      <c r="A3108" s="2" t="s">
        <v>3531</v>
      </c>
      <c r="B3108" s="2" t="s">
        <v>2621</v>
      </c>
      <c r="C3108" s="1"/>
      <c r="D3108" s="1"/>
      <c r="E3108" s="1"/>
      <c r="F3108" s="1" t="str">
        <f>IFERROR(__xludf.DUMMYFUNCTION("""COMPUTED_VALUE"""),"2022-04-11 08:27:31 UTC")</f>
        <v>2022-04-11 08:27:31 UTC</v>
      </c>
      <c r="G3108" s="1" t="str">
        <f>IFERROR(__xludf.DUMMYFUNCTION("""COMPUTED_VALUE"""),"b2bfc5ec36a42e32f49f60d94fb95164")</f>
        <v>b2bfc5ec36a42e32f49f60d94fb95164</v>
      </c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>
      <c r="A3109" s="2" t="s">
        <v>3532</v>
      </c>
      <c r="B3109" s="1"/>
      <c r="C3109" s="1"/>
      <c r="D3109" s="1"/>
      <c r="E3109" s="1"/>
      <c r="F3109" s="1" t="str">
        <f>IFERROR(__xludf.DUMMYFUNCTION("""COMPUTED_VALUE"""),"2022-04-11 08:27:27 UTC")</f>
        <v>2022-04-11 08:27:27 UTC</v>
      </c>
      <c r="G3109" s="1" t="str">
        <f>IFERROR(__xludf.DUMMYFUNCTION("""COMPUTED_VALUE"""),"b2bfc5ec36a42e32f49f60d94fb95164")</f>
        <v>b2bfc5ec36a42e32f49f60d94fb95164</v>
      </c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>
      <c r="A3110" s="2" t="s">
        <v>3533</v>
      </c>
      <c r="B3110" s="1"/>
      <c r="C3110" s="1"/>
      <c r="D3110" s="1"/>
      <c r="E3110" s="1"/>
      <c r="F3110" s="1" t="str">
        <f>IFERROR(__xludf.DUMMYFUNCTION("""COMPUTED_VALUE"""),"2022-04-11 08:27:25 UTC")</f>
        <v>2022-04-11 08:27:25 UTC</v>
      </c>
      <c r="G3110" s="1" t="str">
        <f>IFERROR(__xludf.DUMMYFUNCTION("""COMPUTED_VALUE"""),"16c89cb3f2e5046055122316d7ffd0ad")</f>
        <v>16c89cb3f2e5046055122316d7ffd0ad</v>
      </c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>
      <c r="A3111" s="2" t="s">
        <v>3534</v>
      </c>
      <c r="B3111" s="2" t="s">
        <v>3535</v>
      </c>
      <c r="C3111" s="1"/>
      <c r="D3111" s="1"/>
      <c r="E3111" s="1"/>
      <c r="F3111" s="1" t="str">
        <f>IFERROR(__xludf.DUMMYFUNCTION("""COMPUTED_VALUE"""),"2022-04-11 08:27:23 UTC")</f>
        <v>2022-04-11 08:27:23 UTC</v>
      </c>
      <c r="G3111" s="1" t="str">
        <f>IFERROR(__xludf.DUMMYFUNCTION("""COMPUTED_VALUE"""),"16c89cb3f2e5046055122316d7ffd0ad")</f>
        <v>16c89cb3f2e5046055122316d7ffd0ad</v>
      </c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>
      <c r="A3112" s="2" t="s">
        <v>3536</v>
      </c>
      <c r="B3112" s="2" t="s">
        <v>823</v>
      </c>
      <c r="C3112" s="1"/>
      <c r="D3112" s="1"/>
      <c r="E3112" s="1"/>
      <c r="F3112" s="1" t="str">
        <f>IFERROR(__xludf.DUMMYFUNCTION("""COMPUTED_VALUE"""),"2022-04-11 08:27:15 UTC")</f>
        <v>2022-04-11 08:27:15 UTC</v>
      </c>
      <c r="G3112" s="1" t="str">
        <f>IFERROR(__xludf.DUMMYFUNCTION("""COMPUTED_VALUE"""),"a86029c8f0e6bd8fa5faef90b66e3128")</f>
        <v>a86029c8f0e6bd8fa5faef90b66e3128</v>
      </c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>
      <c r="A3113" s="2" t="s">
        <v>3537</v>
      </c>
      <c r="B3113" s="2" t="s">
        <v>3538</v>
      </c>
      <c r="C3113" s="1"/>
      <c r="D3113" s="1"/>
      <c r="E3113" s="1"/>
      <c r="F3113" s="1" t="str">
        <f>IFERROR(__xludf.DUMMYFUNCTION("""COMPUTED_VALUE"""),"2022-04-11 08:26:49 UTC")</f>
        <v>2022-04-11 08:26:49 UTC</v>
      </c>
      <c r="G3113" s="1" t="str">
        <f>IFERROR(__xludf.DUMMYFUNCTION("""COMPUTED_VALUE"""),"16c89cb3f2e5046055122316d7ffd0ad")</f>
        <v>16c89cb3f2e5046055122316d7ffd0ad</v>
      </c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>
      <c r="A3114" s="2" t="s">
        <v>3539</v>
      </c>
      <c r="B3114" s="1"/>
      <c r="C3114" s="1"/>
      <c r="D3114" s="1"/>
      <c r="E3114" s="1"/>
      <c r="F3114" s="1" t="str">
        <f>IFERROR(__xludf.DUMMYFUNCTION("""COMPUTED_VALUE"""),"2022-04-11 08:26:47 UTC")</f>
        <v>2022-04-11 08:26:47 UTC</v>
      </c>
      <c r="G3114" s="1" t="str">
        <f>IFERROR(__xludf.DUMMYFUNCTION("""COMPUTED_VALUE"""),"a86029c8f0e6bd8fa5faef90b66e3128")</f>
        <v>a86029c8f0e6bd8fa5faef90b66e3128</v>
      </c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>
      <c r="A3115" s="2" t="s">
        <v>3540</v>
      </c>
      <c r="B3115" s="1"/>
      <c r="C3115" s="1"/>
      <c r="D3115" s="1"/>
      <c r="E3115" s="1"/>
      <c r="F3115" s="1" t="str">
        <f>IFERROR(__xludf.DUMMYFUNCTION("""COMPUTED_VALUE"""),"2022-04-11 08:26:46 UTC")</f>
        <v>2022-04-11 08:26:46 UTC</v>
      </c>
      <c r="G3115" s="1" t="str">
        <f>IFERROR(__xludf.DUMMYFUNCTION("""COMPUTED_VALUE"""),"b2bfc5ec36a42e32f49f60d94fb95164")</f>
        <v>b2bfc5ec36a42e32f49f60d94fb95164</v>
      </c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>
      <c r="A3116" s="2" t="s">
        <v>3541</v>
      </c>
      <c r="B3116" s="1"/>
      <c r="C3116" s="1"/>
      <c r="D3116" s="1"/>
      <c r="E3116" s="1"/>
      <c r="F3116" s="1" t="str">
        <f>IFERROR(__xludf.DUMMYFUNCTION("""COMPUTED_VALUE"""),"2022-04-11 08:26:44 UTC")</f>
        <v>2022-04-11 08:26:44 UTC</v>
      </c>
      <c r="G3116" s="1" t="str">
        <f>IFERROR(__xludf.DUMMYFUNCTION("""COMPUTED_VALUE"""),"a86029c8f0e6bd8fa5faef90b66e3128")</f>
        <v>a86029c8f0e6bd8fa5faef90b66e3128</v>
      </c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>
      <c r="A3117" s="2" t="s">
        <v>3542</v>
      </c>
      <c r="B3117" s="1"/>
      <c r="C3117" s="1"/>
      <c r="D3117" s="1"/>
      <c r="E3117" s="1"/>
      <c r="F3117" s="1" t="str">
        <f>IFERROR(__xludf.DUMMYFUNCTION("""COMPUTED_VALUE"""),"2022-04-11 08:26:43 UTC")</f>
        <v>2022-04-11 08:26:43 UTC</v>
      </c>
      <c r="G3117" s="1" t="str">
        <f>IFERROR(__xludf.DUMMYFUNCTION("""COMPUTED_VALUE"""),"a86029c8f0e6bd8fa5faef90b66e3128")</f>
        <v>a86029c8f0e6bd8fa5faef90b66e3128</v>
      </c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>
      <c r="A3118" s="2" t="s">
        <v>3543</v>
      </c>
      <c r="B3118" s="2" t="s">
        <v>3535</v>
      </c>
      <c r="C3118" s="1"/>
      <c r="D3118" s="1"/>
      <c r="E3118" s="1"/>
      <c r="F3118" s="1" t="str">
        <f>IFERROR(__xludf.DUMMYFUNCTION("""COMPUTED_VALUE"""),"2022-04-11 08:26:40 UTC")</f>
        <v>2022-04-11 08:26:40 UTC</v>
      </c>
      <c r="G3118" s="1" t="str">
        <f>IFERROR(__xludf.DUMMYFUNCTION("""COMPUTED_VALUE"""),"a86029c8f0e6bd8fa5faef90b66e3128")</f>
        <v>a86029c8f0e6bd8fa5faef90b66e3128</v>
      </c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>
      <c r="A3119" s="2" t="s">
        <v>3544</v>
      </c>
      <c r="B3119" s="2" t="s">
        <v>3535</v>
      </c>
      <c r="C3119" s="1"/>
      <c r="D3119" s="1"/>
      <c r="E3119" s="1"/>
      <c r="F3119" s="1" t="str">
        <f>IFERROR(__xludf.DUMMYFUNCTION("""COMPUTED_VALUE"""),"2022-04-11 08:26:14 UTC")</f>
        <v>2022-04-11 08:26:14 UTC</v>
      </c>
      <c r="G3119" s="1" t="str">
        <f>IFERROR(__xludf.DUMMYFUNCTION("""COMPUTED_VALUE"""),"a86029c8f0e6bd8fa5faef90b66e3128")</f>
        <v>a86029c8f0e6bd8fa5faef90b66e3128</v>
      </c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>
      <c r="A3120" s="2" t="s">
        <v>3545</v>
      </c>
      <c r="B3120" s="1"/>
      <c r="C3120" s="1"/>
      <c r="D3120" s="1"/>
      <c r="E3120" s="1"/>
      <c r="F3120" s="1" t="str">
        <f>IFERROR(__xludf.DUMMYFUNCTION("""COMPUTED_VALUE"""),"2022-04-11 08:26:06 UTC")</f>
        <v>2022-04-11 08:26:06 UTC</v>
      </c>
      <c r="G3120" s="1" t="str">
        <f>IFERROR(__xludf.DUMMYFUNCTION("""COMPUTED_VALUE"""),"a86029c8f0e6bd8fa5faef90b66e3128")</f>
        <v>a86029c8f0e6bd8fa5faef90b66e3128</v>
      </c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>
      <c r="A3121" s="2" t="s">
        <v>3545</v>
      </c>
      <c r="B3121" s="2" t="s">
        <v>3546</v>
      </c>
      <c r="C3121" s="1"/>
      <c r="D3121" s="1"/>
      <c r="E3121" s="1"/>
      <c r="F3121" s="1" t="str">
        <f>IFERROR(__xludf.DUMMYFUNCTION("""COMPUTED_VALUE"""),"2022-04-11 08:26:06 UTC")</f>
        <v>2022-04-11 08:26:06 UTC</v>
      </c>
      <c r="G3121" s="1" t="str">
        <f>IFERROR(__xludf.DUMMYFUNCTION("""COMPUTED_VALUE"""),"bb7d415113d64950780f25e638d17dfb")</f>
        <v>bb7d415113d64950780f25e638d17dfb</v>
      </c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>
      <c r="A3122" s="2" t="s">
        <v>3547</v>
      </c>
      <c r="B3122" s="1"/>
      <c r="C3122" s="1"/>
      <c r="D3122" s="1"/>
      <c r="E3122" s="1"/>
      <c r="F3122" s="1" t="str">
        <f>IFERROR(__xludf.DUMMYFUNCTION("""COMPUTED_VALUE"""),"2022-04-11 08:26:04 UTC")</f>
        <v>2022-04-11 08:26:04 UTC</v>
      </c>
      <c r="G3122" s="1" t="str">
        <f>IFERROR(__xludf.DUMMYFUNCTION("""COMPUTED_VALUE"""),"16c89cb3f2e5046055122316d7ffd0ad")</f>
        <v>16c89cb3f2e5046055122316d7ffd0ad</v>
      </c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>
      <c r="A3123" s="2" t="s">
        <v>3548</v>
      </c>
      <c r="B3123" s="1"/>
      <c r="C3123" s="1"/>
      <c r="D3123" s="1"/>
      <c r="E3123" s="1"/>
      <c r="F3123" s="1" t="str">
        <f>IFERROR(__xludf.DUMMYFUNCTION("""COMPUTED_VALUE"""),"2022-04-11 08:26:03 UTC")</f>
        <v>2022-04-11 08:26:03 UTC</v>
      </c>
      <c r="G3123" s="1" t="str">
        <f>IFERROR(__xludf.DUMMYFUNCTION("""COMPUTED_VALUE"""),"63b0c0c0e39797db661d7ecfe1aedf92")</f>
        <v>63b0c0c0e39797db661d7ecfe1aedf92</v>
      </c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>
      <c r="A3124" s="2" t="s">
        <v>3549</v>
      </c>
      <c r="B3124" s="1"/>
      <c r="C3124" s="1"/>
      <c r="D3124" s="1"/>
      <c r="E3124" s="1"/>
      <c r="F3124" s="1" t="str">
        <f>IFERROR(__xludf.DUMMYFUNCTION("""COMPUTED_VALUE"""),"2022-04-11 08:26:01 UTC")</f>
        <v>2022-04-11 08:26:01 UTC</v>
      </c>
      <c r="G3124" s="1" t="str">
        <f>IFERROR(__xludf.DUMMYFUNCTION("""COMPUTED_VALUE"""),"ad032b2fe550fd3ee7085549c9d1c327")</f>
        <v>ad032b2fe550fd3ee7085549c9d1c327</v>
      </c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>
      <c r="A3125" s="2" t="s">
        <v>3549</v>
      </c>
      <c r="B3125" s="2" t="s">
        <v>3550</v>
      </c>
      <c r="C3125" s="1"/>
      <c r="D3125" s="1"/>
      <c r="E3125" s="1"/>
      <c r="F3125" s="1" t="str">
        <f>IFERROR(__xludf.DUMMYFUNCTION("""COMPUTED_VALUE"""),"2022-04-11 08:26:01 UTC")</f>
        <v>2022-04-11 08:26:01 UTC</v>
      </c>
      <c r="G3125" s="1" t="str">
        <f>IFERROR(__xludf.DUMMYFUNCTION("""COMPUTED_VALUE"""),"8dbd887ff6551b15e850d0c37d9d4195")</f>
        <v>8dbd887ff6551b15e850d0c37d9d4195</v>
      </c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>
      <c r="A3126" s="2" t="s">
        <v>3551</v>
      </c>
      <c r="B3126" s="1"/>
      <c r="C3126" s="1"/>
      <c r="D3126" s="1"/>
      <c r="E3126" s="1"/>
      <c r="F3126" s="1" t="str">
        <f>IFERROR(__xludf.DUMMYFUNCTION("""COMPUTED_VALUE"""),"2022-04-11 08:25:46 UTC")</f>
        <v>2022-04-11 08:25:46 UTC</v>
      </c>
      <c r="G3126" s="1" t="str">
        <f>IFERROR(__xludf.DUMMYFUNCTION("""COMPUTED_VALUE"""),"b5cd7535f1f1c217c3615bd7233f7864")</f>
        <v>b5cd7535f1f1c217c3615bd7233f7864</v>
      </c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>
      <c r="A3127" s="2" t="s">
        <v>3552</v>
      </c>
      <c r="B3127" s="2" t="s">
        <v>3553</v>
      </c>
      <c r="C3127" s="1"/>
      <c r="D3127" s="1"/>
      <c r="E3127" s="1"/>
      <c r="F3127" s="1" t="str">
        <f>IFERROR(__xludf.DUMMYFUNCTION("""COMPUTED_VALUE"""),"2022-04-11 08:25:42 UTC")</f>
        <v>2022-04-11 08:25:42 UTC</v>
      </c>
      <c r="G3127" s="1" t="str">
        <f>IFERROR(__xludf.DUMMYFUNCTION("""COMPUTED_VALUE"""),"4f02fc5da9c98d16d90972b4559c2d3a")</f>
        <v>4f02fc5da9c98d16d90972b4559c2d3a</v>
      </c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>
      <c r="A3128" s="2" t="s">
        <v>3554</v>
      </c>
      <c r="B3128" s="1"/>
      <c r="C3128" s="1"/>
      <c r="D3128" s="1"/>
      <c r="E3128" s="1"/>
      <c r="F3128" s="1" t="str">
        <f>IFERROR(__xludf.DUMMYFUNCTION("""COMPUTED_VALUE"""),"2022-04-11 08:25:36 UTC")</f>
        <v>2022-04-11 08:25:36 UTC</v>
      </c>
      <c r="G3128" s="1" t="str">
        <f>IFERROR(__xludf.DUMMYFUNCTION("""COMPUTED_VALUE"""),"e6000c8bf31e8b596c78b948e04aa11f")</f>
        <v>e6000c8bf31e8b596c78b948e04aa11f</v>
      </c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>
      <c r="A3129" s="2" t="s">
        <v>3555</v>
      </c>
      <c r="B3129" s="1"/>
      <c r="C3129" s="1"/>
      <c r="D3129" s="1"/>
      <c r="E3129" s="1"/>
      <c r="F3129" s="1" t="str">
        <f>IFERROR(__xludf.DUMMYFUNCTION("""COMPUTED_VALUE"""),"2022-04-11 08:25:32 UTC")</f>
        <v>2022-04-11 08:25:32 UTC</v>
      </c>
      <c r="G3129" s="1" t="str">
        <f>IFERROR(__xludf.DUMMYFUNCTION("""COMPUTED_VALUE"""),"4337ebc5d2541b504fb269e232139e65")</f>
        <v>4337ebc5d2541b504fb269e232139e65</v>
      </c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>
      <c r="A3130" s="2" t="s">
        <v>3556</v>
      </c>
      <c r="B3130" s="2" t="s">
        <v>3557</v>
      </c>
      <c r="C3130" s="1"/>
      <c r="D3130" s="1"/>
      <c r="E3130" s="1"/>
      <c r="F3130" s="1" t="str">
        <f>IFERROR(__xludf.DUMMYFUNCTION("""COMPUTED_VALUE"""),"2022-04-11 08:25:27 UTC")</f>
        <v>2022-04-11 08:25:27 UTC</v>
      </c>
      <c r="G3130" s="1" t="str">
        <f>IFERROR(__xludf.DUMMYFUNCTION("""COMPUTED_VALUE"""),"e6000c8bf31e8b596c78b948e04aa11f")</f>
        <v>e6000c8bf31e8b596c78b948e04aa11f</v>
      </c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>
      <c r="A3131" s="2" t="s">
        <v>3558</v>
      </c>
      <c r="B3131" s="1"/>
      <c r="C3131" s="1"/>
      <c r="D3131" s="1"/>
      <c r="E3131" s="1"/>
      <c r="F3131" s="1" t="str">
        <f>IFERROR(__xludf.DUMMYFUNCTION("""COMPUTED_VALUE"""),"2022-04-11 08:25:19 UTC")</f>
        <v>2022-04-11 08:25:19 UTC</v>
      </c>
      <c r="G3131" s="1" t="str">
        <f>IFERROR(__xludf.DUMMYFUNCTION("""COMPUTED_VALUE"""),"6482af3e7027053ff0831e9ecd8a353f")</f>
        <v>6482af3e7027053ff0831e9ecd8a353f</v>
      </c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>
      <c r="A3132" s="2" t="s">
        <v>3559</v>
      </c>
      <c r="B3132" s="1"/>
      <c r="C3132" s="1"/>
      <c r="D3132" s="1"/>
      <c r="E3132" s="1"/>
      <c r="F3132" s="1" t="str">
        <f>IFERROR(__xludf.DUMMYFUNCTION("""COMPUTED_VALUE"""),"2022-04-11 08:25:15 UTC")</f>
        <v>2022-04-11 08:25:15 UTC</v>
      </c>
      <c r="G3132" s="1" t="str">
        <f>IFERROR(__xludf.DUMMYFUNCTION("""COMPUTED_VALUE"""),"fa4fc0f1fe50b22dc93f44de618e0682")</f>
        <v>fa4fc0f1fe50b22dc93f44de618e0682</v>
      </c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>
      <c r="A3133" s="2" t="s">
        <v>3560</v>
      </c>
      <c r="B3133" s="1"/>
      <c r="C3133" s="1"/>
      <c r="D3133" s="1"/>
      <c r="E3133" s="1"/>
      <c r="F3133" s="1" t="str">
        <f>IFERROR(__xludf.DUMMYFUNCTION("""COMPUTED_VALUE"""),"2022-04-11 08:25:11 UTC")</f>
        <v>2022-04-11 08:25:11 UTC</v>
      </c>
      <c r="G3133" s="1" t="str">
        <f>IFERROR(__xludf.DUMMYFUNCTION("""COMPUTED_VALUE"""),"85aa0dd5ef78467c55298eda9452135a")</f>
        <v>85aa0dd5ef78467c55298eda9452135a</v>
      </c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>
      <c r="A3134" s="2" t="s">
        <v>3561</v>
      </c>
      <c r="B3134" s="1"/>
      <c r="C3134" s="1"/>
      <c r="D3134" s="1"/>
      <c r="E3134" s="1"/>
      <c r="F3134" s="1" t="str">
        <f>IFERROR(__xludf.DUMMYFUNCTION("""COMPUTED_VALUE"""),"2022-04-11 08:25:09 UTC")</f>
        <v>2022-04-11 08:25:09 UTC</v>
      </c>
      <c r="G3134" s="1" t="str">
        <f>IFERROR(__xludf.DUMMYFUNCTION("""COMPUTED_VALUE"""),"3b417525ea267e12021d3616c0065c8e")</f>
        <v>3b417525ea267e12021d3616c0065c8e</v>
      </c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>
      <c r="A3135" s="2" t="s">
        <v>3562</v>
      </c>
      <c r="B3135" s="1"/>
      <c r="C3135" s="1"/>
      <c r="D3135" s="1"/>
      <c r="E3135" s="1"/>
      <c r="F3135" s="1" t="str">
        <f>IFERROR(__xludf.DUMMYFUNCTION("""COMPUTED_VALUE"""),"2022-04-11 08:25:08 UTC")</f>
        <v>2022-04-11 08:25:08 UTC</v>
      </c>
      <c r="G3135" s="1" t="str">
        <f>IFERROR(__xludf.DUMMYFUNCTION("""COMPUTED_VALUE"""),"1b03d2b965e4166c647d842d644af06b")</f>
        <v>1b03d2b965e4166c647d842d644af06b</v>
      </c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>
      <c r="A3136" s="2" t="s">
        <v>3563</v>
      </c>
      <c r="B3136" s="1"/>
      <c r="C3136" s="1"/>
      <c r="D3136" s="1"/>
      <c r="E3136" s="1"/>
      <c r="F3136" s="1" t="str">
        <f>IFERROR(__xludf.DUMMYFUNCTION("""COMPUTED_VALUE"""),"2022-04-11 08:25:06 UTC")</f>
        <v>2022-04-11 08:25:06 UTC</v>
      </c>
      <c r="G3136" s="1" t="str">
        <f>IFERROR(__xludf.DUMMYFUNCTION("""COMPUTED_VALUE"""),"56bd302822eb05618b0af69017374433")</f>
        <v>56bd302822eb05618b0af69017374433</v>
      </c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>
      <c r="A3137" s="2" t="s">
        <v>3564</v>
      </c>
      <c r="B3137" s="1"/>
      <c r="C3137" s="1"/>
      <c r="D3137" s="1"/>
      <c r="E3137" s="1"/>
      <c r="F3137" s="1" t="str">
        <f>IFERROR(__xludf.DUMMYFUNCTION("""COMPUTED_VALUE"""),"2022-04-11 08:25:05 UTC")</f>
        <v>2022-04-11 08:25:05 UTC</v>
      </c>
      <c r="G3137" s="1" t="str">
        <f>IFERROR(__xludf.DUMMYFUNCTION("""COMPUTED_VALUE"""),"aae82555f3a0613e55664ec026148f72")</f>
        <v>aae82555f3a0613e55664ec026148f72</v>
      </c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>
      <c r="A3138" s="2" t="s">
        <v>3565</v>
      </c>
      <c r="B3138" s="1"/>
      <c r="C3138" s="1"/>
      <c r="D3138" s="1"/>
      <c r="E3138" s="1"/>
      <c r="F3138" s="1" t="str">
        <f>IFERROR(__xludf.DUMMYFUNCTION("""COMPUTED_VALUE"""),"2022-04-11 08:25:01 UTC")</f>
        <v>2022-04-11 08:25:01 UTC</v>
      </c>
      <c r="G3138" s="1" t="str">
        <f>IFERROR(__xludf.DUMMYFUNCTION("""COMPUTED_VALUE"""),"aae82555f3a0613e55664ec026148f72")</f>
        <v>aae82555f3a0613e55664ec026148f72</v>
      </c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>
      <c r="A3139" s="2" t="s">
        <v>3566</v>
      </c>
      <c r="B3139" s="1"/>
      <c r="C3139" s="1"/>
      <c r="D3139" s="1"/>
      <c r="E3139" s="1"/>
      <c r="F3139" s="1" t="str">
        <f>IFERROR(__xludf.DUMMYFUNCTION("""COMPUTED_VALUE"""),"2022-04-11 08:25:00 UTC")</f>
        <v>2022-04-11 08:25:00 UTC</v>
      </c>
      <c r="G3139" s="1" t="str">
        <f>IFERROR(__xludf.DUMMYFUNCTION("""COMPUTED_VALUE"""),"490e8e204934372a1679a99ee00136b4")</f>
        <v>490e8e204934372a1679a99ee00136b4</v>
      </c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>
      <c r="A3140" s="2" t="s">
        <v>3567</v>
      </c>
      <c r="B3140" s="1"/>
      <c r="C3140" s="1"/>
      <c r="D3140" s="1"/>
      <c r="E3140" s="1"/>
      <c r="F3140" s="1" t="str">
        <f>IFERROR(__xludf.DUMMYFUNCTION("""COMPUTED_VALUE"""),"2022-04-11 08:24:59 UTC")</f>
        <v>2022-04-11 08:24:59 UTC</v>
      </c>
      <c r="G3140" s="1" t="str">
        <f>IFERROR(__xludf.DUMMYFUNCTION("""COMPUTED_VALUE"""),"490e8e204934372a1679a99ee00136b4")</f>
        <v>490e8e204934372a1679a99ee00136b4</v>
      </c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>
      <c r="A3141" s="2" t="s">
        <v>3568</v>
      </c>
      <c r="B3141" s="1"/>
      <c r="C3141" s="1"/>
      <c r="D3141" s="1"/>
      <c r="E3141" s="1"/>
      <c r="F3141" s="1" t="str">
        <f>IFERROR(__xludf.DUMMYFUNCTION("""COMPUTED_VALUE"""),"2022-04-11 08:24:57 UTC")</f>
        <v>2022-04-11 08:24:57 UTC</v>
      </c>
      <c r="G3141" s="1" t="str">
        <f>IFERROR(__xludf.DUMMYFUNCTION("""COMPUTED_VALUE"""),"9e98bd84b8e200632d8b074a830fd2e0")</f>
        <v>9e98bd84b8e200632d8b074a830fd2e0</v>
      </c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>
      <c r="A3142" s="2" t="s">
        <v>3569</v>
      </c>
      <c r="B3142" s="2" t="s">
        <v>3570</v>
      </c>
      <c r="C3142" s="1"/>
      <c r="D3142" s="1"/>
      <c r="E3142" s="1"/>
      <c r="F3142" s="1" t="str">
        <f>IFERROR(__xludf.DUMMYFUNCTION("""COMPUTED_VALUE"""),"2022-04-11 08:24:55 UTC")</f>
        <v>2022-04-11 08:24:55 UTC</v>
      </c>
      <c r="G3142" s="1" t="str">
        <f>IFERROR(__xludf.DUMMYFUNCTION("""COMPUTED_VALUE"""),"223711cb1d153eff1d0f5a4e4f51edd7")</f>
        <v>223711cb1d153eff1d0f5a4e4f51edd7</v>
      </c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>
      <c r="A3143" s="2" t="s">
        <v>3571</v>
      </c>
      <c r="B3143" s="1"/>
      <c r="C3143" s="1"/>
      <c r="D3143" s="1"/>
      <c r="E3143" s="1"/>
      <c r="F3143" s="1" t="str">
        <f>IFERROR(__xludf.DUMMYFUNCTION("""COMPUTED_VALUE"""),"2022-04-11 08:24:53 UTC")</f>
        <v>2022-04-11 08:24:53 UTC</v>
      </c>
      <c r="G3143" s="1" t="str">
        <f>IFERROR(__xludf.DUMMYFUNCTION("""COMPUTED_VALUE"""),"9e98bd84b8e200632d8b074a830fd2e0")</f>
        <v>9e98bd84b8e200632d8b074a830fd2e0</v>
      </c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>
      <c r="A3144" s="2" t="s">
        <v>3572</v>
      </c>
      <c r="B3144" s="1"/>
      <c r="C3144" s="1"/>
      <c r="D3144" s="1"/>
      <c r="E3144" s="1"/>
      <c r="F3144" s="1" t="str">
        <f>IFERROR(__xludf.DUMMYFUNCTION("""COMPUTED_VALUE"""),"2022-04-11 08:24:50 UTC")</f>
        <v>2022-04-11 08:24:50 UTC</v>
      </c>
      <c r="G3144" s="1" t="str">
        <f>IFERROR(__xludf.DUMMYFUNCTION("""COMPUTED_VALUE"""),"9e98bd84b8e200632d8b074a830fd2e0")</f>
        <v>9e98bd84b8e200632d8b074a830fd2e0</v>
      </c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>
      <c r="A3145" s="2" t="s">
        <v>3573</v>
      </c>
      <c r="B3145" s="1"/>
      <c r="C3145" s="1"/>
      <c r="D3145" s="1"/>
      <c r="E3145" s="1"/>
      <c r="F3145" s="1" t="str">
        <f>IFERROR(__xludf.DUMMYFUNCTION("""COMPUTED_VALUE"""),"2022-04-11 08:24:48 UTC")</f>
        <v>2022-04-11 08:24:48 UTC</v>
      </c>
      <c r="G3145" s="1" t="str">
        <f>IFERROR(__xludf.DUMMYFUNCTION("""COMPUTED_VALUE"""),"7f03d019032eb75124f0e969517e9f78")</f>
        <v>7f03d019032eb75124f0e969517e9f78</v>
      </c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>
      <c r="A3146" s="2" t="s">
        <v>3574</v>
      </c>
      <c r="B3146" s="1"/>
      <c r="C3146" s="1"/>
      <c r="D3146" s="1"/>
      <c r="E3146" s="1"/>
      <c r="F3146" s="1" t="str">
        <f>IFERROR(__xludf.DUMMYFUNCTION("""COMPUTED_VALUE"""),"2022-04-11 08:24:46 UTC")</f>
        <v>2022-04-11 08:24:46 UTC</v>
      </c>
      <c r="G3146" s="1" t="str">
        <f>IFERROR(__xludf.DUMMYFUNCTION("""COMPUTED_VALUE"""),"7f03d019032eb75124f0e969517e9f78")</f>
        <v>7f03d019032eb75124f0e969517e9f78</v>
      </c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>
      <c r="A3147" s="2" t="s">
        <v>3575</v>
      </c>
      <c r="B3147" s="1"/>
      <c r="C3147" s="1"/>
      <c r="D3147" s="1"/>
      <c r="E3147" s="1"/>
      <c r="F3147" s="1" t="str">
        <f>IFERROR(__xludf.DUMMYFUNCTION("""COMPUTED_VALUE"""),"2022-04-11 08:24:43 UTC")</f>
        <v>2022-04-11 08:24:43 UTC</v>
      </c>
      <c r="G3147" s="1" t="str">
        <f>IFERROR(__xludf.DUMMYFUNCTION("""COMPUTED_VALUE"""),"65bb465f4a540de6b6e4eb2ff5fb0f59")</f>
        <v>65bb465f4a540de6b6e4eb2ff5fb0f59</v>
      </c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>
      <c r="A3148" s="2" t="s">
        <v>3576</v>
      </c>
      <c r="B3148" s="1"/>
      <c r="C3148" s="1"/>
      <c r="D3148" s="1"/>
      <c r="E3148" s="1"/>
      <c r="F3148" s="1" t="str">
        <f>IFERROR(__xludf.DUMMYFUNCTION("""COMPUTED_VALUE"""),"2022-04-11 08:24:40 UTC")</f>
        <v>2022-04-11 08:24:40 UTC</v>
      </c>
      <c r="G3148" s="1" t="str">
        <f>IFERROR(__xludf.DUMMYFUNCTION("""COMPUTED_VALUE"""),"68a41d7bb2941b177c298fe910c35ec4")</f>
        <v>68a41d7bb2941b177c298fe910c35ec4</v>
      </c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>
      <c r="A3149" s="2" t="s">
        <v>3576</v>
      </c>
      <c r="B3149" s="2" t="s">
        <v>3577</v>
      </c>
      <c r="C3149" s="1"/>
      <c r="D3149" s="1"/>
      <c r="E3149" s="1"/>
      <c r="F3149" s="1" t="str">
        <f>IFERROR(__xludf.DUMMYFUNCTION("""COMPUTED_VALUE"""),"2022-04-11 08:24:40 UTC")</f>
        <v>2022-04-11 08:24:40 UTC</v>
      </c>
      <c r="G3149" s="1" t="str">
        <f>IFERROR(__xludf.DUMMYFUNCTION("""COMPUTED_VALUE"""),"68a41d7bb2941b177c298fe910c35ec4")</f>
        <v>68a41d7bb2941b177c298fe910c35ec4</v>
      </c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>
      <c r="A3150" s="2" t="s">
        <v>3578</v>
      </c>
      <c r="B3150" s="1"/>
      <c r="C3150" s="1"/>
      <c r="D3150" s="1"/>
      <c r="E3150" s="1"/>
      <c r="F3150" s="1" t="str">
        <f>IFERROR(__xludf.DUMMYFUNCTION("""COMPUTED_VALUE"""),"2022-04-11 08:24:37 UTC")</f>
        <v>2022-04-11 08:24:37 UTC</v>
      </c>
      <c r="G3150" s="1" t="str">
        <f>IFERROR(__xludf.DUMMYFUNCTION("""COMPUTED_VALUE"""),"f4499f8e50c1b091f24c7f99c9a3dcd4")</f>
        <v>f4499f8e50c1b091f24c7f99c9a3dcd4</v>
      </c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>
      <c r="A3151" s="2" t="s">
        <v>3579</v>
      </c>
      <c r="B3151" s="1"/>
      <c r="C3151" s="1"/>
      <c r="D3151" s="1"/>
      <c r="E3151" s="1"/>
      <c r="F3151" s="1" t="str">
        <f>IFERROR(__xludf.DUMMYFUNCTION("""COMPUTED_VALUE"""),"2022-04-11 08:24:28 UTC")</f>
        <v>2022-04-11 08:24:28 UTC</v>
      </c>
      <c r="G3151" s="1" t="str">
        <f>IFERROR(__xludf.DUMMYFUNCTION("""COMPUTED_VALUE"""),"dc505209d3b533a59e2254b1a00307c8")</f>
        <v>dc505209d3b533a59e2254b1a00307c8</v>
      </c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>
      <c r="A3152" s="2" t="s">
        <v>3580</v>
      </c>
      <c r="B3152" s="1"/>
      <c r="C3152" s="1"/>
      <c r="D3152" s="1"/>
      <c r="E3152" s="1"/>
      <c r="F3152" s="1" t="str">
        <f>IFERROR(__xludf.DUMMYFUNCTION("""COMPUTED_VALUE"""),"2022-04-11 08:24:25 UTC")</f>
        <v>2022-04-11 08:24:25 UTC</v>
      </c>
      <c r="G3152" s="1" t="str">
        <f>IFERROR(__xludf.DUMMYFUNCTION("""COMPUTED_VALUE"""),"dc505209d3b533a59e2254b1a00307c8")</f>
        <v>dc505209d3b533a59e2254b1a00307c8</v>
      </c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>
      <c r="A3153" s="2" t="s">
        <v>3581</v>
      </c>
      <c r="B3153" s="1"/>
      <c r="C3153" s="1"/>
      <c r="D3153" s="1"/>
      <c r="E3153" s="1"/>
      <c r="F3153" s="1" t="str">
        <f>IFERROR(__xludf.DUMMYFUNCTION("""COMPUTED_VALUE"""),"2022-04-11 08:24:22 UTC")</f>
        <v>2022-04-11 08:24:22 UTC</v>
      </c>
      <c r="G3153" s="1" t="str">
        <f>IFERROR(__xludf.DUMMYFUNCTION("""COMPUTED_VALUE"""),"90d05b25d4e5a768b20a8984c224c606")</f>
        <v>90d05b25d4e5a768b20a8984c224c606</v>
      </c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>
      <c r="A3154" s="2" t="s">
        <v>3582</v>
      </c>
      <c r="B3154" s="1"/>
      <c r="C3154" s="1"/>
      <c r="D3154" s="1"/>
      <c r="E3154" s="1"/>
      <c r="F3154" s="1" t="str">
        <f>IFERROR(__xludf.DUMMYFUNCTION("""COMPUTED_VALUE"""),"2022-04-11 08:24:18 UTC")</f>
        <v>2022-04-11 08:24:18 UTC</v>
      </c>
      <c r="G3154" s="1" t="str">
        <f>IFERROR(__xludf.DUMMYFUNCTION("""COMPUTED_VALUE"""),"dfa00c6326eddfa28cad57f87c5465fe")</f>
        <v>dfa00c6326eddfa28cad57f87c5465fe</v>
      </c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>
      <c r="A3155" s="2" t="s">
        <v>3583</v>
      </c>
      <c r="B3155" s="2" t="s">
        <v>3584</v>
      </c>
      <c r="C3155" s="1"/>
      <c r="D3155" s="1"/>
      <c r="E3155" s="1"/>
      <c r="F3155" s="1" t="str">
        <f>IFERROR(__xludf.DUMMYFUNCTION("""COMPUTED_VALUE"""),"2022-04-11 08:24:16 UTC")</f>
        <v>2022-04-11 08:24:16 UTC</v>
      </c>
      <c r="G3155" s="1" t="str">
        <f>IFERROR(__xludf.DUMMYFUNCTION("""COMPUTED_VALUE"""),"810a05492677ff7d6e295274ad0ecd3b")</f>
        <v>810a05492677ff7d6e295274ad0ecd3b</v>
      </c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>
      <c r="A3156" s="2" t="s">
        <v>3583</v>
      </c>
      <c r="B3156" s="1"/>
      <c r="C3156" s="1"/>
      <c r="D3156" s="1"/>
      <c r="E3156" s="1"/>
      <c r="F3156" s="1" t="str">
        <f>IFERROR(__xludf.DUMMYFUNCTION("""COMPUTED_VALUE"""),"2022-04-11 08:24:16 UTC")</f>
        <v>2022-04-11 08:24:16 UTC</v>
      </c>
      <c r="G3156" s="1" t="str">
        <f>IFERROR(__xludf.DUMMYFUNCTION("""COMPUTED_VALUE"""),"efb78f952c8874344970c73b2e5899eb")</f>
        <v>efb78f952c8874344970c73b2e5899eb</v>
      </c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>
      <c r="A3157" s="2" t="s">
        <v>3585</v>
      </c>
      <c r="B3157" s="1"/>
      <c r="C3157" s="1"/>
      <c r="D3157" s="1"/>
      <c r="E3157" s="1"/>
      <c r="F3157" s="1" t="str">
        <f>IFERROR(__xludf.DUMMYFUNCTION("""COMPUTED_VALUE"""),"2022-04-11 08:24:11 UTC")</f>
        <v>2022-04-11 08:24:11 UTC</v>
      </c>
      <c r="G3157" s="1" t="str">
        <f>IFERROR(__xludf.DUMMYFUNCTION("""COMPUTED_VALUE"""),"f7123dd49683e6da64166f3d45b917b6")</f>
        <v>f7123dd49683e6da64166f3d45b917b6</v>
      </c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>
      <c r="A3158" s="2" t="s">
        <v>3586</v>
      </c>
      <c r="B3158" s="2" t="s">
        <v>3584</v>
      </c>
      <c r="C3158" s="1"/>
      <c r="D3158" s="1"/>
      <c r="E3158" s="1"/>
      <c r="F3158" s="1" t="str">
        <f>IFERROR(__xludf.DUMMYFUNCTION("""COMPUTED_VALUE"""),"2022-04-11 08:24:09 UTC")</f>
        <v>2022-04-11 08:24:09 UTC</v>
      </c>
      <c r="G3158" s="1" t="str">
        <f>IFERROR(__xludf.DUMMYFUNCTION("""COMPUTED_VALUE"""),"073faca9ffbbc5e94a8b0e421e338fdd")</f>
        <v>073faca9ffbbc5e94a8b0e421e338fdd</v>
      </c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>
      <c r="A3159" s="2" t="s">
        <v>3587</v>
      </c>
      <c r="B3159" s="2" t="s">
        <v>3588</v>
      </c>
      <c r="C3159" s="1"/>
      <c r="D3159" s="1"/>
      <c r="E3159" s="1"/>
      <c r="F3159" s="1" t="str">
        <f>IFERROR(__xludf.DUMMYFUNCTION("""COMPUTED_VALUE"""),"2022-04-11 08:24:04 UTC")</f>
        <v>2022-04-11 08:24:04 UTC</v>
      </c>
      <c r="G3159" s="1" t="str">
        <f>IFERROR(__xludf.DUMMYFUNCTION("""COMPUTED_VALUE"""),"669513999bafa402439b6fb55b0d0283")</f>
        <v>669513999bafa402439b6fb55b0d0283</v>
      </c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>
      <c r="A3160" s="2" t="s">
        <v>3589</v>
      </c>
      <c r="B3160" s="2" t="s">
        <v>3590</v>
      </c>
      <c r="C3160" s="1"/>
      <c r="D3160" s="1"/>
      <c r="E3160" s="1"/>
      <c r="F3160" s="1" t="str">
        <f>IFERROR(__xludf.DUMMYFUNCTION("""COMPUTED_VALUE"""),"2022-04-11 08:23:43 UTC")</f>
        <v>2022-04-11 08:23:43 UTC</v>
      </c>
      <c r="G3160" s="1" t="str">
        <f>IFERROR(__xludf.DUMMYFUNCTION("""COMPUTED_VALUE"""),"16c89cb3f2e5046055122316d7ffd0ad")</f>
        <v>16c89cb3f2e5046055122316d7ffd0ad</v>
      </c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>
      <c r="A3161" s="2" t="s">
        <v>3591</v>
      </c>
      <c r="B3161" s="1"/>
      <c r="C3161" s="1"/>
      <c r="D3161" s="1"/>
      <c r="E3161" s="1"/>
      <c r="F3161" s="1" t="str">
        <f>IFERROR(__xludf.DUMMYFUNCTION("""COMPUTED_VALUE"""),"2022-04-11 08:23:25 UTC")</f>
        <v>2022-04-11 08:23:25 UTC</v>
      </c>
      <c r="G3161" s="1" t="str">
        <f>IFERROR(__xludf.DUMMYFUNCTION("""COMPUTED_VALUE"""),"5cb210617c5ff6ce43c64d163e29aa22")</f>
        <v>5cb210617c5ff6ce43c64d163e29aa22</v>
      </c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>
      <c r="A3162" s="2" t="s">
        <v>3592</v>
      </c>
      <c r="B3162" s="1"/>
      <c r="C3162" s="1"/>
      <c r="D3162" s="1"/>
      <c r="E3162" s="1"/>
      <c r="F3162" s="1" t="str">
        <f>IFERROR(__xludf.DUMMYFUNCTION("""COMPUTED_VALUE"""),"2022-04-11 08:23:03 UTC")</f>
        <v>2022-04-11 08:23:03 UTC</v>
      </c>
      <c r="G3162" s="1" t="str">
        <f>IFERROR(__xludf.DUMMYFUNCTION("""COMPUTED_VALUE"""),"fa4fc0f1fe50b22dc93f44de618e0682")</f>
        <v>fa4fc0f1fe50b22dc93f44de618e0682</v>
      </c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>
      <c r="A3163" s="2" t="s">
        <v>3593</v>
      </c>
      <c r="B3163" s="2" t="s">
        <v>3594</v>
      </c>
      <c r="C3163" s="1"/>
      <c r="D3163" s="1"/>
      <c r="E3163" s="1"/>
      <c r="F3163" s="1" t="str">
        <f>IFERROR(__xludf.DUMMYFUNCTION("""COMPUTED_VALUE"""),"2022-04-11 08:23:02 UTC")</f>
        <v>2022-04-11 08:23:02 UTC</v>
      </c>
      <c r="G3163" s="1" t="str">
        <f>IFERROR(__xludf.DUMMYFUNCTION("""COMPUTED_VALUE"""),"fa4fc0f1fe50b22dc93f44de618e0682")</f>
        <v>fa4fc0f1fe50b22dc93f44de618e0682</v>
      </c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>
      <c r="A3164" s="2" t="s">
        <v>3595</v>
      </c>
      <c r="B3164" s="2" t="s">
        <v>2751</v>
      </c>
      <c r="C3164" s="1"/>
      <c r="D3164" s="1"/>
      <c r="E3164" s="1"/>
      <c r="F3164" s="1" t="str">
        <f>IFERROR(__xludf.DUMMYFUNCTION("""COMPUTED_VALUE"""),"2022-04-11 08:22:57 UTC")</f>
        <v>2022-04-11 08:22:57 UTC</v>
      </c>
      <c r="G3164" s="1" t="str">
        <f>IFERROR(__xludf.DUMMYFUNCTION("""COMPUTED_VALUE"""),"fa4fc0f1fe50b22dc93f44de618e0682")</f>
        <v>fa4fc0f1fe50b22dc93f44de618e0682</v>
      </c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>
      <c r="A3165" s="2" t="s">
        <v>3596</v>
      </c>
      <c r="B3165" s="1"/>
      <c r="C3165" s="1"/>
      <c r="D3165" s="1"/>
      <c r="E3165" s="1"/>
      <c r="F3165" s="1" t="str">
        <f>IFERROR(__xludf.DUMMYFUNCTION("""COMPUTED_VALUE"""),"2022-04-11 08:22:47 UTC")</f>
        <v>2022-04-11 08:22:47 UTC</v>
      </c>
      <c r="G3165" s="1" t="str">
        <f>IFERROR(__xludf.DUMMYFUNCTION("""COMPUTED_VALUE"""),"16c89cb3f2e5046055122316d7ffd0ad")</f>
        <v>16c89cb3f2e5046055122316d7ffd0ad</v>
      </c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>
      <c r="A3166" s="2" t="s">
        <v>3597</v>
      </c>
      <c r="B3166" s="2" t="s">
        <v>3598</v>
      </c>
      <c r="C3166" s="1"/>
      <c r="D3166" s="1"/>
      <c r="E3166" s="1"/>
      <c r="F3166" s="1" t="str">
        <f>IFERROR(__xludf.DUMMYFUNCTION("""COMPUTED_VALUE"""),"2022-04-11 08:22:46 UTC")</f>
        <v>2022-04-11 08:22:46 UTC</v>
      </c>
      <c r="G3166" s="1" t="str">
        <f>IFERROR(__xludf.DUMMYFUNCTION("""COMPUTED_VALUE"""),"2628fb64088c961f33ee94409603463c")</f>
        <v>2628fb64088c961f33ee94409603463c</v>
      </c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>
      <c r="A3167" s="2" t="s">
        <v>3599</v>
      </c>
      <c r="B3167" s="2" t="s">
        <v>3600</v>
      </c>
      <c r="C3167" s="1"/>
      <c r="D3167" s="1"/>
      <c r="E3167" s="1"/>
      <c r="F3167" s="1" t="str">
        <f>IFERROR(__xludf.DUMMYFUNCTION("""COMPUTED_VALUE"""),"2022-04-11 08:22:45 UTC")</f>
        <v>2022-04-11 08:22:45 UTC</v>
      </c>
      <c r="G3167" s="1" t="str">
        <f>IFERROR(__xludf.DUMMYFUNCTION("""COMPUTED_VALUE"""),"74826a91a451eafb38e3b408b4bf1667")</f>
        <v>74826a91a451eafb38e3b408b4bf1667</v>
      </c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>
      <c r="A3168" s="2" t="s">
        <v>3601</v>
      </c>
      <c r="B3168" s="1"/>
      <c r="C3168" s="1"/>
      <c r="D3168" s="1"/>
      <c r="E3168" s="1"/>
      <c r="F3168" s="1" t="str">
        <f>IFERROR(__xludf.DUMMYFUNCTION("""COMPUTED_VALUE"""),"2022-04-11 08:22:41 UTC")</f>
        <v>2022-04-11 08:22:41 UTC</v>
      </c>
      <c r="G3168" s="1" t="str">
        <f>IFERROR(__xludf.DUMMYFUNCTION("""COMPUTED_VALUE"""),"0359bffb39c610224876bac5fca627fe")</f>
        <v>0359bffb39c610224876bac5fca627fe</v>
      </c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>
      <c r="A3169" s="2" t="s">
        <v>3602</v>
      </c>
      <c r="B3169" s="2" t="s">
        <v>3594</v>
      </c>
      <c r="C3169" s="1"/>
      <c r="D3169" s="1"/>
      <c r="E3169" s="1"/>
      <c r="F3169" s="1" t="str">
        <f>IFERROR(__xludf.DUMMYFUNCTION("""COMPUTED_VALUE"""),"2022-04-11 08:22:38 UTC")</f>
        <v>2022-04-11 08:22:38 UTC</v>
      </c>
      <c r="G3169" s="1" t="str">
        <f>IFERROR(__xludf.DUMMYFUNCTION("""COMPUTED_VALUE"""),"490e8e204934372a1679a99ee00136b4")</f>
        <v>490e8e204934372a1679a99ee00136b4</v>
      </c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>
      <c r="A3170" s="2" t="s">
        <v>3603</v>
      </c>
      <c r="B3170" s="2" t="s">
        <v>1080</v>
      </c>
      <c r="C3170" s="1"/>
      <c r="D3170" s="1"/>
      <c r="E3170" s="1"/>
      <c r="F3170" s="1" t="str">
        <f>IFERROR(__xludf.DUMMYFUNCTION("""COMPUTED_VALUE"""),"2022-04-11 08:22:37 UTC")</f>
        <v>2022-04-11 08:22:37 UTC</v>
      </c>
      <c r="G3170" s="1" t="str">
        <f>IFERROR(__xludf.DUMMYFUNCTION("""COMPUTED_VALUE"""),"7738a5ae691ee59d5980ee3c094c54e7")</f>
        <v>7738a5ae691ee59d5980ee3c094c54e7</v>
      </c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>
      <c r="A3171" s="2" t="s">
        <v>3604</v>
      </c>
      <c r="B3171" s="2" t="s">
        <v>1080</v>
      </c>
      <c r="C3171" s="1"/>
      <c r="D3171" s="1"/>
      <c r="E3171" s="1"/>
      <c r="F3171" s="1" t="str">
        <f>IFERROR(__xludf.DUMMYFUNCTION("""COMPUTED_VALUE"""),"2022-04-11 08:22:32 UTC")</f>
        <v>2022-04-11 08:22:32 UTC</v>
      </c>
      <c r="G3171" s="1" t="str">
        <f>IFERROR(__xludf.DUMMYFUNCTION("""COMPUTED_VALUE"""),"eb16c0acffbd74996f12a8e44f87fbf6")</f>
        <v>eb16c0acffbd74996f12a8e44f87fbf6</v>
      </c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>
      <c r="A3172" s="2" t="s">
        <v>3605</v>
      </c>
      <c r="B3172" s="2" t="s">
        <v>1080</v>
      </c>
      <c r="C3172" s="1"/>
      <c r="D3172" s="1"/>
      <c r="E3172" s="1"/>
      <c r="F3172" s="1" t="str">
        <f>IFERROR(__xludf.DUMMYFUNCTION("""COMPUTED_VALUE"""),"2022-04-11 08:22:30 UTC")</f>
        <v>2022-04-11 08:22:30 UTC</v>
      </c>
      <c r="G3172" s="1" t="str">
        <f>IFERROR(__xludf.DUMMYFUNCTION("""COMPUTED_VALUE"""),"07792d028e89863d28859eefc6d6cf3d")</f>
        <v>07792d028e89863d28859eefc6d6cf3d</v>
      </c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>
      <c r="A3173" s="2" t="s">
        <v>3606</v>
      </c>
      <c r="B3173" s="2" t="s">
        <v>3594</v>
      </c>
      <c r="C3173" s="1"/>
      <c r="D3173" s="1"/>
      <c r="E3173" s="1"/>
      <c r="F3173" s="1" t="str">
        <f>IFERROR(__xludf.DUMMYFUNCTION("""COMPUTED_VALUE"""),"2022-04-11 08:22:29 UTC")</f>
        <v>2022-04-11 08:22:29 UTC</v>
      </c>
      <c r="G3173" s="1" t="str">
        <f>IFERROR(__xludf.DUMMYFUNCTION("""COMPUTED_VALUE"""),"72b64664ca0ed576666e4697282f2ba5")</f>
        <v>72b64664ca0ed576666e4697282f2ba5</v>
      </c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>
      <c r="A3174" s="2" t="s">
        <v>3607</v>
      </c>
      <c r="B3174" s="1"/>
      <c r="C3174" s="1"/>
      <c r="D3174" s="1"/>
      <c r="E3174" s="1"/>
      <c r="F3174" s="1" t="str">
        <f>IFERROR(__xludf.DUMMYFUNCTION("""COMPUTED_VALUE"""),"2022-04-11 08:22:26 UTC")</f>
        <v>2022-04-11 08:22:26 UTC</v>
      </c>
      <c r="G3174" s="1" t="str">
        <f>IFERROR(__xludf.DUMMYFUNCTION("""COMPUTED_VALUE"""),"72b64664ca0ed576666e4697282f2ba5")</f>
        <v>72b64664ca0ed576666e4697282f2ba5</v>
      </c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>
      <c r="A3175" s="2" t="s">
        <v>3608</v>
      </c>
      <c r="B3175" s="2" t="s">
        <v>3594</v>
      </c>
      <c r="C3175" s="1"/>
      <c r="D3175" s="1"/>
      <c r="E3175" s="1"/>
      <c r="F3175" s="1" t="str">
        <f>IFERROR(__xludf.DUMMYFUNCTION("""COMPUTED_VALUE"""),"2022-04-11 08:22:24 UTC")</f>
        <v>2022-04-11 08:22:24 UTC</v>
      </c>
      <c r="G3175" s="1" t="str">
        <f>IFERROR(__xludf.DUMMYFUNCTION("""COMPUTED_VALUE"""),"4124ca80e38c02d7e32e80c8a783cc57")</f>
        <v>4124ca80e38c02d7e32e80c8a783cc57</v>
      </c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>
      <c r="A3176" s="2" t="s">
        <v>3609</v>
      </c>
      <c r="B3176" s="2" t="s">
        <v>3594</v>
      </c>
      <c r="C3176" s="1"/>
      <c r="D3176" s="1"/>
      <c r="E3176" s="1"/>
      <c r="F3176" s="1" t="str">
        <f>IFERROR(__xludf.DUMMYFUNCTION("""COMPUTED_VALUE"""),"2022-04-11 08:22:22 UTC")</f>
        <v>2022-04-11 08:22:22 UTC</v>
      </c>
      <c r="G3176" s="1" t="str">
        <f>IFERROR(__xludf.DUMMYFUNCTION("""COMPUTED_VALUE"""),"07792d028e89863d28859eefc6d6cf3d")</f>
        <v>07792d028e89863d28859eefc6d6cf3d</v>
      </c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>
      <c r="A3177" s="2" t="s">
        <v>3610</v>
      </c>
      <c r="B3177" s="1"/>
      <c r="C3177" s="1"/>
      <c r="D3177" s="1"/>
      <c r="E3177" s="1"/>
      <c r="F3177" s="1" t="str">
        <f>IFERROR(__xludf.DUMMYFUNCTION("""COMPUTED_VALUE"""),"2022-04-11 08:22:14 UTC")</f>
        <v>2022-04-11 08:22:14 UTC</v>
      </c>
      <c r="G3177" s="1" t="str">
        <f>IFERROR(__xludf.DUMMYFUNCTION("""COMPUTED_VALUE"""),"41194650d61192e0a3303a52cd393b00")</f>
        <v>41194650d61192e0a3303a52cd393b00</v>
      </c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>
      <c r="A3178" s="2" t="s">
        <v>3611</v>
      </c>
      <c r="B3178" s="1"/>
      <c r="C3178" s="1"/>
      <c r="D3178" s="1"/>
      <c r="E3178" s="1"/>
      <c r="F3178" s="1" t="str">
        <f>IFERROR(__xludf.DUMMYFUNCTION("""COMPUTED_VALUE"""),"2022-04-11 08:22:09 UTC")</f>
        <v>2022-04-11 08:22:09 UTC</v>
      </c>
      <c r="G3178" s="1" t="str">
        <f>IFERROR(__xludf.DUMMYFUNCTION("""COMPUTED_VALUE"""),"41194650d61192e0a3303a52cd393b00")</f>
        <v>41194650d61192e0a3303a52cd393b00</v>
      </c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>
      <c r="A3179" s="2" t="s">
        <v>3612</v>
      </c>
      <c r="B3179" s="1"/>
      <c r="C3179" s="1"/>
      <c r="D3179" s="1"/>
      <c r="E3179" s="1"/>
      <c r="F3179" s="1" t="str">
        <f>IFERROR(__xludf.DUMMYFUNCTION("""COMPUTED_VALUE"""),"2022-04-11 08:22:07 UTC")</f>
        <v>2022-04-11 08:22:07 UTC</v>
      </c>
      <c r="G3179" s="1" t="str">
        <f>IFERROR(__xludf.DUMMYFUNCTION("""COMPUTED_VALUE"""),"41194650d61192e0a3303a52cd393b00")</f>
        <v>41194650d61192e0a3303a52cd393b00</v>
      </c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>
      <c r="A3180" s="2" t="s">
        <v>3613</v>
      </c>
      <c r="B3180" s="1"/>
      <c r="C3180" s="1"/>
      <c r="D3180" s="1"/>
      <c r="E3180" s="1"/>
      <c r="F3180" s="1" t="str">
        <f>IFERROR(__xludf.DUMMYFUNCTION("""COMPUTED_VALUE"""),"2022-04-11 08:22:02 UTC")</f>
        <v>2022-04-11 08:22:02 UTC</v>
      </c>
      <c r="G3180" s="1" t="str">
        <f>IFERROR(__xludf.DUMMYFUNCTION("""COMPUTED_VALUE"""),"41194650d61192e0a3303a52cd393b00")</f>
        <v>41194650d61192e0a3303a52cd393b00</v>
      </c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>
      <c r="A3181" s="2" t="s">
        <v>3614</v>
      </c>
      <c r="B3181" s="1"/>
      <c r="C3181" s="1"/>
      <c r="D3181" s="1"/>
      <c r="E3181" s="1"/>
      <c r="F3181" s="1" t="str">
        <f>IFERROR(__xludf.DUMMYFUNCTION("""COMPUTED_VALUE"""),"2022-04-11 08:22:00 UTC")</f>
        <v>2022-04-11 08:22:00 UTC</v>
      </c>
      <c r="G3181" s="1" t="str">
        <f>IFERROR(__xludf.DUMMYFUNCTION("""COMPUTED_VALUE"""),"41194650d61192e0a3303a52cd393b00")</f>
        <v>41194650d61192e0a3303a52cd393b00</v>
      </c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>
      <c r="A3182" s="2" t="s">
        <v>3615</v>
      </c>
      <c r="B3182" s="1"/>
      <c r="C3182" s="1"/>
      <c r="D3182" s="1"/>
      <c r="E3182" s="1"/>
      <c r="F3182" s="1" t="str">
        <f>IFERROR(__xludf.DUMMYFUNCTION("""COMPUTED_VALUE"""),"2022-04-11 08:21:58 UTC")</f>
        <v>2022-04-11 08:21:58 UTC</v>
      </c>
      <c r="G3182" s="1" t="str">
        <f>IFERROR(__xludf.DUMMYFUNCTION("""COMPUTED_VALUE"""),"41194650d61192e0a3303a52cd393b00")</f>
        <v>41194650d61192e0a3303a52cd393b00</v>
      </c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>
      <c r="A3183" s="2" t="s">
        <v>3616</v>
      </c>
      <c r="B3183" s="1"/>
      <c r="C3183" s="1"/>
      <c r="D3183" s="1"/>
      <c r="E3183" s="1"/>
      <c r="F3183" s="1" t="str">
        <f>IFERROR(__xludf.DUMMYFUNCTION("""COMPUTED_VALUE"""),"2022-04-11 08:21:45 UTC")</f>
        <v>2022-04-11 08:21:45 UTC</v>
      </c>
      <c r="G3183" s="1" t="str">
        <f>IFERROR(__xludf.DUMMYFUNCTION("""COMPUTED_VALUE"""),"41194650d61192e0a3303a52cd393b00")</f>
        <v>41194650d61192e0a3303a52cd393b00</v>
      </c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>
      <c r="A3184" s="2" t="s">
        <v>3617</v>
      </c>
      <c r="B3184" s="2" t="s">
        <v>3570</v>
      </c>
      <c r="C3184" s="1"/>
      <c r="D3184" s="1"/>
      <c r="E3184" s="1"/>
      <c r="F3184" s="1" t="str">
        <f>IFERROR(__xludf.DUMMYFUNCTION("""COMPUTED_VALUE"""),"2022-04-11 08:21:21 UTC")</f>
        <v>2022-04-11 08:21:21 UTC</v>
      </c>
      <c r="G3184" s="1" t="str">
        <f>IFERROR(__xludf.DUMMYFUNCTION("""COMPUTED_VALUE"""),"e93ffb07a2d2a47ffad1974cee19cecf")</f>
        <v>e93ffb07a2d2a47ffad1974cee19cecf</v>
      </c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>
      <c r="A3185" s="2" t="s">
        <v>3618</v>
      </c>
      <c r="B3185" s="1"/>
      <c r="C3185" s="1"/>
      <c r="D3185" s="1"/>
      <c r="E3185" s="1"/>
      <c r="F3185" s="1" t="str">
        <f>IFERROR(__xludf.DUMMYFUNCTION("""COMPUTED_VALUE"""),"2022-04-11 08:20:43 UTC")</f>
        <v>2022-04-11 08:20:43 UTC</v>
      </c>
      <c r="G3185" s="1" t="str">
        <f>IFERROR(__xludf.DUMMYFUNCTION("""COMPUTED_VALUE"""),"e93ffb07a2d2a47ffad1974cee19cecf")</f>
        <v>e93ffb07a2d2a47ffad1974cee19cecf</v>
      </c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>
      <c r="A3186" s="2" t="s">
        <v>3619</v>
      </c>
      <c r="B3186" s="2" t="s">
        <v>3201</v>
      </c>
      <c r="C3186" s="1"/>
      <c r="D3186" s="1"/>
      <c r="E3186" s="1"/>
      <c r="F3186" s="1" t="str">
        <f>IFERROR(__xludf.DUMMYFUNCTION("""COMPUTED_VALUE"""),"2022-04-11 08:20:38 UTC")</f>
        <v>2022-04-11 08:20:38 UTC</v>
      </c>
      <c r="G3186" s="1" t="str">
        <f>IFERROR(__xludf.DUMMYFUNCTION("""COMPUTED_VALUE"""),"e2688bf10b31312d29d47c614ec7f4b3")</f>
        <v>e2688bf10b31312d29d47c614ec7f4b3</v>
      </c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>
      <c r="A3187" s="2" t="s">
        <v>3620</v>
      </c>
      <c r="B3187" s="1"/>
      <c r="C3187" s="1"/>
      <c r="D3187" s="1"/>
      <c r="E3187" s="1"/>
      <c r="F3187" s="1" t="str">
        <f>IFERROR(__xludf.DUMMYFUNCTION("""COMPUTED_VALUE"""),"2022-04-11 08:20:37 UTC")</f>
        <v>2022-04-11 08:20:37 UTC</v>
      </c>
      <c r="G3187" s="1" t="str">
        <f>IFERROR(__xludf.DUMMYFUNCTION("""COMPUTED_VALUE"""),"4da1de5ca6296e90412520bb554a495d")</f>
        <v>4da1de5ca6296e90412520bb554a495d</v>
      </c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>
      <c r="A3188" s="2" t="s">
        <v>3621</v>
      </c>
      <c r="B3188" s="1"/>
      <c r="C3188" s="1"/>
      <c r="D3188" s="1"/>
      <c r="E3188" s="1"/>
      <c r="F3188" s="1" t="str">
        <f>IFERROR(__xludf.DUMMYFUNCTION("""COMPUTED_VALUE"""),"2022-04-11 08:20:34 UTC")</f>
        <v>2022-04-11 08:20:34 UTC</v>
      </c>
      <c r="G3188" s="1" t="str">
        <f>IFERROR(__xludf.DUMMYFUNCTION("""COMPUTED_VALUE"""),"ea38d1aecb49327ca65e50255b6f935b")</f>
        <v>ea38d1aecb49327ca65e50255b6f935b</v>
      </c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>
      <c r="A3189" s="2" t="s">
        <v>3622</v>
      </c>
      <c r="B3189" s="1"/>
      <c r="C3189" s="1"/>
      <c r="D3189" s="1"/>
      <c r="E3189" s="1"/>
      <c r="F3189" s="1" t="str">
        <f>IFERROR(__xludf.DUMMYFUNCTION("""COMPUTED_VALUE"""),"2022-04-11 08:20:33 UTC")</f>
        <v>2022-04-11 08:20:33 UTC</v>
      </c>
      <c r="G3189" s="1" t="str">
        <f>IFERROR(__xludf.DUMMYFUNCTION("""COMPUTED_VALUE"""),"ea38d1aecb49327ca65e50255b6f935b")</f>
        <v>ea38d1aecb49327ca65e50255b6f935b</v>
      </c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>
      <c r="A3190" s="2" t="s">
        <v>3623</v>
      </c>
      <c r="B3190" s="1"/>
      <c r="C3190" s="1"/>
      <c r="D3190" s="1"/>
      <c r="E3190" s="1"/>
      <c r="F3190" s="1" t="str">
        <f>IFERROR(__xludf.DUMMYFUNCTION("""COMPUTED_VALUE"""),"2022-04-11 08:20:30 UTC")</f>
        <v>2022-04-11 08:20:30 UTC</v>
      </c>
      <c r="G3190" s="1" t="str">
        <f>IFERROR(__xludf.DUMMYFUNCTION("""COMPUTED_VALUE"""),"ea38d1aecb49327ca65e50255b6f935b")</f>
        <v>ea38d1aecb49327ca65e50255b6f935b</v>
      </c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>
      <c r="A3191" s="2" t="s">
        <v>3624</v>
      </c>
      <c r="B3191" s="1"/>
      <c r="C3191" s="1"/>
      <c r="D3191" s="1"/>
      <c r="E3191" s="1"/>
      <c r="F3191" s="1" t="str">
        <f>IFERROR(__xludf.DUMMYFUNCTION("""COMPUTED_VALUE"""),"2022-04-11 08:20:29 UTC")</f>
        <v>2022-04-11 08:20:29 UTC</v>
      </c>
      <c r="G3191" s="1" t="str">
        <f>IFERROR(__xludf.DUMMYFUNCTION("""COMPUTED_VALUE"""),"ea38d1aecb49327ca65e50255b6f935b")</f>
        <v>ea38d1aecb49327ca65e50255b6f935b</v>
      </c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>
      <c r="A3192" s="2" t="s">
        <v>3625</v>
      </c>
      <c r="B3192" s="1"/>
      <c r="C3192" s="1"/>
      <c r="D3192" s="1"/>
      <c r="E3192" s="1"/>
      <c r="F3192" s="1" t="str">
        <f>IFERROR(__xludf.DUMMYFUNCTION("""COMPUTED_VALUE"""),"2022-04-11 08:20:27 UTC")</f>
        <v>2022-04-11 08:20:27 UTC</v>
      </c>
      <c r="G3192" s="1" t="str">
        <f>IFERROR(__xludf.DUMMYFUNCTION("""COMPUTED_VALUE"""),"c7591dbccac8b3b2557ceae172fa2b66")</f>
        <v>c7591dbccac8b3b2557ceae172fa2b66</v>
      </c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>
      <c r="A3193" s="2" t="s">
        <v>3626</v>
      </c>
      <c r="B3193" s="1"/>
      <c r="C3193" s="1"/>
      <c r="D3193" s="1"/>
      <c r="E3193" s="1"/>
      <c r="F3193" s="1" t="str">
        <f>IFERROR(__xludf.DUMMYFUNCTION("""COMPUTED_VALUE"""),"2022-04-11 08:20:24 UTC")</f>
        <v>2022-04-11 08:20:24 UTC</v>
      </c>
      <c r="G3193" s="1" t="str">
        <f>IFERROR(__xludf.DUMMYFUNCTION("""COMPUTED_VALUE"""),"285b356cea7d74da47be8818a9c5bc3e")</f>
        <v>285b356cea7d74da47be8818a9c5bc3e</v>
      </c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>
      <c r="A3194" s="2" t="s">
        <v>3627</v>
      </c>
      <c r="B3194" s="2" t="s">
        <v>3201</v>
      </c>
      <c r="C3194" s="1"/>
      <c r="D3194" s="1"/>
      <c r="E3194" s="1"/>
      <c r="F3194" s="1" t="str">
        <f>IFERROR(__xludf.DUMMYFUNCTION("""COMPUTED_VALUE"""),"2022-04-11 08:20:22 UTC")</f>
        <v>2022-04-11 08:20:22 UTC</v>
      </c>
      <c r="G3194" s="1" t="str">
        <f>IFERROR(__xludf.DUMMYFUNCTION("""COMPUTED_VALUE"""),"ba756c4d4f50f78e82550f8d2f4f6296")</f>
        <v>ba756c4d4f50f78e82550f8d2f4f6296</v>
      </c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>
      <c r="A3195" s="2" t="s">
        <v>3628</v>
      </c>
      <c r="B3195" s="1"/>
      <c r="C3195" s="1"/>
      <c r="D3195" s="1"/>
      <c r="E3195" s="1"/>
      <c r="F3195" s="1" t="str">
        <f>IFERROR(__xludf.DUMMYFUNCTION("""COMPUTED_VALUE"""),"2022-04-11 08:20:20 UTC")</f>
        <v>2022-04-11 08:20:20 UTC</v>
      </c>
      <c r="G3195" s="1" t="str">
        <f>IFERROR(__xludf.DUMMYFUNCTION("""COMPUTED_VALUE"""),"285b356cea7d74da47be8818a9c5bc3e")</f>
        <v>285b356cea7d74da47be8818a9c5bc3e</v>
      </c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>
      <c r="A3196" s="2" t="s">
        <v>3629</v>
      </c>
      <c r="B3196" s="2" t="s">
        <v>823</v>
      </c>
      <c r="C3196" s="1"/>
      <c r="D3196" s="1"/>
      <c r="E3196" s="1"/>
      <c r="F3196" s="1" t="str">
        <f>IFERROR(__xludf.DUMMYFUNCTION("""COMPUTED_VALUE"""),"2022-04-11 08:20:13 UTC")</f>
        <v>2022-04-11 08:20:13 UTC</v>
      </c>
      <c r="G3196" s="1" t="str">
        <f>IFERROR(__xludf.DUMMYFUNCTION("""COMPUTED_VALUE"""),"e865ea83b18dcd5962218fdaa636458f")</f>
        <v>e865ea83b18dcd5962218fdaa636458f</v>
      </c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>
      <c r="A3197" s="2" t="s">
        <v>3630</v>
      </c>
      <c r="B3197" s="1"/>
      <c r="C3197" s="1"/>
      <c r="D3197" s="1"/>
      <c r="E3197" s="1"/>
      <c r="F3197" s="1" t="str">
        <f>IFERROR(__xludf.DUMMYFUNCTION("""COMPUTED_VALUE"""),"2022-04-11 08:20:11 UTC")</f>
        <v>2022-04-11 08:20:11 UTC</v>
      </c>
      <c r="G3197" s="1" t="str">
        <f>IFERROR(__xludf.DUMMYFUNCTION("""COMPUTED_VALUE"""),"da9a77c7b2ae859d8028601f2df7ca1f")</f>
        <v>da9a77c7b2ae859d8028601f2df7ca1f</v>
      </c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>
      <c r="A3198" s="2" t="s">
        <v>3631</v>
      </c>
      <c r="B3198" s="2" t="s">
        <v>823</v>
      </c>
      <c r="C3198" s="1"/>
      <c r="D3198" s="1"/>
      <c r="E3198" s="1"/>
      <c r="F3198" s="1" t="str">
        <f>IFERROR(__xludf.DUMMYFUNCTION("""COMPUTED_VALUE"""),"2022-04-11 08:20:10 UTC")</f>
        <v>2022-04-11 08:20:10 UTC</v>
      </c>
      <c r="G3198" s="1" t="str">
        <f>IFERROR(__xludf.DUMMYFUNCTION("""COMPUTED_VALUE"""),"1121ff5f9707f479b4c750149aee983a")</f>
        <v>1121ff5f9707f479b4c750149aee983a</v>
      </c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>
      <c r="A3199" s="2" t="s">
        <v>3632</v>
      </c>
      <c r="B3199" s="1"/>
      <c r="C3199" s="1"/>
      <c r="D3199" s="1"/>
      <c r="E3199" s="1"/>
      <c r="F3199" s="1" t="str">
        <f>IFERROR(__xludf.DUMMYFUNCTION("""COMPUTED_VALUE"""),"2022-04-11 08:19:29 UTC")</f>
        <v>2022-04-11 08:19:29 UTC</v>
      </c>
      <c r="G3199" s="1" t="str">
        <f>IFERROR(__xludf.DUMMYFUNCTION("""COMPUTED_VALUE"""),"771f76fdb2e8e6985960b72b09e082e9")</f>
        <v>771f76fdb2e8e6985960b72b09e082e9</v>
      </c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>
      <c r="A3200" s="2" t="s">
        <v>3633</v>
      </c>
      <c r="B3200" s="2" t="s">
        <v>3634</v>
      </c>
      <c r="C3200" s="1"/>
      <c r="D3200" s="1"/>
      <c r="E3200" s="1"/>
      <c r="F3200" s="1" t="str">
        <f>IFERROR(__xludf.DUMMYFUNCTION("""COMPUTED_VALUE"""),"2022-04-11 08:19:14 UTC")</f>
        <v>2022-04-11 08:19:14 UTC</v>
      </c>
      <c r="G3200" s="1" t="str">
        <f>IFERROR(__xludf.DUMMYFUNCTION("""COMPUTED_VALUE"""),"1ce24fa6762736d6ab4ec8cf24f5f479")</f>
        <v>1ce24fa6762736d6ab4ec8cf24f5f479</v>
      </c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>
      <c r="A3201" s="2" t="s">
        <v>3635</v>
      </c>
      <c r="B3201" s="2" t="s">
        <v>2260</v>
      </c>
      <c r="C3201" s="1"/>
      <c r="D3201" s="1"/>
      <c r="E3201" s="1"/>
      <c r="F3201" s="1" t="str">
        <f>IFERROR(__xludf.DUMMYFUNCTION("""COMPUTED_VALUE"""),"2022-04-11 08:19:12 UTC")</f>
        <v>2022-04-11 08:19:12 UTC</v>
      </c>
      <c r="G3201" s="1" t="str">
        <f>IFERROR(__xludf.DUMMYFUNCTION("""COMPUTED_VALUE"""),"b4a9c69b14b9c2c2edd568c4d8aeaa6e")</f>
        <v>b4a9c69b14b9c2c2edd568c4d8aeaa6e</v>
      </c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>
      <c r="A3202" s="2" t="s">
        <v>3636</v>
      </c>
      <c r="B3202" s="1"/>
      <c r="C3202" s="1"/>
      <c r="D3202" s="1"/>
      <c r="E3202" s="1"/>
      <c r="F3202" s="1" t="str">
        <f>IFERROR(__xludf.DUMMYFUNCTION("""COMPUTED_VALUE"""),"2022-04-11 08:19:08 UTC")</f>
        <v>2022-04-11 08:19:08 UTC</v>
      </c>
      <c r="G3202" s="1" t="str">
        <f>IFERROR(__xludf.DUMMYFUNCTION("""COMPUTED_VALUE"""),"b4a9c69b14b9c2c2edd568c4d8aeaa6e")</f>
        <v>b4a9c69b14b9c2c2edd568c4d8aeaa6e</v>
      </c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>
      <c r="A3203" s="2" t="s">
        <v>3637</v>
      </c>
      <c r="B3203" s="1"/>
      <c r="C3203" s="1"/>
      <c r="D3203" s="1"/>
      <c r="E3203" s="1"/>
      <c r="F3203" s="1" t="str">
        <f>IFERROR(__xludf.DUMMYFUNCTION("""COMPUTED_VALUE"""),"2022-04-11 08:19:00 UTC")</f>
        <v>2022-04-11 08:19:00 UTC</v>
      </c>
      <c r="G3203" s="1" t="str">
        <f>IFERROR(__xludf.DUMMYFUNCTION("""COMPUTED_VALUE"""),"da9a77c7b2ae859d8028601f2df7ca1f")</f>
        <v>da9a77c7b2ae859d8028601f2df7ca1f</v>
      </c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>
      <c r="A3204" s="2" t="s">
        <v>3638</v>
      </c>
      <c r="B3204" s="2" t="s">
        <v>3600</v>
      </c>
      <c r="C3204" s="1"/>
      <c r="D3204" s="1"/>
      <c r="E3204" s="1"/>
      <c r="F3204" s="1" t="str">
        <f>IFERROR(__xludf.DUMMYFUNCTION("""COMPUTED_VALUE"""),"2022-04-11 08:18:51 UTC")</f>
        <v>2022-04-11 08:18:51 UTC</v>
      </c>
      <c r="G3204" s="1" t="str">
        <f>IFERROR(__xludf.DUMMYFUNCTION("""COMPUTED_VALUE"""),"b479994527ce756c041a1578f06ed377")</f>
        <v>b479994527ce756c041a1578f06ed377</v>
      </c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>
      <c r="A3205" s="2" t="s">
        <v>3639</v>
      </c>
      <c r="B3205" s="2" t="s">
        <v>3600</v>
      </c>
      <c r="C3205" s="1"/>
      <c r="D3205" s="1"/>
      <c r="E3205" s="1"/>
      <c r="F3205" s="1" t="str">
        <f>IFERROR(__xludf.DUMMYFUNCTION("""COMPUTED_VALUE"""),"2022-04-11 08:18:48 UTC")</f>
        <v>2022-04-11 08:18:48 UTC</v>
      </c>
      <c r="G3205" s="1" t="str">
        <f>IFERROR(__xludf.DUMMYFUNCTION("""COMPUTED_VALUE"""),"039ea32f87a78d9c093e18e0acf384bb")</f>
        <v>039ea32f87a78d9c093e18e0acf384bb</v>
      </c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>
      <c r="A3206" s="2" t="s">
        <v>3640</v>
      </c>
      <c r="B3206" s="2" t="s">
        <v>3641</v>
      </c>
      <c r="C3206" s="1"/>
      <c r="D3206" s="1"/>
      <c r="E3206" s="1"/>
      <c r="F3206" s="1" t="str">
        <f>IFERROR(__xludf.DUMMYFUNCTION("""COMPUTED_VALUE"""),"2022-04-11 08:18:45 UTC")</f>
        <v>2022-04-11 08:18:45 UTC</v>
      </c>
      <c r="G3206" s="1" t="str">
        <f>IFERROR(__xludf.DUMMYFUNCTION("""COMPUTED_VALUE"""),"6503e6184c243f6189538e9203917cbe")</f>
        <v>6503e6184c243f6189538e9203917cbe</v>
      </c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>
      <c r="A3207" s="2" t="s">
        <v>3642</v>
      </c>
      <c r="B3207" s="2" t="s">
        <v>3600</v>
      </c>
      <c r="C3207" s="1"/>
      <c r="D3207" s="1"/>
      <c r="E3207" s="1"/>
      <c r="F3207" s="1" t="str">
        <f>IFERROR(__xludf.DUMMYFUNCTION("""COMPUTED_VALUE"""),"2022-04-11 08:18:44 UTC")</f>
        <v>2022-04-11 08:18:44 UTC</v>
      </c>
      <c r="G3207" s="1" t="str">
        <f>IFERROR(__xludf.DUMMYFUNCTION("""COMPUTED_VALUE"""),"5c2b95f792951d402e24d930b9312535")</f>
        <v>5c2b95f792951d402e24d930b9312535</v>
      </c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>
      <c r="A3208" s="2" t="s">
        <v>3643</v>
      </c>
      <c r="B3208" s="1"/>
      <c r="C3208" s="1"/>
      <c r="D3208" s="1"/>
      <c r="E3208" s="1"/>
      <c r="F3208" s="1" t="str">
        <f>IFERROR(__xludf.DUMMYFUNCTION("""COMPUTED_VALUE"""),"2022-04-11 08:18:22 UTC")</f>
        <v>2022-04-11 08:18:22 UTC</v>
      </c>
      <c r="G3208" s="1" t="str">
        <f>IFERROR(__xludf.DUMMYFUNCTION("""COMPUTED_VALUE"""),"44ef5c64c1887f4174ed7f95ad6bcec4")</f>
        <v>44ef5c64c1887f4174ed7f95ad6bcec4</v>
      </c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>
      <c r="A3209" s="2" t="s">
        <v>3644</v>
      </c>
      <c r="B3209" s="2" t="s">
        <v>3645</v>
      </c>
      <c r="C3209" s="1"/>
      <c r="D3209" s="1"/>
      <c r="E3209" s="1"/>
      <c r="F3209" s="1" t="str">
        <f>IFERROR(__xludf.DUMMYFUNCTION("""COMPUTED_VALUE"""),"2022-04-11 08:18:21 UTC")</f>
        <v>2022-04-11 08:18:21 UTC</v>
      </c>
      <c r="G3209" s="1" t="str">
        <f>IFERROR(__xludf.DUMMYFUNCTION("""COMPUTED_VALUE"""),"87ceee9030102cd611aeab006ae0710d")</f>
        <v>87ceee9030102cd611aeab006ae0710d</v>
      </c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>
      <c r="A3210" s="2" t="s">
        <v>3646</v>
      </c>
      <c r="B3210" s="2" t="s">
        <v>3645</v>
      </c>
      <c r="C3210" s="1"/>
      <c r="D3210" s="1"/>
      <c r="E3210" s="1"/>
      <c r="F3210" s="1" t="str">
        <f>IFERROR(__xludf.DUMMYFUNCTION("""COMPUTED_VALUE"""),"2022-04-11 08:18:19 UTC")</f>
        <v>2022-04-11 08:18:19 UTC</v>
      </c>
      <c r="G3210" s="1" t="str">
        <f>IFERROR(__xludf.DUMMYFUNCTION("""COMPUTED_VALUE"""),"490e8e204934372a1679a99ee00136b4")</f>
        <v>490e8e204934372a1679a99ee00136b4</v>
      </c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>
      <c r="A3211" s="2" t="s">
        <v>3647</v>
      </c>
      <c r="B3211" s="2" t="s">
        <v>3645</v>
      </c>
      <c r="C3211" s="1"/>
      <c r="D3211" s="1"/>
      <c r="E3211" s="1"/>
      <c r="F3211" s="1" t="str">
        <f>IFERROR(__xludf.DUMMYFUNCTION("""COMPUTED_VALUE"""),"2022-04-11 08:18:14 UTC")</f>
        <v>2022-04-11 08:18:14 UTC</v>
      </c>
      <c r="G3211" s="1" t="str">
        <f>IFERROR(__xludf.DUMMYFUNCTION("""COMPUTED_VALUE"""),"490e8e204934372a1679a99ee00136b4")</f>
        <v>490e8e204934372a1679a99ee00136b4</v>
      </c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>
      <c r="A3212" s="2" t="s">
        <v>3648</v>
      </c>
      <c r="B3212" s="2" t="s">
        <v>3649</v>
      </c>
      <c r="C3212" s="1"/>
      <c r="D3212" s="1"/>
      <c r="E3212" s="1"/>
      <c r="F3212" s="1" t="str">
        <f>IFERROR(__xludf.DUMMYFUNCTION("""COMPUTED_VALUE"""),"2022-04-11 08:17:43 UTC")</f>
        <v>2022-04-11 08:17:43 UTC</v>
      </c>
      <c r="G3212" s="1" t="str">
        <f>IFERROR(__xludf.DUMMYFUNCTION("""COMPUTED_VALUE"""),"490e8e204934372a1679a99ee00136b4")</f>
        <v>490e8e204934372a1679a99ee00136b4</v>
      </c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>
      <c r="A3213" s="2" t="s">
        <v>3648</v>
      </c>
      <c r="B3213" s="2" t="s">
        <v>3650</v>
      </c>
      <c r="C3213" s="1"/>
      <c r="D3213" s="1"/>
      <c r="E3213" s="1"/>
      <c r="F3213" s="1" t="str">
        <f>IFERROR(__xludf.DUMMYFUNCTION("""COMPUTED_VALUE"""),"2022-04-11 08:17:43 UTC")</f>
        <v>2022-04-11 08:17:43 UTC</v>
      </c>
      <c r="G3213" s="1" t="str">
        <f>IFERROR(__xludf.DUMMYFUNCTION("""COMPUTED_VALUE"""),"21f018c5774e886ed9a3637ae89c15c2")</f>
        <v>21f018c5774e886ed9a3637ae89c15c2</v>
      </c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>
      <c r="A3214" s="2" t="s">
        <v>3651</v>
      </c>
      <c r="B3214" s="2" t="s">
        <v>1736</v>
      </c>
      <c r="C3214" s="1"/>
      <c r="D3214" s="1"/>
      <c r="E3214" s="1"/>
      <c r="F3214" s="1" t="str">
        <f>IFERROR(__xludf.DUMMYFUNCTION("""COMPUTED_VALUE"""),"2022-04-11 08:17:32 UTC")</f>
        <v>2022-04-11 08:17:32 UTC</v>
      </c>
      <c r="G3214" s="1" t="str">
        <f>IFERROR(__xludf.DUMMYFUNCTION("""COMPUTED_VALUE"""),"490e8e204934372a1679a99ee00136b4")</f>
        <v>490e8e204934372a1679a99ee00136b4</v>
      </c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>
      <c r="A3215" s="2" t="s">
        <v>3652</v>
      </c>
      <c r="B3215" s="2" t="s">
        <v>1736</v>
      </c>
      <c r="C3215" s="1"/>
      <c r="D3215" s="1"/>
      <c r="E3215" s="1"/>
      <c r="F3215" s="1" t="str">
        <f>IFERROR(__xludf.DUMMYFUNCTION("""COMPUTED_VALUE"""),"2022-04-11 08:17:29 UTC")</f>
        <v>2022-04-11 08:17:29 UTC</v>
      </c>
      <c r="G3215" s="1" t="str">
        <f>IFERROR(__xludf.DUMMYFUNCTION("""COMPUTED_VALUE"""),"490e8e204934372a1679a99ee00136b4")</f>
        <v>490e8e204934372a1679a99ee00136b4</v>
      </c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>
      <c r="A3216" s="2" t="s">
        <v>3653</v>
      </c>
      <c r="B3216" s="2" t="s">
        <v>3654</v>
      </c>
      <c r="C3216" s="1"/>
      <c r="D3216" s="1"/>
      <c r="E3216" s="1"/>
      <c r="F3216" s="1" t="str">
        <f>IFERROR(__xludf.DUMMYFUNCTION("""COMPUTED_VALUE"""),"2022-04-11 08:17:22 UTC")</f>
        <v>2022-04-11 08:17:22 UTC</v>
      </c>
      <c r="G3216" s="1" t="str">
        <f>IFERROR(__xludf.DUMMYFUNCTION("""COMPUTED_VALUE"""),"490e8e204934372a1679a99ee00136b4")</f>
        <v>490e8e204934372a1679a99ee00136b4</v>
      </c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>
      <c r="A3217" s="2" t="s">
        <v>3655</v>
      </c>
      <c r="B3217" s="2" t="s">
        <v>2588</v>
      </c>
      <c r="C3217" s="1"/>
      <c r="D3217" s="1"/>
      <c r="E3217" s="1"/>
      <c r="F3217" s="1" t="str">
        <f>IFERROR(__xludf.DUMMYFUNCTION("""COMPUTED_VALUE"""),"2022-04-11 08:17:21 UTC")</f>
        <v>2022-04-11 08:17:21 UTC</v>
      </c>
      <c r="G3217" s="1" t="str">
        <f>IFERROR(__xludf.DUMMYFUNCTION("""COMPUTED_VALUE"""),"490e8e204934372a1679a99ee00136b4")</f>
        <v>490e8e204934372a1679a99ee00136b4</v>
      </c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>
      <c r="A3218" s="2" t="s">
        <v>3656</v>
      </c>
      <c r="B3218" s="1"/>
      <c r="C3218" s="1"/>
      <c r="D3218" s="1"/>
      <c r="E3218" s="1"/>
      <c r="F3218" s="1" t="str">
        <f>IFERROR(__xludf.DUMMYFUNCTION("""COMPUTED_VALUE"""),"2022-04-11 08:17:17 UTC")</f>
        <v>2022-04-11 08:17:17 UTC</v>
      </c>
      <c r="G3218" s="1" t="str">
        <f>IFERROR(__xludf.DUMMYFUNCTION("""COMPUTED_VALUE"""),"490e8e204934372a1679a99ee00136b4")</f>
        <v>490e8e204934372a1679a99ee00136b4</v>
      </c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>
      <c r="A3219" s="2" t="s">
        <v>3657</v>
      </c>
      <c r="B3219" s="2" t="s">
        <v>1080</v>
      </c>
      <c r="C3219" s="1"/>
      <c r="D3219" s="1"/>
      <c r="E3219" s="1"/>
      <c r="F3219" s="1" t="str">
        <f>IFERROR(__xludf.DUMMYFUNCTION("""COMPUTED_VALUE"""),"2022-04-11 08:17:15 UTC")</f>
        <v>2022-04-11 08:17:15 UTC</v>
      </c>
      <c r="G3219" s="1" t="str">
        <f>IFERROR(__xludf.DUMMYFUNCTION("""COMPUTED_VALUE"""),"490e8e204934372a1679a99ee00136b4")</f>
        <v>490e8e204934372a1679a99ee00136b4</v>
      </c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>
      <c r="A3220" s="2" t="s">
        <v>3657</v>
      </c>
      <c r="B3220" s="2" t="s">
        <v>1736</v>
      </c>
      <c r="C3220" s="1"/>
      <c r="D3220" s="1"/>
      <c r="E3220" s="1"/>
      <c r="F3220" s="1" t="str">
        <f>IFERROR(__xludf.DUMMYFUNCTION("""COMPUTED_VALUE"""),"2022-04-11 08:17:15 UTC")</f>
        <v>2022-04-11 08:17:15 UTC</v>
      </c>
      <c r="G3220" s="1" t="str">
        <f>IFERROR(__xludf.DUMMYFUNCTION("""COMPUTED_VALUE"""),"490e8e204934372a1679a99ee00136b4")</f>
        <v>490e8e204934372a1679a99ee00136b4</v>
      </c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>
      <c r="A3221" s="2" t="s">
        <v>3658</v>
      </c>
      <c r="B3221" s="2" t="s">
        <v>2847</v>
      </c>
      <c r="C3221" s="1"/>
      <c r="D3221" s="1"/>
      <c r="E3221" s="1"/>
      <c r="F3221" s="1" t="str">
        <f>IFERROR(__xludf.DUMMYFUNCTION("""COMPUTED_VALUE"""),"2022-04-11 08:17:09 UTC")</f>
        <v>2022-04-11 08:17:09 UTC</v>
      </c>
      <c r="G3221" s="1" t="str">
        <f>IFERROR(__xludf.DUMMYFUNCTION("""COMPUTED_VALUE"""),"490e8e204934372a1679a99ee00136b4")</f>
        <v>490e8e204934372a1679a99ee00136b4</v>
      </c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>
      <c r="A3222" s="2" t="s">
        <v>3658</v>
      </c>
      <c r="B3222" s="1"/>
      <c r="C3222" s="1"/>
      <c r="D3222" s="1"/>
      <c r="E3222" s="1"/>
      <c r="F3222" s="1" t="str">
        <f>IFERROR(__xludf.DUMMYFUNCTION("""COMPUTED_VALUE"""),"2022-04-11 08:17:09 UTC")</f>
        <v>2022-04-11 08:17:09 UTC</v>
      </c>
      <c r="G3222" s="1" t="str">
        <f>IFERROR(__xludf.DUMMYFUNCTION("""COMPUTED_VALUE"""),"490e8e204934372a1679a99ee00136b4")</f>
        <v>490e8e204934372a1679a99ee00136b4</v>
      </c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>
      <c r="A3223" s="2" t="s">
        <v>3659</v>
      </c>
      <c r="B3223" s="2" t="s">
        <v>3660</v>
      </c>
      <c r="C3223" s="1"/>
      <c r="D3223" s="1"/>
      <c r="E3223" s="1"/>
      <c r="F3223" s="1" t="str">
        <f>IFERROR(__xludf.DUMMYFUNCTION("""COMPUTED_VALUE"""),"2022-04-11 08:17:07 UTC")</f>
        <v>2022-04-11 08:17:07 UTC</v>
      </c>
      <c r="G3223" s="1" t="str">
        <f>IFERROR(__xludf.DUMMYFUNCTION("""COMPUTED_VALUE"""),"490e8e204934372a1679a99ee00136b4")</f>
        <v>490e8e204934372a1679a99ee00136b4</v>
      </c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>
      <c r="A3224" s="2" t="s">
        <v>3661</v>
      </c>
      <c r="B3224" s="2" t="s">
        <v>3660</v>
      </c>
      <c r="C3224" s="1"/>
      <c r="D3224" s="1"/>
      <c r="E3224" s="1"/>
      <c r="F3224" s="1" t="str">
        <f>IFERROR(__xludf.DUMMYFUNCTION("""COMPUTED_VALUE"""),"2022-04-11 08:17:02 UTC")</f>
        <v>2022-04-11 08:17:02 UTC</v>
      </c>
      <c r="G3224" s="1" t="str">
        <f>IFERROR(__xludf.DUMMYFUNCTION("""COMPUTED_VALUE"""),"490e8e204934372a1679a99ee00136b4")</f>
        <v>490e8e204934372a1679a99ee00136b4</v>
      </c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>
      <c r="A3225" s="2" t="s">
        <v>3661</v>
      </c>
      <c r="B3225" s="2" t="s">
        <v>1080</v>
      </c>
      <c r="C3225" s="1"/>
      <c r="D3225" s="1"/>
      <c r="E3225" s="1"/>
      <c r="F3225" s="1" t="str">
        <f>IFERROR(__xludf.DUMMYFUNCTION("""COMPUTED_VALUE"""),"2022-04-11 08:17:02 UTC")</f>
        <v>2022-04-11 08:17:02 UTC</v>
      </c>
      <c r="G3225" s="1" t="str">
        <f>IFERROR(__xludf.DUMMYFUNCTION("""COMPUTED_VALUE"""),"490e8e204934372a1679a99ee00136b4")</f>
        <v>490e8e204934372a1679a99ee00136b4</v>
      </c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>
      <c r="A3226" s="2" t="s">
        <v>3662</v>
      </c>
      <c r="B3226" s="1"/>
      <c r="C3226" s="1"/>
      <c r="D3226" s="1"/>
      <c r="E3226" s="1"/>
      <c r="F3226" s="1" t="str">
        <f>IFERROR(__xludf.DUMMYFUNCTION("""COMPUTED_VALUE"""),"2022-04-11 08:17:01 UTC")</f>
        <v>2022-04-11 08:17:01 UTC</v>
      </c>
      <c r="G3226" s="1" t="str">
        <f>IFERROR(__xludf.DUMMYFUNCTION("""COMPUTED_VALUE"""),"490e8e204934372a1679a99ee00136b4")</f>
        <v>490e8e204934372a1679a99ee00136b4</v>
      </c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>
      <c r="A3227" s="2" t="s">
        <v>3663</v>
      </c>
      <c r="B3227" s="2" t="s">
        <v>1080</v>
      </c>
      <c r="C3227" s="1"/>
      <c r="D3227" s="1"/>
      <c r="E3227" s="1"/>
      <c r="F3227" s="1" t="str">
        <f>IFERROR(__xludf.DUMMYFUNCTION("""COMPUTED_VALUE"""),"2022-04-11 08:16:59 UTC")</f>
        <v>2022-04-11 08:16:59 UTC</v>
      </c>
      <c r="G3227" s="1" t="str">
        <f>IFERROR(__xludf.DUMMYFUNCTION("""COMPUTED_VALUE"""),"490e8e204934372a1679a99ee00136b4")</f>
        <v>490e8e204934372a1679a99ee00136b4</v>
      </c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>
      <c r="A3228" s="2" t="s">
        <v>3664</v>
      </c>
      <c r="B3228" s="2" t="s">
        <v>1080</v>
      </c>
      <c r="C3228" s="1"/>
      <c r="D3228" s="1"/>
      <c r="E3228" s="1"/>
      <c r="F3228" s="1" t="str">
        <f>IFERROR(__xludf.DUMMYFUNCTION("""COMPUTED_VALUE"""),"2022-04-11 08:16:58 UTC")</f>
        <v>2022-04-11 08:16:58 UTC</v>
      </c>
      <c r="G3228" s="1" t="str">
        <f>IFERROR(__xludf.DUMMYFUNCTION("""COMPUTED_VALUE"""),"490e8e204934372a1679a99ee00136b4")</f>
        <v>490e8e204934372a1679a99ee00136b4</v>
      </c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>
      <c r="A3229" s="2" t="s">
        <v>3665</v>
      </c>
      <c r="B3229" s="1"/>
      <c r="C3229" s="1"/>
      <c r="D3229" s="1"/>
      <c r="E3229" s="1"/>
      <c r="F3229" s="1" t="str">
        <f>IFERROR(__xludf.DUMMYFUNCTION("""COMPUTED_VALUE"""),"2022-04-11 08:16:53 UTC")</f>
        <v>2022-04-11 08:16:53 UTC</v>
      </c>
      <c r="G3229" s="1" t="str">
        <f>IFERROR(__xludf.DUMMYFUNCTION("""COMPUTED_VALUE"""),"490e8e204934372a1679a99ee00136b4")</f>
        <v>490e8e204934372a1679a99ee00136b4</v>
      </c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>
      <c r="A3230" s="2" t="s">
        <v>3666</v>
      </c>
      <c r="B3230" s="2" t="s">
        <v>3660</v>
      </c>
      <c r="C3230" s="1"/>
      <c r="D3230" s="1"/>
      <c r="E3230" s="1"/>
      <c r="F3230" s="1" t="str">
        <f>IFERROR(__xludf.DUMMYFUNCTION("""COMPUTED_VALUE"""),"2022-04-11 08:16:52 UTC")</f>
        <v>2022-04-11 08:16:52 UTC</v>
      </c>
      <c r="G3230" s="1" t="str">
        <f>IFERROR(__xludf.DUMMYFUNCTION("""COMPUTED_VALUE"""),"490e8e204934372a1679a99ee00136b4")</f>
        <v>490e8e204934372a1679a99ee00136b4</v>
      </c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>
      <c r="A3231" s="2" t="s">
        <v>3667</v>
      </c>
      <c r="B3231" s="2" t="s">
        <v>1379</v>
      </c>
      <c r="C3231" s="1"/>
      <c r="D3231" s="1"/>
      <c r="E3231" s="1"/>
      <c r="F3231" s="1" t="str">
        <f>IFERROR(__xludf.DUMMYFUNCTION("""COMPUTED_VALUE"""),"2022-04-11 08:16:45 UTC")</f>
        <v>2022-04-11 08:16:45 UTC</v>
      </c>
      <c r="G3231" s="1" t="str">
        <f>IFERROR(__xludf.DUMMYFUNCTION("""COMPUTED_VALUE"""),"490e8e204934372a1679a99ee00136b4")</f>
        <v>490e8e204934372a1679a99ee00136b4</v>
      </c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>
      <c r="A3232" s="2" t="s">
        <v>3668</v>
      </c>
      <c r="B3232" s="2" t="s">
        <v>3594</v>
      </c>
      <c r="C3232" s="1"/>
      <c r="D3232" s="1"/>
      <c r="E3232" s="1"/>
      <c r="F3232" s="1" t="str">
        <f>IFERROR(__xludf.DUMMYFUNCTION("""COMPUTED_VALUE"""),"2022-04-11 08:16:41 UTC")</f>
        <v>2022-04-11 08:16:41 UTC</v>
      </c>
      <c r="G3232" s="1" t="str">
        <f>IFERROR(__xludf.DUMMYFUNCTION("""COMPUTED_VALUE"""),"490e8e204934372a1679a99ee00136b4")</f>
        <v>490e8e204934372a1679a99ee00136b4</v>
      </c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>
      <c r="A3233" s="2" t="s">
        <v>3669</v>
      </c>
      <c r="B3233" s="2" t="s">
        <v>1379</v>
      </c>
      <c r="C3233" s="1"/>
      <c r="D3233" s="1"/>
      <c r="E3233" s="1"/>
      <c r="F3233" s="1" t="str">
        <f>IFERROR(__xludf.DUMMYFUNCTION("""COMPUTED_VALUE"""),"2022-04-11 08:16:36 UTC")</f>
        <v>2022-04-11 08:16:36 UTC</v>
      </c>
      <c r="G3233" s="1" t="str">
        <f>IFERROR(__xludf.DUMMYFUNCTION("""COMPUTED_VALUE"""),"490e8e204934372a1679a99ee00136b4")</f>
        <v>490e8e204934372a1679a99ee00136b4</v>
      </c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>
      <c r="A3234" s="2" t="s">
        <v>3670</v>
      </c>
      <c r="B3234" s="2" t="s">
        <v>3645</v>
      </c>
      <c r="C3234" s="1"/>
      <c r="D3234" s="1"/>
      <c r="E3234" s="1"/>
      <c r="F3234" s="1" t="str">
        <f>IFERROR(__xludf.DUMMYFUNCTION("""COMPUTED_VALUE"""),"2022-04-11 08:15:43 UTC")</f>
        <v>2022-04-11 08:15:43 UTC</v>
      </c>
      <c r="G3234" s="1" t="str">
        <f>IFERROR(__xludf.DUMMYFUNCTION("""COMPUTED_VALUE"""),"490e8e204934372a1679a99ee00136b4")</f>
        <v>490e8e204934372a1679a99ee00136b4</v>
      </c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>
      <c r="A3235" s="2" t="s">
        <v>3671</v>
      </c>
      <c r="B3235" s="2" t="s">
        <v>3672</v>
      </c>
      <c r="C3235" s="1"/>
      <c r="D3235" s="1"/>
      <c r="E3235" s="1"/>
      <c r="F3235" s="1" t="str">
        <f>IFERROR(__xludf.DUMMYFUNCTION("""COMPUTED_VALUE"""),"2022-04-11 08:15:36 UTC")</f>
        <v>2022-04-11 08:15:36 UTC</v>
      </c>
      <c r="G3235" s="1" t="str">
        <f>IFERROR(__xludf.DUMMYFUNCTION("""COMPUTED_VALUE"""),"490e8e204934372a1679a99ee00136b4")</f>
        <v>490e8e204934372a1679a99ee00136b4</v>
      </c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>
      <c r="A3236" s="2" t="s">
        <v>3673</v>
      </c>
      <c r="B3236" s="1"/>
      <c r="C3236" s="1"/>
      <c r="D3236" s="1"/>
      <c r="E3236" s="1"/>
      <c r="F3236" s="1" t="str">
        <f>IFERROR(__xludf.DUMMYFUNCTION("""COMPUTED_VALUE"""),"2022-04-11 08:15:33 UTC")</f>
        <v>2022-04-11 08:15:33 UTC</v>
      </c>
      <c r="G3236" s="1" t="str">
        <f>IFERROR(__xludf.DUMMYFUNCTION("""COMPUTED_VALUE"""),"490e8e204934372a1679a99ee00136b4")</f>
        <v>490e8e204934372a1679a99ee00136b4</v>
      </c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>
      <c r="A3237" s="2" t="s">
        <v>3674</v>
      </c>
      <c r="B3237" s="1"/>
      <c r="C3237" s="1"/>
      <c r="D3237" s="1"/>
      <c r="E3237" s="1"/>
      <c r="F3237" s="1" t="str">
        <f>IFERROR(__xludf.DUMMYFUNCTION("""COMPUTED_VALUE"""),"2022-04-11 08:15:30 UTC")</f>
        <v>2022-04-11 08:15:30 UTC</v>
      </c>
      <c r="G3237" s="1" t="str">
        <f>IFERROR(__xludf.DUMMYFUNCTION("""COMPUTED_VALUE"""),"490e8e204934372a1679a99ee00136b4")</f>
        <v>490e8e204934372a1679a99ee00136b4</v>
      </c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>
      <c r="A3238" s="2" t="s">
        <v>3675</v>
      </c>
      <c r="B3238" s="2" t="s">
        <v>3676</v>
      </c>
      <c r="C3238" s="1"/>
      <c r="D3238" s="1"/>
      <c r="E3238" s="1"/>
      <c r="F3238" s="1" t="str">
        <f>IFERROR(__xludf.DUMMYFUNCTION("""COMPUTED_VALUE"""),"2022-04-11 08:15:26 UTC")</f>
        <v>2022-04-11 08:15:26 UTC</v>
      </c>
      <c r="G3238" s="1" t="str">
        <f>IFERROR(__xludf.DUMMYFUNCTION("""COMPUTED_VALUE"""),"5167fca27e2ccc9293ddb34dd981c726")</f>
        <v>5167fca27e2ccc9293ddb34dd981c726</v>
      </c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>
      <c r="A3239" s="2" t="s">
        <v>3677</v>
      </c>
      <c r="B3239" s="2" t="s">
        <v>3672</v>
      </c>
      <c r="C3239" s="1"/>
      <c r="D3239" s="1"/>
      <c r="E3239" s="1"/>
      <c r="F3239" s="1" t="str">
        <f>IFERROR(__xludf.DUMMYFUNCTION("""COMPUTED_VALUE"""),"2022-04-11 08:15:25 UTC")</f>
        <v>2022-04-11 08:15:25 UTC</v>
      </c>
      <c r="G3239" s="1" t="str">
        <f>IFERROR(__xludf.DUMMYFUNCTION("""COMPUTED_VALUE"""),"5167fca27e2ccc9293ddb34dd981c726")</f>
        <v>5167fca27e2ccc9293ddb34dd981c726</v>
      </c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>
      <c r="A3240" s="2" t="s">
        <v>3678</v>
      </c>
      <c r="B3240" s="1"/>
      <c r="C3240" s="1"/>
      <c r="D3240" s="1"/>
      <c r="E3240" s="1"/>
      <c r="F3240" s="1" t="str">
        <f>IFERROR(__xludf.DUMMYFUNCTION("""COMPUTED_VALUE"""),"2022-04-11 08:15:23 UTC")</f>
        <v>2022-04-11 08:15:23 UTC</v>
      </c>
      <c r="G3240" s="1" t="str">
        <f>IFERROR(__xludf.DUMMYFUNCTION("""COMPUTED_VALUE"""),"5167fca27e2ccc9293ddb34dd981c726")</f>
        <v>5167fca27e2ccc9293ddb34dd981c726</v>
      </c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>
      <c r="A3241" s="2" t="s">
        <v>3678</v>
      </c>
      <c r="B3241" s="2" t="s">
        <v>3679</v>
      </c>
      <c r="C3241" s="1"/>
      <c r="D3241" s="1"/>
      <c r="E3241" s="1"/>
      <c r="F3241" s="1" t="str">
        <f>IFERROR(__xludf.DUMMYFUNCTION("""COMPUTED_VALUE"""),"2022-04-11 08:15:23 UTC")</f>
        <v>2022-04-11 08:15:23 UTC</v>
      </c>
      <c r="G3241" s="1" t="str">
        <f>IFERROR(__xludf.DUMMYFUNCTION("""COMPUTED_VALUE"""),"5167fca27e2ccc9293ddb34dd981c726")</f>
        <v>5167fca27e2ccc9293ddb34dd981c726</v>
      </c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>
      <c r="A3242" s="2" t="s">
        <v>3680</v>
      </c>
      <c r="B3242" s="1"/>
      <c r="C3242" s="1"/>
      <c r="D3242" s="1"/>
      <c r="E3242" s="1"/>
      <c r="F3242" s="1" t="str">
        <f>IFERROR(__xludf.DUMMYFUNCTION("""COMPUTED_VALUE"""),"2022-04-11 08:15:20 UTC")</f>
        <v>2022-04-11 08:15:20 UTC</v>
      </c>
      <c r="G3242" s="1" t="str">
        <f>IFERROR(__xludf.DUMMYFUNCTION("""COMPUTED_VALUE"""),"5167fca27e2ccc9293ddb34dd981c726")</f>
        <v>5167fca27e2ccc9293ddb34dd981c726</v>
      </c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>
      <c r="A3243" s="2" t="s">
        <v>3680</v>
      </c>
      <c r="B3243" s="1"/>
      <c r="C3243" s="1"/>
      <c r="D3243" s="1"/>
      <c r="E3243" s="1"/>
      <c r="F3243" s="1" t="str">
        <f>IFERROR(__xludf.DUMMYFUNCTION("""COMPUTED_VALUE"""),"2022-04-11 08:15:20 UTC")</f>
        <v>2022-04-11 08:15:20 UTC</v>
      </c>
      <c r="G3243" s="1" t="str">
        <f>IFERROR(__xludf.DUMMYFUNCTION("""COMPUTED_VALUE"""),"5167fca27e2ccc9293ddb34dd981c726")</f>
        <v>5167fca27e2ccc9293ddb34dd981c726</v>
      </c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>
      <c r="A3244" s="2" t="s">
        <v>3681</v>
      </c>
      <c r="B3244" s="2" t="s">
        <v>1263</v>
      </c>
      <c r="C3244" s="1"/>
      <c r="D3244" s="1"/>
      <c r="E3244" s="1"/>
      <c r="F3244" s="1" t="str">
        <f>IFERROR(__xludf.DUMMYFUNCTION("""COMPUTED_VALUE"""),"2022-04-11 08:15:16 UTC")</f>
        <v>2022-04-11 08:15:16 UTC</v>
      </c>
      <c r="G3244" s="1" t="str">
        <f>IFERROR(__xludf.DUMMYFUNCTION("""COMPUTED_VALUE"""),"917a011410f93383ccd1ca534e1b4e36")</f>
        <v>917a011410f93383ccd1ca534e1b4e36</v>
      </c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>
      <c r="A3245" s="2" t="s">
        <v>3681</v>
      </c>
      <c r="B3245" s="2" t="s">
        <v>2621</v>
      </c>
      <c r="C3245" s="1"/>
      <c r="D3245" s="1"/>
      <c r="E3245" s="1"/>
      <c r="F3245" s="1" t="str">
        <f>IFERROR(__xludf.DUMMYFUNCTION("""COMPUTED_VALUE"""),"2022-04-11 08:15:16 UTC")</f>
        <v>2022-04-11 08:15:16 UTC</v>
      </c>
      <c r="G3245" s="1" t="str">
        <f>IFERROR(__xludf.DUMMYFUNCTION("""COMPUTED_VALUE"""),"d391daff95b80daad9e68b8dae71339a")</f>
        <v>d391daff95b80daad9e68b8dae71339a</v>
      </c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>
      <c r="A3246" s="2" t="s">
        <v>3682</v>
      </c>
      <c r="B3246" s="1"/>
      <c r="C3246" s="1"/>
      <c r="D3246" s="1"/>
      <c r="E3246" s="1"/>
      <c r="F3246" s="1" t="str">
        <f>IFERROR(__xludf.DUMMYFUNCTION("""COMPUTED_VALUE"""),"2022-04-11 08:15:15 UTC")</f>
        <v>2022-04-11 08:15:15 UTC</v>
      </c>
      <c r="G3246" s="1" t="str">
        <f>IFERROR(__xludf.DUMMYFUNCTION("""COMPUTED_VALUE"""),"cc682c207bfe580bf8aef04c2cb11e84")</f>
        <v>cc682c207bfe580bf8aef04c2cb11e84</v>
      </c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>
      <c r="A3247" s="2" t="s">
        <v>3683</v>
      </c>
      <c r="B3247" s="1"/>
      <c r="C3247" s="1"/>
      <c r="D3247" s="1"/>
      <c r="E3247" s="1"/>
      <c r="F3247" s="1" t="str">
        <f>IFERROR(__xludf.DUMMYFUNCTION("""COMPUTED_VALUE"""),"2022-04-11 08:15:14 UTC")</f>
        <v>2022-04-11 08:15:14 UTC</v>
      </c>
      <c r="G3247" s="1" t="str">
        <f>IFERROR(__xludf.DUMMYFUNCTION("""COMPUTED_VALUE"""),"60e48d31f29e43e15d8a884b73bd4e4b")</f>
        <v>60e48d31f29e43e15d8a884b73bd4e4b</v>
      </c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>
      <c r="A3248" s="2" t="s">
        <v>3683</v>
      </c>
      <c r="B3248" s="2" t="s">
        <v>1263</v>
      </c>
      <c r="C3248" s="1"/>
      <c r="D3248" s="1"/>
      <c r="E3248" s="1"/>
      <c r="F3248" s="1" t="str">
        <f>IFERROR(__xludf.DUMMYFUNCTION("""COMPUTED_VALUE"""),"2022-04-11 08:15:14 UTC")</f>
        <v>2022-04-11 08:15:14 UTC</v>
      </c>
      <c r="G3248" s="1" t="str">
        <f>IFERROR(__xludf.DUMMYFUNCTION("""COMPUTED_VALUE"""),"577634c5cb317c511a9ad1903bd8e01f")</f>
        <v>577634c5cb317c511a9ad1903bd8e01f</v>
      </c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>
      <c r="A3249" s="2" t="s">
        <v>3684</v>
      </c>
      <c r="B3249" s="2" t="s">
        <v>1263</v>
      </c>
      <c r="C3249" s="1"/>
      <c r="D3249" s="1"/>
      <c r="E3249" s="1"/>
      <c r="F3249" s="1" t="str">
        <f>IFERROR(__xludf.DUMMYFUNCTION("""COMPUTED_VALUE"""),"2022-04-11 08:15:10 UTC")</f>
        <v>2022-04-11 08:15:10 UTC</v>
      </c>
      <c r="G3249" s="1" t="str">
        <f>IFERROR(__xludf.DUMMYFUNCTION("""COMPUTED_VALUE"""),"039ea32f87a78d9c093e18e0acf384bb")</f>
        <v>039ea32f87a78d9c093e18e0acf384bb</v>
      </c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>
      <c r="A3250" s="2" t="s">
        <v>3684</v>
      </c>
      <c r="B3250" s="2" t="s">
        <v>3679</v>
      </c>
      <c r="C3250" s="1"/>
      <c r="D3250" s="1"/>
      <c r="E3250" s="1"/>
      <c r="F3250" s="1" t="str">
        <f>IFERROR(__xludf.DUMMYFUNCTION("""COMPUTED_VALUE"""),"2022-04-11 08:15:10 UTC")</f>
        <v>2022-04-11 08:15:10 UTC</v>
      </c>
      <c r="G3250" s="1" t="str">
        <f>IFERROR(__xludf.DUMMYFUNCTION("""COMPUTED_VALUE"""),"039ea32f87a78d9c093e18e0acf384bb")</f>
        <v>039ea32f87a78d9c093e18e0acf384bb</v>
      </c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>
      <c r="A3251" s="2" t="s">
        <v>3685</v>
      </c>
      <c r="B3251" s="1"/>
      <c r="C3251" s="1"/>
      <c r="D3251" s="1"/>
      <c r="E3251" s="1"/>
      <c r="F3251" s="1" t="str">
        <f>IFERROR(__xludf.DUMMYFUNCTION("""COMPUTED_VALUE"""),"2022-04-11 08:15:08 UTC")</f>
        <v>2022-04-11 08:15:08 UTC</v>
      </c>
      <c r="G3251" s="1" t="str">
        <f>IFERROR(__xludf.DUMMYFUNCTION("""COMPUTED_VALUE"""),"039ea32f87a78d9c093e18e0acf384bb")</f>
        <v>039ea32f87a78d9c093e18e0acf384bb</v>
      </c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>
      <c r="A3252" s="2" t="s">
        <v>3686</v>
      </c>
      <c r="B3252" s="2" t="s">
        <v>1263</v>
      </c>
      <c r="C3252" s="1"/>
      <c r="D3252" s="1"/>
      <c r="E3252" s="1"/>
      <c r="F3252" s="1" t="str">
        <f>IFERROR(__xludf.DUMMYFUNCTION("""COMPUTED_VALUE"""),"2022-04-11 08:15:04 UTC")</f>
        <v>2022-04-11 08:15:04 UTC</v>
      </c>
      <c r="G3252" s="1" t="str">
        <f>IFERROR(__xludf.DUMMYFUNCTION("""COMPUTED_VALUE"""),"039ea32f87a78d9c093e18e0acf384bb")</f>
        <v>039ea32f87a78d9c093e18e0acf384bb</v>
      </c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>
      <c r="A3253" s="2" t="s">
        <v>3687</v>
      </c>
      <c r="B3253" s="2" t="s">
        <v>1263</v>
      </c>
      <c r="C3253" s="1"/>
      <c r="D3253" s="1"/>
      <c r="E3253" s="1"/>
      <c r="F3253" s="1" t="str">
        <f>IFERROR(__xludf.DUMMYFUNCTION("""COMPUTED_VALUE"""),"2022-04-11 08:15:01 UTC")</f>
        <v>2022-04-11 08:15:01 UTC</v>
      </c>
      <c r="G3253" s="1" t="str">
        <f>IFERROR(__xludf.DUMMYFUNCTION("""COMPUTED_VALUE"""),"039ea32f87a78d9c093e18e0acf384bb")</f>
        <v>039ea32f87a78d9c093e18e0acf384bb</v>
      </c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>
      <c r="A3254" s="2" t="s">
        <v>3688</v>
      </c>
      <c r="B3254" s="1"/>
      <c r="C3254" s="1"/>
      <c r="D3254" s="1"/>
      <c r="E3254" s="1"/>
      <c r="F3254" s="1" t="str">
        <f>IFERROR(__xludf.DUMMYFUNCTION("""COMPUTED_VALUE"""),"2022-04-11 08:14:59 UTC")</f>
        <v>2022-04-11 08:14:59 UTC</v>
      </c>
      <c r="G3254" s="1" t="str">
        <f>IFERROR(__xludf.DUMMYFUNCTION("""COMPUTED_VALUE"""),"7e8d12d5ff5d2e147496e453dd7e7354")</f>
        <v>7e8d12d5ff5d2e147496e453dd7e7354</v>
      </c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>
      <c r="A3255" s="2" t="s">
        <v>3688</v>
      </c>
      <c r="B3255" s="2" t="s">
        <v>1263</v>
      </c>
      <c r="C3255" s="1"/>
      <c r="D3255" s="1"/>
      <c r="E3255" s="1"/>
      <c r="F3255" s="1" t="str">
        <f>IFERROR(__xludf.DUMMYFUNCTION("""COMPUTED_VALUE"""),"2022-04-11 08:14:59 UTC")</f>
        <v>2022-04-11 08:14:59 UTC</v>
      </c>
      <c r="G3255" s="1" t="str">
        <f>IFERROR(__xludf.DUMMYFUNCTION("""COMPUTED_VALUE"""),"ec4d9869752843f611521d09a7ea59ef")</f>
        <v>ec4d9869752843f611521d09a7ea59ef</v>
      </c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>
      <c r="A3256" s="2" t="s">
        <v>3689</v>
      </c>
      <c r="B3256" s="2" t="s">
        <v>1263</v>
      </c>
      <c r="C3256" s="1"/>
      <c r="D3256" s="1"/>
      <c r="E3256" s="1"/>
      <c r="F3256" s="1" t="str">
        <f>IFERROR(__xludf.DUMMYFUNCTION("""COMPUTED_VALUE"""),"2022-04-11 08:14:57 UTC")</f>
        <v>2022-04-11 08:14:57 UTC</v>
      </c>
      <c r="G3256" s="1" t="str">
        <f>IFERROR(__xludf.DUMMYFUNCTION("""COMPUTED_VALUE"""),"c9c9a0054f29b06a6f331b81ce4798cd")</f>
        <v>c9c9a0054f29b06a6f331b81ce4798cd</v>
      </c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>
      <c r="A3257" s="2" t="s">
        <v>3690</v>
      </c>
      <c r="B3257" s="2" t="s">
        <v>1263</v>
      </c>
      <c r="C3257" s="1"/>
      <c r="D3257" s="1"/>
      <c r="E3257" s="1"/>
      <c r="F3257" s="1" t="str">
        <f>IFERROR(__xludf.DUMMYFUNCTION("""COMPUTED_VALUE"""),"2022-04-11 08:14:55 UTC")</f>
        <v>2022-04-11 08:14:55 UTC</v>
      </c>
      <c r="G3257" s="1" t="str">
        <f>IFERROR(__xludf.DUMMYFUNCTION("""COMPUTED_VALUE"""),"5f67c56d0eeb9e205f37ed062d53d786")</f>
        <v>5f67c56d0eeb9e205f37ed062d53d786</v>
      </c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>
      <c r="A3258" s="2" t="s">
        <v>3691</v>
      </c>
      <c r="B3258" s="2" t="s">
        <v>1263</v>
      </c>
      <c r="C3258" s="1"/>
      <c r="D3258" s="1"/>
      <c r="E3258" s="1"/>
      <c r="F3258" s="1" t="str">
        <f>IFERROR(__xludf.DUMMYFUNCTION("""COMPUTED_VALUE"""),"2022-04-11 08:14:51 UTC")</f>
        <v>2022-04-11 08:14:51 UTC</v>
      </c>
      <c r="G3258" s="1" t="str">
        <f>IFERROR(__xludf.DUMMYFUNCTION("""COMPUTED_VALUE"""),"b87678e5125c50849d73f10de0dd4948")</f>
        <v>b87678e5125c50849d73f10de0dd4948</v>
      </c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>
      <c r="A3259" s="2" t="s">
        <v>3691</v>
      </c>
      <c r="B3259" s="1"/>
      <c r="C3259" s="1"/>
      <c r="D3259" s="1"/>
      <c r="E3259" s="1"/>
      <c r="F3259" s="1" t="str">
        <f>IFERROR(__xludf.DUMMYFUNCTION("""COMPUTED_VALUE"""),"2022-04-11 08:14:51 UTC")</f>
        <v>2022-04-11 08:14:51 UTC</v>
      </c>
      <c r="G3259" s="1" t="str">
        <f>IFERROR(__xludf.DUMMYFUNCTION("""COMPUTED_VALUE"""),"b87678e5125c50849d73f10de0dd4948")</f>
        <v>b87678e5125c50849d73f10de0dd4948</v>
      </c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>
      <c r="A3260" s="2" t="s">
        <v>3692</v>
      </c>
      <c r="B3260" s="2" t="s">
        <v>1263</v>
      </c>
      <c r="C3260" s="1"/>
      <c r="D3260" s="1"/>
      <c r="E3260" s="1"/>
      <c r="F3260" s="1" t="str">
        <f>IFERROR(__xludf.DUMMYFUNCTION("""COMPUTED_VALUE"""),"2022-04-11 08:14:50 UTC")</f>
        <v>2022-04-11 08:14:50 UTC</v>
      </c>
      <c r="G3260" s="1" t="str">
        <f>IFERROR(__xludf.DUMMYFUNCTION("""COMPUTED_VALUE"""),"b87678e5125c50849d73f10de0dd4948")</f>
        <v>b87678e5125c50849d73f10de0dd4948</v>
      </c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>
      <c r="A3261" s="2" t="s">
        <v>3693</v>
      </c>
      <c r="B3261" s="2" t="s">
        <v>1263</v>
      </c>
      <c r="C3261" s="1"/>
      <c r="D3261" s="1"/>
      <c r="E3261" s="1"/>
      <c r="F3261" s="1" t="str">
        <f>IFERROR(__xludf.DUMMYFUNCTION("""COMPUTED_VALUE"""),"2022-04-11 08:14:48 UTC")</f>
        <v>2022-04-11 08:14:48 UTC</v>
      </c>
      <c r="G3261" s="1" t="str">
        <f>IFERROR(__xludf.DUMMYFUNCTION("""COMPUTED_VALUE"""),"b87678e5125c50849d73f10de0dd4948")</f>
        <v>b87678e5125c50849d73f10de0dd4948</v>
      </c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>
      <c r="A3262" s="2" t="s">
        <v>3694</v>
      </c>
      <c r="B3262" s="2" t="s">
        <v>1263</v>
      </c>
      <c r="C3262" s="1"/>
      <c r="D3262" s="1"/>
      <c r="E3262" s="1"/>
      <c r="F3262" s="1" t="str">
        <f>IFERROR(__xludf.DUMMYFUNCTION("""COMPUTED_VALUE"""),"2022-04-11 08:14:44 UTC")</f>
        <v>2022-04-11 08:14:44 UTC</v>
      </c>
      <c r="G3262" s="1" t="str">
        <f>IFERROR(__xludf.DUMMYFUNCTION("""COMPUTED_VALUE"""),"b87678e5125c50849d73f10de0dd4948")</f>
        <v>b87678e5125c50849d73f10de0dd4948</v>
      </c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>
      <c r="A3263" s="2" t="s">
        <v>3695</v>
      </c>
      <c r="B3263" s="2" t="s">
        <v>1263</v>
      </c>
      <c r="C3263" s="1"/>
      <c r="D3263" s="1"/>
      <c r="E3263" s="1"/>
      <c r="F3263" s="1" t="str">
        <f>IFERROR(__xludf.DUMMYFUNCTION("""COMPUTED_VALUE"""),"2022-04-11 08:14:41 UTC")</f>
        <v>2022-04-11 08:14:41 UTC</v>
      </c>
      <c r="G3263" s="1" t="str">
        <f>IFERROR(__xludf.DUMMYFUNCTION("""COMPUTED_VALUE"""),"b87678e5125c50849d73f10de0dd4948")</f>
        <v>b87678e5125c50849d73f10de0dd4948</v>
      </c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>
      <c r="A3264" s="2" t="s">
        <v>3696</v>
      </c>
      <c r="B3264" s="2" t="s">
        <v>1263</v>
      </c>
      <c r="C3264" s="1"/>
      <c r="D3264" s="1"/>
      <c r="E3264" s="1"/>
      <c r="F3264" s="1" t="str">
        <f>IFERROR(__xludf.DUMMYFUNCTION("""COMPUTED_VALUE"""),"2022-04-11 08:14:39 UTC")</f>
        <v>2022-04-11 08:14:39 UTC</v>
      </c>
      <c r="G3264" s="1" t="str">
        <f>IFERROR(__xludf.DUMMYFUNCTION("""COMPUTED_VALUE"""),"58f0f9f7001553a384bdffd9d017bc55")</f>
        <v>58f0f9f7001553a384bdffd9d017bc55</v>
      </c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>
      <c r="A3265" s="2" t="s">
        <v>3697</v>
      </c>
      <c r="B3265" s="2" t="s">
        <v>1263</v>
      </c>
      <c r="C3265" s="1"/>
      <c r="D3265" s="1"/>
      <c r="E3265" s="1"/>
      <c r="F3265" s="1" t="str">
        <f>IFERROR(__xludf.DUMMYFUNCTION("""COMPUTED_VALUE"""),"2022-04-11 08:14:37 UTC")</f>
        <v>2022-04-11 08:14:37 UTC</v>
      </c>
      <c r="G3265" s="1" t="str">
        <f>IFERROR(__xludf.DUMMYFUNCTION("""COMPUTED_VALUE"""),"58f0f9f7001553a384bdffd9d017bc55")</f>
        <v>58f0f9f7001553a384bdffd9d017bc55</v>
      </c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>
      <c r="A3266" s="2" t="s">
        <v>3698</v>
      </c>
      <c r="B3266" s="2" t="s">
        <v>1263</v>
      </c>
      <c r="C3266" s="1"/>
      <c r="D3266" s="1"/>
      <c r="E3266" s="1"/>
      <c r="F3266" s="1" t="str">
        <f>IFERROR(__xludf.DUMMYFUNCTION("""COMPUTED_VALUE"""),"2022-04-11 08:14:30 UTC")</f>
        <v>2022-04-11 08:14:30 UTC</v>
      </c>
      <c r="G3266" s="1" t="str">
        <f>IFERROR(__xludf.DUMMYFUNCTION("""COMPUTED_VALUE"""),"d3e06b31a682dcefbb10a4217d63177c")</f>
        <v>d3e06b31a682dcefbb10a4217d63177c</v>
      </c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>
      <c r="A3267" s="2" t="s">
        <v>3699</v>
      </c>
      <c r="B3267" s="2" t="s">
        <v>2663</v>
      </c>
      <c r="C3267" s="1"/>
      <c r="D3267" s="1"/>
      <c r="E3267" s="1"/>
      <c r="F3267" s="1" t="str">
        <f>IFERROR(__xludf.DUMMYFUNCTION("""COMPUTED_VALUE"""),"2022-04-11 08:14:23 UTC")</f>
        <v>2022-04-11 08:14:23 UTC</v>
      </c>
      <c r="G3267" s="1" t="str">
        <f>IFERROR(__xludf.DUMMYFUNCTION("""COMPUTED_VALUE"""),"3eb4abcdde9b6323999c96b54698d3a4")</f>
        <v>3eb4abcdde9b6323999c96b54698d3a4</v>
      </c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>
      <c r="A3268" s="2" t="s">
        <v>3700</v>
      </c>
      <c r="B3268" s="2" t="s">
        <v>1263</v>
      </c>
      <c r="C3268" s="1"/>
      <c r="D3268" s="1"/>
      <c r="E3268" s="1"/>
      <c r="F3268" s="1" t="str">
        <f>IFERROR(__xludf.DUMMYFUNCTION("""COMPUTED_VALUE"""),"2022-04-11 08:14:20 UTC")</f>
        <v>2022-04-11 08:14:20 UTC</v>
      </c>
      <c r="G3268" s="1" t="str">
        <f>IFERROR(__xludf.DUMMYFUNCTION("""COMPUTED_VALUE"""),"f8961af1dcd929d908750e23e7da1d68")</f>
        <v>f8961af1dcd929d908750e23e7da1d68</v>
      </c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>
      <c r="A3269" s="2" t="s">
        <v>3701</v>
      </c>
      <c r="B3269" s="2" t="s">
        <v>1263</v>
      </c>
      <c r="C3269" s="1"/>
      <c r="D3269" s="1"/>
      <c r="E3269" s="1"/>
      <c r="F3269" s="1" t="str">
        <f>IFERROR(__xludf.DUMMYFUNCTION("""COMPUTED_VALUE"""),"2022-04-11 08:14:15 UTC")</f>
        <v>2022-04-11 08:14:15 UTC</v>
      </c>
      <c r="G3269" s="1" t="str">
        <f>IFERROR(__xludf.DUMMYFUNCTION("""COMPUTED_VALUE"""),"089a3505aa581ffbc8f6af411d54fb93")</f>
        <v>089a3505aa581ffbc8f6af411d54fb93</v>
      </c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>
      <c r="A3270" s="2" t="s">
        <v>3702</v>
      </c>
      <c r="B3270" s="2" t="s">
        <v>1263</v>
      </c>
      <c r="C3270" s="1"/>
      <c r="D3270" s="1"/>
      <c r="E3270" s="1"/>
      <c r="F3270" s="1" t="str">
        <f>IFERROR(__xludf.DUMMYFUNCTION("""COMPUTED_VALUE"""),"2022-04-11 08:14:13 UTC")</f>
        <v>2022-04-11 08:14:13 UTC</v>
      </c>
      <c r="G3270" s="1" t="str">
        <f>IFERROR(__xludf.DUMMYFUNCTION("""COMPUTED_VALUE"""),"844b5021e7f2fb58393c765e0ac6190f")</f>
        <v>844b5021e7f2fb58393c765e0ac6190f</v>
      </c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>
      <c r="A3271" s="2" t="s">
        <v>3703</v>
      </c>
      <c r="B3271" s="2" t="s">
        <v>1263</v>
      </c>
      <c r="C3271" s="1"/>
      <c r="D3271" s="1"/>
      <c r="E3271" s="1"/>
      <c r="F3271" s="1" t="str">
        <f>IFERROR(__xludf.DUMMYFUNCTION("""COMPUTED_VALUE"""),"2022-04-11 08:14:08 UTC")</f>
        <v>2022-04-11 08:14:08 UTC</v>
      </c>
      <c r="G3271" s="1" t="str">
        <f>IFERROR(__xludf.DUMMYFUNCTION("""COMPUTED_VALUE"""),"844b5021e7f2fb58393c765e0ac6190f")</f>
        <v>844b5021e7f2fb58393c765e0ac6190f</v>
      </c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>
      <c r="A3272" s="2" t="s">
        <v>3704</v>
      </c>
      <c r="B3272" s="1"/>
      <c r="C3272" s="1"/>
      <c r="D3272" s="1"/>
      <c r="E3272" s="1"/>
      <c r="F3272" s="1" t="str">
        <f>IFERROR(__xludf.DUMMYFUNCTION("""COMPUTED_VALUE"""),"2022-04-11 08:14:03 UTC")</f>
        <v>2022-04-11 08:14:03 UTC</v>
      </c>
      <c r="G3272" s="1" t="str">
        <f>IFERROR(__xludf.DUMMYFUNCTION("""COMPUTED_VALUE"""),"fadc5eacc406df8ca51bb471dbebb9c5")</f>
        <v>fadc5eacc406df8ca51bb471dbebb9c5</v>
      </c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>
      <c r="A3273" s="2" t="s">
        <v>3705</v>
      </c>
      <c r="B3273" s="2" t="s">
        <v>3706</v>
      </c>
      <c r="C3273" s="1"/>
      <c r="D3273" s="1"/>
      <c r="E3273" s="1"/>
      <c r="F3273" s="1" t="str">
        <f>IFERROR(__xludf.DUMMYFUNCTION("""COMPUTED_VALUE"""),"2022-04-11 08:14:02 UTC")</f>
        <v>2022-04-11 08:14:02 UTC</v>
      </c>
      <c r="G3273" s="1" t="str">
        <f>IFERROR(__xludf.DUMMYFUNCTION("""COMPUTED_VALUE"""),"fadc5eacc406df8ca51bb471dbebb9c5")</f>
        <v>fadc5eacc406df8ca51bb471dbebb9c5</v>
      </c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>
      <c r="A3274" s="2" t="s">
        <v>3707</v>
      </c>
      <c r="B3274" s="2" t="s">
        <v>1263</v>
      </c>
      <c r="C3274" s="1"/>
      <c r="D3274" s="1"/>
      <c r="E3274" s="1"/>
      <c r="F3274" s="1" t="str">
        <f>IFERROR(__xludf.DUMMYFUNCTION("""COMPUTED_VALUE"""),"2022-04-11 08:13:59 UTC")</f>
        <v>2022-04-11 08:13:59 UTC</v>
      </c>
      <c r="G3274" s="1" t="str">
        <f>IFERROR(__xludf.DUMMYFUNCTION("""COMPUTED_VALUE"""),"3ca43b2f2f82e5076cfc5109e1107716")</f>
        <v>3ca43b2f2f82e5076cfc5109e1107716</v>
      </c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>
      <c r="A3275" s="2" t="s">
        <v>3708</v>
      </c>
      <c r="B3275" s="2" t="s">
        <v>1263</v>
      </c>
      <c r="C3275" s="1"/>
      <c r="D3275" s="1"/>
      <c r="E3275" s="1"/>
      <c r="F3275" s="1" t="str">
        <f>IFERROR(__xludf.DUMMYFUNCTION("""COMPUTED_VALUE"""),"2022-04-11 08:13:53 UTC")</f>
        <v>2022-04-11 08:13:53 UTC</v>
      </c>
      <c r="G3275" s="1" t="str">
        <f>IFERROR(__xludf.DUMMYFUNCTION("""COMPUTED_VALUE"""),"3ca43b2f2f82e5076cfc5109e1107716")</f>
        <v>3ca43b2f2f82e5076cfc5109e1107716</v>
      </c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>
      <c r="A3276" s="2" t="s">
        <v>3709</v>
      </c>
      <c r="B3276" s="1"/>
      <c r="C3276" s="1"/>
      <c r="D3276" s="1"/>
      <c r="E3276" s="1"/>
      <c r="F3276" s="1" t="str">
        <f>IFERROR(__xludf.DUMMYFUNCTION("""COMPUTED_VALUE"""),"2022-04-11 08:13:43 UTC")</f>
        <v>2022-04-11 08:13:43 UTC</v>
      </c>
      <c r="G3276" s="1" t="str">
        <f>IFERROR(__xludf.DUMMYFUNCTION("""COMPUTED_VALUE"""),"5219e84e8f19cb90b574546f97a28bfa")</f>
        <v>5219e84e8f19cb90b574546f97a28bfa</v>
      </c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>
      <c r="A3277" s="2" t="s">
        <v>3710</v>
      </c>
      <c r="B3277" s="1"/>
      <c r="C3277" s="1"/>
      <c r="D3277" s="1"/>
      <c r="E3277" s="1"/>
      <c r="F3277" s="1" t="str">
        <f>IFERROR(__xludf.DUMMYFUNCTION("""COMPUTED_VALUE"""),"2022-04-11 08:13:39 UTC")</f>
        <v>2022-04-11 08:13:39 UTC</v>
      </c>
      <c r="G3277" s="1" t="str">
        <f>IFERROR(__xludf.DUMMYFUNCTION("""COMPUTED_VALUE"""),"88e05e2d30b5709a51e907c2a03ec570")</f>
        <v>88e05e2d30b5709a51e907c2a03ec570</v>
      </c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>
      <c r="A3278" s="2" t="s">
        <v>3711</v>
      </c>
      <c r="B3278" s="2" t="s">
        <v>2015</v>
      </c>
      <c r="C3278" s="1"/>
      <c r="D3278" s="1"/>
      <c r="E3278" s="1"/>
      <c r="F3278" s="1" t="str">
        <f>IFERROR(__xludf.DUMMYFUNCTION("""COMPUTED_VALUE"""),"2022-04-11 08:13:32 UTC")</f>
        <v>2022-04-11 08:13:32 UTC</v>
      </c>
      <c r="G3278" s="1" t="str">
        <f>IFERROR(__xludf.DUMMYFUNCTION("""COMPUTED_VALUE"""),"5219e84e8f19cb90b574546f97a28bfa")</f>
        <v>5219e84e8f19cb90b574546f97a28bfa</v>
      </c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>
      <c r="A3279" s="2" t="s">
        <v>3712</v>
      </c>
      <c r="B3279" s="2" t="s">
        <v>3713</v>
      </c>
      <c r="C3279" s="1"/>
      <c r="D3279" s="1"/>
      <c r="E3279" s="1"/>
      <c r="F3279" s="1" t="str">
        <f>IFERROR(__xludf.DUMMYFUNCTION("""COMPUTED_VALUE"""),"2022-04-11 08:13:30 UTC")</f>
        <v>2022-04-11 08:13:30 UTC</v>
      </c>
      <c r="G3279" s="1" t="str">
        <f>IFERROR(__xludf.DUMMYFUNCTION("""COMPUTED_VALUE"""),"40ac62aae0b52682d1fef3ff7d1e3f88")</f>
        <v>40ac62aae0b52682d1fef3ff7d1e3f88</v>
      </c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>
      <c r="A3280" s="2" t="s">
        <v>3714</v>
      </c>
      <c r="B3280" s="2" t="s">
        <v>2015</v>
      </c>
      <c r="C3280" s="1"/>
      <c r="D3280" s="1"/>
      <c r="E3280" s="1"/>
      <c r="F3280" s="1" t="str">
        <f>IFERROR(__xludf.DUMMYFUNCTION("""COMPUTED_VALUE"""),"2022-04-11 08:13:28 UTC")</f>
        <v>2022-04-11 08:13:28 UTC</v>
      </c>
      <c r="G3280" s="1" t="str">
        <f>IFERROR(__xludf.DUMMYFUNCTION("""COMPUTED_VALUE"""),"882599f4b1d0f9b8245a76030ccccab2")</f>
        <v>882599f4b1d0f9b8245a76030ccccab2</v>
      </c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>
      <c r="A3281" s="2" t="s">
        <v>3715</v>
      </c>
      <c r="B3281" s="1"/>
      <c r="C3281" s="1"/>
      <c r="D3281" s="1"/>
      <c r="E3281" s="1"/>
      <c r="F3281" s="1" t="str">
        <f>IFERROR(__xludf.DUMMYFUNCTION("""COMPUTED_VALUE"""),"2022-04-11 08:13:27 UTC")</f>
        <v>2022-04-11 08:13:27 UTC</v>
      </c>
      <c r="G3281" s="1" t="str">
        <f>IFERROR(__xludf.DUMMYFUNCTION("""COMPUTED_VALUE"""),"4c221e8d1e0f2487d6ef1cb09de4f5de")</f>
        <v>4c221e8d1e0f2487d6ef1cb09de4f5de</v>
      </c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>
      <c r="A3282" s="2" t="s">
        <v>3716</v>
      </c>
      <c r="B3282" s="2" t="s">
        <v>3717</v>
      </c>
      <c r="C3282" s="1"/>
      <c r="D3282" s="1"/>
      <c r="E3282" s="1"/>
      <c r="F3282" s="1" t="str">
        <f>IFERROR(__xludf.DUMMYFUNCTION("""COMPUTED_VALUE"""),"2022-04-11 08:13:24 UTC")</f>
        <v>2022-04-11 08:13:24 UTC</v>
      </c>
      <c r="G3282" s="1" t="str">
        <f>IFERROR(__xludf.DUMMYFUNCTION("""COMPUTED_VALUE"""),"d422a675966c5bb478b2dd5c92c13a20")</f>
        <v>d422a675966c5bb478b2dd5c92c13a20</v>
      </c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>
      <c r="A3283" s="2" t="s">
        <v>3718</v>
      </c>
      <c r="B3283" s="2" t="s">
        <v>3676</v>
      </c>
      <c r="C3283" s="1"/>
      <c r="D3283" s="1"/>
      <c r="E3283" s="1"/>
      <c r="F3283" s="1" t="str">
        <f>IFERROR(__xludf.DUMMYFUNCTION("""COMPUTED_VALUE"""),"2022-04-11 08:13:18 UTC")</f>
        <v>2022-04-11 08:13:18 UTC</v>
      </c>
      <c r="G3283" s="1" t="str">
        <f>IFERROR(__xludf.DUMMYFUNCTION("""COMPUTED_VALUE"""),"40ac62aae0b52682d1fef3ff7d1e3f88")</f>
        <v>40ac62aae0b52682d1fef3ff7d1e3f88</v>
      </c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>
      <c r="A3284" s="2" t="s">
        <v>3719</v>
      </c>
      <c r="B3284" s="1"/>
      <c r="C3284" s="1"/>
      <c r="D3284" s="1"/>
      <c r="E3284" s="1"/>
      <c r="F3284" s="1" t="str">
        <f>IFERROR(__xludf.DUMMYFUNCTION("""COMPUTED_VALUE"""),"2022-04-11 08:13:10 UTC")</f>
        <v>2022-04-11 08:13:10 UTC</v>
      </c>
      <c r="G3284" s="1" t="str">
        <f>IFERROR(__xludf.DUMMYFUNCTION("""COMPUTED_VALUE"""),"64f1e287d56fcb76f6a7f79cea15d12b")</f>
        <v>64f1e287d56fcb76f6a7f79cea15d12b</v>
      </c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>
      <c r="A3285" s="2" t="s">
        <v>3720</v>
      </c>
      <c r="B3285" s="1"/>
      <c r="C3285" s="1"/>
      <c r="D3285" s="1"/>
      <c r="E3285" s="1"/>
      <c r="F3285" s="1" t="str">
        <f>IFERROR(__xludf.DUMMYFUNCTION("""COMPUTED_VALUE"""),"2022-04-11 08:13:07 UTC")</f>
        <v>2022-04-11 08:13:07 UTC</v>
      </c>
      <c r="G3285" s="1" t="str">
        <f>IFERROR(__xludf.DUMMYFUNCTION("""COMPUTED_VALUE"""),"64f1e287d56fcb76f6a7f79cea15d12b")</f>
        <v>64f1e287d56fcb76f6a7f79cea15d12b</v>
      </c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>
      <c r="A3286" s="2" t="s">
        <v>3721</v>
      </c>
      <c r="B3286" s="2" t="s">
        <v>3717</v>
      </c>
      <c r="C3286" s="1"/>
      <c r="D3286" s="1"/>
      <c r="E3286" s="1"/>
      <c r="F3286" s="1" t="str">
        <f>IFERROR(__xludf.DUMMYFUNCTION("""COMPUTED_VALUE"""),"2022-04-11 08:13:05 UTC")</f>
        <v>2022-04-11 08:13:05 UTC</v>
      </c>
      <c r="G3286" s="1" t="str">
        <f>IFERROR(__xludf.DUMMYFUNCTION("""COMPUTED_VALUE"""),"64f1e287d56fcb76f6a7f79cea15d12b")</f>
        <v>64f1e287d56fcb76f6a7f79cea15d12b</v>
      </c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>
      <c r="A3287" s="2" t="s">
        <v>3722</v>
      </c>
      <c r="B3287" s="2" t="s">
        <v>3723</v>
      </c>
      <c r="C3287" s="1"/>
      <c r="D3287" s="1"/>
      <c r="E3287" s="1"/>
      <c r="F3287" s="1" t="str">
        <f>IFERROR(__xludf.DUMMYFUNCTION("""COMPUTED_VALUE"""),"2022-04-11 08:13:04 UTC")</f>
        <v>2022-04-11 08:13:04 UTC</v>
      </c>
      <c r="G3287" s="1" t="str">
        <f>IFERROR(__xludf.DUMMYFUNCTION("""COMPUTED_VALUE"""),"d422a675966c5bb478b2dd5c92c13a20")</f>
        <v>d422a675966c5bb478b2dd5c92c13a20</v>
      </c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>
      <c r="A3288" s="2" t="s">
        <v>3724</v>
      </c>
      <c r="B3288" s="2" t="s">
        <v>3723</v>
      </c>
      <c r="C3288" s="1"/>
      <c r="D3288" s="1"/>
      <c r="E3288" s="1"/>
      <c r="F3288" s="1" t="str">
        <f>IFERROR(__xludf.DUMMYFUNCTION("""COMPUTED_VALUE"""),"2022-04-11 08:13:02 UTC")</f>
        <v>2022-04-11 08:13:02 UTC</v>
      </c>
      <c r="G3288" s="1" t="str">
        <f>IFERROR(__xludf.DUMMYFUNCTION("""COMPUTED_VALUE"""),"ebd8583fc99f5ce7341f9a581916c7f2")</f>
        <v>ebd8583fc99f5ce7341f9a581916c7f2</v>
      </c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>
      <c r="A3289" s="2" t="s">
        <v>3725</v>
      </c>
      <c r="B3289" s="1"/>
      <c r="C3289" s="1"/>
      <c r="D3289" s="1"/>
      <c r="E3289" s="1"/>
      <c r="F3289" s="1" t="str">
        <f>IFERROR(__xludf.DUMMYFUNCTION("""COMPUTED_VALUE"""),"2022-04-11 08:13:01 UTC")</f>
        <v>2022-04-11 08:13:01 UTC</v>
      </c>
      <c r="G3289" s="1" t="str">
        <f>IFERROR(__xludf.DUMMYFUNCTION("""COMPUTED_VALUE"""),"a26c1f5bc5224410a9c2d92ce7a0dbf8")</f>
        <v>a26c1f5bc5224410a9c2d92ce7a0dbf8</v>
      </c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>
      <c r="A3290" s="2" t="s">
        <v>3725</v>
      </c>
      <c r="B3290" s="2" t="s">
        <v>3723</v>
      </c>
      <c r="C3290" s="1"/>
      <c r="D3290" s="1"/>
      <c r="E3290" s="1"/>
      <c r="F3290" s="1" t="str">
        <f>IFERROR(__xludf.DUMMYFUNCTION("""COMPUTED_VALUE"""),"2022-04-11 08:13:01 UTC")</f>
        <v>2022-04-11 08:13:01 UTC</v>
      </c>
      <c r="G3290" s="1" t="str">
        <f>IFERROR(__xludf.DUMMYFUNCTION("""COMPUTED_VALUE"""),"89bb4b190de44e354ab1484377644bbc")</f>
        <v>89bb4b190de44e354ab1484377644bbc</v>
      </c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>
      <c r="A3291" s="2" t="s">
        <v>3726</v>
      </c>
      <c r="B3291" s="1"/>
      <c r="C3291" s="1"/>
      <c r="D3291" s="1"/>
      <c r="E3291" s="1"/>
      <c r="F3291" s="1" t="str">
        <f>IFERROR(__xludf.DUMMYFUNCTION("""COMPUTED_VALUE"""),"2022-04-11 08:12:58 UTC")</f>
        <v>2022-04-11 08:12:58 UTC</v>
      </c>
      <c r="G3291" s="1" t="str">
        <f>IFERROR(__xludf.DUMMYFUNCTION("""COMPUTED_VALUE"""),"89bb4b190de44e354ab1484377644bbc")</f>
        <v>89bb4b190de44e354ab1484377644bbc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>
      <c r="A3292" s="2" t="s">
        <v>3727</v>
      </c>
      <c r="B3292" s="2" t="s">
        <v>3723</v>
      </c>
      <c r="C3292" s="1"/>
      <c r="D3292" s="1"/>
      <c r="E3292" s="1"/>
      <c r="F3292" s="1" t="str">
        <f>IFERROR(__xludf.DUMMYFUNCTION("""COMPUTED_VALUE"""),"2022-04-11 08:12:57 UTC")</f>
        <v>2022-04-11 08:12:57 UTC</v>
      </c>
      <c r="G3292" s="1" t="str">
        <f>IFERROR(__xludf.DUMMYFUNCTION("""COMPUTED_VALUE"""),"49c9de05cde68e4fbd51afeb7d08bdc0")</f>
        <v>49c9de05cde68e4fbd51afeb7d08bdc0</v>
      </c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>
      <c r="A3293" s="2" t="s">
        <v>3728</v>
      </c>
      <c r="B3293" s="1"/>
      <c r="C3293" s="1"/>
      <c r="D3293" s="1"/>
      <c r="E3293" s="1"/>
      <c r="F3293" s="1" t="str">
        <f>IFERROR(__xludf.DUMMYFUNCTION("""COMPUTED_VALUE"""),"2022-04-11 08:12:51 UTC")</f>
        <v>2022-04-11 08:12:51 UTC</v>
      </c>
      <c r="G3293" s="1" t="str">
        <f>IFERROR(__xludf.DUMMYFUNCTION("""COMPUTED_VALUE"""),"92d33dca5acfa518cf11fba4929023bc")</f>
        <v>92d33dca5acfa518cf11fba4929023bc</v>
      </c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>
      <c r="A3294" s="2" t="s">
        <v>3729</v>
      </c>
      <c r="B3294" s="1"/>
      <c r="C3294" s="1"/>
      <c r="D3294" s="1"/>
      <c r="E3294" s="1"/>
      <c r="F3294" s="1" t="str">
        <f>IFERROR(__xludf.DUMMYFUNCTION("""COMPUTED_VALUE"""),"2022-04-11 08:12:42 UTC")</f>
        <v>2022-04-11 08:12:42 UTC</v>
      </c>
      <c r="G3294" s="1" t="str">
        <f>IFERROR(__xludf.DUMMYFUNCTION("""COMPUTED_VALUE"""),"92d33dca5acfa518cf11fba4929023bc")</f>
        <v>92d33dca5acfa518cf11fba4929023bc</v>
      </c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>
      <c r="A3295" s="2" t="s">
        <v>3730</v>
      </c>
      <c r="B3295" s="1"/>
      <c r="C3295" s="1"/>
      <c r="D3295" s="1"/>
      <c r="E3295" s="1"/>
      <c r="F3295" s="1" t="str">
        <f>IFERROR(__xludf.DUMMYFUNCTION("""COMPUTED_VALUE"""),"2022-04-11 08:12:41 UTC")</f>
        <v>2022-04-11 08:12:41 UTC</v>
      </c>
      <c r="G3295" s="1" t="str">
        <f>IFERROR(__xludf.DUMMYFUNCTION("""COMPUTED_VALUE"""),"2f4550eae69e30aa08b3880e813955bd")</f>
        <v>2f4550eae69e30aa08b3880e813955bd</v>
      </c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>
      <c r="A3296" s="2" t="s">
        <v>3731</v>
      </c>
      <c r="B3296" s="2" t="s">
        <v>3732</v>
      </c>
      <c r="C3296" s="1"/>
      <c r="D3296" s="1"/>
      <c r="E3296" s="1"/>
      <c r="F3296" s="1" t="str">
        <f>IFERROR(__xludf.DUMMYFUNCTION("""COMPUTED_VALUE"""),"2022-04-11 08:12:40 UTC")</f>
        <v>2022-04-11 08:12:40 UTC</v>
      </c>
      <c r="G3296" s="1" t="str">
        <f>IFERROR(__xludf.DUMMYFUNCTION("""COMPUTED_VALUE"""),"2f4550eae69e30aa08b3880e813955bd")</f>
        <v>2f4550eae69e30aa08b3880e813955bd</v>
      </c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>
      <c r="A3297" s="2" t="s">
        <v>3733</v>
      </c>
      <c r="B3297" s="1"/>
      <c r="C3297" s="1"/>
      <c r="D3297" s="1"/>
      <c r="E3297" s="1"/>
      <c r="F3297" s="1" t="str">
        <f>IFERROR(__xludf.DUMMYFUNCTION("""COMPUTED_VALUE"""),"2022-04-11 08:12:37 UTC")</f>
        <v>2022-04-11 08:12:37 UTC</v>
      </c>
      <c r="G3297" s="1" t="str">
        <f>IFERROR(__xludf.DUMMYFUNCTION("""COMPUTED_VALUE"""),"2f4550eae69e30aa08b3880e813955bd")</f>
        <v>2f4550eae69e30aa08b3880e813955bd</v>
      </c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>
      <c r="A3298" s="2" t="s">
        <v>3734</v>
      </c>
      <c r="B3298" s="1"/>
      <c r="C3298" s="1"/>
      <c r="D3298" s="1"/>
      <c r="E3298" s="1"/>
      <c r="F3298" s="1" t="str">
        <f>IFERROR(__xludf.DUMMYFUNCTION("""COMPUTED_VALUE"""),"2022-04-11 08:12:36 UTC")</f>
        <v>2022-04-11 08:12:36 UTC</v>
      </c>
      <c r="G3298" s="1" t="str">
        <f>IFERROR(__xludf.DUMMYFUNCTION("""COMPUTED_VALUE"""),"802f3b7d2ca98c29ad66d50d8dc62795")</f>
        <v>802f3b7d2ca98c29ad66d50d8dc62795</v>
      </c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>
      <c r="A3299" s="2" t="s">
        <v>3735</v>
      </c>
      <c r="B3299" s="2" t="s">
        <v>3736</v>
      </c>
      <c r="C3299" s="1"/>
      <c r="D3299" s="1"/>
      <c r="E3299" s="1"/>
      <c r="F3299" s="1" t="str">
        <f>IFERROR(__xludf.DUMMYFUNCTION("""COMPUTED_VALUE"""),"2022-04-11 08:12:25 UTC")</f>
        <v>2022-04-11 08:12:25 UTC</v>
      </c>
      <c r="G3299" s="1" t="str">
        <f>IFERROR(__xludf.DUMMYFUNCTION("""COMPUTED_VALUE"""),"8178c2fee161ae2cbe961407ac3c1875")</f>
        <v>8178c2fee161ae2cbe961407ac3c1875</v>
      </c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>
      <c r="A3300" s="2" t="s">
        <v>3737</v>
      </c>
      <c r="B3300" s="2" t="s">
        <v>1002</v>
      </c>
      <c r="C3300" s="1"/>
      <c r="D3300" s="1"/>
      <c r="E3300" s="1"/>
      <c r="F3300" s="1" t="str">
        <f>IFERROR(__xludf.DUMMYFUNCTION("""COMPUTED_VALUE"""),"2022-04-11 08:12:09 UTC")</f>
        <v>2022-04-11 08:12:09 UTC</v>
      </c>
      <c r="G3300" s="1" t="str">
        <f>IFERROR(__xludf.DUMMYFUNCTION("""COMPUTED_VALUE"""),"1e3694371b87c95a9fe3025c3bb8df02")</f>
        <v>1e3694371b87c95a9fe3025c3bb8df02</v>
      </c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>
      <c r="A3301" s="2" t="s">
        <v>3738</v>
      </c>
      <c r="B3301" s="2" t="s">
        <v>1272</v>
      </c>
      <c r="C3301" s="1"/>
      <c r="D3301" s="1"/>
      <c r="E3301" s="1"/>
      <c r="F3301" s="1" t="str">
        <f>IFERROR(__xludf.DUMMYFUNCTION("""COMPUTED_VALUE"""),"2022-04-11 08:11:50 UTC")</f>
        <v>2022-04-11 08:11:50 UTC</v>
      </c>
      <c r="G3301" s="1" t="str">
        <f>IFERROR(__xludf.DUMMYFUNCTION("""COMPUTED_VALUE"""),"18cf16f961d25ec2c2060775963e4e17")</f>
        <v>18cf16f961d25ec2c2060775963e4e17</v>
      </c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>
      <c r="A3302" s="2" t="s">
        <v>3738</v>
      </c>
      <c r="B3302" s="2" t="s">
        <v>1189</v>
      </c>
      <c r="C3302" s="1"/>
      <c r="D3302" s="1"/>
      <c r="E3302" s="1"/>
      <c r="F3302" s="1" t="str">
        <f>IFERROR(__xludf.DUMMYFUNCTION("""COMPUTED_VALUE"""),"2022-04-11 08:11:50 UTC")</f>
        <v>2022-04-11 08:11:50 UTC</v>
      </c>
      <c r="G3302" s="1" t="str">
        <f>IFERROR(__xludf.DUMMYFUNCTION("""COMPUTED_VALUE"""),"d2154fd4df7a4b5c6f781979959af961")</f>
        <v>d2154fd4df7a4b5c6f781979959af961</v>
      </c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>
      <c r="A3303" s="2" t="s">
        <v>3739</v>
      </c>
      <c r="B3303" s="1"/>
      <c r="C3303" s="1"/>
      <c r="D3303" s="1"/>
      <c r="E3303" s="1"/>
      <c r="F3303" s="1" t="str">
        <f>IFERROR(__xludf.DUMMYFUNCTION("""COMPUTED_VALUE"""),"2022-04-11 08:11:48 UTC")</f>
        <v>2022-04-11 08:11:48 UTC</v>
      </c>
      <c r="G3303" s="1" t="str">
        <f>IFERROR(__xludf.DUMMYFUNCTION("""COMPUTED_VALUE"""),"4288ff16c80c6fcff954b0b6666b0871")</f>
        <v>4288ff16c80c6fcff954b0b6666b0871</v>
      </c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>
      <c r="A3304" s="2" t="s">
        <v>3740</v>
      </c>
      <c r="B3304" s="2" t="s">
        <v>3741</v>
      </c>
      <c r="C3304" s="1"/>
      <c r="D3304" s="1"/>
      <c r="E3304" s="1"/>
      <c r="F3304" s="1" t="str">
        <f>IFERROR(__xludf.DUMMYFUNCTION("""COMPUTED_VALUE"""),"2022-04-11 08:11:43 UTC")</f>
        <v>2022-04-11 08:11:43 UTC</v>
      </c>
      <c r="G3304" s="1" t="str">
        <f>IFERROR(__xludf.DUMMYFUNCTION("""COMPUTED_VALUE"""),"9ae6cfcc2e0763b6811f79431b681138")</f>
        <v>9ae6cfcc2e0763b6811f79431b681138</v>
      </c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>
      <c r="A3305" s="2" t="s">
        <v>3742</v>
      </c>
      <c r="B3305" s="2" t="s">
        <v>1272</v>
      </c>
      <c r="C3305" s="1"/>
      <c r="D3305" s="1"/>
      <c r="E3305" s="1"/>
      <c r="F3305" s="1" t="str">
        <f>IFERROR(__xludf.DUMMYFUNCTION("""COMPUTED_VALUE"""),"2022-04-11 08:11:39 UTC")</f>
        <v>2022-04-11 08:11:39 UTC</v>
      </c>
      <c r="G3305" s="1" t="str">
        <f>IFERROR(__xludf.DUMMYFUNCTION("""COMPUTED_VALUE"""),"388446de0e7375b834ae5dd181ffebfa")</f>
        <v>388446de0e7375b834ae5dd181ffebfa</v>
      </c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>
      <c r="A3306" s="2" t="s">
        <v>3743</v>
      </c>
      <c r="B3306" s="2" t="s">
        <v>1272</v>
      </c>
      <c r="C3306" s="1"/>
      <c r="D3306" s="1"/>
      <c r="E3306" s="1"/>
      <c r="F3306" s="1" t="str">
        <f>IFERROR(__xludf.DUMMYFUNCTION("""COMPUTED_VALUE"""),"2022-04-11 08:11:36 UTC")</f>
        <v>2022-04-11 08:11:36 UTC</v>
      </c>
      <c r="G3306" s="1" t="str">
        <f>IFERROR(__xludf.DUMMYFUNCTION("""COMPUTED_VALUE"""),"4ad0642f938138e5b9d84b92e4dc2f46")</f>
        <v>4ad0642f938138e5b9d84b92e4dc2f46</v>
      </c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>
      <c r="A3307" s="2" t="s">
        <v>3744</v>
      </c>
      <c r="B3307" s="2" t="s">
        <v>1272</v>
      </c>
      <c r="C3307" s="1"/>
      <c r="D3307" s="1"/>
      <c r="E3307" s="1"/>
      <c r="F3307" s="1" t="str">
        <f>IFERROR(__xludf.DUMMYFUNCTION("""COMPUTED_VALUE"""),"2022-04-11 08:11:34 UTC")</f>
        <v>2022-04-11 08:11:34 UTC</v>
      </c>
      <c r="G3307" s="1" t="str">
        <f>IFERROR(__xludf.DUMMYFUNCTION("""COMPUTED_VALUE"""),"13ec08cf701b3de51cdf970256821fab")</f>
        <v>13ec08cf701b3de51cdf970256821fab</v>
      </c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>
      <c r="A3308" s="2" t="s">
        <v>3745</v>
      </c>
      <c r="B3308" s="2" t="s">
        <v>1272</v>
      </c>
      <c r="C3308" s="1"/>
      <c r="D3308" s="1"/>
      <c r="E3308" s="1"/>
      <c r="F3308" s="1" t="str">
        <f>IFERROR(__xludf.DUMMYFUNCTION("""COMPUTED_VALUE"""),"2022-04-11 08:11:32 UTC")</f>
        <v>2022-04-11 08:11:32 UTC</v>
      </c>
      <c r="G3308" s="1" t="str">
        <f>IFERROR(__xludf.DUMMYFUNCTION("""COMPUTED_VALUE"""),"745823d685ad4f749c73d32055eb8c4f")</f>
        <v>745823d685ad4f749c73d32055eb8c4f</v>
      </c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>
      <c r="A3309" s="2" t="s">
        <v>3746</v>
      </c>
      <c r="B3309" s="2" t="s">
        <v>1272</v>
      </c>
      <c r="C3309" s="1"/>
      <c r="D3309" s="1"/>
      <c r="E3309" s="1"/>
      <c r="F3309" s="1" t="str">
        <f>IFERROR(__xludf.DUMMYFUNCTION("""COMPUTED_VALUE"""),"2022-04-11 08:11:29 UTC")</f>
        <v>2022-04-11 08:11:29 UTC</v>
      </c>
      <c r="G3309" s="1" t="str">
        <f>IFERROR(__xludf.DUMMYFUNCTION("""COMPUTED_VALUE"""),"c5ad7e78a95eb04e4255d9f76ff5f924")</f>
        <v>c5ad7e78a95eb04e4255d9f76ff5f924</v>
      </c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>
      <c r="A3310" s="2" t="s">
        <v>3747</v>
      </c>
      <c r="B3310" s="1"/>
      <c r="C3310" s="1"/>
      <c r="D3310" s="1"/>
      <c r="E3310" s="1"/>
      <c r="F3310" s="1" t="str">
        <f>IFERROR(__xludf.DUMMYFUNCTION("""COMPUTED_VALUE"""),"2022-04-11 08:11:25 UTC")</f>
        <v>2022-04-11 08:11:25 UTC</v>
      </c>
      <c r="G3310" s="1" t="str">
        <f>IFERROR(__xludf.DUMMYFUNCTION("""COMPUTED_VALUE"""),"f20080b8a2841873baabc067583631a6")</f>
        <v>f20080b8a2841873baabc067583631a6</v>
      </c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>
      <c r="A3311" s="2" t="s">
        <v>3748</v>
      </c>
      <c r="B3311" s="1"/>
      <c r="C3311" s="1"/>
      <c r="D3311" s="1"/>
      <c r="E3311" s="1"/>
      <c r="F3311" s="1" t="str">
        <f>IFERROR(__xludf.DUMMYFUNCTION("""COMPUTED_VALUE"""),"2022-04-11 08:10:55 UTC")</f>
        <v>2022-04-11 08:10:55 UTC</v>
      </c>
      <c r="G3311" s="1" t="str">
        <f>IFERROR(__xludf.DUMMYFUNCTION("""COMPUTED_VALUE"""),"c5ad7e78a95eb04e4255d9f76ff5f924")</f>
        <v>c5ad7e78a95eb04e4255d9f76ff5f924</v>
      </c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>
      <c r="A3312" s="2" t="s">
        <v>3749</v>
      </c>
      <c r="B3312" s="2" t="s">
        <v>3750</v>
      </c>
      <c r="C3312" s="1"/>
      <c r="D3312" s="1"/>
      <c r="E3312" s="1"/>
      <c r="F3312" s="1" t="str">
        <f>IFERROR(__xludf.DUMMYFUNCTION("""COMPUTED_VALUE"""),"2022-04-11 08:10:46 UTC")</f>
        <v>2022-04-11 08:10:46 UTC</v>
      </c>
      <c r="G3312" s="1" t="str">
        <f>IFERROR(__xludf.DUMMYFUNCTION("""COMPUTED_VALUE"""),"ca6ce62ad7dc90d1b63e5065027151ab")</f>
        <v>ca6ce62ad7dc90d1b63e5065027151ab</v>
      </c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>
      <c r="A3313" s="2" t="s">
        <v>3751</v>
      </c>
      <c r="B3313" s="1"/>
      <c r="C3313" s="1"/>
      <c r="D3313" s="1"/>
      <c r="E3313" s="1"/>
      <c r="F3313" s="1" t="str">
        <f>IFERROR(__xludf.DUMMYFUNCTION("""COMPUTED_VALUE"""),"2022-04-11 08:10:38 UTC")</f>
        <v>2022-04-11 08:10:38 UTC</v>
      </c>
      <c r="G3313" s="1" t="str">
        <f>IFERROR(__xludf.DUMMYFUNCTION("""COMPUTED_VALUE"""),"ca6ce62ad7dc90d1b63e5065027151ab")</f>
        <v>ca6ce62ad7dc90d1b63e5065027151ab</v>
      </c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>
      <c r="A3314" s="2" t="s">
        <v>3752</v>
      </c>
      <c r="B3314" s="1"/>
      <c r="C3314" s="1"/>
      <c r="D3314" s="1"/>
      <c r="E3314" s="1"/>
      <c r="F3314" s="1" t="str">
        <f>IFERROR(__xludf.DUMMYFUNCTION("""COMPUTED_VALUE"""),"2022-04-11 08:10:34 UTC")</f>
        <v>2022-04-11 08:10:34 UTC</v>
      </c>
      <c r="G3314" s="1" t="str">
        <f>IFERROR(__xludf.DUMMYFUNCTION("""COMPUTED_VALUE"""),"ca6ce62ad7dc90d1b63e5065027151ab")</f>
        <v>ca6ce62ad7dc90d1b63e5065027151ab</v>
      </c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>
      <c r="A3315" s="2" t="s">
        <v>3753</v>
      </c>
      <c r="B3315" s="2" t="s">
        <v>3754</v>
      </c>
      <c r="C3315" s="1"/>
      <c r="D3315" s="1"/>
      <c r="E3315" s="1"/>
      <c r="F3315" s="1" t="str">
        <f>IFERROR(__xludf.DUMMYFUNCTION("""COMPUTED_VALUE"""),"2022-04-11 08:10:31 UTC")</f>
        <v>2022-04-11 08:10:31 UTC</v>
      </c>
      <c r="G3315" s="1" t="str">
        <f>IFERROR(__xludf.DUMMYFUNCTION("""COMPUTED_VALUE"""),"ca6ce62ad7dc90d1b63e5065027151ab")</f>
        <v>ca6ce62ad7dc90d1b63e5065027151ab</v>
      </c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>
      <c r="A3316" s="2" t="s">
        <v>3755</v>
      </c>
      <c r="B3316" s="2" t="s">
        <v>3598</v>
      </c>
      <c r="C3316" s="1"/>
      <c r="D3316" s="1"/>
      <c r="E3316" s="1"/>
      <c r="F3316" s="1" t="str">
        <f>IFERROR(__xludf.DUMMYFUNCTION("""COMPUTED_VALUE"""),"2022-04-11 08:10:30 UTC")</f>
        <v>2022-04-11 08:10:30 UTC</v>
      </c>
      <c r="G3316" s="1" t="str">
        <f>IFERROR(__xludf.DUMMYFUNCTION("""COMPUTED_VALUE"""),"13ec08cf701b3de51cdf970256821fab")</f>
        <v>13ec08cf701b3de51cdf970256821fab</v>
      </c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>
      <c r="A3317" s="2" t="s">
        <v>3756</v>
      </c>
      <c r="B3317" s="1"/>
      <c r="C3317" s="1"/>
      <c r="D3317" s="1"/>
      <c r="E3317" s="1"/>
      <c r="F3317" s="1" t="str">
        <f>IFERROR(__xludf.DUMMYFUNCTION("""COMPUTED_VALUE"""),"2022-04-11 08:10:26 UTC")</f>
        <v>2022-04-11 08:10:26 UTC</v>
      </c>
      <c r="G3317" s="1" t="str">
        <f>IFERROR(__xludf.DUMMYFUNCTION("""COMPUTED_VALUE"""),"ca6ce62ad7dc90d1b63e5065027151ab")</f>
        <v>ca6ce62ad7dc90d1b63e5065027151ab</v>
      </c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>
      <c r="A3318" s="2" t="s">
        <v>3757</v>
      </c>
      <c r="B3318" s="2" t="s">
        <v>3758</v>
      </c>
      <c r="C3318" s="1"/>
      <c r="D3318" s="1"/>
      <c r="E3318" s="1"/>
      <c r="F3318" s="1" t="str">
        <f>IFERROR(__xludf.DUMMYFUNCTION("""COMPUTED_VALUE"""),"2022-04-11 08:10:25 UTC")</f>
        <v>2022-04-11 08:10:25 UTC</v>
      </c>
      <c r="G3318" s="1" t="str">
        <f>IFERROR(__xludf.DUMMYFUNCTION("""COMPUTED_VALUE"""),"edcb1e50ee0aa170a3e66f367a621856")</f>
        <v>edcb1e50ee0aa170a3e66f367a621856</v>
      </c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>
      <c r="A3319" s="2" t="s">
        <v>3759</v>
      </c>
      <c r="B3319" s="2" t="s">
        <v>3758</v>
      </c>
      <c r="C3319" s="1"/>
      <c r="D3319" s="1"/>
      <c r="E3319" s="1"/>
      <c r="F3319" s="1" t="str">
        <f>IFERROR(__xludf.DUMMYFUNCTION("""COMPUTED_VALUE"""),"2022-04-11 08:10:19 UTC")</f>
        <v>2022-04-11 08:10:19 UTC</v>
      </c>
      <c r="G3319" s="1" t="str">
        <f>IFERROR(__xludf.DUMMYFUNCTION("""COMPUTED_VALUE"""),"ad96fbe2bc5272902d423d1ec9d81e62")</f>
        <v>ad96fbe2bc5272902d423d1ec9d81e62</v>
      </c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>
      <c r="A3320" s="2" t="s">
        <v>3760</v>
      </c>
      <c r="B3320" s="2" t="s">
        <v>3758</v>
      </c>
      <c r="C3320" s="1"/>
      <c r="D3320" s="1"/>
      <c r="E3320" s="1"/>
      <c r="F3320" s="1" t="str">
        <f>IFERROR(__xludf.DUMMYFUNCTION("""COMPUTED_VALUE"""),"2022-04-11 08:10:17 UTC")</f>
        <v>2022-04-11 08:10:17 UTC</v>
      </c>
      <c r="G3320" s="1" t="str">
        <f>IFERROR(__xludf.DUMMYFUNCTION("""COMPUTED_VALUE"""),"ad96fbe2bc5272902d423d1ec9d81e62")</f>
        <v>ad96fbe2bc5272902d423d1ec9d81e62</v>
      </c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>
      <c r="A3321" s="2" t="s">
        <v>3761</v>
      </c>
      <c r="B3321" s="2" t="s">
        <v>3758</v>
      </c>
      <c r="C3321" s="1"/>
      <c r="D3321" s="1"/>
      <c r="E3321" s="1"/>
      <c r="F3321" s="1" t="str">
        <f>IFERROR(__xludf.DUMMYFUNCTION("""COMPUTED_VALUE"""),"2022-04-11 08:10:15 UTC")</f>
        <v>2022-04-11 08:10:15 UTC</v>
      </c>
      <c r="G3321" s="1" t="str">
        <f>IFERROR(__xludf.DUMMYFUNCTION("""COMPUTED_VALUE"""),"ad96fbe2bc5272902d423d1ec9d81e62")</f>
        <v>ad96fbe2bc5272902d423d1ec9d81e62</v>
      </c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>
      <c r="A3322" s="2" t="s">
        <v>3762</v>
      </c>
      <c r="B3322" s="2" t="s">
        <v>3758</v>
      </c>
      <c r="C3322" s="1"/>
      <c r="D3322" s="1"/>
      <c r="E3322" s="1"/>
      <c r="F3322" s="1" t="str">
        <f>IFERROR(__xludf.DUMMYFUNCTION("""COMPUTED_VALUE"""),"2022-04-11 08:10:13 UTC")</f>
        <v>2022-04-11 08:10:13 UTC</v>
      </c>
      <c r="G3322" s="1" t="str">
        <f>IFERROR(__xludf.DUMMYFUNCTION("""COMPUTED_VALUE"""),"ad96fbe2bc5272902d423d1ec9d81e62")</f>
        <v>ad96fbe2bc5272902d423d1ec9d81e62</v>
      </c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>
      <c r="A3323" s="2" t="s">
        <v>3763</v>
      </c>
      <c r="B3323" s="1"/>
      <c r="C3323" s="1"/>
      <c r="D3323" s="1"/>
      <c r="E3323" s="1"/>
      <c r="F3323" s="1" t="str">
        <f>IFERROR(__xludf.DUMMYFUNCTION("""COMPUTED_VALUE"""),"2022-04-11 08:10:08 UTC")</f>
        <v>2022-04-11 08:10:08 UTC</v>
      </c>
      <c r="G3323" s="1" t="str">
        <f>IFERROR(__xludf.DUMMYFUNCTION("""COMPUTED_VALUE"""),"1f09db7aae2fc28d49c06dcb7fd41582")</f>
        <v>1f09db7aae2fc28d49c06dcb7fd41582</v>
      </c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>
      <c r="A3324" s="2" t="s">
        <v>3764</v>
      </c>
      <c r="B3324" s="1"/>
      <c r="C3324" s="1"/>
      <c r="D3324" s="1"/>
      <c r="E3324" s="1"/>
      <c r="F3324" s="1" t="str">
        <f>IFERROR(__xludf.DUMMYFUNCTION("""COMPUTED_VALUE"""),"2022-04-11 08:10:05 UTC")</f>
        <v>2022-04-11 08:10:05 UTC</v>
      </c>
      <c r="G3324" s="1" t="str">
        <f>IFERROR(__xludf.DUMMYFUNCTION("""COMPUTED_VALUE"""),"13ec08cf701b3de51cdf970256821fab")</f>
        <v>13ec08cf701b3de51cdf970256821fab</v>
      </c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>
      <c r="A3325" s="2" t="s">
        <v>3765</v>
      </c>
      <c r="B3325" s="2" t="s">
        <v>3758</v>
      </c>
      <c r="C3325" s="1"/>
      <c r="D3325" s="1"/>
      <c r="E3325" s="1"/>
      <c r="F3325" s="1" t="str">
        <f>IFERROR(__xludf.DUMMYFUNCTION("""COMPUTED_VALUE"""),"2022-04-11 08:09:53 UTC")</f>
        <v>2022-04-11 08:09:53 UTC</v>
      </c>
      <c r="G3325" s="1" t="str">
        <f>IFERROR(__xludf.DUMMYFUNCTION("""COMPUTED_VALUE"""),"7acb2bef645c8b46a1ad766fee630624")</f>
        <v>7acb2bef645c8b46a1ad766fee630624</v>
      </c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>
      <c r="A3326" s="2" t="s">
        <v>3766</v>
      </c>
      <c r="B3326" s="2" t="s">
        <v>3758</v>
      </c>
      <c r="C3326" s="1"/>
      <c r="D3326" s="1"/>
      <c r="E3326" s="1"/>
      <c r="F3326" s="1" t="str">
        <f>IFERROR(__xludf.DUMMYFUNCTION("""COMPUTED_VALUE"""),"2022-04-11 08:09:51 UTC")</f>
        <v>2022-04-11 08:09:51 UTC</v>
      </c>
      <c r="G3326" s="1" t="str">
        <f>IFERROR(__xludf.DUMMYFUNCTION("""COMPUTED_VALUE"""),"7acb2bef645c8b46a1ad766fee630624")</f>
        <v>7acb2bef645c8b46a1ad766fee630624</v>
      </c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>
      <c r="A3327" s="2" t="s">
        <v>3767</v>
      </c>
      <c r="B3327" s="1"/>
      <c r="C3327" s="1"/>
      <c r="D3327" s="1"/>
      <c r="E3327" s="1"/>
      <c r="F3327" s="1" t="str">
        <f>IFERROR(__xludf.DUMMYFUNCTION("""COMPUTED_VALUE"""),"2022-04-11 08:09:39 UTC")</f>
        <v>2022-04-11 08:09:39 UTC</v>
      </c>
      <c r="G3327" s="1" t="str">
        <f>IFERROR(__xludf.DUMMYFUNCTION("""COMPUTED_VALUE"""),"5c96d8f4870aaf9df0f058b648856c6d")</f>
        <v>5c96d8f4870aaf9df0f058b648856c6d</v>
      </c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>
      <c r="A3328" s="2" t="s">
        <v>3768</v>
      </c>
      <c r="B3328" s="1"/>
      <c r="C3328" s="1"/>
      <c r="D3328" s="1"/>
      <c r="E3328" s="1"/>
      <c r="F3328" s="1" t="str">
        <f>IFERROR(__xludf.DUMMYFUNCTION("""COMPUTED_VALUE"""),"2022-04-11 08:09:38 UTC")</f>
        <v>2022-04-11 08:09:38 UTC</v>
      </c>
      <c r="G3328" s="1" t="str">
        <f>IFERROR(__xludf.DUMMYFUNCTION("""COMPUTED_VALUE"""),"7b129ec3cb7ef0d3c414d411065d2203")</f>
        <v>7b129ec3cb7ef0d3c414d411065d2203</v>
      </c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>
      <c r="A3329" s="2" t="s">
        <v>3769</v>
      </c>
      <c r="B3329" s="1"/>
      <c r="C3329" s="1"/>
      <c r="D3329" s="1"/>
      <c r="E3329" s="1"/>
      <c r="F3329" s="1" t="str">
        <f>IFERROR(__xludf.DUMMYFUNCTION("""COMPUTED_VALUE"""),"2022-04-11 08:09:37 UTC")</f>
        <v>2022-04-11 08:09:37 UTC</v>
      </c>
      <c r="G3329" s="1" t="str">
        <f>IFERROR(__xludf.DUMMYFUNCTION("""COMPUTED_VALUE"""),"ae2919d116e4644d3aa8f1f572813528")</f>
        <v>ae2919d116e4644d3aa8f1f572813528</v>
      </c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>
      <c r="A3330" s="2" t="s">
        <v>3770</v>
      </c>
      <c r="B3330" s="2" t="s">
        <v>3307</v>
      </c>
      <c r="C3330" s="1"/>
      <c r="D3330" s="1"/>
      <c r="E3330" s="1"/>
      <c r="F3330" s="1" t="str">
        <f>IFERROR(__xludf.DUMMYFUNCTION("""COMPUTED_VALUE"""),"2022-04-11 08:09:34 UTC")</f>
        <v>2022-04-11 08:09:34 UTC</v>
      </c>
      <c r="G3330" s="1" t="str">
        <f>IFERROR(__xludf.DUMMYFUNCTION("""COMPUTED_VALUE"""),"42d560af1c394204b807b533c4ad33a0")</f>
        <v>42d560af1c394204b807b533c4ad33a0</v>
      </c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>
      <c r="A3331" s="2" t="s">
        <v>3771</v>
      </c>
      <c r="B3331" s="2" t="s">
        <v>3758</v>
      </c>
      <c r="C3331" s="1"/>
      <c r="D3331" s="1"/>
      <c r="E3331" s="1"/>
      <c r="F3331" s="1" t="str">
        <f>IFERROR(__xludf.DUMMYFUNCTION("""COMPUTED_VALUE"""),"2022-04-11 08:09:33 UTC")</f>
        <v>2022-04-11 08:09:33 UTC</v>
      </c>
      <c r="G3331" s="1" t="str">
        <f>IFERROR(__xludf.DUMMYFUNCTION("""COMPUTED_VALUE"""),"e1723e1dc1692120991df143a6eb28ac")</f>
        <v>e1723e1dc1692120991df143a6eb28ac</v>
      </c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>
      <c r="A3332" s="2" t="s">
        <v>3771</v>
      </c>
      <c r="B3332" s="2" t="s">
        <v>3772</v>
      </c>
      <c r="C3332" s="1"/>
      <c r="D3332" s="1"/>
      <c r="E3332" s="1"/>
      <c r="F3332" s="1" t="str">
        <f>IFERROR(__xludf.DUMMYFUNCTION("""COMPUTED_VALUE"""),"2022-04-11 08:09:33 UTC")</f>
        <v>2022-04-11 08:09:33 UTC</v>
      </c>
      <c r="G3332" s="1" t="str">
        <f>IFERROR(__xludf.DUMMYFUNCTION("""COMPUTED_VALUE"""),"c5ad7e78a95eb04e4255d9f76ff5f924")</f>
        <v>c5ad7e78a95eb04e4255d9f76ff5f924</v>
      </c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>
      <c r="A3333" s="2" t="s">
        <v>3773</v>
      </c>
      <c r="B3333" s="2" t="s">
        <v>1002</v>
      </c>
      <c r="C3333" s="1"/>
      <c r="D3333" s="1"/>
      <c r="E3333" s="1"/>
      <c r="F3333" s="1" t="str">
        <f>IFERROR(__xludf.DUMMYFUNCTION("""COMPUTED_VALUE"""),"2022-04-11 08:09:32 UTC")</f>
        <v>2022-04-11 08:09:32 UTC</v>
      </c>
      <c r="G3333" s="1" t="str">
        <f>IFERROR(__xludf.DUMMYFUNCTION("""COMPUTED_VALUE"""),"1e4fa6eacf569461b576e95a7f89a3f5")</f>
        <v>1e4fa6eacf569461b576e95a7f89a3f5</v>
      </c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>
      <c r="A3334" s="2" t="s">
        <v>3773</v>
      </c>
      <c r="B3334" s="2" t="s">
        <v>1002</v>
      </c>
      <c r="C3334" s="1"/>
      <c r="D3334" s="1"/>
      <c r="E3334" s="1"/>
      <c r="F3334" s="1" t="str">
        <f>IFERROR(__xludf.DUMMYFUNCTION("""COMPUTED_VALUE"""),"2022-04-11 08:09:32 UTC")</f>
        <v>2022-04-11 08:09:32 UTC</v>
      </c>
      <c r="G3334" s="1" t="str">
        <f>IFERROR(__xludf.DUMMYFUNCTION("""COMPUTED_VALUE"""),"0923a862747d3857d21e7a81fd1576cd")</f>
        <v>0923a862747d3857d21e7a81fd1576cd</v>
      </c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>
      <c r="A3335" s="2" t="s">
        <v>3773</v>
      </c>
      <c r="B3335" s="2" t="s">
        <v>1002</v>
      </c>
      <c r="C3335" s="1"/>
      <c r="D3335" s="1"/>
      <c r="E3335" s="1"/>
      <c r="F3335" s="1" t="str">
        <f>IFERROR(__xludf.DUMMYFUNCTION("""COMPUTED_VALUE"""),"2022-04-11 08:09:32 UTC")</f>
        <v>2022-04-11 08:09:32 UTC</v>
      </c>
      <c r="G3335" s="1" t="str">
        <f>IFERROR(__xludf.DUMMYFUNCTION("""COMPUTED_VALUE"""),"2ff86d0267d59482bc5605da91efe4be")</f>
        <v>2ff86d0267d59482bc5605da91efe4be</v>
      </c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>
      <c r="A3336" s="2" t="s">
        <v>3773</v>
      </c>
      <c r="B3336" s="2" t="s">
        <v>1002</v>
      </c>
      <c r="C3336" s="1"/>
      <c r="D3336" s="1"/>
      <c r="E3336" s="1"/>
      <c r="F3336" s="1" t="str">
        <f>IFERROR(__xludf.DUMMYFUNCTION("""COMPUTED_VALUE"""),"2022-04-11 08:09:32 UTC")</f>
        <v>2022-04-11 08:09:32 UTC</v>
      </c>
      <c r="G3336" s="1" t="str">
        <f>IFERROR(__xludf.DUMMYFUNCTION("""COMPUTED_VALUE"""),"61ea290aa9e31814ee4d2ced8dfcf3c4")</f>
        <v>61ea290aa9e31814ee4d2ced8dfcf3c4</v>
      </c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>
      <c r="A3337" s="2" t="s">
        <v>3773</v>
      </c>
      <c r="B3337" s="2" t="s">
        <v>1002</v>
      </c>
      <c r="C3337" s="1"/>
      <c r="D3337" s="1"/>
      <c r="E3337" s="1"/>
      <c r="F3337" s="1" t="str">
        <f>IFERROR(__xludf.DUMMYFUNCTION("""COMPUTED_VALUE"""),"2022-04-11 08:09:32 UTC")</f>
        <v>2022-04-11 08:09:32 UTC</v>
      </c>
      <c r="G3337" s="1" t="str">
        <f>IFERROR(__xludf.DUMMYFUNCTION("""COMPUTED_VALUE"""),"af9a1c3bce558e179663e8d0f3dccc2a")</f>
        <v>af9a1c3bce558e179663e8d0f3dccc2a</v>
      </c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>
      <c r="A3338" s="2" t="s">
        <v>3773</v>
      </c>
      <c r="B3338" s="2" t="s">
        <v>1002</v>
      </c>
      <c r="C3338" s="1"/>
      <c r="D3338" s="1"/>
      <c r="E3338" s="1"/>
      <c r="F3338" s="1" t="str">
        <f>IFERROR(__xludf.DUMMYFUNCTION("""COMPUTED_VALUE"""),"2022-04-11 08:09:32 UTC")</f>
        <v>2022-04-11 08:09:32 UTC</v>
      </c>
      <c r="G3338" s="1" t="str">
        <f>IFERROR(__xludf.DUMMYFUNCTION("""COMPUTED_VALUE"""),"af9a1c3bce558e179663e8d0f3dccc2a")</f>
        <v>af9a1c3bce558e179663e8d0f3dccc2a</v>
      </c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>
      <c r="A3339" s="2" t="s">
        <v>3773</v>
      </c>
      <c r="B3339" s="2" t="s">
        <v>1002</v>
      </c>
      <c r="C3339" s="1"/>
      <c r="D3339" s="1"/>
      <c r="E3339" s="1"/>
      <c r="F3339" s="1" t="str">
        <f>IFERROR(__xludf.DUMMYFUNCTION("""COMPUTED_VALUE"""),"2022-04-11 08:09:32 UTC")</f>
        <v>2022-04-11 08:09:32 UTC</v>
      </c>
      <c r="G3339" s="1" t="str">
        <f>IFERROR(__xludf.DUMMYFUNCTION("""COMPUTED_VALUE"""),"f24f15fb345f70562f40c0d65502d226")</f>
        <v>f24f15fb345f70562f40c0d65502d226</v>
      </c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>
      <c r="A3340" s="2" t="s">
        <v>3773</v>
      </c>
      <c r="B3340" s="2" t="s">
        <v>1002</v>
      </c>
      <c r="C3340" s="1"/>
      <c r="D3340" s="1"/>
      <c r="E3340" s="1"/>
      <c r="F3340" s="1" t="str">
        <f>IFERROR(__xludf.DUMMYFUNCTION("""COMPUTED_VALUE"""),"2022-04-11 08:09:32 UTC")</f>
        <v>2022-04-11 08:09:32 UTC</v>
      </c>
      <c r="G3340" s="1" t="str">
        <f>IFERROR(__xludf.DUMMYFUNCTION("""COMPUTED_VALUE"""),"aa2bd835813b98976388611dc37aac1a")</f>
        <v>aa2bd835813b98976388611dc37aac1a</v>
      </c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>
      <c r="A3341" s="2" t="s">
        <v>3773</v>
      </c>
      <c r="B3341" s="1"/>
      <c r="C3341" s="1"/>
      <c r="D3341" s="1"/>
      <c r="E3341" s="1"/>
      <c r="F3341" s="1" t="str">
        <f>IFERROR(__xludf.DUMMYFUNCTION("""COMPUTED_VALUE"""),"2022-04-11 08:09:32 UTC")</f>
        <v>2022-04-11 08:09:32 UTC</v>
      </c>
      <c r="G3341" s="1" t="str">
        <f>IFERROR(__xludf.DUMMYFUNCTION("""COMPUTED_VALUE"""),"13ec08cf701b3de51cdf970256821fab")</f>
        <v>13ec08cf701b3de51cdf970256821fab</v>
      </c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>
      <c r="A3342" s="2" t="s">
        <v>3773</v>
      </c>
      <c r="B3342" s="2" t="s">
        <v>1002</v>
      </c>
      <c r="C3342" s="1"/>
      <c r="D3342" s="1"/>
      <c r="E3342" s="1"/>
      <c r="F3342" s="1" t="str">
        <f>IFERROR(__xludf.DUMMYFUNCTION("""COMPUTED_VALUE"""),"2022-04-11 08:09:32 UTC")</f>
        <v>2022-04-11 08:09:32 UTC</v>
      </c>
      <c r="G3342" s="1" t="str">
        <f>IFERROR(__xludf.DUMMYFUNCTION("""COMPUTED_VALUE"""),"bf95b4dc9a30cc54a08a42375e48ea5b")</f>
        <v>bf95b4dc9a30cc54a08a42375e48ea5b</v>
      </c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>
      <c r="A3343" s="2" t="s">
        <v>3774</v>
      </c>
      <c r="B3343" s="1"/>
      <c r="C3343" s="1"/>
      <c r="D3343" s="1"/>
      <c r="E3343" s="1"/>
      <c r="F3343" s="1" t="str">
        <f>IFERROR(__xludf.DUMMYFUNCTION("""COMPUTED_VALUE"""),"2022-04-11 08:09:20 UTC")</f>
        <v>2022-04-11 08:09:20 UTC</v>
      </c>
      <c r="G3343" s="1" t="str">
        <f>IFERROR(__xludf.DUMMYFUNCTION("""COMPUTED_VALUE"""),"a9097b37ac202145f18a29df51074dac")</f>
        <v>a9097b37ac202145f18a29df51074dac</v>
      </c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>
      <c r="A3344" s="2" t="s">
        <v>3775</v>
      </c>
      <c r="B3344" s="1"/>
      <c r="C3344" s="1"/>
      <c r="D3344" s="1"/>
      <c r="E3344" s="1"/>
      <c r="F3344" s="1" t="str">
        <f>IFERROR(__xludf.DUMMYFUNCTION("""COMPUTED_VALUE"""),"2022-04-11 08:09:13 UTC")</f>
        <v>2022-04-11 08:09:13 UTC</v>
      </c>
      <c r="G3344" s="1" t="str">
        <f>IFERROR(__xludf.DUMMYFUNCTION("""COMPUTED_VALUE"""),"b648154e3f8cdb6c99c8bf96cab5125a")</f>
        <v>b648154e3f8cdb6c99c8bf96cab5125a</v>
      </c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>
      <c r="A3345" s="2" t="s">
        <v>3776</v>
      </c>
      <c r="B3345" s="1"/>
      <c r="C3345" s="1"/>
      <c r="D3345" s="1"/>
      <c r="E3345" s="1"/>
      <c r="F3345" s="1" t="str">
        <f>IFERROR(__xludf.DUMMYFUNCTION("""COMPUTED_VALUE"""),"2022-04-11 08:09:08 UTC")</f>
        <v>2022-04-11 08:09:08 UTC</v>
      </c>
      <c r="G3345" s="1" t="str">
        <f>IFERROR(__xludf.DUMMYFUNCTION("""COMPUTED_VALUE"""),"b648154e3f8cdb6c99c8bf96cab5125a")</f>
        <v>b648154e3f8cdb6c99c8bf96cab5125a</v>
      </c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>
      <c r="A3346" s="2" t="s">
        <v>3777</v>
      </c>
      <c r="B3346" s="1"/>
      <c r="C3346" s="1"/>
      <c r="D3346" s="1"/>
      <c r="E3346" s="1"/>
      <c r="F3346" s="1" t="str">
        <f>IFERROR(__xludf.DUMMYFUNCTION("""COMPUTED_VALUE"""),"2022-04-11 08:09:06 UTC")</f>
        <v>2022-04-11 08:09:06 UTC</v>
      </c>
      <c r="G3346" s="1" t="str">
        <f>IFERROR(__xludf.DUMMYFUNCTION("""COMPUTED_VALUE"""),"05ae3b0b19155016871dedd4eca1b3e9")</f>
        <v>05ae3b0b19155016871dedd4eca1b3e9</v>
      </c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>
      <c r="A3347" s="2" t="s">
        <v>3778</v>
      </c>
      <c r="B3347" s="1"/>
      <c r="C3347" s="1"/>
      <c r="D3347" s="1"/>
      <c r="E3347" s="1"/>
      <c r="F3347" s="1" t="str">
        <f>IFERROR(__xludf.DUMMYFUNCTION("""COMPUTED_VALUE"""),"2022-04-11 08:09:04 UTC")</f>
        <v>2022-04-11 08:09:04 UTC</v>
      </c>
      <c r="G3347" s="1" t="str">
        <f>IFERROR(__xludf.DUMMYFUNCTION("""COMPUTED_VALUE"""),"9bb09ae8f79061a29c3ae59e4ceecb3d")</f>
        <v>9bb09ae8f79061a29c3ae59e4ceecb3d</v>
      </c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>
      <c r="A3348" s="2" t="s">
        <v>3779</v>
      </c>
      <c r="B3348" s="1"/>
      <c r="C3348" s="1"/>
      <c r="D3348" s="1"/>
      <c r="E3348" s="1"/>
      <c r="F3348" s="1" t="str">
        <f>IFERROR(__xludf.DUMMYFUNCTION("""COMPUTED_VALUE"""),"2022-04-11 08:09:02 UTC")</f>
        <v>2022-04-11 08:09:02 UTC</v>
      </c>
      <c r="G3348" s="1" t="str">
        <f>IFERROR(__xludf.DUMMYFUNCTION("""COMPUTED_VALUE"""),"13ec08cf701b3de51cdf970256821fab")</f>
        <v>13ec08cf701b3de51cdf970256821fab</v>
      </c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>
      <c r="A3349" s="2" t="s">
        <v>3779</v>
      </c>
      <c r="B3349" s="1"/>
      <c r="C3349" s="1"/>
      <c r="D3349" s="1"/>
      <c r="E3349" s="1"/>
      <c r="F3349" s="1" t="str">
        <f>IFERROR(__xludf.DUMMYFUNCTION("""COMPUTED_VALUE"""),"2022-04-11 08:09:02 UTC")</f>
        <v>2022-04-11 08:09:02 UTC</v>
      </c>
      <c r="G3349" s="1" t="str">
        <f>IFERROR(__xludf.DUMMYFUNCTION("""COMPUTED_VALUE"""),"fda7587de624ecaf9a1a2fd5cbbaa31c")</f>
        <v>fda7587de624ecaf9a1a2fd5cbbaa31c</v>
      </c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>
      <c r="A3350" s="2" t="s">
        <v>3780</v>
      </c>
      <c r="B3350" s="1"/>
      <c r="C3350" s="1"/>
      <c r="D3350" s="1"/>
      <c r="E3350" s="1"/>
      <c r="F3350" s="1" t="str">
        <f>IFERROR(__xludf.DUMMYFUNCTION("""COMPUTED_VALUE"""),"2022-04-11 08:09:01 UTC")</f>
        <v>2022-04-11 08:09:01 UTC</v>
      </c>
      <c r="G3350" s="1" t="str">
        <f>IFERROR(__xludf.DUMMYFUNCTION("""COMPUTED_VALUE"""),"b648a4f54a7837c4ad43949c1f8ad0ac")</f>
        <v>b648a4f54a7837c4ad43949c1f8ad0ac</v>
      </c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>
      <c r="A3351" s="2" t="s">
        <v>3781</v>
      </c>
      <c r="B3351" s="1"/>
      <c r="C3351" s="1"/>
      <c r="D3351" s="1"/>
      <c r="E3351" s="1"/>
      <c r="F3351" s="1" t="str">
        <f>IFERROR(__xludf.DUMMYFUNCTION("""COMPUTED_VALUE"""),"2022-04-11 08:08:57 UTC")</f>
        <v>2022-04-11 08:08:57 UTC</v>
      </c>
      <c r="G3351" s="1" t="str">
        <f>IFERROR(__xludf.DUMMYFUNCTION("""COMPUTED_VALUE"""),"33ca36c7a5a607c962de726dd7d81e8b")</f>
        <v>33ca36c7a5a607c962de726dd7d81e8b</v>
      </c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>
      <c r="A3352" s="2" t="s">
        <v>3781</v>
      </c>
      <c r="B3352" s="2" t="s">
        <v>3782</v>
      </c>
      <c r="C3352" s="1"/>
      <c r="D3352" s="1"/>
      <c r="E3352" s="1"/>
      <c r="F3352" s="1" t="str">
        <f>IFERROR(__xludf.DUMMYFUNCTION("""COMPUTED_VALUE"""),"2022-04-11 08:08:57 UTC")</f>
        <v>2022-04-11 08:08:57 UTC</v>
      </c>
      <c r="G3352" s="1" t="str">
        <f>IFERROR(__xludf.DUMMYFUNCTION("""COMPUTED_VALUE"""),"2bd946513c059f4de21c961027d4e04d")</f>
        <v>2bd946513c059f4de21c961027d4e04d</v>
      </c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>
      <c r="A3353" s="2" t="s">
        <v>3783</v>
      </c>
      <c r="B3353" s="1"/>
      <c r="C3353" s="1"/>
      <c r="D3353" s="1"/>
      <c r="E3353" s="1"/>
      <c r="F3353" s="1" t="str">
        <f>IFERROR(__xludf.DUMMYFUNCTION("""COMPUTED_VALUE"""),"2022-04-11 08:08:55 UTC")</f>
        <v>2022-04-11 08:08:55 UTC</v>
      </c>
      <c r="G3353" s="1" t="str">
        <f>IFERROR(__xludf.DUMMYFUNCTION("""COMPUTED_VALUE"""),"f6813c2a1de03a3bb3063c484d040061")</f>
        <v>f6813c2a1de03a3bb3063c484d040061</v>
      </c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>
      <c r="A3354" s="2" t="s">
        <v>3784</v>
      </c>
      <c r="B3354" s="2" t="s">
        <v>3782</v>
      </c>
      <c r="C3354" s="1"/>
      <c r="D3354" s="1"/>
      <c r="E3354" s="1"/>
      <c r="F3354" s="1" t="str">
        <f>IFERROR(__xludf.DUMMYFUNCTION("""COMPUTED_VALUE"""),"2022-04-11 08:08:52 UTC")</f>
        <v>2022-04-11 08:08:52 UTC</v>
      </c>
      <c r="G3354" s="1" t="str">
        <f>IFERROR(__xludf.DUMMYFUNCTION("""COMPUTED_VALUE"""),"e100e02e2879ddd59a92f06b575e1608")</f>
        <v>e100e02e2879ddd59a92f06b575e1608</v>
      </c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>
      <c r="A3355" s="2" t="s">
        <v>3785</v>
      </c>
      <c r="B3355" s="1"/>
      <c r="C3355" s="1"/>
      <c r="D3355" s="1"/>
      <c r="E3355" s="1"/>
      <c r="F3355" s="1" t="str">
        <f>IFERROR(__xludf.DUMMYFUNCTION("""COMPUTED_VALUE"""),"2022-04-11 08:08:51 UTC")</f>
        <v>2022-04-11 08:08:51 UTC</v>
      </c>
      <c r="G3355" s="1" t="str">
        <f>IFERROR(__xludf.DUMMYFUNCTION("""COMPUTED_VALUE"""),"2f0068762e7ad78ca3b5839e70a5d1a7")</f>
        <v>2f0068762e7ad78ca3b5839e70a5d1a7</v>
      </c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>
      <c r="A3356" s="2" t="s">
        <v>3785</v>
      </c>
      <c r="B3356" s="2" t="s">
        <v>3782</v>
      </c>
      <c r="C3356" s="1"/>
      <c r="D3356" s="1"/>
      <c r="E3356" s="1"/>
      <c r="F3356" s="1" t="str">
        <f>IFERROR(__xludf.DUMMYFUNCTION("""COMPUTED_VALUE"""),"2022-04-11 08:08:51 UTC")</f>
        <v>2022-04-11 08:08:51 UTC</v>
      </c>
      <c r="G3356" s="1" t="str">
        <f>IFERROR(__xludf.DUMMYFUNCTION("""COMPUTED_VALUE"""),"cfbb9c2a3362d1f9c2b7549191ca39e4")</f>
        <v>cfbb9c2a3362d1f9c2b7549191ca39e4</v>
      </c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>
      <c r="A3357" s="2" t="s">
        <v>3786</v>
      </c>
      <c r="B3357" s="1"/>
      <c r="C3357" s="1"/>
      <c r="D3357" s="1"/>
      <c r="E3357" s="1"/>
      <c r="F3357" s="1" t="str">
        <f>IFERROR(__xludf.DUMMYFUNCTION("""COMPUTED_VALUE"""),"2022-04-11 08:08:49 UTC")</f>
        <v>2022-04-11 08:08:49 UTC</v>
      </c>
      <c r="G3357" s="1" t="str">
        <f>IFERROR(__xludf.DUMMYFUNCTION("""COMPUTED_VALUE"""),"3d2786381dfc84640ff907d51dbfcd33")</f>
        <v>3d2786381dfc84640ff907d51dbfcd33</v>
      </c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>
      <c r="A3358" s="2" t="s">
        <v>3787</v>
      </c>
      <c r="B3358" s="2" t="s">
        <v>3782</v>
      </c>
      <c r="C3358" s="1"/>
      <c r="D3358" s="1"/>
      <c r="E3358" s="1"/>
      <c r="F3358" s="1" t="str">
        <f>IFERROR(__xludf.DUMMYFUNCTION("""COMPUTED_VALUE"""),"2022-04-11 08:08:47 UTC")</f>
        <v>2022-04-11 08:08:47 UTC</v>
      </c>
      <c r="G3358" s="1" t="str">
        <f>IFERROR(__xludf.DUMMYFUNCTION("""COMPUTED_VALUE"""),"3d2786381dfc84640ff907d51dbfcd33")</f>
        <v>3d2786381dfc84640ff907d51dbfcd33</v>
      </c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>
      <c r="A3359" s="2" t="s">
        <v>3788</v>
      </c>
      <c r="B3359" s="2" t="s">
        <v>3782</v>
      </c>
      <c r="C3359" s="1"/>
      <c r="D3359" s="1"/>
      <c r="E3359" s="1"/>
      <c r="F3359" s="1" t="str">
        <f>IFERROR(__xludf.DUMMYFUNCTION("""COMPUTED_VALUE"""),"2022-04-11 08:08:46 UTC")</f>
        <v>2022-04-11 08:08:46 UTC</v>
      </c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>
      <c r="A3360" s="2" t="s">
        <v>3789</v>
      </c>
      <c r="B3360" s="1"/>
      <c r="C3360" s="1"/>
      <c r="D3360" s="1"/>
      <c r="E3360" s="1"/>
      <c r="F3360" s="1" t="str">
        <f>IFERROR(__xludf.DUMMYFUNCTION("""COMPUTED_VALUE"""),"2022-04-11 08:08:45 UTC")</f>
        <v>2022-04-11 08:08:45 UTC</v>
      </c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>
      <c r="A3361" s="2" t="s">
        <v>3790</v>
      </c>
      <c r="B3361" s="2" t="s">
        <v>3235</v>
      </c>
      <c r="C3361" s="1"/>
      <c r="D3361" s="1"/>
      <c r="E3361" s="1"/>
      <c r="F3361" s="1" t="str">
        <f>IFERROR(__xludf.DUMMYFUNCTION("""COMPUTED_VALUE"""),"2022-04-11 08:08:43 UTC")</f>
        <v>2022-04-11 08:08:43 UTC</v>
      </c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>
      <c r="A3362" s="2" t="s">
        <v>3791</v>
      </c>
      <c r="B3362" s="1"/>
      <c r="C3362" s="1"/>
      <c r="D3362" s="1"/>
      <c r="E3362" s="1"/>
      <c r="F3362" s="1" t="str">
        <f>IFERROR(__xludf.DUMMYFUNCTION("""COMPUTED_VALUE"""),"2022-04-11 08:08:39 UTC")</f>
        <v>2022-04-11 08:08:39 UTC</v>
      </c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>
      <c r="A3363" s="2" t="s">
        <v>3792</v>
      </c>
      <c r="B3363" s="2" t="s">
        <v>874</v>
      </c>
      <c r="C3363" s="1"/>
      <c r="D3363" s="1"/>
      <c r="E3363" s="1"/>
      <c r="F3363" s="1" t="str">
        <f>IFERROR(__xludf.DUMMYFUNCTION("""COMPUTED_VALUE"""),"2022-04-11 08:08:30 UTC")</f>
        <v>2022-04-11 08:08:30 UTC</v>
      </c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>
      <c r="A3364" s="2" t="s">
        <v>3793</v>
      </c>
      <c r="B3364" s="2" t="s">
        <v>3794</v>
      </c>
      <c r="C3364" s="1"/>
      <c r="D3364" s="1"/>
      <c r="E3364" s="1"/>
      <c r="F3364" s="1" t="str">
        <f>IFERROR(__xludf.DUMMYFUNCTION("""COMPUTED_VALUE"""),"2022-04-11 08:08:17 UTC")</f>
        <v>2022-04-11 08:08:17 UTC</v>
      </c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>
      <c r="A3365" s="2" t="s">
        <v>3795</v>
      </c>
      <c r="B3365" s="1"/>
      <c r="C3365" s="1"/>
      <c r="D3365" s="1"/>
      <c r="E3365" s="1"/>
      <c r="F3365" s="1" t="str">
        <f>IFERROR(__xludf.DUMMYFUNCTION("""COMPUTED_VALUE"""),"2022-04-11 08:08:10 UTC")</f>
        <v>2022-04-11 08:08:10 UTC</v>
      </c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>
      <c r="A3366" s="2" t="s">
        <v>3796</v>
      </c>
      <c r="B3366" s="1"/>
      <c r="C3366" s="1"/>
      <c r="D3366" s="1"/>
      <c r="E3366" s="1"/>
      <c r="F3366" s="1" t="str">
        <f>IFERROR(__xludf.DUMMYFUNCTION("""COMPUTED_VALUE"""),"2022-04-11 08:08:07 UTC")</f>
        <v>2022-04-11 08:08:07 UTC</v>
      </c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>
      <c r="A3367" s="2" t="s">
        <v>3797</v>
      </c>
      <c r="B3367" s="2" t="s">
        <v>3307</v>
      </c>
      <c r="C3367" s="1"/>
      <c r="D3367" s="1"/>
      <c r="E3367" s="1"/>
      <c r="F3367" s="1" t="str">
        <f>IFERROR(__xludf.DUMMYFUNCTION("""COMPUTED_VALUE"""),"2022-04-11 08:08:05 UTC")</f>
        <v>2022-04-11 08:08:05 UTC</v>
      </c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>
      <c r="A3368" s="2" t="s">
        <v>3798</v>
      </c>
      <c r="B3368" s="1"/>
      <c r="C3368" s="1"/>
      <c r="D3368" s="1"/>
      <c r="E3368" s="1"/>
      <c r="F3368" s="1" t="str">
        <f>IFERROR(__xludf.DUMMYFUNCTION("""COMPUTED_VALUE"""),"2022-04-11 08:08:03 UTC")</f>
        <v>2022-04-11 08:08:03 UTC</v>
      </c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>
      <c r="A3369" s="2" t="s">
        <v>3799</v>
      </c>
      <c r="B3369" s="2" t="s">
        <v>874</v>
      </c>
      <c r="C3369" s="1"/>
      <c r="D3369" s="1"/>
      <c r="E3369" s="1"/>
      <c r="F3369" s="1" t="str">
        <f>IFERROR(__xludf.DUMMYFUNCTION("""COMPUTED_VALUE"""),"2022-04-11 08:08:01 UTC")</f>
        <v>2022-04-11 08:08:01 UTC</v>
      </c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>
      <c r="A3370" s="2" t="s">
        <v>3800</v>
      </c>
      <c r="B3370" s="1"/>
      <c r="C3370" s="1"/>
      <c r="D3370" s="1"/>
      <c r="E3370" s="1"/>
      <c r="F3370" s="1" t="str">
        <f>IFERROR(__xludf.DUMMYFUNCTION("""COMPUTED_VALUE"""),"2022-04-11 08:07:58 UTC")</f>
        <v>2022-04-11 08:07:58 UTC</v>
      </c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>
      <c r="A3371" s="2" t="s">
        <v>3801</v>
      </c>
      <c r="B3371" s="2" t="s">
        <v>3676</v>
      </c>
      <c r="C3371" s="1"/>
      <c r="D3371" s="1"/>
      <c r="E3371" s="1"/>
      <c r="F3371" s="1" t="str">
        <f>IFERROR(__xludf.DUMMYFUNCTION("""COMPUTED_VALUE"""),"2022-04-11 08:07:57 UTC")</f>
        <v>2022-04-11 08:07:57 UTC</v>
      </c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>
      <c r="A3372" s="2" t="s">
        <v>3802</v>
      </c>
      <c r="B3372" s="1"/>
      <c r="C3372" s="1"/>
      <c r="D3372" s="1"/>
      <c r="E3372" s="1"/>
      <c r="F3372" s="1" t="str">
        <f>IFERROR(__xludf.DUMMYFUNCTION("""COMPUTED_VALUE"""),"2022-04-11 08:07:41 UTC")</f>
        <v>2022-04-11 08:07:41 UTC</v>
      </c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>
      <c r="A3373" s="2" t="s">
        <v>3803</v>
      </c>
      <c r="B3373" s="1"/>
      <c r="C3373" s="1"/>
      <c r="D3373" s="1"/>
      <c r="E3373" s="1"/>
      <c r="F3373" s="1" t="str">
        <f>IFERROR(__xludf.DUMMYFUNCTION("""COMPUTED_VALUE"""),"2022-04-11 08:07:24 UTC")</f>
        <v>2022-04-11 08:07:24 UTC</v>
      </c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>
      <c r="A3374" s="2" t="s">
        <v>3804</v>
      </c>
      <c r="B3374" s="1"/>
      <c r="C3374" s="1"/>
      <c r="D3374" s="1"/>
      <c r="E3374" s="1"/>
      <c r="F3374" s="1" t="str">
        <f>IFERROR(__xludf.DUMMYFUNCTION("""COMPUTED_VALUE"""),"2022-04-11 08:07:22 UTC")</f>
        <v>2022-04-11 08:07:22 UTC</v>
      </c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>
      <c r="A3375" s="2" t="s">
        <v>3805</v>
      </c>
      <c r="B3375" s="1"/>
      <c r="C3375" s="1"/>
      <c r="D3375" s="1"/>
      <c r="E3375" s="1"/>
      <c r="F3375" s="1" t="str">
        <f>IFERROR(__xludf.DUMMYFUNCTION("""COMPUTED_VALUE"""),"2022-04-11 08:07:20 UTC")</f>
        <v>2022-04-11 08:07:20 UTC</v>
      </c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>
      <c r="A3376" s="2" t="s">
        <v>3806</v>
      </c>
      <c r="B3376" s="1"/>
      <c r="C3376" s="1"/>
      <c r="D3376" s="1"/>
      <c r="E3376" s="1"/>
      <c r="F3376" s="1" t="str">
        <f>IFERROR(__xludf.DUMMYFUNCTION("""COMPUTED_VALUE"""),"2022-04-11 08:07:17 UTC")</f>
        <v>2022-04-11 08:07:17 UTC</v>
      </c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>
      <c r="A3377" s="2" t="s">
        <v>3807</v>
      </c>
      <c r="B3377" s="1"/>
      <c r="C3377" s="1"/>
      <c r="D3377" s="1"/>
      <c r="E3377" s="1"/>
      <c r="F3377" s="1" t="str">
        <f>IFERROR(__xludf.DUMMYFUNCTION("""COMPUTED_VALUE"""),"2022-04-11 08:07:06 UTC")</f>
        <v>2022-04-11 08:07:06 UTC</v>
      </c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>
      <c r="A3378" s="2" t="s">
        <v>3808</v>
      </c>
      <c r="B3378" s="2" t="s">
        <v>1753</v>
      </c>
      <c r="C3378" s="1"/>
      <c r="D3378" s="1"/>
      <c r="E3378" s="1"/>
      <c r="F3378" s="1" t="str">
        <f>IFERROR(__xludf.DUMMYFUNCTION("""COMPUTED_VALUE"""),"2022-04-11 08:07:05 UTC")</f>
        <v>2022-04-11 08:07:05 UTC</v>
      </c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>
      <c r="A3379" s="2" t="s">
        <v>3809</v>
      </c>
      <c r="B3379" s="1"/>
      <c r="C3379" s="1"/>
      <c r="D3379" s="1"/>
      <c r="E3379" s="1"/>
      <c r="F3379" s="1" t="str">
        <f>IFERROR(__xludf.DUMMYFUNCTION("""COMPUTED_VALUE"""),"2022-04-11 08:07:04 UTC")</f>
        <v>2022-04-11 08:07:04 UTC</v>
      </c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>
      <c r="A3380" s="2" t="s">
        <v>3810</v>
      </c>
      <c r="B3380" s="1"/>
      <c r="C3380" s="1"/>
      <c r="D3380" s="1"/>
      <c r="E3380" s="1"/>
      <c r="F3380" s="1" t="str">
        <f>IFERROR(__xludf.DUMMYFUNCTION("""COMPUTED_VALUE"""),"2022-04-11 08:07:02 UTC")</f>
        <v>2022-04-11 08:07:02 UTC</v>
      </c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>
      <c r="A3381" s="2" t="s">
        <v>3811</v>
      </c>
      <c r="B3381" s="2" t="s">
        <v>1753</v>
      </c>
      <c r="C3381" s="1"/>
      <c r="D3381" s="1"/>
      <c r="E3381" s="1"/>
      <c r="F3381" s="1" t="str">
        <f>IFERROR(__xludf.DUMMYFUNCTION("""COMPUTED_VALUE"""),"2022-04-11 08:07:01 UTC")</f>
        <v>2022-04-11 08:07:01 UTC</v>
      </c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>
      <c r="A3382" s="2" t="s">
        <v>3812</v>
      </c>
      <c r="B3382" s="1"/>
      <c r="C3382" s="1"/>
      <c r="D3382" s="1"/>
      <c r="E3382" s="1"/>
      <c r="F3382" s="1" t="str">
        <f>IFERROR(__xludf.DUMMYFUNCTION("""COMPUTED_VALUE"""),"2022-04-11 08:07:00 UTC")</f>
        <v>2022-04-11 08:07:00 UTC</v>
      </c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>
      <c r="A3383" s="2" t="s">
        <v>3813</v>
      </c>
      <c r="B3383" s="1"/>
      <c r="C3383" s="1"/>
      <c r="D3383" s="1"/>
      <c r="E3383" s="1"/>
      <c r="F3383" s="1" t="str">
        <f>IFERROR(__xludf.DUMMYFUNCTION("""COMPUTED_VALUE"""),"2022-04-11 08:06:59 UTC")</f>
        <v>2022-04-11 08:06:59 UTC</v>
      </c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>
      <c r="A3384" s="2" t="s">
        <v>3814</v>
      </c>
      <c r="B3384" s="2" t="s">
        <v>3815</v>
      </c>
      <c r="C3384" s="1"/>
      <c r="D3384" s="1"/>
      <c r="E3384" s="1"/>
      <c r="F3384" s="1" t="str">
        <f>IFERROR(__xludf.DUMMYFUNCTION("""COMPUTED_VALUE"""),"2022-04-11 08:06:48 UTC")</f>
        <v>2022-04-11 08:06:48 UTC</v>
      </c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>
      <c r="A3385" s="2" t="s">
        <v>3816</v>
      </c>
      <c r="B3385" s="1"/>
      <c r="C3385" s="1"/>
      <c r="D3385" s="1"/>
      <c r="E3385" s="1"/>
      <c r="F3385" s="1" t="str">
        <f>IFERROR(__xludf.DUMMYFUNCTION("""COMPUTED_VALUE"""),"2022-04-11 08:06:45 UTC")</f>
        <v>2022-04-11 08:06:45 UTC</v>
      </c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>
      <c r="A3386" s="2" t="s">
        <v>3817</v>
      </c>
      <c r="B3386" s="2" t="s">
        <v>3815</v>
      </c>
      <c r="C3386" s="1"/>
      <c r="D3386" s="1"/>
      <c r="E3386" s="1"/>
      <c r="F3386" s="1" t="str">
        <f>IFERROR(__xludf.DUMMYFUNCTION("""COMPUTED_VALUE"""),"2022-04-11 08:06:23 UTC")</f>
        <v>2022-04-11 08:06:23 UTC</v>
      </c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>
      <c r="A3387" s="2" t="s">
        <v>3817</v>
      </c>
      <c r="B3387" s="2" t="s">
        <v>1753</v>
      </c>
      <c r="C3387" s="1"/>
      <c r="D3387" s="1"/>
      <c r="E3387" s="1"/>
      <c r="F3387" s="1" t="str">
        <f>IFERROR(__xludf.DUMMYFUNCTION("""COMPUTED_VALUE"""),"2022-04-11 08:06:23 UTC")</f>
        <v>2022-04-11 08:06:23 UTC</v>
      </c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>
      <c r="A3388" s="2" t="s">
        <v>3818</v>
      </c>
      <c r="B3388" s="2" t="s">
        <v>1753</v>
      </c>
      <c r="C3388" s="1"/>
      <c r="D3388" s="1"/>
      <c r="E3388" s="1"/>
      <c r="F3388" s="1" t="str">
        <f>IFERROR(__xludf.DUMMYFUNCTION("""COMPUTED_VALUE"""),"2022-04-11 08:06:21 UTC")</f>
        <v>2022-04-11 08:06:21 UTC</v>
      </c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>
      <c r="A3389" s="2" t="s">
        <v>3819</v>
      </c>
      <c r="B3389" s="2" t="s">
        <v>3815</v>
      </c>
      <c r="C3389" s="1"/>
      <c r="D3389" s="1"/>
      <c r="E3389" s="1"/>
      <c r="F3389" s="1" t="str">
        <f>IFERROR(__xludf.DUMMYFUNCTION("""COMPUTED_VALUE"""),"2022-04-11 08:06:19 UTC")</f>
        <v>2022-04-11 08:06:19 UTC</v>
      </c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>
      <c r="A3390" s="2" t="s">
        <v>3820</v>
      </c>
      <c r="B3390" s="2" t="s">
        <v>3815</v>
      </c>
      <c r="C3390" s="1"/>
      <c r="D3390" s="1"/>
      <c r="E3390" s="1"/>
      <c r="F3390" s="1" t="str">
        <f>IFERROR(__xludf.DUMMYFUNCTION("""COMPUTED_VALUE"""),"2022-04-11 08:06:15 UTC")</f>
        <v>2022-04-11 08:06:15 UTC</v>
      </c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>
      <c r="A3391" s="2" t="s">
        <v>3821</v>
      </c>
      <c r="B3391" s="2" t="s">
        <v>3815</v>
      </c>
      <c r="C3391" s="1"/>
      <c r="D3391" s="1"/>
      <c r="E3391" s="1"/>
      <c r="F3391" s="1" t="str">
        <f>IFERROR(__xludf.DUMMYFUNCTION("""COMPUTED_VALUE"""),"2022-04-11 08:06:11 UTC")</f>
        <v>2022-04-11 08:06:11 UTC</v>
      </c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>
      <c r="A3392" s="2" t="s">
        <v>3822</v>
      </c>
      <c r="B3392" s="1"/>
      <c r="C3392" s="1"/>
      <c r="D3392" s="1"/>
      <c r="E3392" s="1"/>
      <c r="F3392" s="1" t="str">
        <f>IFERROR(__xludf.DUMMYFUNCTION("""COMPUTED_VALUE"""),"2022-04-11 08:06:04 UTC")</f>
        <v>2022-04-11 08:06:04 UTC</v>
      </c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>
      <c r="A3393" s="2" t="s">
        <v>3823</v>
      </c>
      <c r="B3393" s="2" t="s">
        <v>3824</v>
      </c>
      <c r="C3393" s="1"/>
      <c r="D3393" s="1"/>
      <c r="E3393" s="1"/>
      <c r="F3393" s="1" t="str">
        <f>IFERROR(__xludf.DUMMYFUNCTION("""COMPUTED_VALUE"""),"2022-04-11 08:06:00 UTC")</f>
        <v>2022-04-11 08:06:00 UTC</v>
      </c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>
      <c r="A3394" s="2" t="s">
        <v>3825</v>
      </c>
      <c r="B3394" s="2" t="s">
        <v>3815</v>
      </c>
      <c r="C3394" s="1"/>
      <c r="D3394" s="1"/>
      <c r="E3394" s="1"/>
      <c r="F3394" s="1" t="str">
        <f>IFERROR(__xludf.DUMMYFUNCTION("""COMPUTED_VALUE"""),"2022-04-11 08:05:56 UTC")</f>
        <v>2022-04-11 08:05:56 UTC</v>
      </c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>
      <c r="A3395" s="2" t="s">
        <v>3826</v>
      </c>
      <c r="B3395" s="1"/>
      <c r="C3395" s="1"/>
      <c r="D3395" s="1"/>
      <c r="E3395" s="1"/>
      <c r="F3395" s="1" t="str">
        <f>IFERROR(__xludf.DUMMYFUNCTION("""COMPUTED_VALUE"""),"2022-04-11 08:05:55 UTC")</f>
        <v>2022-04-11 08:05:55 UTC</v>
      </c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>
      <c r="A3396" s="2" t="s">
        <v>3827</v>
      </c>
      <c r="B3396" s="1"/>
      <c r="C3396" s="1"/>
      <c r="D3396" s="1"/>
      <c r="E3396" s="1"/>
      <c r="F3396" s="1" t="str">
        <f>IFERROR(__xludf.DUMMYFUNCTION("""COMPUTED_VALUE"""),"2022-04-11 08:05:51 UTC")</f>
        <v>2022-04-11 08:05:51 UTC</v>
      </c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>
      <c r="A3397" s="2" t="s">
        <v>3828</v>
      </c>
      <c r="B3397" s="2" t="s">
        <v>1753</v>
      </c>
      <c r="C3397" s="1"/>
      <c r="D3397" s="1"/>
      <c r="E3397" s="1"/>
      <c r="F3397" s="1" t="str">
        <f>IFERROR(__xludf.DUMMYFUNCTION("""COMPUTED_VALUE"""),"2022-04-11 08:05:44 UTC")</f>
        <v>2022-04-11 08:05:44 UTC</v>
      </c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>
      <c r="A3398" s="2" t="s">
        <v>3829</v>
      </c>
      <c r="B3398" s="2" t="s">
        <v>3830</v>
      </c>
      <c r="C3398" s="1"/>
      <c r="D3398" s="1"/>
      <c r="E3398" s="1"/>
      <c r="F3398" s="1" t="str">
        <f>IFERROR(__xludf.DUMMYFUNCTION("""COMPUTED_VALUE"""),"2022-04-11 08:05:30 UTC")</f>
        <v>2022-04-11 08:05:30 UTC</v>
      </c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>
      <c r="A3399" s="2" t="s">
        <v>3831</v>
      </c>
      <c r="B3399" s="1"/>
      <c r="C3399" s="1"/>
      <c r="D3399" s="1"/>
      <c r="E3399" s="1"/>
      <c r="F3399" s="1" t="str">
        <f>IFERROR(__xludf.DUMMYFUNCTION("""COMPUTED_VALUE"""),"2022-04-11 08:05:02 UTC")</f>
        <v>2022-04-11 08:05:02 UTC</v>
      </c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>
      <c r="A3400" s="2" t="s">
        <v>3832</v>
      </c>
      <c r="B3400" s="1"/>
      <c r="C3400" s="1"/>
      <c r="D3400" s="1"/>
      <c r="E3400" s="1"/>
      <c r="F3400" s="1" t="str">
        <f>IFERROR(__xludf.DUMMYFUNCTION("""COMPUTED_VALUE"""),"2022-04-11 08:04:55 UTC")</f>
        <v>2022-04-11 08:04:55 UTC</v>
      </c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>
      <c r="A3401" s="2" t="s">
        <v>3833</v>
      </c>
      <c r="B3401" s="2" t="s">
        <v>3834</v>
      </c>
      <c r="C3401" s="1"/>
      <c r="D3401" s="1"/>
      <c r="E3401" s="1"/>
      <c r="F3401" s="1" t="str">
        <f>IFERROR(__xludf.DUMMYFUNCTION("""COMPUTED_VALUE"""),"2022-04-11 08:04:54 UTC")</f>
        <v>2022-04-11 08:04:54 UTC</v>
      </c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>
      <c r="A3402" s="2" t="s">
        <v>3835</v>
      </c>
      <c r="B3402" s="2" t="s">
        <v>3660</v>
      </c>
      <c r="C3402" s="1"/>
      <c r="D3402" s="1"/>
      <c r="E3402" s="1"/>
      <c r="F3402" s="1" t="str">
        <f>IFERROR(__xludf.DUMMYFUNCTION("""COMPUTED_VALUE"""),"2022-04-11 08:04:50 UTC")</f>
        <v>2022-04-11 08:04:50 UTC</v>
      </c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>
      <c r="A3403" s="2" t="s">
        <v>3836</v>
      </c>
      <c r="B3403" s="2" t="s">
        <v>3660</v>
      </c>
      <c r="C3403" s="1"/>
      <c r="D3403" s="1"/>
      <c r="E3403" s="1"/>
      <c r="F3403" s="1" t="str">
        <f>IFERROR(__xludf.DUMMYFUNCTION("""COMPUTED_VALUE"""),"2022-04-11 08:04:49 UTC")</f>
        <v>2022-04-11 08:04:49 UTC</v>
      </c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>
      <c r="A3404" s="2" t="s">
        <v>3837</v>
      </c>
      <c r="B3404" s="1"/>
      <c r="C3404" s="1"/>
      <c r="D3404" s="1"/>
      <c r="E3404" s="1"/>
      <c r="F3404" s="1" t="str">
        <f>IFERROR(__xludf.DUMMYFUNCTION("""COMPUTED_VALUE"""),"2022-04-11 08:04:47 UTC")</f>
        <v>2022-04-11 08:04:47 UTC</v>
      </c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>
      <c r="A3405" s="2" t="s">
        <v>3838</v>
      </c>
      <c r="B3405" s="2" t="s">
        <v>3660</v>
      </c>
      <c r="C3405" s="1"/>
      <c r="D3405" s="1"/>
      <c r="E3405" s="1"/>
      <c r="F3405" s="1" t="str">
        <f>IFERROR(__xludf.DUMMYFUNCTION("""COMPUTED_VALUE"""),"2022-04-11 08:04:46 UTC")</f>
        <v>2022-04-11 08:04:46 UTC</v>
      </c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>
      <c r="A3406" s="2" t="s">
        <v>3839</v>
      </c>
      <c r="B3406" s="1"/>
      <c r="C3406" s="1"/>
      <c r="D3406" s="1"/>
      <c r="E3406" s="1"/>
      <c r="F3406" s="1" t="str">
        <f>IFERROR(__xludf.DUMMYFUNCTION("""COMPUTED_VALUE"""),"2022-04-11 08:04:44 UTC")</f>
        <v>2022-04-11 08:04:44 UTC</v>
      </c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>
      <c r="A3407" s="2" t="s">
        <v>3840</v>
      </c>
      <c r="B3407" s="1"/>
      <c r="C3407" s="1"/>
      <c r="D3407" s="1"/>
      <c r="E3407" s="1"/>
      <c r="F3407" s="1" t="str">
        <f>IFERROR(__xludf.DUMMYFUNCTION("""COMPUTED_VALUE"""),"2022-04-11 08:04:40 UTC")</f>
        <v>2022-04-11 08:04:40 UTC</v>
      </c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>
      <c r="A3408" s="2" t="s">
        <v>3841</v>
      </c>
      <c r="B3408" s="2" t="s">
        <v>3842</v>
      </c>
      <c r="C3408" s="1"/>
      <c r="D3408" s="1"/>
      <c r="E3408" s="1"/>
      <c r="F3408" s="1" t="str">
        <f>IFERROR(__xludf.DUMMYFUNCTION("""COMPUTED_VALUE"""),"2022-04-11 08:04:25 UTC")</f>
        <v>2022-04-11 08:04:25 UTC</v>
      </c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>
      <c r="A3409" s="2" t="s">
        <v>3843</v>
      </c>
      <c r="B3409" s="1"/>
      <c r="C3409" s="1"/>
      <c r="D3409" s="1"/>
      <c r="E3409" s="1"/>
      <c r="F3409" s="1" t="str">
        <f>IFERROR(__xludf.DUMMYFUNCTION("""COMPUTED_VALUE"""),"2022-04-11 08:04:04 UTC")</f>
        <v>2022-04-11 08:04:04 UTC</v>
      </c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>
      <c r="A3410" s="2" t="s">
        <v>3844</v>
      </c>
      <c r="B3410" s="1"/>
      <c r="C3410" s="1"/>
      <c r="D3410" s="1"/>
      <c r="E3410" s="1"/>
      <c r="F3410" s="1" t="str">
        <f>IFERROR(__xludf.DUMMYFUNCTION("""COMPUTED_VALUE"""),"2022-04-11 08:03:56 UTC")</f>
        <v>2022-04-11 08:03:56 UTC</v>
      </c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>
      <c r="A3411" s="2" t="s">
        <v>3844</v>
      </c>
      <c r="B3411" s="2" t="s">
        <v>1753</v>
      </c>
      <c r="C3411" s="1"/>
      <c r="D3411" s="1"/>
      <c r="E3411" s="1"/>
      <c r="F3411" s="1" t="str">
        <f>IFERROR(__xludf.DUMMYFUNCTION("""COMPUTED_VALUE"""),"2022-04-11 08:03:56 UTC")</f>
        <v>2022-04-11 08:03:56 UTC</v>
      </c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>
      <c r="A3412" s="2" t="s">
        <v>3845</v>
      </c>
      <c r="B3412" s="2" t="s">
        <v>1449</v>
      </c>
      <c r="C3412" s="1"/>
      <c r="D3412" s="1"/>
      <c r="E3412" s="1"/>
      <c r="F3412" s="1" t="str">
        <f>IFERROR(__xludf.DUMMYFUNCTION("""COMPUTED_VALUE"""),"2022-04-11 08:03:54 UTC")</f>
        <v>2022-04-11 08:03:54 UTC</v>
      </c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>
      <c r="A3413" s="2" t="s">
        <v>3846</v>
      </c>
      <c r="B3413" s="1"/>
      <c r="C3413" s="1"/>
      <c r="D3413" s="1"/>
      <c r="E3413" s="1"/>
      <c r="F3413" s="1" t="str">
        <f>IFERROR(__xludf.DUMMYFUNCTION("""COMPUTED_VALUE"""),"2022-04-11 08:03:36 UTC")</f>
        <v>2022-04-11 08:03:36 UTC</v>
      </c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>
      <c r="A3414" s="2" t="s">
        <v>3847</v>
      </c>
      <c r="B3414" s="2" t="s">
        <v>1753</v>
      </c>
      <c r="C3414" s="1"/>
      <c r="D3414" s="1"/>
      <c r="E3414" s="1"/>
      <c r="F3414" s="1" t="str">
        <f>IFERROR(__xludf.DUMMYFUNCTION("""COMPUTED_VALUE"""),"2022-04-11 08:03:34 UTC")</f>
        <v>2022-04-11 08:03:34 UTC</v>
      </c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>
      <c r="A3415" s="2" t="s">
        <v>3848</v>
      </c>
      <c r="B3415" s="1"/>
      <c r="C3415" s="1"/>
      <c r="D3415" s="1"/>
      <c r="E3415" s="1"/>
      <c r="F3415" s="1" t="str">
        <f>IFERROR(__xludf.DUMMYFUNCTION("""COMPUTED_VALUE"""),"2022-04-11 08:03:32 UTC")</f>
        <v>2022-04-11 08:03:32 UTC</v>
      </c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>
      <c r="A3416" s="2" t="s">
        <v>3849</v>
      </c>
      <c r="B3416" s="1"/>
      <c r="C3416" s="1"/>
      <c r="D3416" s="1"/>
      <c r="E3416" s="1"/>
      <c r="F3416" s="1" t="str">
        <f>IFERROR(__xludf.DUMMYFUNCTION("""COMPUTED_VALUE"""),"2022-04-11 08:03:27 UTC")</f>
        <v>2022-04-11 08:03:27 UTC</v>
      </c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>
      <c r="A3417" s="2" t="s">
        <v>3850</v>
      </c>
      <c r="B3417" s="1"/>
      <c r="C3417" s="1"/>
      <c r="D3417" s="1"/>
      <c r="E3417" s="1"/>
      <c r="F3417" s="1" t="str">
        <f>IFERROR(__xludf.DUMMYFUNCTION("""COMPUTED_VALUE"""),"2022-04-11 08:03:26 UTC")</f>
        <v>2022-04-11 08:03:26 UTC</v>
      </c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>
      <c r="A3418" s="2" t="s">
        <v>3850</v>
      </c>
      <c r="B3418" s="2" t="s">
        <v>3660</v>
      </c>
      <c r="C3418" s="1"/>
      <c r="D3418" s="1"/>
      <c r="E3418" s="1"/>
      <c r="F3418" s="1" t="str">
        <f>IFERROR(__xludf.DUMMYFUNCTION("""COMPUTED_VALUE"""),"2022-04-11 08:03:26 UTC")</f>
        <v>2022-04-11 08:03:26 UTC</v>
      </c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>
      <c r="A3419" s="2" t="s">
        <v>3851</v>
      </c>
      <c r="B3419" s="2" t="s">
        <v>3852</v>
      </c>
      <c r="C3419" s="1"/>
      <c r="D3419" s="1"/>
      <c r="E3419" s="1"/>
      <c r="F3419" s="1" t="str">
        <f>IFERROR(__xludf.DUMMYFUNCTION("""COMPUTED_VALUE"""),"2022-04-11 08:03:25 UTC")</f>
        <v>2022-04-11 08:03:25 UTC</v>
      </c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>
      <c r="A3420" s="2" t="s">
        <v>3853</v>
      </c>
      <c r="B3420" s="1"/>
      <c r="C3420" s="1"/>
      <c r="D3420" s="1"/>
      <c r="E3420" s="1"/>
      <c r="F3420" s="1" t="str">
        <f>IFERROR(__xludf.DUMMYFUNCTION("""COMPUTED_VALUE"""),"2022-04-11 08:03:24 UTC")</f>
        <v>2022-04-11 08:03:24 UTC</v>
      </c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>
      <c r="A3421" s="2" t="s">
        <v>3853</v>
      </c>
      <c r="B3421" s="1"/>
      <c r="C3421" s="1"/>
      <c r="D3421" s="1"/>
      <c r="E3421" s="1"/>
      <c r="F3421" s="1" t="str">
        <f>IFERROR(__xludf.DUMMYFUNCTION("""COMPUTED_VALUE"""),"2022-04-11 08:03:24 UTC")</f>
        <v>2022-04-11 08:03:24 UTC</v>
      </c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>
      <c r="A3422" s="2" t="s">
        <v>3854</v>
      </c>
      <c r="B3422" s="1"/>
      <c r="C3422" s="1"/>
      <c r="D3422" s="1"/>
      <c r="E3422" s="1"/>
      <c r="F3422" s="1" t="str">
        <f>IFERROR(__xludf.DUMMYFUNCTION("""COMPUTED_VALUE"""),"2022-04-11 08:03:20 UTC")</f>
        <v>2022-04-11 08:03:20 UTC</v>
      </c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>
      <c r="A3423" s="2" t="s">
        <v>3855</v>
      </c>
      <c r="B3423" s="1"/>
      <c r="C3423" s="1"/>
      <c r="D3423" s="1"/>
      <c r="E3423" s="1"/>
      <c r="F3423" s="1" t="str">
        <f>IFERROR(__xludf.DUMMYFUNCTION("""COMPUTED_VALUE"""),"2022-04-11 08:03:18 UTC")</f>
        <v>2022-04-11 08:03:18 UTC</v>
      </c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>
      <c r="A3424" s="2" t="s">
        <v>3855</v>
      </c>
      <c r="B3424" s="2" t="s">
        <v>3660</v>
      </c>
      <c r="C3424" s="1"/>
      <c r="D3424" s="1"/>
      <c r="E3424" s="1"/>
      <c r="F3424" s="1" t="str">
        <f>IFERROR(__xludf.DUMMYFUNCTION("""COMPUTED_VALUE"""),"2022-04-11 08:03:18 UTC")</f>
        <v>2022-04-11 08:03:18 UTC</v>
      </c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>
      <c r="A3425" s="2" t="s">
        <v>3856</v>
      </c>
      <c r="B3425" s="1"/>
      <c r="C3425" s="1"/>
      <c r="D3425" s="1"/>
      <c r="E3425" s="1"/>
      <c r="F3425" s="1" t="str">
        <f>IFERROR(__xludf.DUMMYFUNCTION("""COMPUTED_VALUE"""),"2022-04-11 08:03:13 UTC")</f>
        <v>2022-04-11 08:03:13 UTC</v>
      </c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>
      <c r="A3426" s="2" t="s">
        <v>3856</v>
      </c>
      <c r="B3426" s="2" t="s">
        <v>3852</v>
      </c>
      <c r="C3426" s="1"/>
      <c r="D3426" s="1"/>
      <c r="E3426" s="1"/>
      <c r="F3426" s="1" t="str">
        <f>IFERROR(__xludf.DUMMYFUNCTION("""COMPUTED_VALUE"""),"2022-04-11 08:03:13 UTC")</f>
        <v>2022-04-11 08:03:13 UTC</v>
      </c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>
      <c r="A3427" s="2" t="s">
        <v>3857</v>
      </c>
      <c r="B3427" s="2" t="s">
        <v>2734</v>
      </c>
      <c r="C3427" s="1"/>
      <c r="D3427" s="1"/>
      <c r="E3427" s="1"/>
      <c r="F3427" s="1" t="str">
        <f>IFERROR(__xludf.DUMMYFUNCTION("""COMPUTED_VALUE"""),"2022-04-11 08:03:01 UTC")</f>
        <v>2022-04-11 08:03:01 UTC</v>
      </c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>
      <c r="A3428" s="2" t="s">
        <v>3857</v>
      </c>
      <c r="B3428" s="1"/>
      <c r="C3428" s="1"/>
      <c r="D3428" s="1"/>
      <c r="E3428" s="1"/>
      <c r="F3428" s="1" t="str">
        <f>IFERROR(__xludf.DUMMYFUNCTION("""COMPUTED_VALUE"""),"2022-04-11 08:03:01 UTC")</f>
        <v>2022-04-11 08:03:01 UTC</v>
      </c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>
      <c r="A3429" s="2" t="s">
        <v>3858</v>
      </c>
      <c r="B3429" s="1"/>
      <c r="C3429" s="1"/>
      <c r="D3429" s="1"/>
      <c r="E3429" s="1"/>
      <c r="F3429" s="1" t="str">
        <f>IFERROR(__xludf.DUMMYFUNCTION("""COMPUTED_VALUE"""),"2022-04-11 08:02:59 UTC")</f>
        <v>2022-04-11 08:02:59 UTC</v>
      </c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>
      <c r="A3430" s="2" t="s">
        <v>3859</v>
      </c>
      <c r="B3430" s="2" t="s">
        <v>3860</v>
      </c>
      <c r="C3430" s="1"/>
      <c r="D3430" s="1"/>
      <c r="E3430" s="1"/>
      <c r="F3430" s="1" t="str">
        <f>IFERROR(__xludf.DUMMYFUNCTION("""COMPUTED_VALUE"""),"2022-04-11 08:02:55 UTC")</f>
        <v>2022-04-11 08:02:55 UTC</v>
      </c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>
      <c r="A3431" s="2" t="s">
        <v>3861</v>
      </c>
      <c r="B3431" s="1"/>
      <c r="C3431" s="1"/>
      <c r="D3431" s="1"/>
      <c r="E3431" s="1"/>
      <c r="F3431" s="1" t="str">
        <f>IFERROR(__xludf.DUMMYFUNCTION("""COMPUTED_VALUE"""),"2022-04-11 08:02:49 UTC")</f>
        <v>2022-04-11 08:02:49 UTC</v>
      </c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>
      <c r="A3432" s="2" t="s">
        <v>3862</v>
      </c>
      <c r="B3432" s="1"/>
      <c r="C3432" s="1"/>
      <c r="D3432" s="1"/>
      <c r="E3432" s="1"/>
      <c r="F3432" s="1" t="str">
        <f>IFERROR(__xludf.DUMMYFUNCTION("""COMPUTED_VALUE"""),"2022-04-11 08:02:31 UTC")</f>
        <v>2022-04-11 08:02:31 UTC</v>
      </c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>
      <c r="A3433" s="2" t="s">
        <v>3863</v>
      </c>
      <c r="B3433" s="1"/>
      <c r="C3433" s="1"/>
      <c r="D3433" s="1"/>
      <c r="E3433" s="1"/>
      <c r="F3433" s="1" t="str">
        <f>IFERROR(__xludf.DUMMYFUNCTION("""COMPUTED_VALUE"""),"2022-04-11 08:02:19 UTC")</f>
        <v>2022-04-11 08:02:19 UTC</v>
      </c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>
      <c r="A3434" s="2" t="s">
        <v>3864</v>
      </c>
      <c r="B3434" s="2" t="s">
        <v>2588</v>
      </c>
      <c r="C3434" s="1"/>
      <c r="D3434" s="1"/>
      <c r="E3434" s="1"/>
      <c r="F3434" s="1" t="str">
        <f>IFERROR(__xludf.DUMMYFUNCTION("""COMPUTED_VALUE"""),"2022-04-11 08:02:18 UTC")</f>
        <v>2022-04-11 08:02:18 UTC</v>
      </c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>
      <c r="A3435" s="2" t="s">
        <v>3865</v>
      </c>
      <c r="B3435" s="2" t="s">
        <v>2588</v>
      </c>
      <c r="C3435" s="1"/>
      <c r="D3435" s="1"/>
      <c r="E3435" s="1"/>
      <c r="F3435" s="1" t="str">
        <f>IFERROR(__xludf.DUMMYFUNCTION("""COMPUTED_VALUE"""),"2022-04-11 08:02:16 UTC")</f>
        <v>2022-04-11 08:02:16 UTC</v>
      </c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>
      <c r="A3436" s="2" t="s">
        <v>3866</v>
      </c>
      <c r="B3436" s="2" t="s">
        <v>2588</v>
      </c>
      <c r="C3436" s="1"/>
      <c r="D3436" s="1"/>
      <c r="E3436" s="1"/>
      <c r="F3436" s="1" t="str">
        <f>IFERROR(__xludf.DUMMYFUNCTION("""COMPUTED_VALUE"""),"2022-04-11 08:02:13 UTC")</f>
        <v>2022-04-11 08:02:13 UTC</v>
      </c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>
      <c r="A3437" s="2" t="s">
        <v>3867</v>
      </c>
      <c r="B3437" s="1"/>
      <c r="C3437" s="1"/>
      <c r="D3437" s="1"/>
      <c r="E3437" s="1"/>
      <c r="F3437" s="1" t="str">
        <f>IFERROR(__xludf.DUMMYFUNCTION("""COMPUTED_VALUE"""),"2022-04-11 08:01:56 UTC")</f>
        <v>2022-04-11 08:01:56 UTC</v>
      </c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>
      <c r="A3438" s="2" t="s">
        <v>3868</v>
      </c>
      <c r="B3438" s="2" t="s">
        <v>3869</v>
      </c>
      <c r="C3438" s="1"/>
      <c r="D3438" s="1"/>
      <c r="E3438" s="1"/>
      <c r="F3438" s="1" t="str">
        <f>IFERROR(__xludf.DUMMYFUNCTION("""COMPUTED_VALUE"""),"2022-04-11 08:01:54 UTC")</f>
        <v>2022-04-11 08:01:54 UTC</v>
      </c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>
      <c r="A3439" s="2" t="s">
        <v>3870</v>
      </c>
      <c r="B3439" s="2" t="s">
        <v>3871</v>
      </c>
      <c r="C3439" s="1"/>
      <c r="D3439" s="1"/>
      <c r="E3439" s="1"/>
      <c r="F3439" s="1" t="str">
        <f>IFERROR(__xludf.DUMMYFUNCTION("""COMPUTED_VALUE"""),"2022-04-11 08:01:52 UTC")</f>
        <v>2022-04-11 08:01:52 UTC</v>
      </c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>
      <c r="A3440" s="2" t="s">
        <v>3872</v>
      </c>
      <c r="B3440" s="2" t="s">
        <v>3869</v>
      </c>
      <c r="C3440" s="1"/>
      <c r="D3440" s="1"/>
      <c r="E3440" s="1"/>
      <c r="F3440" s="1" t="str">
        <f>IFERROR(__xludf.DUMMYFUNCTION("""COMPUTED_VALUE"""),"2022-04-11 08:01:50 UTC")</f>
        <v>2022-04-11 08:01:50 UTC</v>
      </c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>
      <c r="A3441" s="2" t="s">
        <v>3873</v>
      </c>
      <c r="B3441" s="2" t="s">
        <v>1753</v>
      </c>
      <c r="C3441" s="1"/>
      <c r="D3441" s="1"/>
      <c r="E3441" s="1"/>
      <c r="F3441" s="1" t="str">
        <f>IFERROR(__xludf.DUMMYFUNCTION("""COMPUTED_VALUE"""),"2022-04-11 08:01:35 UTC")</f>
        <v>2022-04-11 08:01:35 UTC</v>
      </c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>
      <c r="A3442" s="2" t="s">
        <v>3873</v>
      </c>
      <c r="B3442" s="2" t="s">
        <v>3874</v>
      </c>
      <c r="C3442" s="1"/>
      <c r="D3442" s="1"/>
      <c r="E3442" s="1"/>
      <c r="F3442" s="1" t="str">
        <f>IFERROR(__xludf.DUMMYFUNCTION("""COMPUTED_VALUE"""),"2022-04-11 08:01:35 UTC")</f>
        <v>2022-04-11 08:01:35 UTC</v>
      </c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>
      <c r="A3443" s="2" t="s">
        <v>3875</v>
      </c>
      <c r="B3443" s="2" t="s">
        <v>1753</v>
      </c>
      <c r="C3443" s="1"/>
      <c r="D3443" s="1"/>
      <c r="E3443" s="1"/>
      <c r="F3443" s="1" t="str">
        <f>IFERROR(__xludf.DUMMYFUNCTION("""COMPUTED_VALUE"""),"2022-04-11 08:01:33 UTC")</f>
        <v>2022-04-11 08:01:33 UTC</v>
      </c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>
      <c r="A3444" s="2" t="s">
        <v>3876</v>
      </c>
      <c r="B3444" s="1"/>
      <c r="C3444" s="1"/>
      <c r="D3444" s="1"/>
      <c r="E3444" s="1"/>
      <c r="F3444" s="1" t="str">
        <f>IFERROR(__xludf.DUMMYFUNCTION("""COMPUTED_VALUE"""),"2022-04-11 08:01:27 UTC")</f>
        <v>2022-04-11 08:01:27 UTC</v>
      </c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>
      <c r="A3445" s="2" t="s">
        <v>3877</v>
      </c>
      <c r="B3445" s="1"/>
      <c r="C3445" s="1"/>
      <c r="D3445" s="1"/>
      <c r="E3445" s="1"/>
      <c r="F3445" s="1" t="str">
        <f>IFERROR(__xludf.DUMMYFUNCTION("""COMPUTED_VALUE"""),"2022-04-11 08:00:51 UTC")</f>
        <v>2022-04-11 08:00:51 UTC</v>
      </c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>
      <c r="A3446" s="2" t="s">
        <v>3878</v>
      </c>
      <c r="B3446" s="1"/>
      <c r="C3446" s="1"/>
      <c r="D3446" s="1"/>
      <c r="E3446" s="1"/>
      <c r="F3446" s="1" t="str">
        <f>IFERROR(__xludf.DUMMYFUNCTION("""COMPUTED_VALUE"""),"2022-04-11 08:00:49 UTC")</f>
        <v>2022-04-11 08:00:49 UTC</v>
      </c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>
      <c r="A3447" s="2" t="s">
        <v>3879</v>
      </c>
      <c r="B3447" s="1"/>
      <c r="C3447" s="1"/>
      <c r="D3447" s="1"/>
      <c r="E3447" s="1"/>
      <c r="F3447" s="1" t="str">
        <f>IFERROR(__xludf.DUMMYFUNCTION("""COMPUTED_VALUE"""),"2022-04-11 08:00:46 UTC")</f>
        <v>2022-04-11 08:00:46 UTC</v>
      </c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>
      <c r="A3448" s="2" t="s">
        <v>3880</v>
      </c>
      <c r="B3448" s="1"/>
      <c r="C3448" s="1"/>
      <c r="D3448" s="1"/>
      <c r="E3448" s="1"/>
      <c r="F3448" s="1" t="str">
        <f>IFERROR(__xludf.DUMMYFUNCTION("""COMPUTED_VALUE"""),"2022-04-11 08:00:43 UTC")</f>
        <v>2022-04-11 08:00:43 UTC</v>
      </c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>
      <c r="A3449" s="2" t="s">
        <v>3881</v>
      </c>
      <c r="B3449" s="1"/>
      <c r="C3449" s="1"/>
      <c r="D3449" s="1"/>
      <c r="E3449" s="1"/>
      <c r="F3449" s="1" t="str">
        <f>IFERROR(__xludf.DUMMYFUNCTION("""COMPUTED_VALUE"""),"2022-04-11 08:00:36 UTC")</f>
        <v>2022-04-11 08:00:36 UTC</v>
      </c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>
      <c r="A3450" s="2" t="s">
        <v>3882</v>
      </c>
      <c r="B3450" s="2" t="s">
        <v>3883</v>
      </c>
      <c r="C3450" s="1"/>
      <c r="D3450" s="1"/>
      <c r="E3450" s="1"/>
      <c r="F3450" s="1" t="str">
        <f>IFERROR(__xludf.DUMMYFUNCTION("""COMPUTED_VALUE"""),"2022-04-11 08:00:05 UTC")</f>
        <v>2022-04-11 08:00:05 UTC</v>
      </c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>
      <c r="A3451" s="2" t="s">
        <v>3884</v>
      </c>
      <c r="B3451" s="1"/>
      <c r="C3451" s="1"/>
      <c r="D3451" s="1"/>
      <c r="E3451" s="1"/>
      <c r="F3451" s="1" t="str">
        <f>IFERROR(__xludf.DUMMYFUNCTION("""COMPUTED_VALUE"""),"2022-04-11 08:00:00 UTC")</f>
        <v>2022-04-11 08:00:00 UTC</v>
      </c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>
      <c r="A3452" s="2" t="s">
        <v>3885</v>
      </c>
      <c r="B3452" s="1"/>
      <c r="C3452" s="1"/>
      <c r="D3452" s="1"/>
      <c r="E3452" s="1"/>
      <c r="F3452" s="1" t="str">
        <f>IFERROR(__xludf.DUMMYFUNCTION("""COMPUTED_VALUE"""),"2022-04-11 07:59:55 UTC")</f>
        <v>2022-04-11 07:59:55 UTC</v>
      </c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>
      <c r="A3453" s="2" t="s">
        <v>3886</v>
      </c>
      <c r="B3453" s="1"/>
      <c r="C3453" s="1"/>
      <c r="D3453" s="1"/>
      <c r="E3453" s="1"/>
      <c r="F3453" s="1" t="str">
        <f>IFERROR(__xludf.DUMMYFUNCTION("""COMPUTED_VALUE"""),"2022-04-11 07:59:50 UTC")</f>
        <v>2022-04-11 07:59:50 UTC</v>
      </c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>
      <c r="A3454" s="2" t="s">
        <v>3887</v>
      </c>
      <c r="B3454" s="1"/>
      <c r="C3454" s="1"/>
      <c r="D3454" s="1"/>
      <c r="E3454" s="1"/>
      <c r="F3454" s="1" t="str">
        <f>IFERROR(__xludf.DUMMYFUNCTION("""COMPUTED_VALUE"""),"2022-04-11 07:59:49 UTC")</f>
        <v>2022-04-11 07:59:49 UTC</v>
      </c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>
      <c r="A3455" s="2" t="s">
        <v>3888</v>
      </c>
      <c r="B3455" s="1"/>
      <c r="C3455" s="1"/>
      <c r="D3455" s="1"/>
      <c r="E3455" s="1"/>
      <c r="F3455" s="1" t="str">
        <f>IFERROR(__xludf.DUMMYFUNCTION("""COMPUTED_VALUE"""),"2022-04-11 07:59:44 UTC")</f>
        <v>2022-04-11 07:59:44 UTC</v>
      </c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>
      <c r="A3456" s="2" t="s">
        <v>3889</v>
      </c>
      <c r="B3456" s="1"/>
      <c r="C3456" s="1"/>
      <c r="D3456" s="1"/>
      <c r="E3456" s="1"/>
      <c r="F3456" s="1" t="str">
        <f>IFERROR(__xludf.DUMMYFUNCTION("""COMPUTED_VALUE"""),"2022-04-11 07:59:40 UTC")</f>
        <v>2022-04-11 07:59:40 UTC</v>
      </c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>
      <c r="A3457" s="2" t="s">
        <v>3890</v>
      </c>
      <c r="B3457" s="1"/>
      <c r="C3457" s="1"/>
      <c r="D3457" s="1"/>
      <c r="E3457" s="1"/>
      <c r="F3457" s="1" t="str">
        <f>IFERROR(__xludf.DUMMYFUNCTION("""COMPUTED_VALUE"""),"2022-04-11 07:59:09 UTC")</f>
        <v>2022-04-11 07:59:09 UTC</v>
      </c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>
      <c r="A3458" s="2" t="s">
        <v>3891</v>
      </c>
      <c r="B3458" s="1"/>
      <c r="C3458" s="1"/>
      <c r="D3458" s="1"/>
      <c r="E3458" s="1"/>
      <c r="F3458" s="1" t="str">
        <f>IFERROR(__xludf.DUMMYFUNCTION("""COMPUTED_VALUE"""),"2022-04-11 07:58:13 UTC")</f>
        <v>2022-04-11 07:58:13 UTC</v>
      </c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>
      <c r="A3459" s="2" t="s">
        <v>3892</v>
      </c>
      <c r="B3459" s="1"/>
      <c r="C3459" s="1"/>
      <c r="D3459" s="1"/>
      <c r="E3459" s="1"/>
      <c r="F3459" s="1" t="str">
        <f>IFERROR(__xludf.DUMMYFUNCTION("""COMPUTED_VALUE"""),"2022-04-11 07:58:04 UTC")</f>
        <v>2022-04-11 07:58:04 UTC</v>
      </c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>
      <c r="A3460" s="2" t="s">
        <v>3893</v>
      </c>
      <c r="B3460" s="1"/>
      <c r="C3460" s="1"/>
      <c r="D3460" s="1"/>
      <c r="E3460" s="1"/>
      <c r="F3460" s="1" t="str">
        <f>IFERROR(__xludf.DUMMYFUNCTION("""COMPUTED_VALUE"""),"2022-04-11 07:58:02 UTC")</f>
        <v>2022-04-11 07:58:02 UTC</v>
      </c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>
      <c r="A3461" s="2" t="s">
        <v>3894</v>
      </c>
      <c r="B3461" s="1"/>
      <c r="C3461" s="1"/>
      <c r="D3461" s="1"/>
      <c r="E3461" s="1"/>
      <c r="F3461" s="1" t="str">
        <f>IFERROR(__xludf.DUMMYFUNCTION("""COMPUTED_VALUE"""),"2022-04-11 07:58:00 UTC")</f>
        <v>2022-04-11 07:58:00 UTC</v>
      </c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>
      <c r="A3462" s="2" t="s">
        <v>3895</v>
      </c>
      <c r="B3462" s="2" t="s">
        <v>3598</v>
      </c>
      <c r="C3462" s="1"/>
      <c r="D3462" s="1"/>
      <c r="E3462" s="1"/>
      <c r="F3462" s="1" t="str">
        <f>IFERROR(__xludf.DUMMYFUNCTION("""COMPUTED_VALUE"""),"2022-04-11 07:57:57 UTC")</f>
        <v>2022-04-11 07:57:57 UTC</v>
      </c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>
      <c r="A3463" s="2" t="s">
        <v>3896</v>
      </c>
      <c r="B3463" s="2" t="s">
        <v>3598</v>
      </c>
      <c r="C3463" s="1"/>
      <c r="D3463" s="1"/>
      <c r="E3463" s="1"/>
      <c r="F3463" s="1" t="str">
        <f>IFERROR(__xludf.DUMMYFUNCTION("""COMPUTED_VALUE"""),"2022-04-11 07:57:50 UTC")</f>
        <v>2022-04-11 07:57:50 UTC</v>
      </c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>
      <c r="A3464" s="2" t="s">
        <v>3897</v>
      </c>
      <c r="B3464" s="2" t="s">
        <v>3842</v>
      </c>
      <c r="C3464" s="1"/>
      <c r="D3464" s="1"/>
      <c r="E3464" s="1"/>
      <c r="F3464" s="1" t="str">
        <f>IFERROR(__xludf.DUMMYFUNCTION("""COMPUTED_VALUE"""),"2022-04-11 07:57:03 UTC")</f>
        <v>2022-04-11 07:57:03 UTC</v>
      </c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>
      <c r="A3465" s="2" t="s">
        <v>3898</v>
      </c>
      <c r="B3465" s="2" t="s">
        <v>3899</v>
      </c>
      <c r="C3465" s="1"/>
      <c r="D3465" s="1"/>
      <c r="E3465" s="1"/>
      <c r="F3465" s="1" t="str">
        <f>IFERROR(__xludf.DUMMYFUNCTION("""COMPUTED_VALUE"""),"2022-04-11 07:56:57 UTC")</f>
        <v>2022-04-11 07:56:57 UTC</v>
      </c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>
      <c r="A3466" s="2" t="s">
        <v>3900</v>
      </c>
      <c r="B3466" s="1"/>
      <c r="C3466" s="1"/>
      <c r="D3466" s="1"/>
      <c r="E3466" s="1"/>
      <c r="F3466" s="1" t="str">
        <f>IFERROR(__xludf.DUMMYFUNCTION("""COMPUTED_VALUE"""),"2022-04-11 07:56:50 UTC")</f>
        <v>2022-04-11 07:56:50 UTC</v>
      </c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>
      <c r="A3467" s="2" t="s">
        <v>3901</v>
      </c>
      <c r="B3467" s="1"/>
      <c r="C3467" s="1"/>
      <c r="D3467" s="1"/>
      <c r="E3467" s="1"/>
      <c r="F3467" s="1" t="str">
        <f>IFERROR(__xludf.DUMMYFUNCTION("""COMPUTED_VALUE"""),"2022-04-11 07:56:49 UTC")</f>
        <v>2022-04-11 07:56:49 UTC</v>
      </c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>
      <c r="A3468" s="2" t="s">
        <v>3902</v>
      </c>
      <c r="B3468" s="1"/>
      <c r="C3468" s="1"/>
      <c r="D3468" s="1"/>
      <c r="E3468" s="1"/>
      <c r="F3468" s="1" t="str">
        <f>IFERROR(__xludf.DUMMYFUNCTION("""COMPUTED_VALUE"""),"2022-04-11 07:56:47 UTC")</f>
        <v>2022-04-11 07:56:47 UTC</v>
      </c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>
      <c r="A3469" s="2" t="s">
        <v>3903</v>
      </c>
      <c r="B3469" s="2" t="s">
        <v>3899</v>
      </c>
      <c r="C3469" s="1"/>
      <c r="D3469" s="1"/>
      <c r="E3469" s="1"/>
      <c r="F3469" s="1" t="str">
        <f>IFERROR(__xludf.DUMMYFUNCTION("""COMPUTED_VALUE"""),"2022-04-11 07:56:46 UTC")</f>
        <v>2022-04-11 07:56:46 UTC</v>
      </c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>
      <c r="A3470" s="2" t="s">
        <v>3904</v>
      </c>
      <c r="B3470" s="2" t="s">
        <v>1753</v>
      </c>
      <c r="C3470" s="1"/>
      <c r="D3470" s="1"/>
      <c r="E3470" s="1"/>
      <c r="F3470" s="1" t="str">
        <f>IFERROR(__xludf.DUMMYFUNCTION("""COMPUTED_VALUE"""),"2022-04-11 07:56:42 UTC")</f>
        <v>2022-04-11 07:56:42 UTC</v>
      </c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>
      <c r="A3471" s="2" t="s">
        <v>3905</v>
      </c>
      <c r="B3471" s="2" t="s">
        <v>3842</v>
      </c>
      <c r="C3471" s="1"/>
      <c r="D3471" s="1"/>
      <c r="E3471" s="1"/>
      <c r="F3471" s="1" t="str">
        <f>IFERROR(__xludf.DUMMYFUNCTION("""COMPUTED_VALUE"""),"2022-04-11 07:56:38 UTC")</f>
        <v>2022-04-11 07:56:38 UTC</v>
      </c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>
      <c r="A3472" s="2" t="s">
        <v>3906</v>
      </c>
      <c r="B3472" s="1"/>
      <c r="C3472" s="1"/>
      <c r="D3472" s="1"/>
      <c r="E3472" s="1"/>
      <c r="F3472" s="1" t="str">
        <f>IFERROR(__xludf.DUMMYFUNCTION("""COMPUTED_VALUE"""),"2022-04-11 07:56:37 UTC")</f>
        <v>2022-04-11 07:56:37 UTC</v>
      </c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>
      <c r="A3473" s="2" t="s">
        <v>3907</v>
      </c>
      <c r="B3473" s="1"/>
      <c r="C3473" s="1"/>
      <c r="D3473" s="1"/>
      <c r="E3473" s="1"/>
      <c r="F3473" s="1" t="str">
        <f>IFERROR(__xludf.DUMMYFUNCTION("""COMPUTED_VALUE"""),"2022-04-11 07:56:34 UTC")</f>
        <v>2022-04-11 07:56:34 UTC</v>
      </c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>
      <c r="A3474" s="2" t="s">
        <v>3908</v>
      </c>
      <c r="B3474" s="2" t="s">
        <v>3909</v>
      </c>
      <c r="C3474" s="1"/>
      <c r="D3474" s="1"/>
      <c r="E3474" s="1"/>
      <c r="F3474" s="1" t="str">
        <f>IFERROR(__xludf.DUMMYFUNCTION("""COMPUTED_VALUE"""),"2022-04-11 07:56:26 UTC")</f>
        <v>2022-04-11 07:56:26 UTC</v>
      </c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>
      <c r="A3475" s="2" t="s">
        <v>3910</v>
      </c>
      <c r="B3475" s="2" t="s">
        <v>3911</v>
      </c>
      <c r="C3475" s="1"/>
      <c r="D3475" s="1"/>
      <c r="E3475" s="1"/>
      <c r="F3475" s="1" t="str">
        <f>IFERROR(__xludf.DUMMYFUNCTION("""COMPUTED_VALUE"""),"2022-04-11 07:56:24 UTC")</f>
        <v>2022-04-11 07:56:24 UTC</v>
      </c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>
      <c r="A3476" s="2" t="s">
        <v>3912</v>
      </c>
      <c r="B3476" s="2" t="s">
        <v>3899</v>
      </c>
      <c r="C3476" s="1"/>
      <c r="D3476" s="1"/>
      <c r="E3476" s="1"/>
      <c r="F3476" s="1" t="str">
        <f>IFERROR(__xludf.DUMMYFUNCTION("""COMPUTED_VALUE"""),"2022-04-11 07:55:55 UTC")</f>
        <v>2022-04-11 07:55:55 UTC</v>
      </c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>
      <c r="A3477" s="2" t="s">
        <v>3913</v>
      </c>
      <c r="B3477" s="1"/>
      <c r="C3477" s="1"/>
      <c r="D3477" s="1"/>
      <c r="E3477" s="1"/>
      <c r="F3477" s="1" t="str">
        <f>IFERROR(__xludf.DUMMYFUNCTION("""COMPUTED_VALUE"""),"2022-04-11 07:55:44 UTC")</f>
        <v>2022-04-11 07:55:44 UTC</v>
      </c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>
      <c r="A3478" s="2" t="s">
        <v>3914</v>
      </c>
      <c r="B3478" s="1"/>
      <c r="C3478" s="1"/>
      <c r="D3478" s="1"/>
      <c r="E3478" s="1"/>
      <c r="F3478" s="1" t="str">
        <f>IFERROR(__xludf.DUMMYFUNCTION("""COMPUTED_VALUE"""),"2022-04-11 07:55:24 UTC")</f>
        <v>2022-04-11 07:55:24 UTC</v>
      </c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>
      <c r="A3479" s="2" t="s">
        <v>3915</v>
      </c>
      <c r="B3479" s="1"/>
      <c r="C3479" s="1"/>
      <c r="D3479" s="1"/>
      <c r="E3479" s="1"/>
      <c r="F3479" s="1" t="str">
        <f>IFERROR(__xludf.DUMMYFUNCTION("""COMPUTED_VALUE"""),"2022-04-11 07:55:16 UTC")</f>
        <v>2022-04-11 07:55:16 UTC</v>
      </c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>
      <c r="A3480" s="2" t="s">
        <v>3916</v>
      </c>
      <c r="B3480" s="1"/>
      <c r="C3480" s="1"/>
      <c r="D3480" s="1"/>
      <c r="E3480" s="1"/>
      <c r="F3480" s="1" t="str">
        <f>IFERROR(__xludf.DUMMYFUNCTION("""COMPUTED_VALUE"""),"2022-04-11 07:55:14 UTC")</f>
        <v>2022-04-11 07:55:14 UTC</v>
      </c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>
      <c r="A3481" s="2" t="s">
        <v>3917</v>
      </c>
      <c r="B3481" s="1"/>
      <c r="C3481" s="1"/>
      <c r="D3481" s="1"/>
      <c r="E3481" s="1"/>
      <c r="F3481" s="1" t="str">
        <f>IFERROR(__xludf.DUMMYFUNCTION("""COMPUTED_VALUE"""),"2022-04-11 07:55:03 UTC")</f>
        <v>2022-04-11 07:55:03 UTC</v>
      </c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>
      <c r="A3482" s="2" t="s">
        <v>3918</v>
      </c>
      <c r="B3482" s="1"/>
      <c r="C3482" s="1"/>
      <c r="D3482" s="1"/>
      <c r="E3482" s="1"/>
      <c r="F3482" s="1" t="str">
        <f>IFERROR(__xludf.DUMMYFUNCTION("""COMPUTED_VALUE"""),"2022-04-11 07:54:59 UTC")</f>
        <v>2022-04-11 07:54:59 UTC</v>
      </c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>
      <c r="A3483" s="2" t="s">
        <v>3919</v>
      </c>
      <c r="B3483" s="1"/>
      <c r="C3483" s="1"/>
      <c r="D3483" s="1"/>
      <c r="E3483" s="1"/>
      <c r="F3483" s="1" t="str">
        <f>IFERROR(__xludf.DUMMYFUNCTION("""COMPUTED_VALUE"""),"2022-04-11 07:54:54 UTC")</f>
        <v>2022-04-11 07:54:54 UTC</v>
      </c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>
      <c r="A3484" s="2" t="s">
        <v>3920</v>
      </c>
      <c r="B3484" s="1"/>
      <c r="C3484" s="1"/>
      <c r="D3484" s="1"/>
      <c r="E3484" s="1"/>
      <c r="F3484" s="1" t="str">
        <f>IFERROR(__xludf.DUMMYFUNCTION("""COMPUTED_VALUE"""),"2022-04-11 07:54:38 UTC")</f>
        <v>2022-04-11 07:54:38 UTC</v>
      </c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>
      <c r="A3485" s="2" t="s">
        <v>3921</v>
      </c>
      <c r="B3485" s="1"/>
      <c r="C3485" s="1"/>
      <c r="D3485" s="1"/>
      <c r="E3485" s="1"/>
      <c r="F3485" s="1" t="str">
        <f>IFERROR(__xludf.DUMMYFUNCTION("""COMPUTED_VALUE"""),"2022-04-11 07:54:32 UTC")</f>
        <v>2022-04-11 07:54:32 UTC</v>
      </c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>
      <c r="A3486" s="2" t="s">
        <v>3921</v>
      </c>
      <c r="B3486" s="2" t="s">
        <v>3649</v>
      </c>
      <c r="C3486" s="1"/>
      <c r="D3486" s="1"/>
      <c r="E3486" s="1"/>
      <c r="F3486" s="1" t="str">
        <f>IFERROR(__xludf.DUMMYFUNCTION("""COMPUTED_VALUE"""),"2022-04-11 07:54:32 UTC")</f>
        <v>2022-04-11 07:54:32 UTC</v>
      </c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>
      <c r="A3487" s="2" t="s">
        <v>3922</v>
      </c>
      <c r="B3487" s="1"/>
      <c r="C3487" s="1"/>
      <c r="D3487" s="1"/>
      <c r="E3487" s="1"/>
      <c r="F3487" s="1" t="str">
        <f>IFERROR(__xludf.DUMMYFUNCTION("""COMPUTED_VALUE"""),"2022-04-11 07:54:13 UTC")</f>
        <v>2022-04-11 07:54:13 UTC</v>
      </c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>
      <c r="A3488" s="2" t="s">
        <v>3923</v>
      </c>
      <c r="B3488" s="1"/>
      <c r="C3488" s="1"/>
      <c r="D3488" s="1"/>
      <c r="E3488" s="1"/>
      <c r="F3488" s="1" t="str">
        <f>IFERROR(__xludf.DUMMYFUNCTION("""COMPUTED_VALUE"""),"2022-04-11 07:54:12 UTC")</f>
        <v>2022-04-11 07:54:12 UTC</v>
      </c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>
      <c r="A3489" s="2" t="s">
        <v>3924</v>
      </c>
      <c r="B3489" s="1"/>
      <c r="C3489" s="1"/>
      <c r="D3489" s="1"/>
      <c r="E3489" s="1"/>
      <c r="F3489" s="1" t="str">
        <f>IFERROR(__xludf.DUMMYFUNCTION("""COMPUTED_VALUE"""),"2022-04-11 07:54:09 UTC")</f>
        <v>2022-04-11 07:54:09 UTC</v>
      </c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>
      <c r="A3490" s="2" t="s">
        <v>3925</v>
      </c>
      <c r="B3490" s="1"/>
      <c r="C3490" s="1"/>
      <c r="D3490" s="1"/>
      <c r="E3490" s="1"/>
      <c r="F3490" s="1" t="str">
        <f>IFERROR(__xludf.DUMMYFUNCTION("""COMPUTED_VALUE"""),"2022-04-11 07:54:04 UTC")</f>
        <v>2022-04-11 07:54:04 UTC</v>
      </c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>
      <c r="A3491" s="2" t="s">
        <v>3926</v>
      </c>
      <c r="B3491" s="1"/>
      <c r="C3491" s="1"/>
      <c r="D3491" s="1"/>
      <c r="E3491" s="1"/>
      <c r="F3491" s="1" t="str">
        <f>IFERROR(__xludf.DUMMYFUNCTION("""COMPUTED_VALUE"""),"2022-04-11 07:53:59 UTC")</f>
        <v>2022-04-11 07:53:59 UTC</v>
      </c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>
      <c r="A3492" s="2" t="s">
        <v>3927</v>
      </c>
      <c r="B3492" s="1"/>
      <c r="C3492" s="1"/>
      <c r="D3492" s="1"/>
      <c r="E3492" s="1"/>
      <c r="F3492" s="1" t="str">
        <f>IFERROR(__xludf.DUMMYFUNCTION("""COMPUTED_VALUE"""),"2022-04-11 07:53:55 UTC")</f>
        <v>2022-04-11 07:53:55 UTC</v>
      </c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>
      <c r="A3493" s="2" t="s">
        <v>3928</v>
      </c>
      <c r="B3493" s="1"/>
      <c r="C3493" s="1"/>
      <c r="D3493" s="1"/>
      <c r="E3493" s="1"/>
      <c r="F3493" s="1" t="str">
        <f>IFERROR(__xludf.DUMMYFUNCTION("""COMPUTED_VALUE"""),"2022-04-11 07:53:53 UTC")</f>
        <v>2022-04-11 07:53:53 UTC</v>
      </c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>
      <c r="A3494" s="2" t="s">
        <v>3929</v>
      </c>
      <c r="B3494" s="1"/>
      <c r="C3494" s="1"/>
      <c r="D3494" s="1"/>
      <c r="E3494" s="1"/>
      <c r="F3494" s="1" t="str">
        <f>IFERROR(__xludf.DUMMYFUNCTION("""COMPUTED_VALUE"""),"2022-04-11 07:53:50 UTC")</f>
        <v>2022-04-11 07:53:50 UTC</v>
      </c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>
      <c r="A3495" s="2" t="s">
        <v>3930</v>
      </c>
      <c r="B3495" s="2" t="s">
        <v>3931</v>
      </c>
      <c r="C3495" s="1"/>
      <c r="D3495" s="1"/>
      <c r="E3495" s="1"/>
      <c r="F3495" s="1" t="str">
        <f>IFERROR(__xludf.DUMMYFUNCTION("""COMPUTED_VALUE"""),"2022-04-11 07:53:48 UTC")</f>
        <v>2022-04-11 07:53:48 UTC</v>
      </c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>
      <c r="A3496" s="2" t="s">
        <v>3932</v>
      </c>
      <c r="B3496" s="2" t="s">
        <v>3931</v>
      </c>
      <c r="C3496" s="1"/>
      <c r="D3496" s="1"/>
      <c r="E3496" s="1"/>
      <c r="F3496" s="1" t="str">
        <f>IFERROR(__xludf.DUMMYFUNCTION("""COMPUTED_VALUE"""),"2022-04-11 07:53:42 UTC")</f>
        <v>2022-04-11 07:53:42 UTC</v>
      </c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>
      <c r="A3497" s="2" t="s">
        <v>3933</v>
      </c>
      <c r="B3497" s="1"/>
      <c r="C3497" s="1"/>
      <c r="D3497" s="1"/>
      <c r="E3497" s="1"/>
      <c r="F3497" s="1" t="str">
        <f>IFERROR(__xludf.DUMMYFUNCTION("""COMPUTED_VALUE"""),"2022-04-11 07:53:41 UTC")</f>
        <v>2022-04-11 07:53:41 UTC</v>
      </c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>
      <c r="A3498" s="2" t="s">
        <v>3933</v>
      </c>
      <c r="B3498" s="1"/>
      <c r="C3498" s="1"/>
      <c r="D3498" s="1"/>
      <c r="E3498" s="1"/>
      <c r="F3498" s="1" t="str">
        <f>IFERROR(__xludf.DUMMYFUNCTION("""COMPUTED_VALUE"""),"2022-04-11 07:53:41 UTC")</f>
        <v>2022-04-11 07:53:41 UTC</v>
      </c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>
      <c r="A3499" s="2" t="s">
        <v>3934</v>
      </c>
      <c r="B3499" s="2" t="s">
        <v>3935</v>
      </c>
      <c r="C3499" s="1"/>
      <c r="D3499" s="1"/>
      <c r="E3499" s="1"/>
      <c r="F3499" s="1" t="str">
        <f>IFERROR(__xludf.DUMMYFUNCTION("""COMPUTED_VALUE"""),"2022-04-11 07:53:15 UTC")</f>
        <v>2022-04-11 07:53:15 UTC</v>
      </c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>
      <c r="A3500" s="2" t="s">
        <v>3936</v>
      </c>
      <c r="B3500" s="2" t="s">
        <v>3937</v>
      </c>
      <c r="C3500" s="1"/>
      <c r="D3500" s="1"/>
      <c r="E3500" s="1"/>
      <c r="F3500" s="1" t="str">
        <f>IFERROR(__xludf.DUMMYFUNCTION("""COMPUTED_VALUE"""),"2022-04-11 07:53:10 UTC")</f>
        <v>2022-04-11 07:53:10 UTC</v>
      </c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>
      <c r="A3501" s="2" t="s">
        <v>3938</v>
      </c>
      <c r="B3501" s="1"/>
      <c r="C3501" s="1"/>
      <c r="D3501" s="1"/>
      <c r="E3501" s="1"/>
      <c r="F3501" s="1" t="str">
        <f>IFERROR(__xludf.DUMMYFUNCTION("""COMPUTED_VALUE"""),"2022-04-11 07:52:46 UTC")</f>
        <v>2022-04-11 07:52:46 UTC</v>
      </c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>
      <c r="A3502" s="2" t="s">
        <v>3939</v>
      </c>
      <c r="B3502" s="1"/>
      <c r="C3502" s="1"/>
      <c r="D3502" s="1"/>
      <c r="E3502" s="1"/>
      <c r="F3502" s="1" t="str">
        <f>IFERROR(__xludf.DUMMYFUNCTION("""COMPUTED_VALUE"""),"2022-04-11 07:52:44 UTC")</f>
        <v>2022-04-11 07:52:44 UTC</v>
      </c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>
      <c r="A3503" s="2" t="s">
        <v>3940</v>
      </c>
      <c r="B3503" s="1"/>
      <c r="C3503" s="1"/>
      <c r="D3503" s="1"/>
      <c r="E3503" s="1"/>
      <c r="F3503" s="1" t="str">
        <f>IFERROR(__xludf.DUMMYFUNCTION("""COMPUTED_VALUE"""),"2022-04-11 07:52:30 UTC")</f>
        <v>2022-04-11 07:52:30 UTC</v>
      </c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>
      <c r="A3504" s="2" t="s">
        <v>3941</v>
      </c>
      <c r="B3504" s="1"/>
      <c r="C3504" s="1"/>
      <c r="D3504" s="1"/>
      <c r="E3504" s="1"/>
      <c r="F3504" s="1" t="str">
        <f>IFERROR(__xludf.DUMMYFUNCTION("""COMPUTED_VALUE"""),"2022-04-11 07:52:28 UTC")</f>
        <v>2022-04-11 07:52:28 UTC</v>
      </c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>
      <c r="A3505" s="2" t="s">
        <v>3942</v>
      </c>
      <c r="B3505" s="1"/>
      <c r="C3505" s="1"/>
      <c r="D3505" s="1"/>
      <c r="E3505" s="1"/>
      <c r="F3505" s="1" t="str">
        <f>IFERROR(__xludf.DUMMYFUNCTION("""COMPUTED_VALUE"""),"2022-04-11 07:52:25 UTC")</f>
        <v>2022-04-11 07:52:25 UTC</v>
      </c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>
      <c r="A3506" s="2" t="s">
        <v>3943</v>
      </c>
      <c r="B3506" s="2" t="s">
        <v>3944</v>
      </c>
      <c r="C3506" s="1"/>
      <c r="D3506" s="1"/>
      <c r="E3506" s="1"/>
      <c r="F3506" s="1" t="str">
        <f>IFERROR(__xludf.DUMMYFUNCTION("""COMPUTED_VALUE"""),"2022-04-11 07:52:23 UTC")</f>
        <v>2022-04-11 07:52:23 UTC</v>
      </c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>
      <c r="A3507" s="2" t="s">
        <v>3945</v>
      </c>
      <c r="B3507" s="1"/>
      <c r="C3507" s="1"/>
      <c r="D3507" s="1"/>
      <c r="E3507" s="1"/>
      <c r="F3507" s="1" t="str">
        <f>IFERROR(__xludf.DUMMYFUNCTION("""COMPUTED_VALUE"""),"2022-04-11 07:51:41 UTC")</f>
        <v>2022-04-11 07:51:41 UTC</v>
      </c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>
      <c r="A3508" s="2" t="s">
        <v>3946</v>
      </c>
      <c r="B3508" s="2" t="s">
        <v>3944</v>
      </c>
      <c r="C3508" s="1"/>
      <c r="D3508" s="1"/>
      <c r="E3508" s="1"/>
      <c r="F3508" s="1" t="str">
        <f>IFERROR(__xludf.DUMMYFUNCTION("""COMPUTED_VALUE"""),"2022-04-11 07:51:39 UTC")</f>
        <v>2022-04-11 07:51:39 UTC</v>
      </c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>
      <c r="A3509" s="2" t="s">
        <v>3947</v>
      </c>
      <c r="B3509" s="1"/>
      <c r="C3509" s="1"/>
      <c r="D3509" s="1"/>
      <c r="E3509" s="1"/>
      <c r="F3509" s="1" t="str">
        <f>IFERROR(__xludf.DUMMYFUNCTION("""COMPUTED_VALUE"""),"2022-04-11 07:51:36 UTC")</f>
        <v>2022-04-11 07:51:36 UTC</v>
      </c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>
      <c r="A3510" s="2" t="s">
        <v>3948</v>
      </c>
      <c r="B3510" s="2" t="s">
        <v>3944</v>
      </c>
      <c r="C3510" s="1"/>
      <c r="D3510" s="1"/>
      <c r="E3510" s="1"/>
      <c r="F3510" s="1" t="str">
        <f>IFERROR(__xludf.DUMMYFUNCTION("""COMPUTED_VALUE"""),"2022-04-11 07:51:20 UTC")</f>
        <v>2022-04-11 07:51:20 UTC</v>
      </c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>
      <c r="A3511" s="2" t="s">
        <v>3949</v>
      </c>
      <c r="B3511" s="2" t="s">
        <v>3950</v>
      </c>
      <c r="C3511" s="1"/>
      <c r="D3511" s="1"/>
      <c r="E3511" s="1"/>
      <c r="F3511" s="1" t="str">
        <f>IFERROR(__xludf.DUMMYFUNCTION("""COMPUTED_VALUE"""),"2022-04-11 07:51:01 UTC")</f>
        <v>2022-04-11 07:51:01 UTC</v>
      </c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>
      <c r="A3512" s="2" t="s">
        <v>3951</v>
      </c>
      <c r="B3512" s="2" t="s">
        <v>3952</v>
      </c>
      <c r="C3512" s="1"/>
      <c r="D3512" s="1"/>
      <c r="E3512" s="1"/>
      <c r="F3512" s="1" t="str">
        <f>IFERROR(__xludf.DUMMYFUNCTION("""COMPUTED_VALUE"""),"2022-04-11 07:50:20 UTC")</f>
        <v>2022-04-11 07:50:20 UTC</v>
      </c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>
      <c r="A3513" s="2" t="s">
        <v>3953</v>
      </c>
      <c r="B3513" s="1"/>
      <c r="C3513" s="1"/>
      <c r="D3513" s="1"/>
      <c r="E3513" s="1"/>
      <c r="F3513" s="1" t="str">
        <f>IFERROR(__xludf.DUMMYFUNCTION("""COMPUTED_VALUE"""),"2022-04-11 07:50:16 UTC")</f>
        <v>2022-04-11 07:50:16 UTC</v>
      </c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>
      <c r="A3514" s="2" t="s">
        <v>3954</v>
      </c>
      <c r="B3514" s="1"/>
      <c r="C3514" s="1"/>
      <c r="D3514" s="1"/>
      <c r="E3514" s="1"/>
      <c r="F3514" s="1" t="str">
        <f>IFERROR(__xludf.DUMMYFUNCTION("""COMPUTED_VALUE"""),"2022-04-11 07:50:14 UTC")</f>
        <v>2022-04-11 07:50:14 UTC</v>
      </c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>
      <c r="A3515" s="2" t="s">
        <v>3955</v>
      </c>
      <c r="B3515" s="2" t="s">
        <v>3235</v>
      </c>
      <c r="C3515" s="1"/>
      <c r="D3515" s="1"/>
      <c r="E3515" s="1"/>
      <c r="F3515" s="1" t="str">
        <f>IFERROR(__xludf.DUMMYFUNCTION("""COMPUTED_VALUE"""),"2022-04-11 07:50:12 UTC")</f>
        <v>2022-04-11 07:50:12 UTC</v>
      </c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>
      <c r="A3516" s="2" t="s">
        <v>3956</v>
      </c>
      <c r="B3516" s="2" t="s">
        <v>3957</v>
      </c>
      <c r="C3516" s="1"/>
      <c r="D3516" s="1"/>
      <c r="E3516" s="1"/>
      <c r="F3516" s="1" t="str">
        <f>IFERROR(__xludf.DUMMYFUNCTION("""COMPUTED_VALUE"""),"2022-04-11 07:50:11 UTC")</f>
        <v>2022-04-11 07:50:11 UTC</v>
      </c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>
      <c r="A3517" s="2" t="s">
        <v>3958</v>
      </c>
      <c r="B3517" s="2" t="s">
        <v>3957</v>
      </c>
      <c r="C3517" s="1"/>
      <c r="D3517" s="1"/>
      <c r="E3517" s="1"/>
      <c r="F3517" s="1" t="str">
        <f>IFERROR(__xludf.DUMMYFUNCTION("""COMPUTED_VALUE"""),"2022-04-11 07:50:10 UTC")</f>
        <v>2022-04-11 07:50:10 UTC</v>
      </c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>
      <c r="A3518" s="2" t="s">
        <v>3958</v>
      </c>
      <c r="B3518" s="2" t="s">
        <v>3957</v>
      </c>
      <c r="C3518" s="1"/>
      <c r="D3518" s="1"/>
      <c r="E3518" s="1"/>
      <c r="F3518" s="1" t="str">
        <f>IFERROR(__xludf.DUMMYFUNCTION("""COMPUTED_VALUE"""),"2022-04-11 07:50:10 UTC")</f>
        <v>2022-04-11 07:50:10 UTC</v>
      </c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>
      <c r="A3519" s="2" t="s">
        <v>3959</v>
      </c>
      <c r="B3519" s="2" t="s">
        <v>3957</v>
      </c>
      <c r="C3519" s="1"/>
      <c r="D3519" s="1"/>
      <c r="E3519" s="1"/>
      <c r="F3519" s="1" t="str">
        <f>IFERROR(__xludf.DUMMYFUNCTION("""COMPUTED_VALUE"""),"2022-04-11 07:50:09 UTC")</f>
        <v>2022-04-11 07:50:09 UTC</v>
      </c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>
      <c r="A3520" s="2" t="s">
        <v>3960</v>
      </c>
      <c r="B3520" s="2" t="s">
        <v>3957</v>
      </c>
      <c r="C3520" s="1"/>
      <c r="D3520" s="1"/>
      <c r="E3520" s="1"/>
      <c r="F3520" s="1" t="str">
        <f>IFERROR(__xludf.DUMMYFUNCTION("""COMPUTED_VALUE"""),"2022-04-11 07:50:08 UTC")</f>
        <v>2022-04-11 07:50:08 UTC</v>
      </c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>
      <c r="A3521" s="2" t="s">
        <v>3961</v>
      </c>
      <c r="B3521" s="2" t="s">
        <v>3957</v>
      </c>
      <c r="C3521" s="1"/>
      <c r="D3521" s="1"/>
      <c r="E3521" s="1"/>
      <c r="F3521" s="1" t="str">
        <f>IFERROR(__xludf.DUMMYFUNCTION("""COMPUTED_VALUE"""),"2022-04-11 07:50:07 UTC")</f>
        <v>2022-04-11 07:50:07 UTC</v>
      </c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>
      <c r="A3522" s="2" t="s">
        <v>3962</v>
      </c>
      <c r="B3522" s="2" t="s">
        <v>3957</v>
      </c>
      <c r="C3522" s="1"/>
      <c r="D3522" s="1"/>
      <c r="E3522" s="1"/>
      <c r="F3522" s="1" t="str">
        <f>IFERROR(__xludf.DUMMYFUNCTION("""COMPUTED_VALUE"""),"2022-04-11 07:50:06 UTC")</f>
        <v>2022-04-11 07:50:06 UTC</v>
      </c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>
      <c r="A3523" s="2" t="s">
        <v>3963</v>
      </c>
      <c r="B3523" s="2" t="s">
        <v>3957</v>
      </c>
      <c r="C3523" s="1"/>
      <c r="D3523" s="1"/>
      <c r="E3523" s="1"/>
      <c r="F3523" s="1" t="str">
        <f>IFERROR(__xludf.DUMMYFUNCTION("""COMPUTED_VALUE"""),"2022-04-11 07:50:05 UTC")</f>
        <v>2022-04-11 07:50:05 UTC</v>
      </c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>
      <c r="A3524" s="2" t="s">
        <v>3964</v>
      </c>
      <c r="B3524" s="2" t="s">
        <v>3957</v>
      </c>
      <c r="C3524" s="1"/>
      <c r="D3524" s="1"/>
      <c r="E3524" s="1"/>
      <c r="F3524" s="1" t="str">
        <f>IFERROR(__xludf.DUMMYFUNCTION("""COMPUTED_VALUE"""),"2022-04-11 07:50:04 UTC")</f>
        <v>2022-04-11 07:50:04 UTC</v>
      </c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>
      <c r="A3525" s="2" t="s">
        <v>3965</v>
      </c>
      <c r="B3525" s="2" t="s">
        <v>3957</v>
      </c>
      <c r="C3525" s="1"/>
      <c r="D3525" s="1"/>
      <c r="E3525" s="1"/>
      <c r="F3525" s="1" t="str">
        <f>IFERROR(__xludf.DUMMYFUNCTION("""COMPUTED_VALUE"""),"2022-04-11 07:50:03 UTC")</f>
        <v>2022-04-11 07:50:03 UTC</v>
      </c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>
      <c r="A3526" s="2" t="s">
        <v>3966</v>
      </c>
      <c r="B3526" s="2" t="s">
        <v>3957</v>
      </c>
      <c r="C3526" s="1"/>
      <c r="D3526" s="1"/>
      <c r="E3526" s="1"/>
      <c r="F3526" s="1" t="str">
        <f>IFERROR(__xludf.DUMMYFUNCTION("""COMPUTED_VALUE"""),"2022-04-11 07:50:02 UTC")</f>
        <v>2022-04-11 07:50:02 UTC</v>
      </c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>
      <c r="A3527" s="2" t="s">
        <v>3967</v>
      </c>
      <c r="B3527" s="2" t="s">
        <v>3968</v>
      </c>
      <c r="C3527" s="1"/>
      <c r="D3527" s="1"/>
      <c r="E3527" s="1"/>
      <c r="F3527" s="1" t="str">
        <f>IFERROR(__xludf.DUMMYFUNCTION("""COMPUTED_VALUE"""),"2022-04-11 07:50:01 UTC")</f>
        <v>2022-04-11 07:50:01 UTC</v>
      </c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>
      <c r="A3528" s="2" t="s">
        <v>3967</v>
      </c>
      <c r="B3528" s="2" t="s">
        <v>3957</v>
      </c>
      <c r="C3528" s="1"/>
      <c r="D3528" s="1"/>
      <c r="E3528" s="1"/>
      <c r="F3528" s="1" t="str">
        <f>IFERROR(__xludf.DUMMYFUNCTION("""COMPUTED_VALUE"""),"2022-04-11 07:50:01 UTC")</f>
        <v>2022-04-11 07:50:01 UTC</v>
      </c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>
      <c r="A3529" s="2" t="s">
        <v>3967</v>
      </c>
      <c r="B3529" s="2" t="s">
        <v>3957</v>
      </c>
      <c r="C3529" s="1"/>
      <c r="D3529" s="1"/>
      <c r="E3529" s="1"/>
      <c r="F3529" s="1" t="str">
        <f>IFERROR(__xludf.DUMMYFUNCTION("""COMPUTED_VALUE"""),"2022-04-11 07:50:01 UTC")</f>
        <v>2022-04-11 07:50:01 UTC</v>
      </c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>
      <c r="A3530" s="2" t="s">
        <v>3969</v>
      </c>
      <c r="B3530" s="2" t="s">
        <v>3957</v>
      </c>
      <c r="C3530" s="1"/>
      <c r="D3530" s="1"/>
      <c r="E3530" s="1"/>
      <c r="F3530" s="1" t="str">
        <f>IFERROR(__xludf.DUMMYFUNCTION("""COMPUTED_VALUE"""),"2022-04-11 07:50:00 UTC")</f>
        <v>2022-04-11 07:50:00 UTC</v>
      </c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>
      <c r="A3531" s="2" t="s">
        <v>3970</v>
      </c>
      <c r="B3531" s="2" t="s">
        <v>3957</v>
      </c>
      <c r="C3531" s="1"/>
      <c r="D3531" s="1"/>
      <c r="E3531" s="1"/>
      <c r="F3531" s="1" t="str">
        <f>IFERROR(__xludf.DUMMYFUNCTION("""COMPUTED_VALUE"""),"2022-04-11 07:49:59 UTC")</f>
        <v>2022-04-11 07:49:59 UTC</v>
      </c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>
      <c r="A3532" s="2" t="s">
        <v>3971</v>
      </c>
      <c r="B3532" s="1"/>
      <c r="C3532" s="1"/>
      <c r="D3532" s="1"/>
      <c r="E3532" s="1"/>
      <c r="F3532" s="1" t="str">
        <f>IFERROR(__xludf.DUMMYFUNCTION("""COMPUTED_VALUE"""),"2022-04-11 07:49:58 UTC")</f>
        <v>2022-04-11 07:49:58 UTC</v>
      </c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>
      <c r="A3533" s="2" t="s">
        <v>3972</v>
      </c>
      <c r="B3533" s="2" t="s">
        <v>3957</v>
      </c>
      <c r="C3533" s="1"/>
      <c r="D3533" s="1"/>
      <c r="E3533" s="1"/>
      <c r="F3533" s="1" t="str">
        <f>IFERROR(__xludf.DUMMYFUNCTION("""COMPUTED_VALUE"""),"2022-04-11 07:49:57 UTC")</f>
        <v>2022-04-11 07:49:57 UTC</v>
      </c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>
      <c r="A3534" s="2" t="s">
        <v>3973</v>
      </c>
      <c r="B3534" s="2" t="s">
        <v>3957</v>
      </c>
      <c r="C3534" s="1"/>
      <c r="D3534" s="1"/>
      <c r="E3534" s="1"/>
      <c r="F3534" s="1" t="str">
        <f>IFERROR(__xludf.DUMMYFUNCTION("""COMPUTED_VALUE"""),"2022-04-11 07:49:56 UTC")</f>
        <v>2022-04-11 07:49:56 UTC</v>
      </c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>
      <c r="A3535" s="2" t="s">
        <v>3974</v>
      </c>
      <c r="B3535" s="2" t="s">
        <v>3957</v>
      </c>
      <c r="C3535" s="1"/>
      <c r="D3535" s="1"/>
      <c r="E3535" s="1"/>
      <c r="F3535" s="1" t="str">
        <f>IFERROR(__xludf.DUMMYFUNCTION("""COMPUTED_VALUE"""),"2022-04-11 07:49:55 UTC")</f>
        <v>2022-04-11 07:49:55 UTC</v>
      </c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>
      <c r="A3536" s="2" t="s">
        <v>3975</v>
      </c>
      <c r="B3536" s="2" t="s">
        <v>3957</v>
      </c>
      <c r="C3536" s="1"/>
      <c r="D3536" s="1"/>
      <c r="E3536" s="1"/>
      <c r="F3536" s="1" t="str">
        <f>IFERROR(__xludf.DUMMYFUNCTION("""COMPUTED_VALUE"""),"2022-04-11 07:49:54 UTC")</f>
        <v>2022-04-11 07:49:54 UTC</v>
      </c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>
      <c r="A3537" s="2" t="s">
        <v>3976</v>
      </c>
      <c r="B3537" s="2" t="s">
        <v>3957</v>
      </c>
      <c r="C3537" s="1"/>
      <c r="D3537" s="1"/>
      <c r="E3537" s="1"/>
      <c r="F3537" s="1" t="str">
        <f>IFERROR(__xludf.DUMMYFUNCTION("""COMPUTED_VALUE"""),"2022-04-11 07:49:53 UTC")</f>
        <v>2022-04-11 07:49:53 UTC</v>
      </c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>
      <c r="A3538" s="2" t="s">
        <v>3977</v>
      </c>
      <c r="B3538" s="1"/>
      <c r="C3538" s="1"/>
      <c r="D3538" s="1"/>
      <c r="E3538" s="1"/>
      <c r="F3538" s="1" t="str">
        <f>IFERROR(__xludf.DUMMYFUNCTION("""COMPUTED_VALUE"""),"2022-04-11 07:49:49 UTC")</f>
        <v>2022-04-11 07:49:49 UTC</v>
      </c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>
      <c r="A3539" s="2" t="s">
        <v>3977</v>
      </c>
      <c r="B3539" s="1"/>
      <c r="C3539" s="1"/>
      <c r="D3539" s="1"/>
      <c r="E3539" s="1"/>
      <c r="F3539" s="1" t="str">
        <f>IFERROR(__xludf.DUMMYFUNCTION("""COMPUTED_VALUE"""),"2022-04-11 07:49:49 UTC")</f>
        <v>2022-04-11 07:49:49 UTC</v>
      </c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>
      <c r="A3540" s="2" t="s">
        <v>3978</v>
      </c>
      <c r="B3540" s="2" t="s">
        <v>3957</v>
      </c>
      <c r="C3540" s="1"/>
      <c r="D3540" s="1"/>
      <c r="E3540" s="1"/>
      <c r="F3540" s="1" t="str">
        <f>IFERROR(__xludf.DUMMYFUNCTION("""COMPUTED_VALUE"""),"2022-04-11 07:49:47 UTC")</f>
        <v>2022-04-11 07:49:47 UTC</v>
      </c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>
      <c r="A3541" s="2" t="s">
        <v>3979</v>
      </c>
      <c r="B3541" s="1"/>
      <c r="C3541" s="1"/>
      <c r="D3541" s="1"/>
      <c r="E3541" s="1"/>
      <c r="F3541" s="1" t="str">
        <f>IFERROR(__xludf.DUMMYFUNCTION("""COMPUTED_VALUE"""),"2022-04-11 07:49:44 UTC")</f>
        <v>2022-04-11 07:49:44 UTC</v>
      </c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>
      <c r="A3542" s="2" t="s">
        <v>3980</v>
      </c>
      <c r="B3542" s="1"/>
      <c r="C3542" s="1"/>
      <c r="D3542" s="1"/>
      <c r="E3542" s="1"/>
      <c r="F3542" s="1" t="str">
        <f>IFERROR(__xludf.DUMMYFUNCTION("""COMPUTED_VALUE"""),"2022-04-11 07:49:42 UTC")</f>
        <v>2022-04-11 07:49:42 UTC</v>
      </c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>
      <c r="A3543" s="2" t="s">
        <v>3981</v>
      </c>
      <c r="B3543" s="1"/>
      <c r="C3543" s="1"/>
      <c r="D3543" s="1"/>
      <c r="E3543" s="1"/>
      <c r="F3543" s="1" t="str">
        <f>IFERROR(__xludf.DUMMYFUNCTION("""COMPUTED_VALUE"""),"2022-04-11 07:49:40 UTC")</f>
        <v>2022-04-11 07:49:40 UTC</v>
      </c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>
      <c r="A3544" s="2" t="s">
        <v>3982</v>
      </c>
      <c r="B3544" s="1"/>
      <c r="C3544" s="1"/>
      <c r="D3544" s="1"/>
      <c r="E3544" s="1"/>
      <c r="F3544" s="1" t="str">
        <f>IFERROR(__xludf.DUMMYFUNCTION("""COMPUTED_VALUE"""),"2022-04-11 07:49:37 UTC")</f>
        <v>2022-04-11 07:49:37 UTC</v>
      </c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>
      <c r="A3545" s="2" t="s">
        <v>3983</v>
      </c>
      <c r="B3545" s="1"/>
      <c r="C3545" s="1"/>
      <c r="D3545" s="1"/>
      <c r="E3545" s="1"/>
      <c r="F3545" s="1" t="str">
        <f>IFERROR(__xludf.DUMMYFUNCTION("""COMPUTED_VALUE"""),"2022-04-11 07:49:35 UTC")</f>
        <v>2022-04-11 07:49:35 UTC</v>
      </c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>
      <c r="A3546" s="2" t="s">
        <v>3984</v>
      </c>
      <c r="B3546" s="2" t="s">
        <v>3985</v>
      </c>
      <c r="C3546" s="1"/>
      <c r="D3546" s="1"/>
      <c r="E3546" s="1"/>
      <c r="F3546" s="1" t="str">
        <f>IFERROR(__xludf.DUMMYFUNCTION("""COMPUTED_VALUE"""),"2022-04-11 07:49:34 UTC")</f>
        <v>2022-04-11 07:49:34 UTC</v>
      </c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>
      <c r="A3547" s="2" t="s">
        <v>3986</v>
      </c>
      <c r="B3547" s="2" t="s">
        <v>3985</v>
      </c>
      <c r="C3547" s="1"/>
      <c r="D3547" s="1"/>
      <c r="E3547" s="1"/>
      <c r="F3547" s="1" t="str">
        <f>IFERROR(__xludf.DUMMYFUNCTION("""COMPUTED_VALUE"""),"2022-04-11 07:49:33 UTC")</f>
        <v>2022-04-11 07:49:33 UTC</v>
      </c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>
      <c r="A3548" s="2" t="s">
        <v>3987</v>
      </c>
      <c r="B3548" s="2" t="s">
        <v>3985</v>
      </c>
      <c r="C3548" s="1"/>
      <c r="D3548" s="1"/>
      <c r="E3548" s="1"/>
      <c r="F3548" s="1" t="str">
        <f>IFERROR(__xludf.DUMMYFUNCTION("""COMPUTED_VALUE"""),"2022-04-11 07:49:29 UTC")</f>
        <v>2022-04-11 07:49:29 UTC</v>
      </c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>
      <c r="A3549" s="2" t="s">
        <v>3988</v>
      </c>
      <c r="B3549" s="2" t="s">
        <v>3989</v>
      </c>
      <c r="C3549" s="1"/>
      <c r="D3549" s="1"/>
      <c r="E3549" s="1"/>
      <c r="F3549" s="1" t="str">
        <f>IFERROR(__xludf.DUMMYFUNCTION("""COMPUTED_VALUE"""),"2022-04-11 07:49:23 UTC")</f>
        <v>2022-04-11 07:49:23 UTC</v>
      </c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>
      <c r="A3550" s="2" t="s">
        <v>3990</v>
      </c>
      <c r="B3550" s="2" t="s">
        <v>3991</v>
      </c>
      <c r="C3550" s="1"/>
      <c r="D3550" s="1"/>
      <c r="E3550" s="1"/>
      <c r="F3550" s="1" t="str">
        <f>IFERROR(__xludf.DUMMYFUNCTION("""COMPUTED_VALUE"""),"2022-04-11 07:49:17 UTC")</f>
        <v>2022-04-11 07:49:17 UTC</v>
      </c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>
      <c r="A3551" s="2" t="s">
        <v>3992</v>
      </c>
      <c r="B3551" s="2" t="s">
        <v>2260</v>
      </c>
      <c r="C3551" s="1"/>
      <c r="D3551" s="1"/>
      <c r="E3551" s="1"/>
      <c r="F3551" s="1" t="str">
        <f>IFERROR(__xludf.DUMMYFUNCTION("""COMPUTED_VALUE"""),"2022-04-11 07:48:56 UTC")</f>
        <v>2022-04-11 07:48:56 UTC</v>
      </c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>
      <c r="A3552" s="2" t="s">
        <v>3993</v>
      </c>
      <c r="B3552" s="1"/>
      <c r="C3552" s="1"/>
      <c r="D3552" s="1"/>
      <c r="E3552" s="1"/>
      <c r="F3552" s="1" t="str">
        <f>IFERROR(__xludf.DUMMYFUNCTION("""COMPUTED_VALUE"""),"2022-04-11 07:48:46 UTC")</f>
        <v>2022-04-11 07:48:46 UTC</v>
      </c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>
      <c r="A3553" s="2" t="s">
        <v>3994</v>
      </c>
      <c r="B3553" s="2" t="s">
        <v>823</v>
      </c>
      <c r="C3553" s="1"/>
      <c r="D3553" s="1"/>
      <c r="E3553" s="1"/>
      <c r="F3553" s="1" t="str">
        <f>IFERROR(__xludf.DUMMYFUNCTION("""COMPUTED_VALUE"""),"2022-04-11 07:48:45 UTC")</f>
        <v>2022-04-11 07:48:45 UTC</v>
      </c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>
      <c r="A3554" s="2" t="s">
        <v>3995</v>
      </c>
      <c r="B3554" s="2" t="s">
        <v>3996</v>
      </c>
      <c r="C3554" s="1"/>
      <c r="D3554" s="1"/>
      <c r="E3554" s="1"/>
      <c r="F3554" s="1" t="str">
        <f>IFERROR(__xludf.DUMMYFUNCTION("""COMPUTED_VALUE"""),"2022-04-11 07:48:44 UTC")</f>
        <v>2022-04-11 07:48:44 UTC</v>
      </c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>
      <c r="A3555" s="2" t="s">
        <v>3997</v>
      </c>
      <c r="B3555" s="2" t="s">
        <v>823</v>
      </c>
      <c r="C3555" s="1"/>
      <c r="D3555" s="1"/>
      <c r="E3555" s="1"/>
      <c r="F3555" s="1" t="str">
        <f>IFERROR(__xludf.DUMMYFUNCTION("""COMPUTED_VALUE"""),"2022-04-11 07:48:43 UTC")</f>
        <v>2022-04-11 07:48:43 UTC</v>
      </c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>
      <c r="A3556" s="2" t="s">
        <v>3998</v>
      </c>
      <c r="B3556" s="2" t="s">
        <v>823</v>
      </c>
      <c r="C3556" s="1"/>
      <c r="D3556" s="1"/>
      <c r="E3556" s="1"/>
      <c r="F3556" s="1" t="str">
        <f>IFERROR(__xludf.DUMMYFUNCTION("""COMPUTED_VALUE"""),"2022-04-11 07:48:42 UTC")</f>
        <v>2022-04-11 07:48:42 UTC</v>
      </c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>
      <c r="A3557" s="2" t="s">
        <v>3999</v>
      </c>
      <c r="B3557" s="2" t="s">
        <v>823</v>
      </c>
      <c r="C3557" s="1"/>
      <c r="D3557" s="1"/>
      <c r="E3557" s="1"/>
      <c r="F3557" s="1" t="str">
        <f>IFERROR(__xludf.DUMMYFUNCTION("""COMPUTED_VALUE"""),"2022-04-11 07:48:40 UTC")</f>
        <v>2022-04-11 07:48:40 UTC</v>
      </c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>
      <c r="A3558" s="2" t="s">
        <v>4000</v>
      </c>
      <c r="B3558" s="2" t="s">
        <v>823</v>
      </c>
      <c r="C3558" s="1"/>
      <c r="D3558" s="1"/>
      <c r="E3558" s="1"/>
      <c r="F3558" s="1" t="str">
        <f>IFERROR(__xludf.DUMMYFUNCTION("""COMPUTED_VALUE"""),"2022-04-11 07:48:39 UTC")</f>
        <v>2022-04-11 07:48:39 UTC</v>
      </c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>
      <c r="A3559" s="2" t="s">
        <v>4001</v>
      </c>
      <c r="B3559" s="2" t="s">
        <v>2260</v>
      </c>
      <c r="C3559" s="1"/>
      <c r="D3559" s="1"/>
      <c r="E3559" s="1"/>
      <c r="F3559" s="1" t="str">
        <f>IFERROR(__xludf.DUMMYFUNCTION("""COMPUTED_VALUE"""),"2022-04-11 07:48:38 UTC")</f>
        <v>2022-04-11 07:48:38 UTC</v>
      </c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>
      <c r="A3560" s="2" t="s">
        <v>4002</v>
      </c>
      <c r="B3560" s="2" t="s">
        <v>823</v>
      </c>
      <c r="C3560" s="1"/>
      <c r="D3560" s="1"/>
      <c r="E3560" s="1"/>
      <c r="F3560" s="1" t="str">
        <f>IFERROR(__xludf.DUMMYFUNCTION("""COMPUTED_VALUE"""),"2022-04-11 07:48:36 UTC")</f>
        <v>2022-04-11 07:48:36 UTC</v>
      </c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>
      <c r="A3561" s="2" t="s">
        <v>4003</v>
      </c>
      <c r="B3561" s="2" t="s">
        <v>2734</v>
      </c>
      <c r="C3561" s="1"/>
      <c r="D3561" s="1"/>
      <c r="E3561" s="1"/>
      <c r="F3561" s="1" t="str">
        <f>IFERROR(__xludf.DUMMYFUNCTION("""COMPUTED_VALUE"""),"2022-04-11 07:48:35 UTC")</f>
        <v>2022-04-11 07:48:35 UTC</v>
      </c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>
      <c r="A3562" s="2" t="s">
        <v>4004</v>
      </c>
      <c r="B3562" s="2" t="s">
        <v>2734</v>
      </c>
      <c r="C3562" s="1"/>
      <c r="D3562" s="1"/>
      <c r="E3562" s="1"/>
      <c r="F3562" s="1" t="str">
        <f>IFERROR(__xludf.DUMMYFUNCTION("""COMPUTED_VALUE"""),"2022-04-11 07:48:33 UTC")</f>
        <v>2022-04-11 07:48:33 UTC</v>
      </c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>
      <c r="A3563" s="2" t="s">
        <v>4005</v>
      </c>
      <c r="B3563" s="2" t="s">
        <v>4006</v>
      </c>
      <c r="C3563" s="1"/>
      <c r="D3563" s="1"/>
      <c r="E3563" s="1"/>
      <c r="F3563" s="1" t="str">
        <f>IFERROR(__xludf.DUMMYFUNCTION("""COMPUTED_VALUE"""),"2022-04-11 07:48:32 UTC")</f>
        <v>2022-04-11 07:48:32 UTC</v>
      </c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>
      <c r="A3564" s="2" t="s">
        <v>4005</v>
      </c>
      <c r="B3564" s="1"/>
      <c r="C3564" s="1"/>
      <c r="D3564" s="1"/>
      <c r="E3564" s="1"/>
      <c r="F3564" s="1" t="str">
        <f>IFERROR(__xludf.DUMMYFUNCTION("""COMPUTED_VALUE"""),"2022-04-11 07:48:32 UTC")</f>
        <v>2022-04-11 07:48:32 UTC</v>
      </c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>
      <c r="A3565" s="2" t="s">
        <v>4007</v>
      </c>
      <c r="B3565" s="2" t="s">
        <v>2734</v>
      </c>
      <c r="C3565" s="1"/>
      <c r="D3565" s="1"/>
      <c r="E3565" s="1"/>
      <c r="F3565" s="1" t="str">
        <f>IFERROR(__xludf.DUMMYFUNCTION("""COMPUTED_VALUE"""),"2022-04-11 07:48:31 UTC")</f>
        <v>2022-04-11 07:48:31 UTC</v>
      </c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>
      <c r="A3566" s="2" t="s">
        <v>4008</v>
      </c>
      <c r="B3566" s="2" t="s">
        <v>823</v>
      </c>
      <c r="C3566" s="1"/>
      <c r="D3566" s="1"/>
      <c r="E3566" s="1"/>
      <c r="F3566" s="1" t="str">
        <f>IFERROR(__xludf.DUMMYFUNCTION("""COMPUTED_VALUE"""),"2022-04-11 07:48:30 UTC")</f>
        <v>2022-04-11 07:48:30 UTC</v>
      </c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>
      <c r="A3567" s="2" t="s">
        <v>4009</v>
      </c>
      <c r="B3567" s="2" t="s">
        <v>4006</v>
      </c>
      <c r="C3567" s="1"/>
      <c r="D3567" s="1"/>
      <c r="E3567" s="1"/>
      <c r="F3567" s="1" t="str">
        <f>IFERROR(__xludf.DUMMYFUNCTION("""COMPUTED_VALUE"""),"2022-04-11 07:48:22 UTC")</f>
        <v>2022-04-11 07:48:22 UTC</v>
      </c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>
      <c r="A3568" s="2" t="s">
        <v>4010</v>
      </c>
      <c r="B3568" s="2" t="s">
        <v>2734</v>
      </c>
      <c r="C3568" s="1"/>
      <c r="D3568" s="1"/>
      <c r="E3568" s="1"/>
      <c r="F3568" s="1" t="str">
        <f>IFERROR(__xludf.DUMMYFUNCTION("""COMPUTED_VALUE"""),"2022-04-11 07:48:21 UTC")</f>
        <v>2022-04-11 07:48:21 UTC</v>
      </c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>
      <c r="A3569" s="2" t="s">
        <v>4011</v>
      </c>
      <c r="B3569" s="1"/>
      <c r="C3569" s="1"/>
      <c r="D3569" s="1"/>
      <c r="E3569" s="1"/>
      <c r="F3569" s="1" t="str">
        <f>IFERROR(__xludf.DUMMYFUNCTION("""COMPUTED_VALUE"""),"2022-04-11 07:48:14 UTC")</f>
        <v>2022-04-11 07:48:14 UTC</v>
      </c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>
      <c r="A3570" s="2" t="s">
        <v>4012</v>
      </c>
      <c r="B3570" s="1"/>
      <c r="C3570" s="1"/>
      <c r="D3570" s="1"/>
      <c r="E3570" s="1"/>
      <c r="F3570" s="1" t="str">
        <f>IFERROR(__xludf.DUMMYFUNCTION("""COMPUTED_VALUE"""),"2022-04-11 07:47:56 UTC")</f>
        <v>2022-04-11 07:47:56 UTC</v>
      </c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>
      <c r="A3571" s="2" t="s">
        <v>4012</v>
      </c>
      <c r="B3571" s="2" t="s">
        <v>3968</v>
      </c>
      <c r="C3571" s="1"/>
      <c r="D3571" s="1"/>
      <c r="E3571" s="1"/>
      <c r="F3571" s="1" t="str">
        <f>IFERROR(__xludf.DUMMYFUNCTION("""COMPUTED_VALUE"""),"2022-04-11 07:47:56 UTC")</f>
        <v>2022-04-11 07:47:56 UTC</v>
      </c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>
      <c r="A3572" s="2" t="s">
        <v>4013</v>
      </c>
      <c r="B3572" s="2" t="s">
        <v>3968</v>
      </c>
      <c r="C3572" s="1"/>
      <c r="D3572" s="1"/>
      <c r="E3572" s="1"/>
      <c r="F3572" s="1" t="str">
        <f>IFERROR(__xludf.DUMMYFUNCTION("""COMPUTED_VALUE"""),"2022-04-11 07:47:44 UTC")</f>
        <v>2022-04-11 07:47:44 UTC</v>
      </c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>
      <c r="A3573" s="2" t="s">
        <v>4014</v>
      </c>
      <c r="B3573" s="2" t="s">
        <v>3968</v>
      </c>
      <c r="C3573" s="1"/>
      <c r="D3573" s="1"/>
      <c r="E3573" s="1"/>
      <c r="F3573" s="1" t="str">
        <f>IFERROR(__xludf.DUMMYFUNCTION("""COMPUTED_VALUE"""),"2022-04-11 07:47:37 UTC")</f>
        <v>2022-04-11 07:47:37 UTC</v>
      </c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>
      <c r="A3574" s="2" t="s">
        <v>4015</v>
      </c>
      <c r="B3574" s="2" t="s">
        <v>4016</v>
      </c>
      <c r="C3574" s="1"/>
      <c r="D3574" s="1"/>
      <c r="E3574" s="1"/>
      <c r="F3574" s="1" t="str">
        <f>IFERROR(__xludf.DUMMYFUNCTION("""COMPUTED_VALUE"""),"2022-04-11 07:47:02 UTC")</f>
        <v>2022-04-11 07:47:02 UTC</v>
      </c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>
      <c r="A3575" s="2" t="s">
        <v>4017</v>
      </c>
      <c r="B3575" s="1"/>
      <c r="C3575" s="1"/>
      <c r="D3575" s="1"/>
      <c r="E3575" s="1"/>
      <c r="F3575" s="1" t="str">
        <f>IFERROR(__xludf.DUMMYFUNCTION("""COMPUTED_VALUE"""),"2022-04-11 07:47:00 UTC")</f>
        <v>2022-04-11 07:47:00 UTC</v>
      </c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>
      <c r="A3576" s="2" t="s">
        <v>4018</v>
      </c>
      <c r="B3576" s="1"/>
      <c r="C3576" s="1"/>
      <c r="D3576" s="1"/>
      <c r="E3576" s="1"/>
      <c r="F3576" s="1" t="str">
        <f>IFERROR(__xludf.DUMMYFUNCTION("""COMPUTED_VALUE"""),"2022-04-11 07:46:58 UTC")</f>
        <v>2022-04-11 07:46:58 UTC</v>
      </c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>
      <c r="A3577" s="2" t="s">
        <v>4019</v>
      </c>
      <c r="B3577" s="1"/>
      <c r="C3577" s="1"/>
      <c r="D3577" s="1"/>
      <c r="E3577" s="1"/>
      <c r="F3577" s="1" t="str">
        <f>IFERROR(__xludf.DUMMYFUNCTION("""COMPUTED_VALUE"""),"2022-04-11 07:46:46 UTC")</f>
        <v>2022-04-11 07:46:46 UTC</v>
      </c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>
      <c r="A3578" s="2" t="s">
        <v>4020</v>
      </c>
      <c r="B3578" s="1"/>
      <c r="C3578" s="1"/>
      <c r="D3578" s="1"/>
      <c r="E3578" s="1"/>
      <c r="F3578" s="1" t="str">
        <f>IFERROR(__xludf.DUMMYFUNCTION("""COMPUTED_VALUE"""),"2022-04-11 07:46:45 UTC")</f>
        <v>2022-04-11 07:46:45 UTC</v>
      </c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>
      <c r="A3579" s="2" t="s">
        <v>4021</v>
      </c>
      <c r="B3579" s="1"/>
      <c r="C3579" s="1"/>
      <c r="D3579" s="1"/>
      <c r="E3579" s="1"/>
      <c r="F3579" s="1" t="str">
        <f>IFERROR(__xludf.DUMMYFUNCTION("""COMPUTED_VALUE"""),"2022-04-11 07:45:59 UTC")</f>
        <v>2022-04-11 07:45:59 UTC</v>
      </c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>
      <c r="A3580" s="2" t="s">
        <v>4022</v>
      </c>
      <c r="B3580" s="1"/>
      <c r="C3580" s="1"/>
      <c r="D3580" s="1"/>
      <c r="E3580" s="1"/>
      <c r="F3580" s="1" t="str">
        <f>IFERROR(__xludf.DUMMYFUNCTION("""COMPUTED_VALUE"""),"2022-04-11 07:45:51 UTC")</f>
        <v>2022-04-11 07:45:51 UTC</v>
      </c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>
      <c r="A3581" s="2" t="s">
        <v>4023</v>
      </c>
      <c r="B3581" s="2" t="s">
        <v>3235</v>
      </c>
      <c r="C3581" s="1"/>
      <c r="D3581" s="1"/>
      <c r="E3581" s="1"/>
      <c r="F3581" s="1" t="str">
        <f>IFERROR(__xludf.DUMMYFUNCTION("""COMPUTED_VALUE"""),"2022-04-11 07:45:44 UTC")</f>
        <v>2022-04-11 07:45:44 UTC</v>
      </c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>
      <c r="A3582" s="2" t="s">
        <v>4024</v>
      </c>
      <c r="B3582" s="2" t="s">
        <v>3860</v>
      </c>
      <c r="C3582" s="1"/>
      <c r="D3582" s="1"/>
      <c r="E3582" s="1"/>
      <c r="F3582" s="1" t="str">
        <f>IFERROR(__xludf.DUMMYFUNCTION("""COMPUTED_VALUE"""),"2022-04-11 07:45:38 UTC")</f>
        <v>2022-04-11 07:45:38 UTC</v>
      </c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>
      <c r="A3583" s="2" t="s">
        <v>4025</v>
      </c>
      <c r="B3583" s="2" t="s">
        <v>2621</v>
      </c>
      <c r="C3583" s="1"/>
      <c r="D3583" s="1"/>
      <c r="E3583" s="1"/>
      <c r="F3583" s="1" t="str">
        <f>IFERROR(__xludf.DUMMYFUNCTION("""COMPUTED_VALUE"""),"2022-04-11 07:45:16 UTC")</f>
        <v>2022-04-11 07:45:16 UTC</v>
      </c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>
      <c r="A3584" s="2" t="s">
        <v>4026</v>
      </c>
      <c r="B3584" s="2" t="s">
        <v>2621</v>
      </c>
      <c r="C3584" s="1"/>
      <c r="D3584" s="1"/>
      <c r="E3584" s="1"/>
      <c r="F3584" s="1" t="str">
        <f>IFERROR(__xludf.DUMMYFUNCTION("""COMPUTED_VALUE"""),"2022-04-11 07:45:14 UTC")</f>
        <v>2022-04-11 07:45:14 UTC</v>
      </c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>
      <c r="A3585" s="2" t="s">
        <v>4027</v>
      </c>
      <c r="B3585" s="1"/>
      <c r="C3585" s="1"/>
      <c r="D3585" s="1"/>
      <c r="E3585" s="1"/>
      <c r="F3585" s="1" t="str">
        <f>IFERROR(__xludf.DUMMYFUNCTION("""COMPUTED_VALUE"""),"2022-04-11 07:45:13 UTC")</f>
        <v>2022-04-11 07:45:13 UTC</v>
      </c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>
      <c r="A3586" s="2" t="s">
        <v>4028</v>
      </c>
      <c r="B3586" s="2" t="s">
        <v>2621</v>
      </c>
      <c r="C3586" s="1"/>
      <c r="D3586" s="1"/>
      <c r="E3586" s="1"/>
      <c r="F3586" s="1" t="str">
        <f>IFERROR(__xludf.DUMMYFUNCTION("""COMPUTED_VALUE"""),"2022-04-11 07:45:12 UTC")</f>
        <v>2022-04-11 07:45:12 UTC</v>
      </c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>
      <c r="A3587" s="2" t="s">
        <v>4029</v>
      </c>
      <c r="B3587" s="2" t="s">
        <v>2621</v>
      </c>
      <c r="C3587" s="1"/>
      <c r="D3587" s="1"/>
      <c r="E3587" s="1"/>
      <c r="F3587" s="1" t="str">
        <f>IFERROR(__xludf.DUMMYFUNCTION("""COMPUTED_VALUE"""),"2022-04-11 07:45:11 UTC")</f>
        <v>2022-04-11 07:45:11 UTC</v>
      </c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>
      <c r="A3588" s="2" t="s">
        <v>4030</v>
      </c>
      <c r="B3588" s="1"/>
      <c r="C3588" s="1"/>
      <c r="D3588" s="1"/>
      <c r="E3588" s="1"/>
      <c r="F3588" s="1" t="str">
        <f>IFERROR(__xludf.DUMMYFUNCTION("""COMPUTED_VALUE"""),"2022-04-11 07:45:10 UTC")</f>
        <v>2022-04-11 07:45:10 UTC</v>
      </c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>
      <c r="A3589" s="2" t="s">
        <v>4030</v>
      </c>
      <c r="B3589" s="2" t="s">
        <v>2621</v>
      </c>
      <c r="C3589" s="1"/>
      <c r="D3589" s="1"/>
      <c r="E3589" s="1"/>
      <c r="F3589" s="1" t="str">
        <f>IFERROR(__xludf.DUMMYFUNCTION("""COMPUTED_VALUE"""),"2022-04-11 07:45:10 UTC")</f>
        <v>2022-04-11 07:45:10 UTC</v>
      </c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>
      <c r="A3590" s="2" t="s">
        <v>4031</v>
      </c>
      <c r="B3590" s="2" t="s">
        <v>2621</v>
      </c>
      <c r="C3590" s="1"/>
      <c r="D3590" s="1"/>
      <c r="E3590" s="1"/>
      <c r="F3590" s="1" t="str">
        <f>IFERROR(__xludf.DUMMYFUNCTION("""COMPUTED_VALUE"""),"2022-04-11 07:45:08 UTC")</f>
        <v>2022-04-11 07:45:08 UTC</v>
      </c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>
      <c r="A3591" s="2" t="s">
        <v>4032</v>
      </c>
      <c r="B3591" s="2" t="s">
        <v>2621</v>
      </c>
      <c r="C3591" s="1"/>
      <c r="D3591" s="1"/>
      <c r="E3591" s="1"/>
      <c r="F3591" s="1" t="str">
        <f>IFERROR(__xludf.DUMMYFUNCTION("""COMPUTED_VALUE"""),"2022-04-11 07:45:07 UTC")</f>
        <v>2022-04-11 07:45:07 UTC</v>
      </c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>
      <c r="A3592" s="2" t="s">
        <v>4033</v>
      </c>
      <c r="B3592" s="2" t="s">
        <v>2621</v>
      </c>
      <c r="C3592" s="1"/>
      <c r="D3592" s="1"/>
      <c r="E3592" s="1"/>
      <c r="F3592" s="1" t="str">
        <f>IFERROR(__xludf.DUMMYFUNCTION("""COMPUTED_VALUE"""),"2022-04-11 07:45:05 UTC")</f>
        <v>2022-04-11 07:45:05 UTC</v>
      </c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>
      <c r="A3593" s="2" t="s">
        <v>4034</v>
      </c>
      <c r="B3593" s="2" t="s">
        <v>2621</v>
      </c>
      <c r="C3593" s="1"/>
      <c r="D3593" s="1"/>
      <c r="E3593" s="1"/>
      <c r="F3593" s="1" t="str">
        <f>IFERROR(__xludf.DUMMYFUNCTION("""COMPUTED_VALUE"""),"2022-04-11 07:45:04 UTC")</f>
        <v>2022-04-11 07:45:04 UTC</v>
      </c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>
      <c r="A3594" s="2" t="s">
        <v>4035</v>
      </c>
      <c r="B3594" s="1"/>
      <c r="C3594" s="1"/>
      <c r="D3594" s="1"/>
      <c r="E3594" s="1"/>
      <c r="F3594" s="1" t="str">
        <f>IFERROR(__xludf.DUMMYFUNCTION("""COMPUTED_VALUE"""),"2022-04-11 07:45:03 UTC")</f>
        <v>2022-04-11 07:45:03 UTC</v>
      </c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>
      <c r="A3595" s="2" t="s">
        <v>4035</v>
      </c>
      <c r="B3595" s="1"/>
      <c r="C3595" s="1"/>
      <c r="D3595" s="1"/>
      <c r="E3595" s="1"/>
      <c r="F3595" s="1" t="str">
        <f>IFERROR(__xludf.DUMMYFUNCTION("""COMPUTED_VALUE"""),"2022-04-11 07:45:03 UTC")</f>
        <v>2022-04-11 07:45:03 UTC</v>
      </c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>
      <c r="A3596" s="2" t="s">
        <v>4036</v>
      </c>
      <c r="B3596" s="2" t="s">
        <v>2621</v>
      </c>
      <c r="C3596" s="1"/>
      <c r="D3596" s="1"/>
      <c r="E3596" s="1"/>
      <c r="F3596" s="1" t="str">
        <f>IFERROR(__xludf.DUMMYFUNCTION("""COMPUTED_VALUE"""),"2022-04-11 07:45:02 UTC")</f>
        <v>2022-04-11 07:45:02 UTC</v>
      </c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>
      <c r="A3597" s="2" t="s">
        <v>4037</v>
      </c>
      <c r="B3597" s="1"/>
      <c r="C3597" s="1"/>
      <c r="D3597" s="1"/>
      <c r="E3597" s="1"/>
      <c r="F3597" s="1" t="str">
        <f>IFERROR(__xludf.DUMMYFUNCTION("""COMPUTED_VALUE"""),"2022-04-11 07:45:01 UTC")</f>
        <v>2022-04-11 07:45:01 UTC</v>
      </c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>
      <c r="A3598" s="2" t="s">
        <v>4037</v>
      </c>
      <c r="B3598" s="2" t="s">
        <v>4038</v>
      </c>
      <c r="C3598" s="1"/>
      <c r="D3598" s="1"/>
      <c r="E3598" s="1"/>
      <c r="F3598" s="1" t="str">
        <f>IFERROR(__xludf.DUMMYFUNCTION("""COMPUTED_VALUE"""),"2022-04-11 07:45:01 UTC")</f>
        <v>2022-04-11 07:45:01 UTC</v>
      </c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>
      <c r="A3599" s="2" t="s">
        <v>4039</v>
      </c>
      <c r="B3599" s="1"/>
      <c r="C3599" s="1"/>
      <c r="D3599" s="1"/>
      <c r="E3599" s="1"/>
      <c r="F3599" s="1" t="str">
        <f>IFERROR(__xludf.DUMMYFUNCTION("""COMPUTED_VALUE"""),"2022-04-11 07:45:00 UTC")</f>
        <v>2022-04-11 07:45:00 UTC</v>
      </c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>
      <c r="A3600" s="2" t="s">
        <v>4040</v>
      </c>
      <c r="B3600" s="2" t="s">
        <v>2621</v>
      </c>
      <c r="C3600" s="1"/>
      <c r="D3600" s="1"/>
      <c r="E3600" s="1"/>
      <c r="F3600" s="1" t="str">
        <f>IFERROR(__xludf.DUMMYFUNCTION("""COMPUTED_VALUE"""),"2022-04-11 07:44:59 UTC")</f>
        <v>2022-04-11 07:44:59 UTC</v>
      </c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>
      <c r="A3601" s="2" t="s">
        <v>4041</v>
      </c>
      <c r="B3601" s="2" t="s">
        <v>2621</v>
      </c>
      <c r="C3601" s="1"/>
      <c r="D3601" s="1"/>
      <c r="E3601" s="1"/>
      <c r="F3601" s="1" t="str">
        <f>IFERROR(__xludf.DUMMYFUNCTION("""COMPUTED_VALUE"""),"2022-04-11 07:44:57 UTC")</f>
        <v>2022-04-11 07:44:57 UTC</v>
      </c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>
      <c r="A3602" s="2" t="s">
        <v>4042</v>
      </c>
      <c r="B3602" s="2" t="s">
        <v>2621</v>
      </c>
      <c r="C3602" s="1"/>
      <c r="D3602" s="1"/>
      <c r="E3602" s="1"/>
      <c r="F3602" s="1" t="str">
        <f>IFERROR(__xludf.DUMMYFUNCTION("""COMPUTED_VALUE"""),"2022-04-11 07:44:55 UTC")</f>
        <v>2022-04-11 07:44:55 UTC</v>
      </c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>
      <c r="A3603" s="2" t="s">
        <v>4043</v>
      </c>
      <c r="B3603" s="1"/>
      <c r="C3603" s="1"/>
      <c r="D3603" s="1"/>
      <c r="E3603" s="1"/>
      <c r="F3603" s="1" t="str">
        <f>IFERROR(__xludf.DUMMYFUNCTION("""COMPUTED_VALUE"""),"2022-04-11 07:44:53 UTC")</f>
        <v>2022-04-11 07:44:53 UTC</v>
      </c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>
      <c r="A3604" s="2" t="s">
        <v>4044</v>
      </c>
      <c r="B3604" s="2" t="s">
        <v>1663</v>
      </c>
      <c r="C3604" s="1"/>
      <c r="D3604" s="1"/>
      <c r="E3604" s="1"/>
      <c r="F3604" s="1" t="str">
        <f>IFERROR(__xludf.DUMMYFUNCTION("""COMPUTED_VALUE"""),"2022-04-11 07:44:50 UTC")</f>
        <v>2022-04-11 07:44:50 UTC</v>
      </c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>
      <c r="A3605" s="2" t="s">
        <v>4045</v>
      </c>
      <c r="B3605" s="1"/>
      <c r="C3605" s="1"/>
      <c r="D3605" s="1"/>
      <c r="E3605" s="1"/>
      <c r="F3605" s="1" t="str">
        <f>IFERROR(__xludf.DUMMYFUNCTION("""COMPUTED_VALUE"""),"2022-04-11 07:44:49 UTC")</f>
        <v>2022-04-11 07:44:49 UTC</v>
      </c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>
      <c r="A3606" s="2" t="s">
        <v>4046</v>
      </c>
      <c r="B3606" s="2" t="s">
        <v>4047</v>
      </c>
      <c r="C3606" s="1"/>
      <c r="D3606" s="1"/>
      <c r="E3606" s="1"/>
      <c r="F3606" s="1" t="str">
        <f>IFERROR(__xludf.DUMMYFUNCTION("""COMPUTED_VALUE"""),"2022-04-11 07:44:47 UTC")</f>
        <v>2022-04-11 07:44:47 UTC</v>
      </c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>
      <c r="A3607" s="2" t="s">
        <v>4046</v>
      </c>
      <c r="B3607" s="2" t="s">
        <v>2621</v>
      </c>
      <c r="C3607" s="1"/>
      <c r="D3607" s="1"/>
      <c r="E3607" s="1"/>
      <c r="F3607" s="1" t="str">
        <f>IFERROR(__xludf.DUMMYFUNCTION("""COMPUTED_VALUE"""),"2022-04-11 07:44:47 UTC")</f>
        <v>2022-04-11 07:44:47 UTC</v>
      </c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>
      <c r="A3608" s="2" t="s">
        <v>4048</v>
      </c>
      <c r="B3608" s="2" t="s">
        <v>2311</v>
      </c>
      <c r="C3608" s="1"/>
      <c r="D3608" s="1"/>
      <c r="E3608" s="1"/>
      <c r="F3608" s="1" t="str">
        <f>IFERROR(__xludf.DUMMYFUNCTION("""COMPUTED_VALUE"""),"2022-04-11 07:44:46 UTC")</f>
        <v>2022-04-11 07:44:46 UTC</v>
      </c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>
      <c r="A3609" s="2" t="s">
        <v>4049</v>
      </c>
      <c r="B3609" s="1"/>
      <c r="C3609" s="1"/>
      <c r="D3609" s="1"/>
      <c r="E3609" s="1"/>
      <c r="F3609" s="1" t="str">
        <f>IFERROR(__xludf.DUMMYFUNCTION("""COMPUTED_VALUE"""),"2022-04-11 07:44:43 UTC")</f>
        <v>2022-04-11 07:44:43 UTC</v>
      </c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>
      <c r="A3610" s="2" t="s">
        <v>4050</v>
      </c>
      <c r="B3610" s="1"/>
      <c r="C3610" s="1"/>
      <c r="D3610" s="1"/>
      <c r="E3610" s="1"/>
      <c r="F3610" s="1" t="str">
        <f>IFERROR(__xludf.DUMMYFUNCTION("""COMPUTED_VALUE"""),"2022-04-11 07:44:40 UTC")</f>
        <v>2022-04-11 07:44:40 UTC</v>
      </c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>
      <c r="A3611" s="2" t="s">
        <v>4051</v>
      </c>
      <c r="B3611" s="2" t="s">
        <v>4052</v>
      </c>
      <c r="C3611" s="1"/>
      <c r="D3611" s="1"/>
      <c r="E3611" s="1"/>
      <c r="F3611" s="1" t="str">
        <f>IFERROR(__xludf.DUMMYFUNCTION("""COMPUTED_VALUE"""),"2022-04-11 07:44:30 UTC")</f>
        <v>2022-04-11 07:44:30 UTC</v>
      </c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>
      <c r="A3612" s="2" t="s">
        <v>4053</v>
      </c>
      <c r="B3612" s="1"/>
      <c r="C3612" s="1"/>
      <c r="D3612" s="1"/>
      <c r="E3612" s="1"/>
      <c r="F3612" s="1" t="str">
        <f>IFERROR(__xludf.DUMMYFUNCTION("""COMPUTED_VALUE"""),"2022-04-11 07:43:28 UTC")</f>
        <v>2022-04-11 07:43:28 UTC</v>
      </c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>
      <c r="A3613" s="2" t="s">
        <v>4053</v>
      </c>
      <c r="B3613" s="2" t="s">
        <v>1663</v>
      </c>
      <c r="C3613" s="1"/>
      <c r="D3613" s="1"/>
      <c r="E3613" s="1"/>
      <c r="F3613" s="1" t="str">
        <f>IFERROR(__xludf.DUMMYFUNCTION("""COMPUTED_VALUE"""),"2022-04-11 07:43:28 UTC")</f>
        <v>2022-04-11 07:43:28 UTC</v>
      </c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>
      <c r="A3614" s="2" t="s">
        <v>4054</v>
      </c>
      <c r="B3614" s="1"/>
      <c r="C3614" s="1"/>
      <c r="D3614" s="1"/>
      <c r="E3614" s="1"/>
      <c r="F3614" s="1" t="str">
        <f>IFERROR(__xludf.DUMMYFUNCTION("""COMPUTED_VALUE"""),"2022-04-11 07:43:20 UTC")</f>
        <v>2022-04-11 07:43:20 UTC</v>
      </c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>
      <c r="A3615" s="2" t="s">
        <v>4055</v>
      </c>
      <c r="B3615" s="1"/>
      <c r="C3615" s="1"/>
      <c r="D3615" s="1"/>
      <c r="E3615" s="1"/>
      <c r="F3615" s="1" t="str">
        <f>IFERROR(__xludf.DUMMYFUNCTION("""COMPUTED_VALUE"""),"2022-04-11 07:43:13 UTC")</f>
        <v>2022-04-11 07:43:13 UTC</v>
      </c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>
      <c r="A3616" s="2" t="s">
        <v>4056</v>
      </c>
      <c r="B3616" s="1"/>
      <c r="C3616" s="1"/>
      <c r="D3616" s="1"/>
      <c r="E3616" s="1"/>
      <c r="F3616" s="1" t="str">
        <f>IFERROR(__xludf.DUMMYFUNCTION("""COMPUTED_VALUE"""),"2022-04-11 07:42:53 UTC")</f>
        <v>2022-04-11 07:42:53 UTC</v>
      </c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>
      <c r="A3617" s="2" t="s">
        <v>4057</v>
      </c>
      <c r="B3617" s="2" t="s">
        <v>4058</v>
      </c>
      <c r="C3617" s="1"/>
      <c r="D3617" s="1"/>
      <c r="E3617" s="1"/>
      <c r="F3617" s="1" t="str">
        <f>IFERROR(__xludf.DUMMYFUNCTION("""COMPUTED_VALUE"""),"2022-04-11 07:42:51 UTC")</f>
        <v>2022-04-11 07:42:51 UTC</v>
      </c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>
      <c r="A3618" s="2" t="s">
        <v>4059</v>
      </c>
      <c r="B3618" s="2" t="s">
        <v>4060</v>
      </c>
      <c r="C3618" s="1"/>
      <c r="D3618" s="1"/>
      <c r="E3618" s="1"/>
      <c r="F3618" s="1" t="str">
        <f>IFERROR(__xludf.DUMMYFUNCTION("""COMPUTED_VALUE"""),"2022-04-11 07:42:50 UTC")</f>
        <v>2022-04-11 07:42:50 UTC</v>
      </c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>
      <c r="A3619" s="2" t="s">
        <v>4061</v>
      </c>
      <c r="B3619" s="2" t="s">
        <v>4062</v>
      </c>
      <c r="C3619" s="1"/>
      <c r="D3619" s="1"/>
      <c r="E3619" s="1"/>
      <c r="F3619" s="1" t="str">
        <f>IFERROR(__xludf.DUMMYFUNCTION("""COMPUTED_VALUE"""),"2022-04-11 07:42:13 UTC")</f>
        <v>2022-04-11 07:42:13 UTC</v>
      </c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>
      <c r="A3620" s="2" t="s">
        <v>4061</v>
      </c>
      <c r="B3620" s="2" t="s">
        <v>4063</v>
      </c>
      <c r="C3620" s="1"/>
      <c r="D3620" s="1"/>
      <c r="E3620" s="1"/>
      <c r="F3620" s="1" t="str">
        <f>IFERROR(__xludf.DUMMYFUNCTION("""COMPUTED_VALUE"""),"2022-04-11 07:42:13 UTC")</f>
        <v>2022-04-11 07:42:13 UTC</v>
      </c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>
      <c r="A3621" s="2" t="s">
        <v>4064</v>
      </c>
      <c r="B3621" s="1"/>
      <c r="C3621" s="1"/>
      <c r="D3621" s="1"/>
      <c r="E3621" s="1"/>
      <c r="F3621" s="1" t="str">
        <f>IFERROR(__xludf.DUMMYFUNCTION("""COMPUTED_VALUE"""),"2022-04-11 07:42:06 UTC")</f>
        <v>2022-04-11 07:42:06 UTC</v>
      </c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>
      <c r="A3622" s="2" t="s">
        <v>4065</v>
      </c>
      <c r="B3622" s="1"/>
      <c r="C3622" s="1"/>
      <c r="D3622" s="1"/>
      <c r="E3622" s="1"/>
      <c r="F3622" s="1" t="str">
        <f>IFERROR(__xludf.DUMMYFUNCTION("""COMPUTED_VALUE"""),"2022-04-11 07:41:59 UTC")</f>
        <v>2022-04-11 07:41:59 UTC</v>
      </c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>
      <c r="A3623" s="2" t="s">
        <v>4066</v>
      </c>
      <c r="B3623" s="1"/>
      <c r="C3623" s="1"/>
      <c r="D3623" s="1"/>
      <c r="E3623" s="1"/>
      <c r="F3623" s="1" t="str">
        <f>IFERROR(__xludf.DUMMYFUNCTION("""COMPUTED_VALUE"""),"2022-04-11 07:41:56 UTC")</f>
        <v>2022-04-11 07:41:56 UTC</v>
      </c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>
      <c r="A3624" s="2" t="s">
        <v>4067</v>
      </c>
      <c r="B3624" s="2" t="s">
        <v>4062</v>
      </c>
      <c r="C3624" s="1"/>
      <c r="D3624" s="1"/>
      <c r="E3624" s="1"/>
      <c r="F3624" s="1" t="str">
        <f>IFERROR(__xludf.DUMMYFUNCTION("""COMPUTED_VALUE"""),"2022-04-11 07:41:54 UTC")</f>
        <v>2022-04-11 07:41:54 UTC</v>
      </c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>
      <c r="A3625" s="2" t="s">
        <v>4068</v>
      </c>
      <c r="B3625" s="2" t="s">
        <v>4062</v>
      </c>
      <c r="C3625" s="1"/>
      <c r="D3625" s="1"/>
      <c r="E3625" s="1"/>
      <c r="F3625" s="1" t="str">
        <f>IFERROR(__xludf.DUMMYFUNCTION("""COMPUTED_VALUE"""),"2022-04-11 07:41:51 UTC")</f>
        <v>2022-04-11 07:41:51 UTC</v>
      </c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>
      <c r="A3626" s="2" t="s">
        <v>4069</v>
      </c>
      <c r="B3626" s="2" t="s">
        <v>3239</v>
      </c>
      <c r="C3626" s="1"/>
      <c r="D3626" s="1"/>
      <c r="E3626" s="1"/>
      <c r="F3626" s="1" t="str">
        <f>IFERROR(__xludf.DUMMYFUNCTION("""COMPUTED_VALUE"""),"2022-04-11 07:41:50 UTC")</f>
        <v>2022-04-11 07:41:50 UTC</v>
      </c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>
      <c r="A3627" s="2" t="s">
        <v>4070</v>
      </c>
      <c r="B3627" s="2" t="s">
        <v>100</v>
      </c>
      <c r="C3627" s="1"/>
      <c r="D3627" s="1"/>
      <c r="E3627" s="1"/>
      <c r="F3627" s="1" t="str">
        <f>IFERROR(__xludf.DUMMYFUNCTION("""COMPUTED_VALUE"""),"2022-04-11 07:41:46 UTC")</f>
        <v>2022-04-11 07:41:46 UTC</v>
      </c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>
      <c r="A3628" s="2" t="s">
        <v>4071</v>
      </c>
      <c r="B3628" s="1"/>
      <c r="C3628" s="1"/>
      <c r="D3628" s="1"/>
      <c r="E3628" s="1"/>
      <c r="F3628" s="1" t="str">
        <f>IFERROR(__xludf.DUMMYFUNCTION("""COMPUTED_VALUE"""),"2022-04-11 07:41:43 UTC")</f>
        <v>2022-04-11 07:41:43 UTC</v>
      </c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>
      <c r="A3629" s="2" t="s">
        <v>4071</v>
      </c>
      <c r="B3629" s="2" t="s">
        <v>100</v>
      </c>
      <c r="C3629" s="1"/>
      <c r="D3629" s="1"/>
      <c r="E3629" s="1"/>
      <c r="F3629" s="1" t="str">
        <f>IFERROR(__xludf.DUMMYFUNCTION("""COMPUTED_VALUE"""),"2022-04-11 07:41:43 UTC")</f>
        <v>2022-04-11 07:41:43 UTC</v>
      </c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>
      <c r="A3630" s="2" t="s">
        <v>4072</v>
      </c>
      <c r="B3630" s="2" t="s">
        <v>4062</v>
      </c>
      <c r="C3630" s="1"/>
      <c r="D3630" s="1"/>
      <c r="E3630" s="1"/>
      <c r="F3630" s="1" t="str">
        <f>IFERROR(__xludf.DUMMYFUNCTION("""COMPUTED_VALUE"""),"2022-04-11 07:41:29 UTC")</f>
        <v>2022-04-11 07:41:29 UTC</v>
      </c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>
      <c r="A3631" s="2" t="s">
        <v>4073</v>
      </c>
      <c r="B3631" s="1"/>
      <c r="C3631" s="1"/>
      <c r="D3631" s="1"/>
      <c r="E3631" s="1"/>
      <c r="F3631" s="1" t="str">
        <f>IFERROR(__xludf.DUMMYFUNCTION("""COMPUTED_VALUE"""),"2022-04-11 07:41:27 UTC")</f>
        <v>2022-04-11 07:41:27 UTC</v>
      </c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>
      <c r="A3632" s="2" t="s">
        <v>4074</v>
      </c>
      <c r="B3632" s="2" t="s">
        <v>3239</v>
      </c>
      <c r="C3632" s="1"/>
      <c r="D3632" s="1"/>
      <c r="E3632" s="1"/>
      <c r="F3632" s="1" t="str">
        <f>IFERROR(__xludf.DUMMYFUNCTION("""COMPUTED_VALUE"""),"2022-04-11 07:41:26 UTC")</f>
        <v>2022-04-11 07:41:26 UTC</v>
      </c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>
      <c r="A3633" s="2" t="s">
        <v>4075</v>
      </c>
      <c r="B3633" s="2" t="s">
        <v>4062</v>
      </c>
      <c r="C3633" s="1"/>
      <c r="D3633" s="1"/>
      <c r="E3633" s="1"/>
      <c r="F3633" s="1" t="str">
        <f>IFERROR(__xludf.DUMMYFUNCTION("""COMPUTED_VALUE"""),"2022-04-11 07:41:23 UTC")</f>
        <v>2022-04-11 07:41:23 UTC</v>
      </c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>
      <c r="A3634" s="2" t="s">
        <v>4076</v>
      </c>
      <c r="B3634" s="2" t="s">
        <v>4062</v>
      </c>
      <c r="C3634" s="1"/>
      <c r="D3634" s="1"/>
      <c r="E3634" s="1"/>
      <c r="F3634" s="1" t="str">
        <f>IFERROR(__xludf.DUMMYFUNCTION("""COMPUTED_VALUE"""),"2022-04-11 07:41:21 UTC")</f>
        <v>2022-04-11 07:41:21 UTC</v>
      </c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>
      <c r="A3635" s="2" t="s">
        <v>4077</v>
      </c>
      <c r="B3635" s="1"/>
      <c r="C3635" s="1"/>
      <c r="D3635" s="1"/>
      <c r="E3635" s="1"/>
      <c r="F3635" s="1" t="str">
        <f>IFERROR(__xludf.DUMMYFUNCTION("""COMPUTED_VALUE"""),"2022-04-11 07:41:10 UTC")</f>
        <v>2022-04-11 07:41:10 UTC</v>
      </c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>
      <c r="A3636" s="2" t="s">
        <v>4078</v>
      </c>
      <c r="B3636" s="1"/>
      <c r="C3636" s="1"/>
      <c r="D3636" s="1"/>
      <c r="E3636" s="1"/>
      <c r="F3636" s="1" t="str">
        <f>IFERROR(__xludf.DUMMYFUNCTION("""COMPUTED_VALUE"""),"2022-04-11 07:41:07 UTC")</f>
        <v>2022-04-11 07:41:07 UTC</v>
      </c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>
      <c r="A3637" s="2" t="s">
        <v>4079</v>
      </c>
      <c r="B3637" s="1"/>
      <c r="C3637" s="1"/>
      <c r="D3637" s="1"/>
      <c r="E3637" s="1"/>
      <c r="F3637" s="1" t="str">
        <f>IFERROR(__xludf.DUMMYFUNCTION("""COMPUTED_VALUE"""),"2022-04-11 07:41:05 UTC")</f>
        <v>2022-04-11 07:41:05 UTC</v>
      </c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>
      <c r="A3638" s="2" t="s">
        <v>4080</v>
      </c>
      <c r="B3638" s="1"/>
      <c r="C3638" s="1"/>
      <c r="D3638" s="1"/>
      <c r="E3638" s="1"/>
      <c r="F3638" s="1" t="str">
        <f>IFERROR(__xludf.DUMMYFUNCTION("""COMPUTED_VALUE"""),"2022-04-11 07:41:04 UTC")</f>
        <v>2022-04-11 07:41:04 UTC</v>
      </c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>
      <c r="A3639" s="2" t="s">
        <v>4081</v>
      </c>
      <c r="B3639" s="1"/>
      <c r="C3639" s="1"/>
      <c r="D3639" s="1"/>
      <c r="E3639" s="1"/>
      <c r="F3639" s="1" t="str">
        <f>IFERROR(__xludf.DUMMYFUNCTION("""COMPUTED_VALUE"""),"2022-04-11 07:41:02 UTC")</f>
        <v>2022-04-11 07:41:02 UTC</v>
      </c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>
      <c r="A3640" s="2" t="s">
        <v>4082</v>
      </c>
      <c r="B3640" s="1"/>
      <c r="C3640" s="1"/>
      <c r="D3640" s="1"/>
      <c r="E3640" s="1"/>
      <c r="F3640" s="1" t="str">
        <f>IFERROR(__xludf.DUMMYFUNCTION("""COMPUTED_VALUE"""),"2022-04-11 07:40:59 UTC")</f>
        <v>2022-04-11 07:40:59 UTC</v>
      </c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>
      <c r="A3641" s="2" t="s">
        <v>4083</v>
      </c>
      <c r="B3641" s="1"/>
      <c r="C3641" s="1"/>
      <c r="D3641" s="1"/>
      <c r="E3641" s="1"/>
      <c r="F3641" s="1" t="str">
        <f>IFERROR(__xludf.DUMMYFUNCTION("""COMPUTED_VALUE"""),"2022-04-11 07:40:56 UTC")</f>
        <v>2022-04-11 07:40:56 UTC</v>
      </c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>
      <c r="A3642" s="2" t="s">
        <v>4084</v>
      </c>
      <c r="B3642" s="2" t="s">
        <v>4085</v>
      </c>
      <c r="C3642" s="1"/>
      <c r="D3642" s="1"/>
      <c r="E3642" s="1"/>
      <c r="F3642" s="1" t="str">
        <f>IFERROR(__xludf.DUMMYFUNCTION("""COMPUTED_VALUE"""),"2022-04-11 07:40:45 UTC")</f>
        <v>2022-04-11 07:40:45 UTC</v>
      </c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>
      <c r="A3643" s="2" t="s">
        <v>4086</v>
      </c>
      <c r="B3643" s="1"/>
      <c r="C3643" s="1"/>
      <c r="D3643" s="1"/>
      <c r="E3643" s="1"/>
      <c r="F3643" s="1" t="str">
        <f>IFERROR(__xludf.DUMMYFUNCTION("""COMPUTED_VALUE"""),"2022-04-11 07:40:31 UTC")</f>
        <v>2022-04-11 07:40:31 UTC</v>
      </c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>
      <c r="A3644" s="2" t="s">
        <v>4086</v>
      </c>
      <c r="B3644" s="1"/>
      <c r="C3644" s="1"/>
      <c r="D3644" s="1"/>
      <c r="E3644" s="1"/>
      <c r="F3644" s="1" t="str">
        <f>IFERROR(__xludf.DUMMYFUNCTION("""COMPUTED_VALUE"""),"2022-04-11 07:40:31 UTC")</f>
        <v>2022-04-11 07:40:31 UTC</v>
      </c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>
      <c r="A3645" s="2" t="s">
        <v>4087</v>
      </c>
      <c r="B3645" s="1"/>
      <c r="C3645" s="1"/>
      <c r="D3645" s="1"/>
      <c r="E3645" s="1"/>
      <c r="F3645" s="1" t="str">
        <f>IFERROR(__xludf.DUMMYFUNCTION("""COMPUTED_VALUE"""),"2022-04-11 07:40:28 UTC")</f>
        <v>2022-04-11 07:40:28 UTC</v>
      </c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>
      <c r="A3646" s="2" t="s">
        <v>4088</v>
      </c>
      <c r="B3646" s="1"/>
      <c r="C3646" s="1"/>
      <c r="D3646" s="1"/>
      <c r="E3646" s="1"/>
      <c r="F3646" s="1" t="str">
        <f>IFERROR(__xludf.DUMMYFUNCTION("""COMPUTED_VALUE"""),"2022-04-11 07:40:23 UTC")</f>
        <v>2022-04-11 07:40:23 UTC</v>
      </c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>
      <c r="A3647" s="2" t="s">
        <v>4089</v>
      </c>
      <c r="B3647" s="1"/>
      <c r="C3647" s="1"/>
      <c r="D3647" s="1"/>
      <c r="E3647" s="1"/>
      <c r="F3647" s="1" t="str">
        <f>IFERROR(__xludf.DUMMYFUNCTION("""COMPUTED_VALUE"""),"2022-04-11 07:40:19 UTC")</f>
        <v>2022-04-11 07:40:19 UTC</v>
      </c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>
      <c r="A3648" s="2" t="s">
        <v>4090</v>
      </c>
      <c r="B3648" s="1"/>
      <c r="C3648" s="1"/>
      <c r="D3648" s="1"/>
      <c r="E3648" s="1"/>
      <c r="F3648" s="1" t="str">
        <f>IFERROR(__xludf.DUMMYFUNCTION("""COMPUTED_VALUE"""),"2022-04-11 07:40:14 UTC")</f>
        <v>2022-04-11 07:40:14 UTC</v>
      </c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>
      <c r="A3649" s="2" t="s">
        <v>4091</v>
      </c>
      <c r="B3649" s="1"/>
      <c r="C3649" s="1"/>
      <c r="D3649" s="1"/>
      <c r="E3649" s="1"/>
      <c r="F3649" s="1" t="str">
        <f>IFERROR(__xludf.DUMMYFUNCTION("""COMPUTED_VALUE"""),"2022-04-11 07:40:12 UTC")</f>
        <v>2022-04-11 07:40:12 UTC</v>
      </c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>
      <c r="A3650" s="2" t="s">
        <v>4091</v>
      </c>
      <c r="B3650" s="1"/>
      <c r="C3650" s="1"/>
      <c r="D3650" s="1"/>
      <c r="E3650" s="1"/>
      <c r="F3650" s="1" t="str">
        <f>IFERROR(__xludf.DUMMYFUNCTION("""COMPUTED_VALUE"""),"2022-04-11 07:40:12 UTC")</f>
        <v>2022-04-11 07:40:12 UTC</v>
      </c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>
      <c r="A3651" s="2" t="s">
        <v>4092</v>
      </c>
      <c r="B3651" s="2" t="s">
        <v>2311</v>
      </c>
      <c r="C3651" s="1"/>
      <c r="D3651" s="1"/>
      <c r="E3651" s="1"/>
      <c r="F3651" s="1" t="str">
        <f>IFERROR(__xludf.DUMMYFUNCTION("""COMPUTED_VALUE"""),"2022-04-11 07:40:10 UTC")</f>
        <v>2022-04-11 07:40:10 UTC</v>
      </c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>
      <c r="A3652" s="2" t="s">
        <v>4093</v>
      </c>
      <c r="B3652" s="1"/>
      <c r="C3652" s="1"/>
      <c r="D3652" s="1"/>
      <c r="E3652" s="1"/>
      <c r="F3652" s="1" t="str">
        <f>IFERROR(__xludf.DUMMYFUNCTION("""COMPUTED_VALUE"""),"2022-04-11 07:40:08 UTC")</f>
        <v>2022-04-11 07:40:08 UTC</v>
      </c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>
      <c r="A3653" s="2" t="s">
        <v>4094</v>
      </c>
      <c r="B3653" s="2" t="s">
        <v>4095</v>
      </c>
      <c r="C3653" s="1"/>
      <c r="D3653" s="1"/>
      <c r="E3653" s="1"/>
      <c r="F3653" s="1" t="str">
        <f>IFERROR(__xludf.DUMMYFUNCTION("""COMPUTED_VALUE"""),"2022-04-11 07:40:05 UTC")</f>
        <v>2022-04-11 07:40:05 UTC</v>
      </c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>
      <c r="A3654" s="2" t="s">
        <v>4096</v>
      </c>
      <c r="B3654" s="1"/>
      <c r="C3654" s="1"/>
      <c r="D3654" s="1"/>
      <c r="E3654" s="1"/>
      <c r="F3654" s="1" t="str">
        <f>IFERROR(__xludf.DUMMYFUNCTION("""COMPUTED_VALUE"""),"2022-04-11 07:40:02 UTC")</f>
        <v>2022-04-11 07:40:02 UTC</v>
      </c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>
      <c r="A3655" s="2" t="s">
        <v>4097</v>
      </c>
      <c r="B3655" s="1"/>
      <c r="C3655" s="1"/>
      <c r="D3655" s="1"/>
      <c r="E3655" s="1"/>
      <c r="F3655" s="1" t="str">
        <f>IFERROR(__xludf.DUMMYFUNCTION("""COMPUTED_VALUE"""),"2022-04-11 07:40:01 UTC")</f>
        <v>2022-04-11 07:40:01 UTC</v>
      </c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>
      <c r="A3656" s="2" t="s">
        <v>4098</v>
      </c>
      <c r="B3656" s="1"/>
      <c r="C3656" s="1"/>
      <c r="D3656" s="1"/>
      <c r="E3656" s="1"/>
      <c r="F3656" s="1" t="str">
        <f>IFERROR(__xludf.DUMMYFUNCTION("""COMPUTED_VALUE"""),"2022-04-11 07:40:00 UTC")</f>
        <v>2022-04-11 07:40:00 UTC</v>
      </c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>
      <c r="A3657" s="2" t="s">
        <v>4098</v>
      </c>
      <c r="B3657" s="1"/>
      <c r="C3657" s="1"/>
      <c r="D3657" s="1"/>
      <c r="E3657" s="1"/>
      <c r="F3657" s="1" t="str">
        <f>IFERROR(__xludf.DUMMYFUNCTION("""COMPUTED_VALUE"""),"2022-04-11 07:40:00 UTC")</f>
        <v>2022-04-11 07:40:00 UTC</v>
      </c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>
      <c r="A3658" s="2" t="s">
        <v>4099</v>
      </c>
      <c r="B3658" s="2" t="s">
        <v>4100</v>
      </c>
      <c r="C3658" s="1"/>
      <c r="D3658" s="1"/>
      <c r="E3658" s="1"/>
      <c r="F3658" s="1" t="str">
        <f>IFERROR(__xludf.DUMMYFUNCTION("""COMPUTED_VALUE"""),"2022-04-11 07:39:59 UTC")</f>
        <v>2022-04-11 07:39:59 UTC</v>
      </c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>
      <c r="A3659" s="2" t="s">
        <v>4099</v>
      </c>
      <c r="B3659" s="1"/>
      <c r="C3659" s="1"/>
      <c r="D3659" s="1"/>
      <c r="E3659" s="1"/>
      <c r="F3659" s="1" t="str">
        <f>IFERROR(__xludf.DUMMYFUNCTION("""COMPUTED_VALUE"""),"2022-04-11 07:39:59 UTC")</f>
        <v>2022-04-11 07:39:59 UTC</v>
      </c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>
      <c r="A3660" s="2" t="s">
        <v>4101</v>
      </c>
      <c r="B3660" s="1"/>
      <c r="C3660" s="1"/>
      <c r="D3660" s="1"/>
      <c r="E3660" s="1"/>
      <c r="F3660" s="1" t="str">
        <f>IFERROR(__xludf.DUMMYFUNCTION("""COMPUTED_VALUE"""),"2022-04-11 07:39:58 UTC")</f>
        <v>2022-04-11 07:39:58 UTC</v>
      </c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>
      <c r="A3661" s="2" t="s">
        <v>4102</v>
      </c>
      <c r="B3661" s="1"/>
      <c r="C3661" s="1"/>
      <c r="D3661" s="1"/>
      <c r="E3661" s="1"/>
      <c r="F3661" s="1" t="str">
        <f>IFERROR(__xludf.DUMMYFUNCTION("""COMPUTED_VALUE"""),"2022-04-11 07:39:55 UTC")</f>
        <v>2022-04-11 07:39:55 UTC</v>
      </c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>
      <c r="A3662" s="2" t="s">
        <v>4102</v>
      </c>
      <c r="B3662" s="2" t="s">
        <v>1080</v>
      </c>
      <c r="C3662" s="1"/>
      <c r="D3662" s="1"/>
      <c r="E3662" s="1"/>
      <c r="F3662" s="1" t="str">
        <f>IFERROR(__xludf.DUMMYFUNCTION("""COMPUTED_VALUE"""),"2022-04-11 07:39:55 UTC")</f>
        <v>2022-04-11 07:39:55 UTC</v>
      </c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>
      <c r="A3663" s="2" t="s">
        <v>4103</v>
      </c>
      <c r="B3663" s="1"/>
      <c r="C3663" s="1"/>
      <c r="D3663" s="1"/>
      <c r="E3663" s="1"/>
      <c r="F3663" s="1" t="str">
        <f>IFERROR(__xludf.DUMMYFUNCTION("""COMPUTED_VALUE"""),"2022-04-11 07:39:50 UTC")</f>
        <v>2022-04-11 07:39:50 UTC</v>
      </c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>
      <c r="A3664" s="2" t="s">
        <v>4104</v>
      </c>
      <c r="B3664" s="1"/>
      <c r="C3664" s="1"/>
      <c r="D3664" s="1"/>
      <c r="E3664" s="1"/>
      <c r="F3664" s="1" t="str">
        <f>IFERROR(__xludf.DUMMYFUNCTION("""COMPUTED_VALUE"""),"2022-04-11 07:39:48 UTC")</f>
        <v>2022-04-11 07:39:48 UTC</v>
      </c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>
      <c r="A3665" s="2" t="s">
        <v>4105</v>
      </c>
      <c r="B3665" s="1"/>
      <c r="C3665" s="1"/>
      <c r="D3665" s="1"/>
      <c r="E3665" s="1"/>
      <c r="F3665" s="1" t="str">
        <f>IFERROR(__xludf.DUMMYFUNCTION("""COMPUTED_VALUE"""),"2022-04-11 07:39:45 UTC")</f>
        <v>2022-04-11 07:39:45 UTC</v>
      </c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>
      <c r="A3666" s="2" t="s">
        <v>4106</v>
      </c>
      <c r="B3666" s="2" t="s">
        <v>4107</v>
      </c>
      <c r="C3666" s="1"/>
      <c r="D3666" s="1"/>
      <c r="E3666" s="1"/>
      <c r="F3666" s="1" t="str">
        <f>IFERROR(__xludf.DUMMYFUNCTION("""COMPUTED_VALUE"""),"2022-04-11 07:39:44 UTC")</f>
        <v>2022-04-11 07:39:44 UTC</v>
      </c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>
      <c r="A3667" s="2" t="s">
        <v>4108</v>
      </c>
      <c r="B3667" s="1"/>
      <c r="C3667" s="1"/>
      <c r="D3667" s="1"/>
      <c r="E3667" s="1"/>
      <c r="F3667" s="1" t="str">
        <f>IFERROR(__xludf.DUMMYFUNCTION("""COMPUTED_VALUE"""),"2022-04-11 07:39:41 UTC")</f>
        <v>2022-04-11 07:39:41 UTC</v>
      </c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>
      <c r="A3668" s="2" t="s">
        <v>4109</v>
      </c>
      <c r="B3668" s="1"/>
      <c r="C3668" s="1"/>
      <c r="D3668" s="1"/>
      <c r="E3668" s="1"/>
      <c r="F3668" s="1" t="str">
        <f>IFERROR(__xludf.DUMMYFUNCTION("""COMPUTED_VALUE"""),"2022-04-11 07:39:39 UTC")</f>
        <v>2022-04-11 07:39:39 UTC</v>
      </c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>
      <c r="A3669" s="2" t="s">
        <v>4110</v>
      </c>
      <c r="B3669" s="1"/>
      <c r="C3669" s="1"/>
      <c r="D3669" s="1"/>
      <c r="E3669" s="1"/>
      <c r="F3669" s="1" t="str">
        <f>IFERROR(__xludf.DUMMYFUNCTION("""COMPUTED_VALUE"""),"2022-04-11 07:39:38 UTC")</f>
        <v>2022-04-11 07:39:38 UTC</v>
      </c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>
      <c r="A3670" s="2" t="s">
        <v>4111</v>
      </c>
      <c r="B3670" s="2" t="s">
        <v>4112</v>
      </c>
      <c r="C3670" s="1"/>
      <c r="D3670" s="1"/>
      <c r="E3670" s="1"/>
      <c r="F3670" s="1" t="str">
        <f>IFERROR(__xludf.DUMMYFUNCTION("""COMPUTED_VALUE"""),"2022-04-11 07:39:31 UTC")</f>
        <v>2022-04-11 07:39:31 UTC</v>
      </c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>
      <c r="A3671" s="2" t="s">
        <v>4113</v>
      </c>
      <c r="B3671" s="2" t="s">
        <v>1753</v>
      </c>
      <c r="C3671" s="1"/>
      <c r="D3671" s="1"/>
      <c r="E3671" s="1"/>
      <c r="F3671" s="1" t="str">
        <f>IFERROR(__xludf.DUMMYFUNCTION("""COMPUTED_VALUE"""),"2022-04-11 07:39:16 UTC")</f>
        <v>2022-04-11 07:39:16 UTC</v>
      </c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>
      <c r="A3672" s="2" t="s">
        <v>4114</v>
      </c>
      <c r="B3672" s="2" t="s">
        <v>4062</v>
      </c>
      <c r="C3672" s="1"/>
      <c r="D3672" s="1"/>
      <c r="E3672" s="1"/>
      <c r="F3672" s="1" t="str">
        <f>IFERROR(__xludf.DUMMYFUNCTION("""COMPUTED_VALUE"""),"2022-04-11 07:38:58 UTC")</f>
        <v>2022-04-11 07:38:58 UTC</v>
      </c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>
      <c r="A3673" s="2" t="s">
        <v>4115</v>
      </c>
      <c r="B3673" s="1"/>
      <c r="C3673" s="1"/>
      <c r="D3673" s="1"/>
      <c r="E3673" s="1"/>
      <c r="F3673" s="1" t="str">
        <f>IFERROR(__xludf.DUMMYFUNCTION("""COMPUTED_VALUE"""),"2022-04-11 07:38:35 UTC")</f>
        <v>2022-04-11 07:38:35 UTC</v>
      </c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>
      <c r="A3674" s="2" t="s">
        <v>4116</v>
      </c>
      <c r="B3674" s="1"/>
      <c r="C3674" s="1"/>
      <c r="D3674" s="1"/>
      <c r="E3674" s="1"/>
      <c r="F3674" s="1" t="str">
        <f>IFERROR(__xludf.DUMMYFUNCTION("""COMPUTED_VALUE"""),"2022-04-11 07:38:33 UTC")</f>
        <v>2022-04-11 07:38:33 UTC</v>
      </c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>
      <c r="A3675" s="2" t="s">
        <v>4117</v>
      </c>
      <c r="B3675" s="1"/>
      <c r="C3675" s="1"/>
      <c r="D3675" s="1"/>
      <c r="E3675" s="1"/>
      <c r="F3675" s="1" t="str">
        <f>IFERROR(__xludf.DUMMYFUNCTION("""COMPUTED_VALUE"""),"2022-04-11 07:38:25 UTC")</f>
        <v>2022-04-11 07:38:25 UTC</v>
      </c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>
      <c r="A3676" s="2" t="s">
        <v>4118</v>
      </c>
      <c r="B3676" s="2" t="s">
        <v>4119</v>
      </c>
      <c r="C3676" s="1"/>
      <c r="D3676" s="1"/>
      <c r="E3676" s="1"/>
      <c r="F3676" s="1" t="str">
        <f>IFERROR(__xludf.DUMMYFUNCTION("""COMPUTED_VALUE"""),"2022-04-11 07:38:22 UTC")</f>
        <v>2022-04-11 07:38:22 UTC</v>
      </c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>
      <c r="A3677" s="2" t="s">
        <v>4120</v>
      </c>
      <c r="B3677" s="2" t="s">
        <v>2311</v>
      </c>
      <c r="C3677" s="1"/>
      <c r="D3677" s="1"/>
      <c r="E3677" s="1"/>
      <c r="F3677" s="1" t="str">
        <f>IFERROR(__xludf.DUMMYFUNCTION("""COMPUTED_VALUE"""),"2022-04-11 07:38:20 UTC")</f>
        <v>2022-04-11 07:38:20 UTC</v>
      </c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>
      <c r="A3678" s="2" t="s">
        <v>4121</v>
      </c>
      <c r="B3678" s="2" t="s">
        <v>823</v>
      </c>
      <c r="C3678" s="1"/>
      <c r="D3678" s="1"/>
      <c r="E3678" s="1"/>
      <c r="F3678" s="1" t="str">
        <f>IFERROR(__xludf.DUMMYFUNCTION("""COMPUTED_VALUE"""),"2022-04-11 07:38:14 UTC")</f>
        <v>2022-04-11 07:38:14 UTC</v>
      </c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>
      <c r="A3679" s="2" t="s">
        <v>4122</v>
      </c>
      <c r="B3679" s="1"/>
      <c r="C3679" s="1"/>
      <c r="D3679" s="1"/>
      <c r="E3679" s="1"/>
      <c r="F3679" s="1" t="str">
        <f>IFERROR(__xludf.DUMMYFUNCTION("""COMPUTED_VALUE"""),"2022-04-11 07:38:11 UTC")</f>
        <v>2022-04-11 07:38:11 UTC</v>
      </c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>
      <c r="A3680" s="2" t="s">
        <v>4123</v>
      </c>
      <c r="B3680" s="2" t="s">
        <v>823</v>
      </c>
      <c r="C3680" s="1"/>
      <c r="D3680" s="1"/>
      <c r="E3680" s="1"/>
      <c r="F3680" s="1" t="str">
        <f>IFERROR(__xludf.DUMMYFUNCTION("""COMPUTED_VALUE"""),"2022-04-11 07:38:10 UTC")</f>
        <v>2022-04-11 07:38:10 UTC</v>
      </c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>
      <c r="A3681" s="2" t="s">
        <v>4124</v>
      </c>
      <c r="B3681" s="1"/>
      <c r="C3681" s="1"/>
      <c r="D3681" s="1"/>
      <c r="E3681" s="1"/>
      <c r="F3681" s="1" t="str">
        <f>IFERROR(__xludf.DUMMYFUNCTION("""COMPUTED_VALUE"""),"2022-04-11 07:38:09 UTC")</f>
        <v>2022-04-11 07:38:09 UTC</v>
      </c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>
      <c r="A3682" s="2" t="s">
        <v>4125</v>
      </c>
      <c r="B3682" s="2" t="s">
        <v>1024</v>
      </c>
      <c r="C3682" s="1"/>
      <c r="D3682" s="1"/>
      <c r="E3682" s="1"/>
      <c r="F3682" s="1" t="str">
        <f>IFERROR(__xludf.DUMMYFUNCTION("""COMPUTED_VALUE"""),"2022-04-11 07:38:08 UTC")</f>
        <v>2022-04-11 07:38:08 UTC</v>
      </c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>
      <c r="A3683" s="2" t="s">
        <v>4125</v>
      </c>
      <c r="B3683" s="1"/>
      <c r="C3683" s="1"/>
      <c r="D3683" s="1"/>
      <c r="E3683" s="1"/>
      <c r="F3683" s="1" t="str">
        <f>IFERROR(__xludf.DUMMYFUNCTION("""COMPUTED_VALUE"""),"2022-04-11 07:38:08 UTC")</f>
        <v>2022-04-11 07:38:08 UTC</v>
      </c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>
      <c r="A3684" s="2" t="s">
        <v>4126</v>
      </c>
      <c r="B3684" s="1"/>
      <c r="C3684" s="1"/>
      <c r="D3684" s="1"/>
      <c r="E3684" s="1"/>
      <c r="F3684" s="1" t="str">
        <f>IFERROR(__xludf.DUMMYFUNCTION("""COMPUTED_VALUE"""),"2022-04-11 07:38:06 UTC")</f>
        <v>2022-04-11 07:38:06 UTC</v>
      </c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>
      <c r="A3685" s="2" t="s">
        <v>4127</v>
      </c>
      <c r="B3685" s="1"/>
      <c r="C3685" s="1"/>
      <c r="D3685" s="1"/>
      <c r="E3685" s="1"/>
      <c r="F3685" s="1" t="str">
        <f>IFERROR(__xludf.DUMMYFUNCTION("""COMPUTED_VALUE"""),"2022-04-11 07:38:05 UTC")</f>
        <v>2022-04-11 07:38:05 UTC</v>
      </c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>
      <c r="A3686" s="2" t="s">
        <v>4128</v>
      </c>
      <c r="B3686" s="2" t="s">
        <v>823</v>
      </c>
      <c r="C3686" s="1"/>
      <c r="D3686" s="1"/>
      <c r="E3686" s="1"/>
      <c r="F3686" s="1" t="str">
        <f>IFERROR(__xludf.DUMMYFUNCTION("""COMPUTED_VALUE"""),"2022-04-11 07:38:04 UTC")</f>
        <v>2022-04-11 07:38:04 UTC</v>
      </c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>
      <c r="A3687" s="2" t="s">
        <v>4128</v>
      </c>
      <c r="B3687" s="2" t="s">
        <v>2311</v>
      </c>
      <c r="C3687" s="1"/>
      <c r="D3687" s="1"/>
      <c r="E3687" s="1"/>
      <c r="F3687" s="1" t="str">
        <f>IFERROR(__xludf.DUMMYFUNCTION("""COMPUTED_VALUE"""),"2022-04-11 07:38:04 UTC")</f>
        <v>2022-04-11 07:38:04 UTC</v>
      </c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>
      <c r="A3688" s="2" t="s">
        <v>4129</v>
      </c>
      <c r="B3688" s="1"/>
      <c r="C3688" s="1"/>
      <c r="D3688" s="1"/>
      <c r="E3688" s="1"/>
      <c r="F3688" s="1" t="str">
        <f>IFERROR(__xludf.DUMMYFUNCTION("""COMPUTED_VALUE"""),"2022-04-11 07:38:03 UTC")</f>
        <v>2022-04-11 07:38:03 UTC</v>
      </c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>
      <c r="A3689" s="2" t="s">
        <v>4130</v>
      </c>
      <c r="B3689" s="1"/>
      <c r="C3689" s="1"/>
      <c r="D3689" s="1"/>
      <c r="E3689" s="1"/>
      <c r="F3689" s="1" t="str">
        <f>IFERROR(__xludf.DUMMYFUNCTION("""COMPUTED_VALUE"""),"2022-04-11 07:37:59 UTC")</f>
        <v>2022-04-11 07:37:59 UTC</v>
      </c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>
      <c r="A3690" s="2" t="s">
        <v>4131</v>
      </c>
      <c r="B3690" s="1"/>
      <c r="C3690" s="1"/>
      <c r="D3690" s="1"/>
      <c r="E3690" s="1"/>
      <c r="F3690" s="1" t="str">
        <f>IFERROR(__xludf.DUMMYFUNCTION("""COMPUTED_VALUE"""),"2022-04-11 07:37:56 UTC")</f>
        <v>2022-04-11 07:37:56 UTC</v>
      </c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>
      <c r="A3691" s="2" t="s">
        <v>4131</v>
      </c>
      <c r="B3691" s="2" t="s">
        <v>4132</v>
      </c>
      <c r="C3691" s="1"/>
      <c r="D3691" s="1"/>
      <c r="E3691" s="1"/>
      <c r="F3691" s="1" t="str">
        <f>IFERROR(__xludf.DUMMYFUNCTION("""COMPUTED_VALUE"""),"2022-04-11 07:37:56 UTC")</f>
        <v>2022-04-11 07:37:56 UTC</v>
      </c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>
      <c r="A3692" s="2" t="s">
        <v>4133</v>
      </c>
      <c r="B3692" s="2" t="s">
        <v>4134</v>
      </c>
      <c r="C3692" s="1"/>
      <c r="D3692" s="1"/>
      <c r="E3692" s="1"/>
      <c r="F3692" s="1" t="str">
        <f>IFERROR(__xludf.DUMMYFUNCTION("""COMPUTED_VALUE"""),"2022-04-11 07:37:55 UTC")</f>
        <v>2022-04-11 07:37:55 UTC</v>
      </c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>
      <c r="A3693" s="2" t="s">
        <v>4135</v>
      </c>
      <c r="B3693" s="1"/>
      <c r="C3693" s="1"/>
      <c r="D3693" s="1"/>
      <c r="E3693" s="1"/>
      <c r="F3693" s="1" t="str">
        <f>IFERROR(__xludf.DUMMYFUNCTION("""COMPUTED_VALUE"""),"2022-04-11 07:37:54 UTC")</f>
        <v>2022-04-11 07:37:54 UTC</v>
      </c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>
      <c r="A3694" s="2" t="s">
        <v>4135</v>
      </c>
      <c r="B3694" s="1"/>
      <c r="C3694" s="1"/>
      <c r="D3694" s="1"/>
      <c r="E3694" s="1"/>
      <c r="F3694" s="1" t="str">
        <f>IFERROR(__xludf.DUMMYFUNCTION("""COMPUTED_VALUE"""),"2022-04-11 07:37:54 UTC")</f>
        <v>2022-04-11 07:37:54 UTC</v>
      </c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>
      <c r="A3695" s="2" t="s">
        <v>4136</v>
      </c>
      <c r="B3695" s="2" t="s">
        <v>4038</v>
      </c>
      <c r="C3695" s="1"/>
      <c r="D3695" s="1"/>
      <c r="E3695" s="1"/>
      <c r="F3695" s="1" t="str">
        <f>IFERROR(__xludf.DUMMYFUNCTION("""COMPUTED_VALUE"""),"2022-04-11 07:37:52 UTC")</f>
        <v>2022-04-11 07:37:52 UTC</v>
      </c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>
      <c r="A3696" s="2" t="s">
        <v>4137</v>
      </c>
      <c r="B3696" s="2" t="s">
        <v>4138</v>
      </c>
      <c r="C3696" s="1"/>
      <c r="D3696" s="1"/>
      <c r="E3696" s="1"/>
      <c r="F3696" s="1" t="str">
        <f>IFERROR(__xludf.DUMMYFUNCTION("""COMPUTED_VALUE"""),"2022-04-11 07:37:47 UTC")</f>
        <v>2022-04-11 07:37:47 UTC</v>
      </c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>
      <c r="A3697" s="2" t="s">
        <v>4139</v>
      </c>
      <c r="B3697" s="2" t="s">
        <v>4038</v>
      </c>
      <c r="C3697" s="1"/>
      <c r="D3697" s="1"/>
      <c r="E3697" s="1"/>
      <c r="F3697" s="1" t="str">
        <f>IFERROR(__xludf.DUMMYFUNCTION("""COMPUTED_VALUE"""),"2022-04-11 07:37:45 UTC")</f>
        <v>2022-04-11 07:37:45 UTC</v>
      </c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>
      <c r="A3698" s="2" t="s">
        <v>4140</v>
      </c>
      <c r="B3698" s="1"/>
      <c r="C3698" s="1"/>
      <c r="D3698" s="1"/>
      <c r="E3698" s="1"/>
      <c r="F3698" s="1" t="str">
        <f>IFERROR(__xludf.DUMMYFUNCTION("""COMPUTED_VALUE"""),"2022-04-11 07:37:42 UTC")</f>
        <v>2022-04-11 07:37:42 UTC</v>
      </c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>
      <c r="A3699" s="2" t="s">
        <v>4141</v>
      </c>
      <c r="B3699" s="1"/>
      <c r="C3699" s="1"/>
      <c r="D3699" s="1"/>
      <c r="E3699" s="1"/>
      <c r="F3699" s="1" t="str">
        <f>IFERROR(__xludf.DUMMYFUNCTION("""COMPUTED_VALUE"""),"2022-04-11 07:37:41 UTC")</f>
        <v>2022-04-11 07:37:41 UTC</v>
      </c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>
      <c r="A3700" s="2" t="s">
        <v>4142</v>
      </c>
      <c r="B3700" s="2" t="s">
        <v>4038</v>
      </c>
      <c r="C3700" s="1"/>
      <c r="D3700" s="1"/>
      <c r="E3700" s="1"/>
      <c r="F3700" s="1" t="str">
        <f>IFERROR(__xludf.DUMMYFUNCTION("""COMPUTED_VALUE"""),"2022-04-11 07:37:40 UTC")</f>
        <v>2022-04-11 07:37:40 UTC</v>
      </c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>
      <c r="A3701" s="2" t="s">
        <v>4143</v>
      </c>
      <c r="B3701" s="1"/>
      <c r="C3701" s="1"/>
      <c r="D3701" s="1"/>
      <c r="E3701" s="1"/>
      <c r="F3701" s="1" t="str">
        <f>IFERROR(__xludf.DUMMYFUNCTION("""COMPUTED_VALUE"""),"2022-04-11 07:37:37 UTC")</f>
        <v>2022-04-11 07:37:37 UTC</v>
      </c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>
      <c r="A3702" s="2" t="s">
        <v>4144</v>
      </c>
      <c r="B3702" s="2" t="s">
        <v>1897</v>
      </c>
      <c r="C3702" s="1"/>
      <c r="D3702" s="1"/>
      <c r="E3702" s="1"/>
      <c r="F3702" s="1" t="str">
        <f>IFERROR(__xludf.DUMMYFUNCTION("""COMPUTED_VALUE"""),"2022-04-11 07:37:36 UTC")</f>
        <v>2022-04-11 07:37:36 UTC</v>
      </c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>
      <c r="A3703" s="2" t="s">
        <v>4145</v>
      </c>
      <c r="B3703" s="2" t="s">
        <v>4038</v>
      </c>
      <c r="C3703" s="1"/>
      <c r="D3703" s="1"/>
      <c r="E3703" s="1"/>
      <c r="F3703" s="1" t="str">
        <f>IFERROR(__xludf.DUMMYFUNCTION("""COMPUTED_VALUE"""),"2022-04-11 07:37:35 UTC")</f>
        <v>2022-04-11 07:37:35 UTC</v>
      </c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>
      <c r="A3704" s="2" t="s">
        <v>4146</v>
      </c>
      <c r="B3704" s="2" t="s">
        <v>4147</v>
      </c>
      <c r="C3704" s="1"/>
      <c r="D3704" s="1"/>
      <c r="E3704" s="1"/>
      <c r="F3704" s="1" t="str">
        <f>IFERROR(__xludf.DUMMYFUNCTION("""COMPUTED_VALUE"""),"2022-04-11 07:37:34 UTC")</f>
        <v>2022-04-11 07:37:34 UTC</v>
      </c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>
      <c r="A3705" s="2" t="s">
        <v>4148</v>
      </c>
      <c r="B3705" s="2" t="s">
        <v>4149</v>
      </c>
      <c r="C3705" s="1"/>
      <c r="D3705" s="1"/>
      <c r="E3705" s="1"/>
      <c r="F3705" s="1" t="str">
        <f>IFERROR(__xludf.DUMMYFUNCTION("""COMPUTED_VALUE"""),"2022-04-11 07:37:33 UTC")</f>
        <v>2022-04-11 07:37:33 UTC</v>
      </c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>
      <c r="A3706" s="2" t="s">
        <v>4150</v>
      </c>
      <c r="B3706" s="1"/>
      <c r="C3706" s="1"/>
      <c r="D3706" s="1"/>
      <c r="E3706" s="1"/>
      <c r="F3706" s="1" t="str">
        <f>IFERROR(__xludf.DUMMYFUNCTION("""COMPUTED_VALUE"""),"2022-04-11 07:37:30 UTC")</f>
        <v>2022-04-11 07:37:30 UTC</v>
      </c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>
      <c r="A3707" s="2" t="s">
        <v>4151</v>
      </c>
      <c r="B3707" s="1"/>
      <c r="C3707" s="1"/>
      <c r="D3707" s="1"/>
      <c r="E3707" s="1"/>
      <c r="F3707" s="1" t="str">
        <f>IFERROR(__xludf.DUMMYFUNCTION("""COMPUTED_VALUE"""),"2022-04-11 07:37:29 UTC")</f>
        <v>2022-04-11 07:37:29 UTC</v>
      </c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>
      <c r="A3708" s="2" t="s">
        <v>4152</v>
      </c>
      <c r="B3708" s="1"/>
      <c r="C3708" s="1"/>
      <c r="D3708" s="1"/>
      <c r="E3708" s="1"/>
      <c r="F3708" s="1" t="str">
        <f>IFERROR(__xludf.DUMMYFUNCTION("""COMPUTED_VALUE"""),"2022-04-11 07:37:26 UTC")</f>
        <v>2022-04-11 07:37:26 UTC</v>
      </c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>
      <c r="A3709" s="2" t="s">
        <v>4153</v>
      </c>
      <c r="B3709" s="2" t="s">
        <v>4038</v>
      </c>
      <c r="C3709" s="1"/>
      <c r="D3709" s="1"/>
      <c r="E3709" s="1"/>
      <c r="F3709" s="1" t="str">
        <f>IFERROR(__xludf.DUMMYFUNCTION("""COMPUTED_VALUE"""),"2022-04-11 07:37:24 UTC")</f>
        <v>2022-04-11 07:37:24 UTC</v>
      </c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>
      <c r="A3710" s="2" t="s">
        <v>4154</v>
      </c>
      <c r="B3710" s="2" t="s">
        <v>4038</v>
      </c>
      <c r="C3710" s="1"/>
      <c r="D3710" s="1"/>
      <c r="E3710" s="1"/>
      <c r="F3710" s="1" t="str">
        <f>IFERROR(__xludf.DUMMYFUNCTION("""COMPUTED_VALUE"""),"2022-04-11 07:37:22 UTC")</f>
        <v>2022-04-11 07:37:22 UTC</v>
      </c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>
      <c r="A3711" s="2" t="s">
        <v>4155</v>
      </c>
      <c r="B3711" s="2" t="s">
        <v>4038</v>
      </c>
      <c r="C3711" s="1"/>
      <c r="D3711" s="1"/>
      <c r="E3711" s="1"/>
      <c r="F3711" s="1" t="str">
        <f>IFERROR(__xludf.DUMMYFUNCTION("""COMPUTED_VALUE"""),"2022-04-11 07:37:19 UTC")</f>
        <v>2022-04-11 07:37:19 UTC</v>
      </c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>
      <c r="A3712" s="2" t="s">
        <v>4155</v>
      </c>
      <c r="B3712" s="1"/>
      <c r="C3712" s="1"/>
      <c r="D3712" s="1"/>
      <c r="E3712" s="1"/>
      <c r="F3712" s="1" t="str">
        <f>IFERROR(__xludf.DUMMYFUNCTION("""COMPUTED_VALUE"""),"2022-04-11 07:37:19 UTC")</f>
        <v>2022-04-11 07:37:19 UTC</v>
      </c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>
      <c r="A3713" s="2" t="s">
        <v>4156</v>
      </c>
      <c r="B3713" s="2" t="s">
        <v>4149</v>
      </c>
      <c r="C3713" s="1"/>
      <c r="D3713" s="1"/>
      <c r="E3713" s="1"/>
      <c r="F3713" s="1" t="str">
        <f>IFERROR(__xludf.DUMMYFUNCTION("""COMPUTED_VALUE"""),"2022-04-11 07:37:18 UTC")</f>
        <v>2022-04-11 07:37:18 UTC</v>
      </c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>
      <c r="A3714" s="2" t="s">
        <v>4157</v>
      </c>
      <c r="B3714" s="2" t="s">
        <v>4149</v>
      </c>
      <c r="C3714" s="1"/>
      <c r="D3714" s="1"/>
      <c r="E3714" s="1"/>
      <c r="F3714" s="1" t="str">
        <f>IFERROR(__xludf.DUMMYFUNCTION("""COMPUTED_VALUE"""),"2022-04-11 07:37:17 UTC")</f>
        <v>2022-04-11 07:37:17 UTC</v>
      </c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>
      <c r="A3715" s="2" t="s">
        <v>4158</v>
      </c>
      <c r="B3715" s="2" t="s">
        <v>4149</v>
      </c>
      <c r="C3715" s="1"/>
      <c r="D3715" s="1"/>
      <c r="E3715" s="1"/>
      <c r="F3715" s="1" t="str">
        <f>IFERROR(__xludf.DUMMYFUNCTION("""COMPUTED_VALUE"""),"2022-04-11 07:37:16 UTC")</f>
        <v>2022-04-11 07:37:16 UTC</v>
      </c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>
      <c r="A3716" s="2" t="s">
        <v>4159</v>
      </c>
      <c r="B3716" s="2" t="s">
        <v>4149</v>
      </c>
      <c r="C3716" s="1"/>
      <c r="D3716" s="1"/>
      <c r="E3716" s="1"/>
      <c r="F3716" s="1" t="str">
        <f>IFERROR(__xludf.DUMMYFUNCTION("""COMPUTED_VALUE"""),"2022-04-11 07:37:15 UTC")</f>
        <v>2022-04-11 07:37:15 UTC</v>
      </c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>
      <c r="A3717" s="2" t="s">
        <v>4160</v>
      </c>
      <c r="B3717" s="2" t="s">
        <v>4149</v>
      </c>
      <c r="C3717" s="1"/>
      <c r="D3717" s="1"/>
      <c r="E3717" s="1"/>
      <c r="F3717" s="1" t="str">
        <f>IFERROR(__xludf.DUMMYFUNCTION("""COMPUTED_VALUE"""),"2022-04-11 07:37:14 UTC")</f>
        <v>2022-04-11 07:37:14 UTC</v>
      </c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>
      <c r="A3718" s="2" t="s">
        <v>4160</v>
      </c>
      <c r="B3718" s="2" t="s">
        <v>4038</v>
      </c>
      <c r="C3718" s="1"/>
      <c r="D3718" s="1"/>
      <c r="E3718" s="1"/>
      <c r="F3718" s="1" t="str">
        <f>IFERROR(__xludf.DUMMYFUNCTION("""COMPUTED_VALUE"""),"2022-04-11 07:37:14 UTC")</f>
        <v>2022-04-11 07:37:14 UTC</v>
      </c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>
      <c r="A3719" s="2" t="s">
        <v>4161</v>
      </c>
      <c r="B3719" s="1"/>
      <c r="C3719" s="1"/>
      <c r="D3719" s="1"/>
      <c r="E3719" s="1"/>
      <c r="F3719" s="1" t="str">
        <f>IFERROR(__xludf.DUMMYFUNCTION("""COMPUTED_VALUE"""),"2022-04-11 07:37:13 UTC")</f>
        <v>2022-04-11 07:37:13 UTC</v>
      </c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>
      <c r="A3720" s="2" t="s">
        <v>4161</v>
      </c>
      <c r="B3720" s="2" t="s">
        <v>4149</v>
      </c>
      <c r="C3720" s="1"/>
      <c r="D3720" s="1"/>
      <c r="E3720" s="1"/>
      <c r="F3720" s="1" t="str">
        <f>IFERROR(__xludf.DUMMYFUNCTION("""COMPUTED_VALUE"""),"2022-04-11 07:37:13 UTC")</f>
        <v>2022-04-11 07:37:13 UTC</v>
      </c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>
      <c r="A3721" s="2" t="s">
        <v>4162</v>
      </c>
      <c r="B3721" s="2" t="s">
        <v>4149</v>
      </c>
      <c r="C3721" s="1"/>
      <c r="D3721" s="1"/>
      <c r="E3721" s="1"/>
      <c r="F3721" s="1" t="str">
        <f>IFERROR(__xludf.DUMMYFUNCTION("""COMPUTED_VALUE"""),"2022-04-11 07:37:12 UTC")</f>
        <v>2022-04-11 07:37:12 UTC</v>
      </c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>
      <c r="A3722" s="2" t="s">
        <v>4162</v>
      </c>
      <c r="B3722" s="2" t="s">
        <v>1897</v>
      </c>
      <c r="C3722" s="1"/>
      <c r="D3722" s="1"/>
      <c r="E3722" s="1"/>
      <c r="F3722" s="1" t="str">
        <f>IFERROR(__xludf.DUMMYFUNCTION("""COMPUTED_VALUE"""),"2022-04-11 07:37:12 UTC")</f>
        <v>2022-04-11 07:37:12 UTC</v>
      </c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>
      <c r="A3723" s="2" t="s">
        <v>4163</v>
      </c>
      <c r="B3723" s="1"/>
      <c r="C3723" s="1"/>
      <c r="D3723" s="1"/>
      <c r="E3723" s="1"/>
      <c r="F3723" s="1" t="str">
        <f>IFERROR(__xludf.DUMMYFUNCTION("""COMPUTED_VALUE"""),"2022-04-11 07:37:11 UTC")</f>
        <v>2022-04-11 07:37:11 UTC</v>
      </c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>
      <c r="A3724" s="2" t="s">
        <v>4164</v>
      </c>
      <c r="B3724" s="2" t="s">
        <v>4149</v>
      </c>
      <c r="C3724" s="1"/>
      <c r="D3724" s="1"/>
      <c r="E3724" s="1"/>
      <c r="F3724" s="1" t="str">
        <f>IFERROR(__xludf.DUMMYFUNCTION("""COMPUTED_VALUE"""),"2022-04-11 07:37:10 UTC")</f>
        <v>2022-04-11 07:37:10 UTC</v>
      </c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>
      <c r="A3725" s="2" t="s">
        <v>4165</v>
      </c>
      <c r="B3725" s="2" t="s">
        <v>4149</v>
      </c>
      <c r="C3725" s="1"/>
      <c r="D3725" s="1"/>
      <c r="E3725" s="1"/>
      <c r="F3725" s="1" t="str">
        <f>IFERROR(__xludf.DUMMYFUNCTION("""COMPUTED_VALUE"""),"2022-04-11 07:37:09 UTC")</f>
        <v>2022-04-11 07:37:09 UTC</v>
      </c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>
      <c r="A3726" s="2" t="s">
        <v>4166</v>
      </c>
      <c r="B3726" s="2" t="s">
        <v>4149</v>
      </c>
      <c r="C3726" s="1"/>
      <c r="D3726" s="1"/>
      <c r="E3726" s="1"/>
      <c r="F3726" s="1" t="str">
        <f>IFERROR(__xludf.DUMMYFUNCTION("""COMPUTED_VALUE"""),"2022-04-11 07:37:07 UTC")</f>
        <v>2022-04-11 07:37:07 UTC</v>
      </c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>
      <c r="A3727" s="2" t="s">
        <v>4167</v>
      </c>
      <c r="B3727" s="2" t="s">
        <v>4149</v>
      </c>
      <c r="C3727" s="1"/>
      <c r="D3727" s="1"/>
      <c r="E3727" s="1"/>
      <c r="F3727" s="1" t="str">
        <f>IFERROR(__xludf.DUMMYFUNCTION("""COMPUTED_VALUE"""),"2022-04-11 07:37:06 UTC")</f>
        <v>2022-04-11 07:37:06 UTC</v>
      </c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>
      <c r="A3728" s="2" t="s">
        <v>4168</v>
      </c>
      <c r="B3728" s="2" t="s">
        <v>4149</v>
      </c>
      <c r="C3728" s="1"/>
      <c r="D3728" s="1"/>
      <c r="E3728" s="1"/>
      <c r="F3728" s="1" t="str">
        <f>IFERROR(__xludf.DUMMYFUNCTION("""COMPUTED_VALUE"""),"2022-04-11 07:37:05 UTC")</f>
        <v>2022-04-11 07:37:05 UTC</v>
      </c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>
      <c r="A3729" s="2" t="s">
        <v>4169</v>
      </c>
      <c r="B3729" s="2" t="s">
        <v>4149</v>
      </c>
      <c r="C3729" s="1"/>
      <c r="D3729" s="1"/>
      <c r="E3729" s="1"/>
      <c r="F3729" s="1" t="str">
        <f>IFERROR(__xludf.DUMMYFUNCTION("""COMPUTED_VALUE"""),"2022-04-11 07:37:04 UTC")</f>
        <v>2022-04-11 07:37:04 UTC</v>
      </c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>
      <c r="A3730" s="2" t="s">
        <v>4170</v>
      </c>
      <c r="B3730" s="2" t="s">
        <v>4149</v>
      </c>
      <c r="C3730" s="1"/>
      <c r="D3730" s="1"/>
      <c r="E3730" s="1"/>
      <c r="F3730" s="1" t="str">
        <f>IFERROR(__xludf.DUMMYFUNCTION("""COMPUTED_VALUE"""),"2022-04-11 07:37:03 UTC")</f>
        <v>2022-04-11 07:37:03 UTC</v>
      </c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>
      <c r="A3731" s="2" t="s">
        <v>4171</v>
      </c>
      <c r="B3731" s="1"/>
      <c r="C3731" s="1"/>
      <c r="D3731" s="1"/>
      <c r="E3731" s="1"/>
      <c r="F3731" s="1" t="str">
        <f>IFERROR(__xludf.DUMMYFUNCTION("""COMPUTED_VALUE"""),"2022-04-11 07:36:59 UTC")</f>
        <v>2022-04-11 07:36:59 UTC</v>
      </c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>
      <c r="A3732" s="2" t="s">
        <v>4172</v>
      </c>
      <c r="B3732" s="2" t="s">
        <v>4173</v>
      </c>
      <c r="C3732" s="1"/>
      <c r="D3732" s="1"/>
      <c r="E3732" s="1"/>
      <c r="F3732" s="1" t="str">
        <f>IFERROR(__xludf.DUMMYFUNCTION("""COMPUTED_VALUE"""),"2022-04-11 07:36:33 UTC")</f>
        <v>2022-04-11 07:36:33 UTC</v>
      </c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>
      <c r="A3733" s="2" t="s">
        <v>4174</v>
      </c>
      <c r="B3733" s="1"/>
      <c r="C3733" s="1"/>
      <c r="D3733" s="1"/>
      <c r="E3733" s="1"/>
      <c r="F3733" s="1" t="str">
        <f>IFERROR(__xludf.DUMMYFUNCTION("""COMPUTED_VALUE"""),"2022-04-11 07:36:20 UTC")</f>
        <v>2022-04-11 07:36:20 UTC</v>
      </c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>
      <c r="A3734" s="2" t="s">
        <v>4175</v>
      </c>
      <c r="B3734" s="2" t="s">
        <v>4176</v>
      </c>
      <c r="C3734" s="1"/>
      <c r="D3734" s="1"/>
      <c r="E3734" s="1"/>
      <c r="F3734" s="1" t="str">
        <f>IFERROR(__xludf.DUMMYFUNCTION("""COMPUTED_VALUE"""),"2022-04-11 07:36:19 UTC")</f>
        <v>2022-04-11 07:36:19 UTC</v>
      </c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>
      <c r="A3735" s="2" t="s">
        <v>4177</v>
      </c>
      <c r="B3735" s="1"/>
      <c r="C3735" s="1"/>
      <c r="D3735" s="1"/>
      <c r="E3735" s="1"/>
      <c r="F3735" s="1" t="str">
        <f>IFERROR(__xludf.DUMMYFUNCTION("""COMPUTED_VALUE"""),"2022-04-11 07:36:18 UTC")</f>
        <v>2022-04-11 07:36:18 UTC</v>
      </c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>
      <c r="A3736" s="2" t="s">
        <v>4178</v>
      </c>
      <c r="B3736" s="2" t="s">
        <v>877</v>
      </c>
      <c r="C3736" s="1"/>
      <c r="D3736" s="1"/>
      <c r="E3736" s="1"/>
      <c r="F3736" s="1" t="str">
        <f>IFERROR(__xludf.DUMMYFUNCTION("""COMPUTED_VALUE"""),"2022-04-11 07:36:15 UTC")</f>
        <v>2022-04-11 07:36:15 UTC</v>
      </c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>
      <c r="A3737" s="2" t="s">
        <v>4179</v>
      </c>
      <c r="B3737" s="1"/>
      <c r="C3737" s="1"/>
      <c r="D3737" s="1"/>
      <c r="E3737" s="1"/>
      <c r="F3737" s="1" t="str">
        <f>IFERROR(__xludf.DUMMYFUNCTION("""COMPUTED_VALUE"""),"2022-04-11 07:36:09 UTC")</f>
        <v>2022-04-11 07:36:09 UTC</v>
      </c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>
      <c r="A3738" s="2" t="s">
        <v>4180</v>
      </c>
      <c r="B3738" s="1"/>
      <c r="C3738" s="1"/>
      <c r="D3738" s="1"/>
      <c r="E3738" s="1"/>
      <c r="F3738" s="1" t="str">
        <f>IFERROR(__xludf.DUMMYFUNCTION("""COMPUTED_VALUE"""),"2022-04-11 07:36:03 UTC")</f>
        <v>2022-04-11 07:36:03 UTC</v>
      </c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>
      <c r="A3739" s="2" t="s">
        <v>4181</v>
      </c>
      <c r="B3739" s="2" t="s">
        <v>4176</v>
      </c>
      <c r="C3739" s="1"/>
      <c r="D3739" s="1"/>
      <c r="E3739" s="1"/>
      <c r="F3739" s="1" t="str">
        <f>IFERROR(__xludf.DUMMYFUNCTION("""COMPUTED_VALUE"""),"2022-04-11 07:36:00 UTC")</f>
        <v>2022-04-11 07:36:00 UTC</v>
      </c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>
      <c r="A3740" s="2" t="s">
        <v>4182</v>
      </c>
      <c r="B3740" s="2" t="s">
        <v>4176</v>
      </c>
      <c r="C3740" s="1"/>
      <c r="D3740" s="1"/>
      <c r="E3740" s="1"/>
      <c r="F3740" s="1" t="str">
        <f>IFERROR(__xludf.DUMMYFUNCTION("""COMPUTED_VALUE"""),"2022-04-11 07:35:56 UTC")</f>
        <v>2022-04-11 07:35:56 UTC</v>
      </c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>
      <c r="A3741" s="2" t="s">
        <v>4183</v>
      </c>
      <c r="B3741" s="2" t="s">
        <v>4176</v>
      </c>
      <c r="C3741" s="1"/>
      <c r="D3741" s="1"/>
      <c r="E3741" s="1"/>
      <c r="F3741" s="1" t="str">
        <f>IFERROR(__xludf.DUMMYFUNCTION("""COMPUTED_VALUE"""),"2022-04-11 07:35:39 UTC")</f>
        <v>2022-04-11 07:35:39 UTC</v>
      </c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>
      <c r="A3742" s="2" t="s">
        <v>4184</v>
      </c>
      <c r="B3742" s="2" t="s">
        <v>4185</v>
      </c>
      <c r="C3742" s="1"/>
      <c r="D3742" s="1"/>
      <c r="E3742" s="1"/>
      <c r="F3742" s="1" t="str">
        <f>IFERROR(__xludf.DUMMYFUNCTION("""COMPUTED_VALUE"""),"2022-04-11 07:35:19 UTC")</f>
        <v>2022-04-11 07:35:19 UTC</v>
      </c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>
      <c r="A3743" s="2" t="s">
        <v>4186</v>
      </c>
      <c r="B3743" s="2" t="s">
        <v>2064</v>
      </c>
      <c r="C3743" s="1"/>
      <c r="D3743" s="1"/>
      <c r="E3743" s="1"/>
      <c r="F3743" s="1" t="str">
        <f>IFERROR(__xludf.DUMMYFUNCTION("""COMPUTED_VALUE"""),"2022-04-11 07:34:18 UTC")</f>
        <v>2022-04-11 07:34:18 UTC</v>
      </c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>
      <c r="A3744" s="2" t="s">
        <v>4187</v>
      </c>
      <c r="B3744" s="1"/>
      <c r="C3744" s="1"/>
      <c r="D3744" s="1"/>
      <c r="E3744" s="1"/>
      <c r="F3744" s="1" t="str">
        <f>IFERROR(__xludf.DUMMYFUNCTION("""COMPUTED_VALUE"""),"2022-04-11 07:34:10 UTC")</f>
        <v>2022-04-11 07:34:10 UTC</v>
      </c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>
      <c r="A3745" s="2" t="s">
        <v>4188</v>
      </c>
      <c r="B3745" s="2" t="s">
        <v>2663</v>
      </c>
      <c r="C3745" s="1"/>
      <c r="D3745" s="1"/>
      <c r="E3745" s="1"/>
      <c r="F3745" s="1" t="str">
        <f>IFERROR(__xludf.DUMMYFUNCTION("""COMPUTED_VALUE"""),"2022-04-11 07:34:07 UTC")</f>
        <v>2022-04-11 07:34:07 UTC</v>
      </c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>
      <c r="A3746" s="2" t="s">
        <v>4189</v>
      </c>
      <c r="B3746" s="2" t="s">
        <v>2663</v>
      </c>
      <c r="C3746" s="1"/>
      <c r="D3746" s="1"/>
      <c r="E3746" s="1"/>
      <c r="F3746" s="1" t="str">
        <f>IFERROR(__xludf.DUMMYFUNCTION("""COMPUTED_VALUE"""),"2022-04-11 07:33:59 UTC")</f>
        <v>2022-04-11 07:33:59 UTC</v>
      </c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>
      <c r="A3747" s="2" t="s">
        <v>4190</v>
      </c>
      <c r="B3747" s="2" t="s">
        <v>2292</v>
      </c>
      <c r="C3747" s="1"/>
      <c r="D3747" s="1"/>
      <c r="E3747" s="1"/>
      <c r="F3747" s="1" t="str">
        <f>IFERROR(__xludf.DUMMYFUNCTION("""COMPUTED_VALUE"""),"2022-04-11 07:33:49 UTC")</f>
        <v>2022-04-11 07:33:49 UTC</v>
      </c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>
      <c r="A3748" s="2" t="s">
        <v>4191</v>
      </c>
      <c r="B3748" s="2" t="s">
        <v>2292</v>
      </c>
      <c r="C3748" s="1"/>
      <c r="D3748" s="1"/>
      <c r="E3748" s="1"/>
      <c r="F3748" s="1" t="str">
        <f>IFERROR(__xludf.DUMMYFUNCTION("""COMPUTED_VALUE"""),"2022-04-11 07:33:48 UTC")</f>
        <v>2022-04-11 07:33:48 UTC</v>
      </c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>
      <c r="A3749" s="2" t="s">
        <v>4192</v>
      </c>
      <c r="B3749" s="1"/>
      <c r="C3749" s="1"/>
      <c r="D3749" s="1"/>
      <c r="E3749" s="1"/>
      <c r="F3749" s="1" t="str">
        <f>IFERROR(__xludf.DUMMYFUNCTION("""COMPUTED_VALUE"""),"2022-04-11 07:33:44 UTC")</f>
        <v>2022-04-11 07:33:44 UTC</v>
      </c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>
      <c r="A3750" s="2" t="s">
        <v>4192</v>
      </c>
      <c r="B3750" s="1"/>
      <c r="C3750" s="1"/>
      <c r="D3750" s="1"/>
      <c r="E3750" s="1"/>
      <c r="F3750" s="1" t="str">
        <f>IFERROR(__xludf.DUMMYFUNCTION("""COMPUTED_VALUE"""),"2022-04-11 07:33:44 UTC")</f>
        <v>2022-04-11 07:33:44 UTC</v>
      </c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>
      <c r="A3751" s="2" t="s">
        <v>4193</v>
      </c>
      <c r="B3751" s="2" t="s">
        <v>2292</v>
      </c>
      <c r="C3751" s="1"/>
      <c r="D3751" s="1"/>
      <c r="E3751" s="1"/>
      <c r="F3751" s="1" t="str">
        <f>IFERROR(__xludf.DUMMYFUNCTION("""COMPUTED_VALUE"""),"2022-04-11 07:33:41 UTC")</f>
        <v>2022-04-11 07:33:41 UTC</v>
      </c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>
      <c r="A3752" s="2" t="s">
        <v>4194</v>
      </c>
      <c r="B3752" s="2" t="s">
        <v>2292</v>
      </c>
      <c r="C3752" s="1"/>
      <c r="D3752" s="1"/>
      <c r="E3752" s="1"/>
      <c r="F3752" s="1" t="str">
        <f>IFERROR(__xludf.DUMMYFUNCTION("""COMPUTED_VALUE"""),"2022-04-11 07:33:21 UTC")</f>
        <v>2022-04-11 07:33:21 UTC</v>
      </c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>
      <c r="A3753" s="2" t="s">
        <v>4195</v>
      </c>
      <c r="B3753" s="2" t="s">
        <v>4196</v>
      </c>
      <c r="C3753" s="1"/>
      <c r="D3753" s="1"/>
      <c r="E3753" s="1"/>
      <c r="F3753" s="1" t="str">
        <f>IFERROR(__xludf.DUMMYFUNCTION("""COMPUTED_VALUE"""),"2022-04-11 07:32:35 UTC")</f>
        <v>2022-04-11 07:32:35 UTC</v>
      </c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>
      <c r="A3754" s="2" t="s">
        <v>4197</v>
      </c>
      <c r="B3754" s="2" t="s">
        <v>4198</v>
      </c>
      <c r="C3754" s="1"/>
      <c r="D3754" s="1"/>
      <c r="E3754" s="1"/>
      <c r="F3754" s="1" t="str">
        <f>IFERROR(__xludf.DUMMYFUNCTION("""COMPUTED_VALUE"""),"2022-04-11 07:32:34 UTC")</f>
        <v>2022-04-11 07:32:34 UTC</v>
      </c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>
      <c r="A3755" s="2" t="s">
        <v>4199</v>
      </c>
      <c r="B3755" s="1"/>
      <c r="C3755" s="1"/>
      <c r="D3755" s="1"/>
      <c r="E3755" s="1"/>
      <c r="F3755" s="1" t="str">
        <f>IFERROR(__xludf.DUMMYFUNCTION("""COMPUTED_VALUE"""),"2022-04-11 07:32:29 UTC")</f>
        <v>2022-04-11 07:32:29 UTC</v>
      </c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>
      <c r="A3756" s="2" t="s">
        <v>4200</v>
      </c>
      <c r="B3756" s="2" t="s">
        <v>4134</v>
      </c>
      <c r="C3756" s="1"/>
      <c r="D3756" s="1"/>
      <c r="E3756" s="1"/>
      <c r="F3756" s="1" t="str">
        <f>IFERROR(__xludf.DUMMYFUNCTION("""COMPUTED_VALUE"""),"2022-04-11 07:32:23 UTC")</f>
        <v>2022-04-11 07:32:23 UTC</v>
      </c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>
      <c r="A3757" s="2" t="s">
        <v>4201</v>
      </c>
      <c r="B3757" s="2" t="s">
        <v>4134</v>
      </c>
      <c r="C3757" s="1"/>
      <c r="D3757" s="1"/>
      <c r="E3757" s="1"/>
      <c r="F3757" s="1" t="str">
        <f>IFERROR(__xludf.DUMMYFUNCTION("""COMPUTED_VALUE"""),"2022-04-11 07:32:22 UTC")</f>
        <v>2022-04-11 07:32:22 UTC</v>
      </c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>
      <c r="A3758" s="2" t="s">
        <v>4202</v>
      </c>
      <c r="B3758" s="1"/>
      <c r="C3758" s="1"/>
      <c r="D3758" s="1"/>
      <c r="E3758" s="1"/>
      <c r="F3758" s="1" t="str">
        <f>IFERROR(__xludf.DUMMYFUNCTION("""COMPUTED_VALUE"""),"2022-04-11 07:32:18 UTC")</f>
        <v>2022-04-11 07:32:18 UTC</v>
      </c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>
      <c r="A3759" s="2" t="s">
        <v>4203</v>
      </c>
      <c r="B3759" s="2" t="s">
        <v>4198</v>
      </c>
      <c r="C3759" s="1"/>
      <c r="D3759" s="1"/>
      <c r="E3759" s="1"/>
      <c r="F3759" s="1" t="str">
        <f>IFERROR(__xludf.DUMMYFUNCTION("""COMPUTED_VALUE"""),"2022-04-11 07:31:53 UTC")</f>
        <v>2022-04-11 07:31:53 UTC</v>
      </c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>
      <c r="A3760" s="2" t="s">
        <v>4204</v>
      </c>
      <c r="B3760" s="1"/>
      <c r="C3760" s="1"/>
      <c r="D3760" s="1"/>
      <c r="E3760" s="1"/>
      <c r="F3760" s="1" t="str">
        <f>IFERROR(__xludf.DUMMYFUNCTION("""COMPUTED_VALUE"""),"2022-04-11 07:31:37 UTC")</f>
        <v>2022-04-11 07:31:37 UTC</v>
      </c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>
      <c r="A3761" s="2" t="s">
        <v>4205</v>
      </c>
      <c r="B3761" s="1"/>
      <c r="C3761" s="1"/>
      <c r="D3761" s="1"/>
      <c r="E3761" s="1"/>
      <c r="F3761" s="1" t="str">
        <f>IFERROR(__xludf.DUMMYFUNCTION("""COMPUTED_VALUE"""),"2022-04-11 07:31:35 UTC")</f>
        <v>2022-04-11 07:31:35 UTC</v>
      </c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>
      <c r="A3762" s="2" t="s">
        <v>4206</v>
      </c>
      <c r="B3762" s="1"/>
      <c r="C3762" s="1"/>
      <c r="D3762" s="1"/>
      <c r="E3762" s="1"/>
      <c r="F3762" s="1" t="str">
        <f>IFERROR(__xludf.DUMMYFUNCTION("""COMPUTED_VALUE"""),"2022-04-11 07:31:32 UTC")</f>
        <v>2022-04-11 07:31:32 UTC</v>
      </c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>
      <c r="A3763" s="2" t="s">
        <v>4207</v>
      </c>
      <c r="B3763" s="2" t="s">
        <v>4208</v>
      </c>
      <c r="C3763" s="1"/>
      <c r="D3763" s="1"/>
      <c r="E3763" s="1"/>
      <c r="F3763" s="1" t="str">
        <f>IFERROR(__xludf.DUMMYFUNCTION("""COMPUTED_VALUE"""),"2022-04-11 07:31:30 UTC")</f>
        <v>2022-04-11 07:31:30 UTC</v>
      </c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>
      <c r="A3764" s="2" t="s">
        <v>4209</v>
      </c>
      <c r="B3764" s="2" t="s">
        <v>4208</v>
      </c>
      <c r="C3764" s="1"/>
      <c r="D3764" s="1"/>
      <c r="E3764" s="1"/>
      <c r="F3764" s="1" t="str">
        <f>IFERROR(__xludf.DUMMYFUNCTION("""COMPUTED_VALUE"""),"2022-04-11 07:31:25 UTC")</f>
        <v>2022-04-11 07:31:25 UTC</v>
      </c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>
      <c r="A3765" s="2" t="s">
        <v>4210</v>
      </c>
      <c r="B3765" s="1"/>
      <c r="C3765" s="1"/>
      <c r="D3765" s="1"/>
      <c r="E3765" s="1"/>
      <c r="F3765" s="1" t="str">
        <f>IFERROR(__xludf.DUMMYFUNCTION("""COMPUTED_VALUE"""),"2022-04-11 07:31:17 UTC")</f>
        <v>2022-04-11 07:31:17 UTC</v>
      </c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>
      <c r="A3766" s="2" t="s">
        <v>4211</v>
      </c>
      <c r="B3766" s="2" t="s">
        <v>100</v>
      </c>
      <c r="C3766" s="1"/>
      <c r="D3766" s="1"/>
      <c r="E3766" s="1"/>
      <c r="F3766" s="1" t="str">
        <f>IFERROR(__xludf.DUMMYFUNCTION("""COMPUTED_VALUE"""),"2022-04-11 07:31:14 UTC")</f>
        <v>2022-04-11 07:31:14 UTC</v>
      </c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>
      <c r="A3767" s="2" t="s">
        <v>4212</v>
      </c>
      <c r="B3767" s="2" t="s">
        <v>4213</v>
      </c>
      <c r="C3767" s="1"/>
      <c r="D3767" s="1"/>
      <c r="E3767" s="1"/>
      <c r="F3767" s="1" t="str">
        <f>IFERROR(__xludf.DUMMYFUNCTION("""COMPUTED_VALUE"""),"2022-04-11 07:30:55 UTC")</f>
        <v>2022-04-11 07:30:55 UTC</v>
      </c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>
      <c r="A3768" s="2" t="s">
        <v>4214</v>
      </c>
      <c r="B3768" s="1"/>
      <c r="C3768" s="1"/>
      <c r="D3768" s="1"/>
      <c r="E3768" s="1"/>
      <c r="F3768" s="1" t="str">
        <f>IFERROR(__xludf.DUMMYFUNCTION("""COMPUTED_VALUE"""),"2022-04-11 07:30:50 UTC")</f>
        <v>2022-04-11 07:30:50 UTC</v>
      </c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>
      <c r="A3769" s="2" t="s">
        <v>4215</v>
      </c>
      <c r="B3769" s="1"/>
      <c r="C3769" s="1"/>
      <c r="D3769" s="1"/>
      <c r="E3769" s="1"/>
      <c r="F3769" s="1" t="str">
        <f>IFERROR(__xludf.DUMMYFUNCTION("""COMPUTED_VALUE"""),"2022-04-11 07:30:48 UTC")</f>
        <v>2022-04-11 07:30:48 UTC</v>
      </c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>
      <c r="A3770" s="2" t="s">
        <v>4216</v>
      </c>
      <c r="B3770" s="2" t="s">
        <v>100</v>
      </c>
      <c r="C3770" s="1"/>
      <c r="D3770" s="1"/>
      <c r="E3770" s="1"/>
      <c r="F3770" s="1" t="str">
        <f>IFERROR(__xludf.DUMMYFUNCTION("""COMPUTED_VALUE"""),"2022-04-11 07:30:37 UTC")</f>
        <v>2022-04-11 07:30:37 UTC</v>
      </c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>
      <c r="A3771" s="2" t="s">
        <v>4217</v>
      </c>
      <c r="B3771" s="2" t="s">
        <v>100</v>
      </c>
      <c r="C3771" s="1"/>
      <c r="D3771" s="1"/>
      <c r="E3771" s="1"/>
      <c r="F3771" s="1" t="str">
        <f>IFERROR(__xludf.DUMMYFUNCTION("""COMPUTED_VALUE"""),"2022-04-11 07:30:35 UTC")</f>
        <v>2022-04-11 07:30:35 UTC</v>
      </c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>
      <c r="A3772" s="2" t="s">
        <v>4218</v>
      </c>
      <c r="B3772" s="2" t="s">
        <v>1319</v>
      </c>
      <c r="C3772" s="1"/>
      <c r="D3772" s="1"/>
      <c r="E3772" s="1"/>
      <c r="F3772" s="1" t="str">
        <f>IFERROR(__xludf.DUMMYFUNCTION("""COMPUTED_VALUE"""),"2022-04-11 07:30:32 UTC")</f>
        <v>2022-04-11 07:30:32 UTC</v>
      </c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>
      <c r="A3773" s="2" t="s">
        <v>4219</v>
      </c>
      <c r="B3773" s="2" t="s">
        <v>100</v>
      </c>
      <c r="C3773" s="1"/>
      <c r="D3773" s="1"/>
      <c r="E3773" s="1"/>
      <c r="F3773" s="1" t="str">
        <f>IFERROR(__xludf.DUMMYFUNCTION("""COMPUTED_VALUE"""),"2022-04-11 07:30:31 UTC")</f>
        <v>2022-04-11 07:30:31 UTC</v>
      </c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>
      <c r="A3774" s="2" t="s">
        <v>4220</v>
      </c>
      <c r="B3774" s="2" t="s">
        <v>4221</v>
      </c>
      <c r="C3774" s="1"/>
      <c r="D3774" s="1"/>
      <c r="E3774" s="1"/>
      <c r="F3774" s="1" t="str">
        <f>IFERROR(__xludf.DUMMYFUNCTION("""COMPUTED_VALUE"""),"2022-04-11 07:30:04 UTC")</f>
        <v>2022-04-11 07:30:04 UTC</v>
      </c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>
      <c r="A3775" s="2" t="s">
        <v>4222</v>
      </c>
      <c r="B3775" s="2" t="s">
        <v>4223</v>
      </c>
      <c r="C3775" s="1"/>
      <c r="D3775" s="1"/>
      <c r="E3775" s="1"/>
      <c r="F3775" s="1" t="str">
        <f>IFERROR(__xludf.DUMMYFUNCTION("""COMPUTED_VALUE"""),"2022-04-11 07:29:59 UTC")</f>
        <v>2022-04-11 07:29:59 UTC</v>
      </c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>
      <c r="A3776" s="2" t="s">
        <v>4224</v>
      </c>
      <c r="B3776" s="2" t="s">
        <v>4221</v>
      </c>
      <c r="C3776" s="1"/>
      <c r="D3776" s="1"/>
      <c r="E3776" s="1"/>
      <c r="F3776" s="1" t="str">
        <f>IFERROR(__xludf.DUMMYFUNCTION("""COMPUTED_VALUE"""),"2022-04-11 07:29:47 UTC")</f>
        <v>2022-04-11 07:29:47 UTC</v>
      </c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>
      <c r="A3777" s="2" t="s">
        <v>4225</v>
      </c>
      <c r="B3777" s="2" t="s">
        <v>4226</v>
      </c>
      <c r="C3777" s="1"/>
      <c r="D3777" s="1"/>
      <c r="E3777" s="1"/>
      <c r="F3777" s="1" t="str">
        <f>IFERROR(__xludf.DUMMYFUNCTION("""COMPUTED_VALUE"""),"2022-04-11 07:28:14 UTC")</f>
        <v>2022-04-11 07:28:14 UTC</v>
      </c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>
      <c r="A3778" s="2" t="s">
        <v>4227</v>
      </c>
      <c r="B3778" s="2" t="s">
        <v>1897</v>
      </c>
      <c r="C3778" s="1"/>
      <c r="D3778" s="1"/>
      <c r="E3778" s="1"/>
      <c r="F3778" s="1" t="str">
        <f>IFERROR(__xludf.DUMMYFUNCTION("""COMPUTED_VALUE"""),"2022-04-11 07:28:12 UTC")</f>
        <v>2022-04-11 07:28:12 UTC</v>
      </c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>
      <c r="A3779" s="2" t="s">
        <v>4228</v>
      </c>
      <c r="B3779" s="2" t="s">
        <v>4229</v>
      </c>
      <c r="C3779" s="1"/>
      <c r="D3779" s="1"/>
      <c r="E3779" s="1"/>
      <c r="F3779" s="1" t="str">
        <f>IFERROR(__xludf.DUMMYFUNCTION("""COMPUTED_VALUE"""),"2022-04-11 07:27:57 UTC")</f>
        <v>2022-04-11 07:27:57 UTC</v>
      </c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>
      <c r="A3780" s="2" t="s">
        <v>4230</v>
      </c>
      <c r="B3780" s="1"/>
      <c r="C3780" s="1"/>
      <c r="D3780" s="1"/>
      <c r="E3780" s="1"/>
      <c r="F3780" s="1" t="str">
        <f>IFERROR(__xludf.DUMMYFUNCTION("""COMPUTED_VALUE"""),"2022-04-11 07:26:42 UTC")</f>
        <v>2022-04-11 07:26:42 UTC</v>
      </c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>
      <c r="A3781" s="2" t="s">
        <v>4231</v>
      </c>
      <c r="B3781" s="2" t="s">
        <v>4232</v>
      </c>
      <c r="C3781" s="1"/>
      <c r="D3781" s="1"/>
      <c r="E3781" s="1"/>
      <c r="F3781" s="1" t="str">
        <f>IFERROR(__xludf.DUMMYFUNCTION("""COMPUTED_VALUE"""),"2022-04-11 07:26:39 UTC")</f>
        <v>2022-04-11 07:26:39 UTC</v>
      </c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>
      <c r="A3782" s="2" t="s">
        <v>4233</v>
      </c>
      <c r="B3782" s="2" t="s">
        <v>4234</v>
      </c>
      <c r="C3782" s="1"/>
      <c r="D3782" s="1"/>
      <c r="E3782" s="1"/>
      <c r="F3782" s="1" t="str">
        <f>IFERROR(__xludf.DUMMYFUNCTION("""COMPUTED_VALUE"""),"2022-04-11 07:26:38 UTC")</f>
        <v>2022-04-11 07:26:38 UTC</v>
      </c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>
      <c r="A3783" s="2" t="s">
        <v>4235</v>
      </c>
      <c r="B3783" s="1"/>
      <c r="C3783" s="1"/>
      <c r="D3783" s="1"/>
      <c r="E3783" s="1"/>
      <c r="F3783" s="1" t="str">
        <f>IFERROR(__xludf.DUMMYFUNCTION("""COMPUTED_VALUE"""),"2022-04-11 07:26:36 UTC")</f>
        <v>2022-04-11 07:26:36 UTC</v>
      </c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>
      <c r="A3784" s="2" t="s">
        <v>4236</v>
      </c>
      <c r="B3784" s="2" t="s">
        <v>4234</v>
      </c>
      <c r="C3784" s="1"/>
      <c r="D3784" s="1"/>
      <c r="E3784" s="1"/>
      <c r="F3784" s="1" t="str">
        <f>IFERROR(__xludf.DUMMYFUNCTION("""COMPUTED_VALUE"""),"2022-04-11 07:26:35 UTC")</f>
        <v>2022-04-11 07:26:35 UTC</v>
      </c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>
      <c r="A3785" s="2" t="s">
        <v>4237</v>
      </c>
      <c r="B3785" s="2" t="s">
        <v>4234</v>
      </c>
      <c r="C3785" s="1"/>
      <c r="D3785" s="1"/>
      <c r="E3785" s="1"/>
      <c r="F3785" s="1" t="str">
        <f>IFERROR(__xludf.DUMMYFUNCTION("""COMPUTED_VALUE"""),"2022-04-11 07:26:34 UTC")</f>
        <v>2022-04-11 07:26:34 UTC</v>
      </c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>
      <c r="A3786" s="2" t="s">
        <v>4238</v>
      </c>
      <c r="B3786" s="1"/>
      <c r="C3786" s="1"/>
      <c r="D3786" s="1"/>
      <c r="E3786" s="1"/>
      <c r="F3786" s="1" t="str">
        <f>IFERROR(__xludf.DUMMYFUNCTION("""COMPUTED_VALUE"""),"2022-04-11 07:26:33 UTC")</f>
        <v>2022-04-11 07:26:33 UTC</v>
      </c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>
      <c r="A3787" s="2" t="s">
        <v>4239</v>
      </c>
      <c r="B3787" s="2" t="s">
        <v>4234</v>
      </c>
      <c r="C3787" s="1"/>
      <c r="D3787" s="1"/>
      <c r="E3787" s="1"/>
      <c r="F3787" s="1" t="str">
        <f>IFERROR(__xludf.DUMMYFUNCTION("""COMPUTED_VALUE"""),"2022-04-11 07:26:32 UTC")</f>
        <v>2022-04-11 07:26:32 UTC</v>
      </c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>
      <c r="A3788" s="2" t="s">
        <v>4240</v>
      </c>
      <c r="B3788" s="2" t="s">
        <v>4234</v>
      </c>
      <c r="C3788" s="1"/>
      <c r="D3788" s="1"/>
      <c r="E3788" s="1"/>
      <c r="F3788" s="1" t="str">
        <f>IFERROR(__xludf.DUMMYFUNCTION("""COMPUTED_VALUE"""),"2022-04-11 07:26:30 UTC")</f>
        <v>2022-04-11 07:26:30 UTC</v>
      </c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>
      <c r="A3789" s="2" t="s">
        <v>4241</v>
      </c>
      <c r="B3789" s="2" t="s">
        <v>4234</v>
      </c>
      <c r="C3789" s="1"/>
      <c r="D3789" s="1"/>
      <c r="E3789" s="1"/>
      <c r="F3789" s="1" t="str">
        <f>IFERROR(__xludf.DUMMYFUNCTION("""COMPUTED_VALUE"""),"2022-04-11 07:26:29 UTC")</f>
        <v>2022-04-11 07:26:29 UTC</v>
      </c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>
      <c r="A3790" s="2" t="s">
        <v>4241</v>
      </c>
      <c r="B3790" s="2" t="s">
        <v>3132</v>
      </c>
      <c r="C3790" s="1"/>
      <c r="D3790" s="1"/>
      <c r="E3790" s="1"/>
      <c r="F3790" s="1" t="str">
        <f>IFERROR(__xludf.DUMMYFUNCTION("""COMPUTED_VALUE"""),"2022-04-11 07:26:29 UTC")</f>
        <v>2022-04-11 07:26:29 UTC</v>
      </c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>
      <c r="A3791" s="2" t="s">
        <v>4242</v>
      </c>
      <c r="B3791" s="2" t="s">
        <v>3132</v>
      </c>
      <c r="C3791" s="1"/>
      <c r="D3791" s="1"/>
      <c r="E3791" s="1"/>
      <c r="F3791" s="1" t="str">
        <f>IFERROR(__xludf.DUMMYFUNCTION("""COMPUTED_VALUE"""),"2022-04-11 07:26:27 UTC")</f>
        <v>2022-04-11 07:26:27 UTC</v>
      </c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>
      <c r="A3792" s="2" t="s">
        <v>4243</v>
      </c>
      <c r="B3792" s="1"/>
      <c r="C3792" s="1"/>
      <c r="D3792" s="1"/>
      <c r="E3792" s="1"/>
      <c r="F3792" s="1" t="str">
        <f>IFERROR(__xludf.DUMMYFUNCTION("""COMPUTED_VALUE"""),"2022-04-11 07:26:26 UTC")</f>
        <v>2022-04-11 07:26:26 UTC</v>
      </c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>
      <c r="A3793" s="2" t="s">
        <v>4244</v>
      </c>
      <c r="B3793" s="2" t="s">
        <v>3132</v>
      </c>
      <c r="C3793" s="1"/>
      <c r="D3793" s="1"/>
      <c r="E3793" s="1"/>
      <c r="F3793" s="1" t="str">
        <f>IFERROR(__xludf.DUMMYFUNCTION("""COMPUTED_VALUE"""),"2022-04-11 07:26:25 UTC")</f>
        <v>2022-04-11 07:26:25 UTC</v>
      </c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>
      <c r="A3794" s="2" t="s">
        <v>4245</v>
      </c>
      <c r="B3794" s="2" t="s">
        <v>3132</v>
      </c>
      <c r="C3794" s="1"/>
      <c r="D3794" s="1"/>
      <c r="E3794" s="1"/>
      <c r="F3794" s="1" t="str">
        <f>IFERROR(__xludf.DUMMYFUNCTION("""COMPUTED_VALUE"""),"2022-04-11 07:26:24 UTC")</f>
        <v>2022-04-11 07:26:24 UTC</v>
      </c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>
      <c r="A3795" s="2" t="s">
        <v>4246</v>
      </c>
      <c r="B3795" s="2" t="s">
        <v>4234</v>
      </c>
      <c r="C3795" s="1"/>
      <c r="D3795" s="1"/>
      <c r="E3795" s="1"/>
      <c r="F3795" s="1" t="str">
        <f>IFERROR(__xludf.DUMMYFUNCTION("""COMPUTED_VALUE"""),"2022-04-11 07:26:23 UTC")</f>
        <v>2022-04-11 07:26:23 UTC</v>
      </c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>
      <c r="A3796" s="2" t="s">
        <v>4247</v>
      </c>
      <c r="B3796" s="2" t="s">
        <v>3132</v>
      </c>
      <c r="C3796" s="1"/>
      <c r="D3796" s="1"/>
      <c r="E3796" s="1"/>
      <c r="F3796" s="1" t="str">
        <f>IFERROR(__xludf.DUMMYFUNCTION("""COMPUTED_VALUE"""),"2022-04-11 07:26:22 UTC")</f>
        <v>2022-04-11 07:26:22 UTC</v>
      </c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>
      <c r="A3797" s="2" t="s">
        <v>4248</v>
      </c>
      <c r="B3797" s="2" t="s">
        <v>3132</v>
      </c>
      <c r="C3797" s="1"/>
      <c r="D3797" s="1"/>
      <c r="E3797" s="1"/>
      <c r="F3797" s="1" t="str">
        <f>IFERROR(__xludf.DUMMYFUNCTION("""COMPUTED_VALUE"""),"2022-04-11 07:26:21 UTC")</f>
        <v>2022-04-11 07:26:21 UTC</v>
      </c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>
      <c r="A3798" s="2" t="s">
        <v>4249</v>
      </c>
      <c r="B3798" s="2" t="s">
        <v>3132</v>
      </c>
      <c r="C3798" s="1"/>
      <c r="D3798" s="1"/>
      <c r="E3798" s="1"/>
      <c r="F3798" s="1" t="str">
        <f>IFERROR(__xludf.DUMMYFUNCTION("""COMPUTED_VALUE"""),"2022-04-11 07:26:15 UTC")</f>
        <v>2022-04-11 07:26:15 UTC</v>
      </c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>
      <c r="A3799" s="2" t="s">
        <v>4250</v>
      </c>
      <c r="B3799" s="2" t="s">
        <v>4251</v>
      </c>
      <c r="C3799" s="1"/>
      <c r="D3799" s="1"/>
      <c r="E3799" s="1"/>
      <c r="F3799" s="1" t="str">
        <f>IFERROR(__xludf.DUMMYFUNCTION("""COMPUTED_VALUE"""),"2022-04-11 07:26:07 UTC")</f>
        <v>2022-04-11 07:26:07 UTC</v>
      </c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>
      <c r="A3800" s="2" t="s">
        <v>4252</v>
      </c>
      <c r="B3800" s="1"/>
      <c r="C3800" s="1"/>
      <c r="D3800" s="1"/>
      <c r="E3800" s="1"/>
      <c r="F3800" s="1" t="str">
        <f>IFERROR(__xludf.DUMMYFUNCTION("""COMPUTED_VALUE"""),"2022-04-11 07:26:05 UTC")</f>
        <v>2022-04-11 07:26:05 UTC</v>
      </c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>
      <c r="A3801" s="2" t="s">
        <v>4253</v>
      </c>
      <c r="B3801" s="1"/>
      <c r="C3801" s="1"/>
      <c r="D3801" s="1"/>
      <c r="E3801" s="1"/>
      <c r="F3801" s="1" t="str">
        <f>IFERROR(__xludf.DUMMYFUNCTION("""COMPUTED_VALUE"""),"2022-04-11 07:25:59 UTC")</f>
        <v>2022-04-11 07:25:59 UTC</v>
      </c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>
      <c r="A3802" s="2" t="s">
        <v>4254</v>
      </c>
      <c r="B3802" s="1"/>
      <c r="C3802" s="1"/>
      <c r="D3802" s="1"/>
      <c r="E3802" s="1"/>
      <c r="F3802" s="1" t="str">
        <f>IFERROR(__xludf.DUMMYFUNCTION("""COMPUTED_VALUE"""),"2022-04-11 07:25:49 UTC")</f>
        <v>2022-04-11 07:25:49 UTC</v>
      </c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>
      <c r="A3803" s="2" t="s">
        <v>4255</v>
      </c>
      <c r="B3803" s="2" t="s">
        <v>4229</v>
      </c>
      <c r="C3803" s="1"/>
      <c r="D3803" s="1"/>
      <c r="E3803" s="1"/>
      <c r="F3803" s="1" t="str">
        <f>IFERROR(__xludf.DUMMYFUNCTION("""COMPUTED_VALUE"""),"2022-04-11 07:25:30 UTC")</f>
        <v>2022-04-11 07:25:30 UTC</v>
      </c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>
      <c r="A3804" s="2" t="s">
        <v>4256</v>
      </c>
      <c r="B3804" s="1"/>
      <c r="C3804" s="1"/>
      <c r="D3804" s="1"/>
      <c r="E3804" s="1"/>
      <c r="F3804" s="1" t="str">
        <f>IFERROR(__xludf.DUMMYFUNCTION("""COMPUTED_VALUE"""),"2022-04-11 07:25:26 UTC")</f>
        <v>2022-04-11 07:25:26 UTC</v>
      </c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>
      <c r="A3805" s="2" t="s">
        <v>4256</v>
      </c>
      <c r="B3805" s="2" t="s">
        <v>4229</v>
      </c>
      <c r="C3805" s="1"/>
      <c r="D3805" s="1"/>
      <c r="E3805" s="1"/>
      <c r="F3805" s="1" t="str">
        <f>IFERROR(__xludf.DUMMYFUNCTION("""COMPUTED_VALUE"""),"2022-04-11 07:25:26 UTC")</f>
        <v>2022-04-11 07:25:26 UTC</v>
      </c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>
      <c r="A3806" s="2" t="s">
        <v>4257</v>
      </c>
      <c r="B3806" s="1"/>
      <c r="C3806" s="1"/>
      <c r="D3806" s="1"/>
      <c r="E3806" s="1"/>
      <c r="F3806" s="1" t="str">
        <f>IFERROR(__xludf.DUMMYFUNCTION("""COMPUTED_VALUE"""),"2022-04-11 07:25:19 UTC")</f>
        <v>2022-04-11 07:25:19 UTC</v>
      </c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>
      <c r="A3807" s="2" t="s">
        <v>4258</v>
      </c>
      <c r="B3807" s="2" t="s">
        <v>4234</v>
      </c>
      <c r="C3807" s="1"/>
      <c r="D3807" s="1"/>
      <c r="E3807" s="1"/>
      <c r="F3807" s="1" t="str">
        <f>IFERROR(__xludf.DUMMYFUNCTION("""COMPUTED_VALUE"""),"2022-04-11 07:24:43 UTC")</f>
        <v>2022-04-11 07:24:43 UTC</v>
      </c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>
      <c r="A3808" s="2" t="s">
        <v>4259</v>
      </c>
      <c r="B3808" s="1"/>
      <c r="C3808" s="1"/>
      <c r="D3808" s="1"/>
      <c r="E3808" s="1"/>
      <c r="F3808" s="1" t="str">
        <f>IFERROR(__xludf.DUMMYFUNCTION("""COMPUTED_VALUE"""),"2022-04-11 07:24:33 UTC")</f>
        <v>2022-04-11 07:24:33 UTC</v>
      </c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>
      <c r="A3809" s="2" t="s">
        <v>4260</v>
      </c>
      <c r="B3809" s="1"/>
      <c r="C3809" s="1"/>
      <c r="D3809" s="1"/>
      <c r="E3809" s="1"/>
      <c r="F3809" s="1" t="str">
        <f>IFERROR(__xludf.DUMMYFUNCTION("""COMPUTED_VALUE"""),"2022-04-11 07:24:32 UTC")</f>
        <v>2022-04-11 07:24:32 UTC</v>
      </c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>
      <c r="A3810" s="2" t="s">
        <v>4261</v>
      </c>
      <c r="B3810" s="1"/>
      <c r="C3810" s="1"/>
      <c r="D3810" s="1"/>
      <c r="E3810" s="1"/>
      <c r="F3810" s="1" t="str">
        <f>IFERROR(__xludf.DUMMYFUNCTION("""COMPUTED_VALUE"""),"2022-04-11 07:24:31 UTC")</f>
        <v>2022-04-11 07:24:31 UTC</v>
      </c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>
      <c r="A3811" s="2" t="s">
        <v>4262</v>
      </c>
      <c r="B3811" s="1"/>
      <c r="C3811" s="1"/>
      <c r="D3811" s="1"/>
      <c r="E3811" s="1"/>
      <c r="F3811" s="1" t="str">
        <f>IFERROR(__xludf.DUMMYFUNCTION("""COMPUTED_VALUE"""),"2022-04-11 07:24:29 UTC")</f>
        <v>2022-04-11 07:24:29 UTC</v>
      </c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>
      <c r="A3812" s="2" t="s">
        <v>4263</v>
      </c>
      <c r="B3812" s="1"/>
      <c r="C3812" s="1"/>
      <c r="D3812" s="1"/>
      <c r="E3812" s="1"/>
      <c r="F3812" s="1" t="str">
        <f>IFERROR(__xludf.DUMMYFUNCTION("""COMPUTED_VALUE"""),"2022-04-11 07:24:27 UTC")</f>
        <v>2022-04-11 07:24:27 UTC</v>
      </c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>
      <c r="A3813" s="2" t="s">
        <v>4264</v>
      </c>
      <c r="B3813" s="2" t="s">
        <v>4265</v>
      </c>
      <c r="C3813" s="1"/>
      <c r="D3813" s="1"/>
      <c r="E3813" s="1"/>
      <c r="F3813" s="1" t="str">
        <f>IFERROR(__xludf.DUMMYFUNCTION("""COMPUTED_VALUE"""),"2022-04-11 07:24:26 UTC")</f>
        <v>2022-04-11 07:24:26 UTC</v>
      </c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>
      <c r="A3814" s="2" t="s">
        <v>4266</v>
      </c>
      <c r="B3814" s="2" t="s">
        <v>4265</v>
      </c>
      <c r="C3814" s="1"/>
      <c r="D3814" s="1"/>
      <c r="E3814" s="1"/>
      <c r="F3814" s="1" t="str">
        <f>IFERROR(__xludf.DUMMYFUNCTION("""COMPUTED_VALUE"""),"2022-04-11 07:24:25 UTC")</f>
        <v>2022-04-11 07:24:25 UTC</v>
      </c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>
      <c r="A3815" s="2" t="s">
        <v>4267</v>
      </c>
      <c r="B3815" s="2" t="s">
        <v>4265</v>
      </c>
      <c r="C3815" s="1"/>
      <c r="D3815" s="1"/>
      <c r="E3815" s="1"/>
      <c r="F3815" s="1" t="str">
        <f>IFERROR(__xludf.DUMMYFUNCTION("""COMPUTED_VALUE"""),"2022-04-11 07:24:23 UTC")</f>
        <v>2022-04-11 07:24:23 UTC</v>
      </c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>
      <c r="A3816" s="2" t="s">
        <v>4268</v>
      </c>
      <c r="B3816" s="2" t="s">
        <v>4265</v>
      </c>
      <c r="C3816" s="1"/>
      <c r="D3816" s="1"/>
      <c r="E3816" s="1"/>
      <c r="F3816" s="1" t="str">
        <f>IFERROR(__xludf.DUMMYFUNCTION("""COMPUTED_VALUE"""),"2022-04-11 07:24:22 UTC")</f>
        <v>2022-04-11 07:24:22 UTC</v>
      </c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>
      <c r="A3817" s="2" t="s">
        <v>4269</v>
      </c>
      <c r="B3817" s="2" t="s">
        <v>4265</v>
      </c>
      <c r="C3817" s="1"/>
      <c r="D3817" s="1"/>
      <c r="E3817" s="1"/>
      <c r="F3817" s="1" t="str">
        <f>IFERROR(__xludf.DUMMYFUNCTION("""COMPUTED_VALUE"""),"2022-04-11 07:24:20 UTC")</f>
        <v>2022-04-11 07:24:20 UTC</v>
      </c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>
      <c r="A3818" s="2" t="s">
        <v>4270</v>
      </c>
      <c r="B3818" s="2" t="s">
        <v>4265</v>
      </c>
      <c r="C3818" s="1"/>
      <c r="D3818" s="1"/>
      <c r="E3818" s="1"/>
      <c r="F3818" s="1" t="str">
        <f>IFERROR(__xludf.DUMMYFUNCTION("""COMPUTED_VALUE"""),"2022-04-11 07:24:19 UTC")</f>
        <v>2022-04-11 07:24:19 UTC</v>
      </c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>
      <c r="A3819" s="2" t="s">
        <v>4271</v>
      </c>
      <c r="B3819" s="2" t="s">
        <v>4265</v>
      </c>
      <c r="C3819" s="1"/>
      <c r="D3819" s="1"/>
      <c r="E3819" s="1"/>
      <c r="F3819" s="1" t="str">
        <f>IFERROR(__xludf.DUMMYFUNCTION("""COMPUTED_VALUE"""),"2022-04-11 07:24:16 UTC")</f>
        <v>2022-04-11 07:24:16 UTC</v>
      </c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>
      <c r="A3820" s="2" t="s">
        <v>4272</v>
      </c>
      <c r="B3820" s="2" t="s">
        <v>4265</v>
      </c>
      <c r="C3820" s="1"/>
      <c r="D3820" s="1"/>
      <c r="E3820" s="1"/>
      <c r="F3820" s="1" t="str">
        <f>IFERROR(__xludf.DUMMYFUNCTION("""COMPUTED_VALUE"""),"2022-04-11 07:24:15 UTC")</f>
        <v>2022-04-11 07:24:15 UTC</v>
      </c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>
      <c r="A3821" s="2" t="s">
        <v>4273</v>
      </c>
      <c r="B3821" s="2" t="s">
        <v>4265</v>
      </c>
      <c r="C3821" s="1"/>
      <c r="D3821" s="1"/>
      <c r="E3821" s="1"/>
      <c r="F3821" s="1" t="str">
        <f>IFERROR(__xludf.DUMMYFUNCTION("""COMPUTED_VALUE"""),"2022-04-11 07:24:12 UTC")</f>
        <v>2022-04-11 07:24:12 UTC</v>
      </c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>
      <c r="A3822" s="2" t="s">
        <v>4274</v>
      </c>
      <c r="B3822" s="2" t="s">
        <v>4265</v>
      </c>
      <c r="C3822" s="1"/>
      <c r="D3822" s="1"/>
      <c r="E3822" s="1"/>
      <c r="F3822" s="1" t="str">
        <f>IFERROR(__xludf.DUMMYFUNCTION("""COMPUTED_VALUE"""),"2022-04-11 07:24:10 UTC")</f>
        <v>2022-04-11 07:24:10 UTC</v>
      </c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>
      <c r="A3823" s="2" t="s">
        <v>4275</v>
      </c>
      <c r="B3823" s="1"/>
      <c r="C3823" s="1"/>
      <c r="D3823" s="1"/>
      <c r="E3823" s="1"/>
      <c r="F3823" s="1" t="str">
        <f>IFERROR(__xludf.DUMMYFUNCTION("""COMPUTED_VALUE"""),"2022-04-11 07:24:08 UTC")</f>
        <v>2022-04-11 07:24:08 UTC</v>
      </c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>
      <c r="A3824" s="2" t="s">
        <v>4276</v>
      </c>
      <c r="B3824" s="1"/>
      <c r="C3824" s="1"/>
      <c r="D3824" s="1"/>
      <c r="E3824" s="1"/>
      <c r="F3824" s="1" t="str">
        <f>IFERROR(__xludf.DUMMYFUNCTION("""COMPUTED_VALUE"""),"2022-04-11 07:24:06 UTC")</f>
        <v>2022-04-11 07:24:06 UTC</v>
      </c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>
      <c r="A3825" s="2" t="s">
        <v>4277</v>
      </c>
      <c r="B3825" s="1"/>
      <c r="C3825" s="1"/>
      <c r="D3825" s="1"/>
      <c r="E3825" s="1"/>
      <c r="F3825" s="1" t="str">
        <f>IFERROR(__xludf.DUMMYFUNCTION("""COMPUTED_VALUE"""),"2022-04-11 07:24:05 UTC")</f>
        <v>2022-04-11 07:24:05 UTC</v>
      </c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>
      <c r="A3826" s="2" t="s">
        <v>4278</v>
      </c>
      <c r="B3826" s="2" t="s">
        <v>4265</v>
      </c>
      <c r="C3826" s="1"/>
      <c r="D3826" s="1"/>
      <c r="E3826" s="1"/>
      <c r="F3826" s="1" t="str">
        <f>IFERROR(__xludf.DUMMYFUNCTION("""COMPUTED_VALUE"""),"2022-04-11 07:24:04 UTC")</f>
        <v>2022-04-11 07:24:04 UTC</v>
      </c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>
      <c r="A3827" s="2" t="s">
        <v>4279</v>
      </c>
      <c r="B3827" s="1"/>
      <c r="C3827" s="1"/>
      <c r="D3827" s="1"/>
      <c r="E3827" s="1"/>
      <c r="F3827" s="1" t="str">
        <f>IFERROR(__xludf.DUMMYFUNCTION("""COMPUTED_VALUE"""),"2022-04-11 07:24:03 UTC")</f>
        <v>2022-04-11 07:24:03 UTC</v>
      </c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>
      <c r="A3828" s="2" t="s">
        <v>4280</v>
      </c>
      <c r="B3828" s="1"/>
      <c r="C3828" s="1"/>
      <c r="D3828" s="1"/>
      <c r="E3828" s="1"/>
      <c r="F3828" s="1" t="str">
        <f>IFERROR(__xludf.DUMMYFUNCTION("""COMPUTED_VALUE"""),"2022-04-11 07:24:00 UTC")</f>
        <v>2022-04-11 07:24:00 UTC</v>
      </c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>
      <c r="A3829" s="2" t="s">
        <v>4281</v>
      </c>
      <c r="B3829" s="2" t="s">
        <v>4282</v>
      </c>
      <c r="C3829" s="1"/>
      <c r="D3829" s="1"/>
      <c r="E3829" s="1"/>
      <c r="F3829" s="1" t="str">
        <f>IFERROR(__xludf.DUMMYFUNCTION("""COMPUTED_VALUE"""),"2022-04-11 07:23:59 UTC")</f>
        <v>2022-04-11 07:23:59 UTC</v>
      </c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>
      <c r="A3830" s="2" t="s">
        <v>4283</v>
      </c>
      <c r="B3830" s="2" t="s">
        <v>4284</v>
      </c>
      <c r="C3830" s="1"/>
      <c r="D3830" s="1"/>
      <c r="E3830" s="1"/>
      <c r="F3830" s="1" t="str">
        <f>IFERROR(__xludf.DUMMYFUNCTION("""COMPUTED_VALUE"""),"2022-04-11 07:23:57 UTC")</f>
        <v>2022-04-11 07:23:57 UTC</v>
      </c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>
      <c r="A3831" s="2" t="s">
        <v>4285</v>
      </c>
      <c r="B3831" s="2" t="s">
        <v>4284</v>
      </c>
      <c r="C3831" s="1"/>
      <c r="D3831" s="1"/>
      <c r="E3831" s="1"/>
      <c r="F3831" s="1" t="str">
        <f>IFERROR(__xludf.DUMMYFUNCTION("""COMPUTED_VALUE"""),"2022-04-11 07:23:54 UTC")</f>
        <v>2022-04-11 07:23:54 UTC</v>
      </c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>
      <c r="A3832" s="2" t="s">
        <v>4286</v>
      </c>
      <c r="B3832" s="1"/>
      <c r="C3832" s="1"/>
      <c r="D3832" s="1"/>
      <c r="E3832" s="1"/>
      <c r="F3832" s="1" t="str">
        <f>IFERROR(__xludf.DUMMYFUNCTION("""COMPUTED_VALUE"""),"2022-04-11 07:23:51 UTC")</f>
        <v>2022-04-11 07:23:51 UTC</v>
      </c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>
      <c r="A3833" s="2" t="s">
        <v>4287</v>
      </c>
      <c r="B3833" s="2" t="s">
        <v>4282</v>
      </c>
      <c r="C3833" s="1"/>
      <c r="D3833" s="1"/>
      <c r="E3833" s="1"/>
      <c r="F3833" s="1" t="str">
        <f>IFERROR(__xludf.DUMMYFUNCTION("""COMPUTED_VALUE"""),"2022-04-11 07:23:49 UTC")</f>
        <v>2022-04-11 07:23:49 UTC</v>
      </c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>
      <c r="A3834" s="2" t="s">
        <v>4288</v>
      </c>
      <c r="B3834" s="2" t="s">
        <v>4282</v>
      </c>
      <c r="C3834" s="1"/>
      <c r="D3834" s="1"/>
      <c r="E3834" s="1"/>
      <c r="F3834" s="1" t="str">
        <f>IFERROR(__xludf.DUMMYFUNCTION("""COMPUTED_VALUE"""),"2022-04-11 07:23:33 UTC")</f>
        <v>2022-04-11 07:23:33 UTC</v>
      </c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>
      <c r="A3835" s="2" t="s">
        <v>4289</v>
      </c>
      <c r="B3835" s="1"/>
      <c r="C3835" s="1"/>
      <c r="D3835" s="1"/>
      <c r="E3835" s="1"/>
      <c r="F3835" s="1" t="str">
        <f>IFERROR(__xludf.DUMMYFUNCTION("""COMPUTED_VALUE"""),"2022-04-11 07:23:31 UTC")</f>
        <v>2022-04-11 07:23:31 UTC</v>
      </c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>
      <c r="A3836" s="2" t="s">
        <v>4290</v>
      </c>
      <c r="B3836" s="1"/>
      <c r="C3836" s="1"/>
      <c r="D3836" s="1"/>
      <c r="E3836" s="1"/>
      <c r="F3836" s="1" t="str">
        <f>IFERROR(__xludf.DUMMYFUNCTION("""COMPUTED_VALUE"""),"2022-04-11 07:23:30 UTC")</f>
        <v>2022-04-11 07:23:30 UTC</v>
      </c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>
      <c r="A3837" s="2" t="s">
        <v>4291</v>
      </c>
      <c r="B3837" s="2" t="s">
        <v>4232</v>
      </c>
      <c r="C3837" s="1"/>
      <c r="D3837" s="1"/>
      <c r="E3837" s="1"/>
      <c r="F3837" s="1" t="str">
        <f>IFERROR(__xludf.DUMMYFUNCTION("""COMPUTED_VALUE"""),"2022-04-11 07:23:29 UTC")</f>
        <v>2022-04-11 07:23:29 UTC</v>
      </c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>
      <c r="A3838" s="2" t="s">
        <v>4292</v>
      </c>
      <c r="B3838" s="2" t="s">
        <v>4293</v>
      </c>
      <c r="C3838" s="1"/>
      <c r="D3838" s="1"/>
      <c r="E3838" s="1"/>
      <c r="F3838" s="1" t="str">
        <f>IFERROR(__xludf.DUMMYFUNCTION("""COMPUTED_VALUE"""),"2022-04-11 07:23:22 UTC")</f>
        <v>2022-04-11 07:23:22 UTC</v>
      </c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>
      <c r="A3839" s="2" t="s">
        <v>4294</v>
      </c>
      <c r="B3839" s="2" t="s">
        <v>1753</v>
      </c>
      <c r="C3839" s="1"/>
      <c r="D3839" s="1"/>
      <c r="E3839" s="1"/>
      <c r="F3839" s="1" t="str">
        <f>IFERROR(__xludf.DUMMYFUNCTION("""COMPUTED_VALUE"""),"2022-04-11 07:23:17 UTC")</f>
        <v>2022-04-11 07:23:17 UTC</v>
      </c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>
      <c r="A3840" s="2" t="s">
        <v>4295</v>
      </c>
      <c r="B3840" s="1"/>
      <c r="C3840" s="1"/>
      <c r="D3840" s="1"/>
      <c r="E3840" s="1"/>
      <c r="F3840" s="1" t="str">
        <f>IFERROR(__xludf.DUMMYFUNCTION("""COMPUTED_VALUE"""),"2022-04-11 07:23:06 UTC")</f>
        <v>2022-04-11 07:23:06 UTC</v>
      </c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>
      <c r="A3841" s="2" t="s">
        <v>4296</v>
      </c>
      <c r="B3841" s="1"/>
      <c r="C3841" s="1"/>
      <c r="D3841" s="1"/>
      <c r="E3841" s="1"/>
      <c r="F3841" s="1" t="str">
        <f>IFERROR(__xludf.DUMMYFUNCTION("""COMPUTED_VALUE"""),"2022-04-11 07:23:05 UTC")</f>
        <v>2022-04-11 07:23:05 UTC</v>
      </c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>
      <c r="A3842" s="2" t="s">
        <v>4297</v>
      </c>
      <c r="B3842" s="1"/>
      <c r="C3842" s="1"/>
      <c r="D3842" s="1"/>
      <c r="E3842" s="1"/>
      <c r="F3842" s="1" t="str">
        <f>IFERROR(__xludf.DUMMYFUNCTION("""COMPUTED_VALUE"""),"2022-04-11 07:23:02 UTC")</f>
        <v>2022-04-11 07:23:02 UTC</v>
      </c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>
      <c r="A3843" s="2" t="s">
        <v>4297</v>
      </c>
      <c r="B3843" s="1"/>
      <c r="C3843" s="1"/>
      <c r="D3843" s="1"/>
      <c r="E3843" s="1"/>
      <c r="F3843" s="1" t="str">
        <f>IFERROR(__xludf.DUMMYFUNCTION("""COMPUTED_VALUE"""),"2022-04-11 07:23:02 UTC")</f>
        <v>2022-04-11 07:23:02 UTC</v>
      </c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>
      <c r="A3844" s="2" t="s">
        <v>4298</v>
      </c>
      <c r="B3844" s="2" t="s">
        <v>2064</v>
      </c>
      <c r="C3844" s="1"/>
      <c r="D3844" s="1"/>
      <c r="E3844" s="1"/>
      <c r="F3844" s="1" t="str">
        <f>IFERROR(__xludf.DUMMYFUNCTION("""COMPUTED_VALUE"""),"2022-04-11 07:23:01 UTC")</f>
        <v>2022-04-11 07:23:01 UTC</v>
      </c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>
      <c r="A3845" s="2" t="s">
        <v>4299</v>
      </c>
      <c r="B3845" s="1"/>
      <c r="C3845" s="1"/>
      <c r="D3845" s="1"/>
      <c r="E3845" s="1"/>
      <c r="F3845" s="1" t="str">
        <f>IFERROR(__xludf.DUMMYFUNCTION("""COMPUTED_VALUE"""),"2022-04-11 07:22:57 UTC")</f>
        <v>2022-04-11 07:22:57 UTC</v>
      </c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>
      <c r="A3846" s="2" t="s">
        <v>4300</v>
      </c>
      <c r="B3846" s="2" t="s">
        <v>4301</v>
      </c>
      <c r="C3846" s="1"/>
      <c r="D3846" s="1"/>
      <c r="E3846" s="1"/>
      <c r="F3846" s="1" t="str">
        <f>IFERROR(__xludf.DUMMYFUNCTION("""COMPUTED_VALUE"""),"2022-04-11 07:22:56 UTC")</f>
        <v>2022-04-11 07:22:56 UTC</v>
      </c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>
      <c r="A3847" s="2" t="s">
        <v>4302</v>
      </c>
      <c r="B3847" s="1"/>
      <c r="C3847" s="1"/>
      <c r="D3847" s="1"/>
      <c r="E3847" s="1"/>
      <c r="F3847" s="1" t="str">
        <f>IFERROR(__xludf.DUMMYFUNCTION("""COMPUTED_VALUE"""),"2022-04-11 07:22:53 UTC")</f>
        <v>2022-04-11 07:22:53 UTC</v>
      </c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>
      <c r="A3848" s="2" t="s">
        <v>4303</v>
      </c>
      <c r="B3848" s="2" t="s">
        <v>3035</v>
      </c>
      <c r="C3848" s="1"/>
      <c r="D3848" s="1"/>
      <c r="E3848" s="1"/>
      <c r="F3848" s="1" t="str">
        <f>IFERROR(__xludf.DUMMYFUNCTION("""COMPUTED_VALUE"""),"2022-04-11 07:22:52 UTC")</f>
        <v>2022-04-11 07:22:52 UTC</v>
      </c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>
      <c r="A3849" s="2" t="s">
        <v>4304</v>
      </c>
      <c r="B3849" s="2" t="s">
        <v>2064</v>
      </c>
      <c r="C3849" s="1"/>
      <c r="D3849" s="1"/>
      <c r="E3849" s="1"/>
      <c r="F3849" s="1" t="str">
        <f>IFERROR(__xludf.DUMMYFUNCTION("""COMPUTED_VALUE"""),"2022-04-11 07:22:51 UTC")</f>
        <v>2022-04-11 07:22:51 UTC</v>
      </c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>
      <c r="A3850" s="2" t="s">
        <v>4305</v>
      </c>
      <c r="B3850" s="2" t="s">
        <v>4306</v>
      </c>
      <c r="C3850" s="1"/>
      <c r="D3850" s="1"/>
      <c r="E3850" s="1"/>
      <c r="F3850" s="1" t="str">
        <f>IFERROR(__xludf.DUMMYFUNCTION("""COMPUTED_VALUE"""),"2022-04-11 07:22:50 UTC")</f>
        <v>2022-04-11 07:22:50 UTC</v>
      </c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>
      <c r="A3851" s="2" t="s">
        <v>4307</v>
      </c>
      <c r="B3851" s="2" t="s">
        <v>4308</v>
      </c>
      <c r="C3851" s="1"/>
      <c r="D3851" s="1"/>
      <c r="E3851" s="1"/>
      <c r="F3851" s="1" t="str">
        <f>IFERROR(__xludf.DUMMYFUNCTION("""COMPUTED_VALUE"""),"2022-04-11 07:22:49 UTC")</f>
        <v>2022-04-11 07:22:49 UTC</v>
      </c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>
      <c r="A3852" s="2" t="s">
        <v>4309</v>
      </c>
      <c r="B3852" s="2" t="s">
        <v>3035</v>
      </c>
      <c r="C3852" s="1"/>
      <c r="D3852" s="1"/>
      <c r="E3852" s="1"/>
      <c r="F3852" s="1" t="str">
        <f>IFERROR(__xludf.DUMMYFUNCTION("""COMPUTED_VALUE"""),"2022-04-11 07:22:28 UTC")</f>
        <v>2022-04-11 07:22:28 UTC</v>
      </c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>
      <c r="A3853" s="2" t="s">
        <v>4310</v>
      </c>
      <c r="B3853" s="2" t="s">
        <v>3035</v>
      </c>
      <c r="C3853" s="1"/>
      <c r="D3853" s="1"/>
      <c r="E3853" s="1"/>
      <c r="F3853" s="1" t="str">
        <f>IFERROR(__xludf.DUMMYFUNCTION("""COMPUTED_VALUE"""),"2022-04-11 07:22:24 UTC")</f>
        <v>2022-04-11 07:22:24 UTC</v>
      </c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>
      <c r="A3854" s="2" t="s">
        <v>4311</v>
      </c>
      <c r="B3854" s="2" t="s">
        <v>2260</v>
      </c>
      <c r="C3854" s="1"/>
      <c r="D3854" s="1"/>
      <c r="E3854" s="1"/>
      <c r="F3854" s="1" t="str">
        <f>IFERROR(__xludf.DUMMYFUNCTION("""COMPUTED_VALUE"""),"2022-04-11 07:22:18 UTC")</f>
        <v>2022-04-11 07:22:18 UTC</v>
      </c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>
      <c r="A3855" s="2" t="s">
        <v>4312</v>
      </c>
      <c r="B3855" s="2" t="s">
        <v>2260</v>
      </c>
      <c r="C3855" s="1"/>
      <c r="D3855" s="1"/>
      <c r="E3855" s="1"/>
      <c r="F3855" s="1" t="str">
        <f>IFERROR(__xludf.DUMMYFUNCTION("""COMPUTED_VALUE"""),"2022-04-11 07:22:11 UTC")</f>
        <v>2022-04-11 07:22:11 UTC</v>
      </c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>
      <c r="A3856" s="2" t="s">
        <v>4313</v>
      </c>
      <c r="B3856" s="2" t="s">
        <v>4314</v>
      </c>
      <c r="C3856" s="1"/>
      <c r="D3856" s="1"/>
      <c r="E3856" s="1"/>
      <c r="F3856" s="1" t="str">
        <f>IFERROR(__xludf.DUMMYFUNCTION("""COMPUTED_VALUE"""),"2022-04-11 07:22:00 UTC")</f>
        <v>2022-04-11 07:22:00 UTC</v>
      </c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>
      <c r="A3857" s="2" t="s">
        <v>4315</v>
      </c>
      <c r="B3857" s="2" t="s">
        <v>4314</v>
      </c>
      <c r="C3857" s="1"/>
      <c r="D3857" s="1"/>
      <c r="E3857" s="1"/>
      <c r="F3857" s="1" t="str">
        <f>IFERROR(__xludf.DUMMYFUNCTION("""COMPUTED_VALUE"""),"2022-04-11 07:21:59 UTC")</f>
        <v>2022-04-11 07:21:59 UTC</v>
      </c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>
      <c r="A3858" s="2" t="s">
        <v>4316</v>
      </c>
      <c r="B3858" s="1"/>
      <c r="C3858" s="1"/>
      <c r="D3858" s="1"/>
      <c r="E3858" s="1"/>
      <c r="F3858" s="1" t="str">
        <f>IFERROR(__xludf.DUMMYFUNCTION("""COMPUTED_VALUE"""),"2022-04-11 07:21:57 UTC")</f>
        <v>2022-04-11 07:21:57 UTC</v>
      </c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>
      <c r="A3859" s="2" t="s">
        <v>4317</v>
      </c>
      <c r="B3859" s="2" t="s">
        <v>823</v>
      </c>
      <c r="C3859" s="1"/>
      <c r="D3859" s="1"/>
      <c r="E3859" s="1"/>
      <c r="F3859" s="1" t="str">
        <f>IFERROR(__xludf.DUMMYFUNCTION("""COMPUTED_VALUE"""),"2022-04-11 07:21:55 UTC")</f>
        <v>2022-04-11 07:21:55 UTC</v>
      </c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>
      <c r="A3860" s="2" t="s">
        <v>4318</v>
      </c>
      <c r="B3860" s="1"/>
      <c r="C3860" s="1"/>
      <c r="D3860" s="1"/>
      <c r="E3860" s="1"/>
      <c r="F3860" s="1" t="str">
        <f>IFERROR(__xludf.DUMMYFUNCTION("""COMPUTED_VALUE"""),"2022-04-11 07:21:53 UTC")</f>
        <v>2022-04-11 07:21:53 UTC</v>
      </c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>
      <c r="A3861" s="2" t="s">
        <v>4318</v>
      </c>
      <c r="B3861" s="2" t="s">
        <v>4319</v>
      </c>
      <c r="C3861" s="1"/>
      <c r="D3861" s="1"/>
      <c r="E3861" s="1"/>
      <c r="F3861" s="1" t="str">
        <f>IFERROR(__xludf.DUMMYFUNCTION("""COMPUTED_VALUE"""),"2022-04-11 07:21:53 UTC")</f>
        <v>2022-04-11 07:21:53 UTC</v>
      </c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>
      <c r="A3862" s="2" t="s">
        <v>4320</v>
      </c>
      <c r="B3862" s="2" t="s">
        <v>2064</v>
      </c>
      <c r="C3862" s="1"/>
      <c r="D3862" s="1"/>
      <c r="E3862" s="1"/>
      <c r="F3862" s="1" t="str">
        <f>IFERROR(__xludf.DUMMYFUNCTION("""COMPUTED_VALUE"""),"2022-04-11 07:21:49 UTC")</f>
        <v>2022-04-11 07:21:49 UTC</v>
      </c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>
      <c r="A3863" s="2" t="s">
        <v>4321</v>
      </c>
      <c r="B3863" s="2" t="s">
        <v>4314</v>
      </c>
      <c r="C3863" s="1"/>
      <c r="D3863" s="1"/>
      <c r="E3863" s="1"/>
      <c r="F3863" s="1" t="str">
        <f>IFERROR(__xludf.DUMMYFUNCTION("""COMPUTED_VALUE"""),"2022-04-11 07:21:46 UTC")</f>
        <v>2022-04-11 07:21:46 UTC</v>
      </c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>
      <c r="A3864" s="2" t="s">
        <v>4322</v>
      </c>
      <c r="B3864" s="2" t="s">
        <v>1229</v>
      </c>
      <c r="C3864" s="1"/>
      <c r="D3864" s="1"/>
      <c r="E3864" s="1"/>
      <c r="F3864" s="1" t="str">
        <f>IFERROR(__xludf.DUMMYFUNCTION("""COMPUTED_VALUE"""),"2022-04-11 07:21:41 UTC")</f>
        <v>2022-04-11 07:21:41 UTC</v>
      </c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>
      <c r="A3865" s="2" t="s">
        <v>4323</v>
      </c>
      <c r="B3865" s="2" t="s">
        <v>823</v>
      </c>
      <c r="C3865" s="1"/>
      <c r="D3865" s="1"/>
      <c r="E3865" s="1"/>
      <c r="F3865" s="1" t="str">
        <f>IFERROR(__xludf.DUMMYFUNCTION("""COMPUTED_VALUE"""),"2022-04-11 07:21:37 UTC")</f>
        <v>2022-04-11 07:21:37 UTC</v>
      </c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>
      <c r="A3866" s="2" t="s">
        <v>4324</v>
      </c>
      <c r="B3866" s="1"/>
      <c r="C3866" s="1"/>
      <c r="D3866" s="1"/>
      <c r="E3866" s="1"/>
      <c r="F3866" s="1" t="str">
        <f>IFERROR(__xludf.DUMMYFUNCTION("""COMPUTED_VALUE"""),"2022-04-11 07:21:33 UTC")</f>
        <v>2022-04-11 07:21:33 UTC</v>
      </c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>
      <c r="A3867" s="2" t="s">
        <v>4324</v>
      </c>
      <c r="B3867" s="2" t="s">
        <v>823</v>
      </c>
      <c r="C3867" s="1"/>
      <c r="D3867" s="1"/>
      <c r="E3867" s="1"/>
      <c r="F3867" s="1" t="str">
        <f>IFERROR(__xludf.DUMMYFUNCTION("""COMPUTED_VALUE"""),"2022-04-11 07:21:33 UTC")</f>
        <v>2022-04-11 07:21:33 UTC</v>
      </c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>
      <c r="A3868" s="2" t="s">
        <v>4325</v>
      </c>
      <c r="B3868" s="1"/>
      <c r="C3868" s="1"/>
      <c r="D3868" s="1"/>
      <c r="E3868" s="1"/>
      <c r="F3868" s="1" t="str">
        <f>IFERROR(__xludf.DUMMYFUNCTION("""COMPUTED_VALUE"""),"2022-04-11 07:21:32 UTC")</f>
        <v>2022-04-11 07:21:32 UTC</v>
      </c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>
      <c r="A3869" s="2" t="s">
        <v>4326</v>
      </c>
      <c r="B3869" s="1"/>
      <c r="C3869" s="1"/>
      <c r="D3869" s="1"/>
      <c r="E3869" s="1"/>
      <c r="F3869" s="1" t="str">
        <f>IFERROR(__xludf.DUMMYFUNCTION("""COMPUTED_VALUE"""),"2022-04-11 07:21:31 UTC")</f>
        <v>2022-04-11 07:21:31 UTC</v>
      </c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>
      <c r="A3870" s="2" t="s">
        <v>4326</v>
      </c>
      <c r="B3870" s="2" t="s">
        <v>823</v>
      </c>
      <c r="C3870" s="1"/>
      <c r="D3870" s="1"/>
      <c r="E3870" s="1"/>
      <c r="F3870" s="1" t="str">
        <f>IFERROR(__xludf.DUMMYFUNCTION("""COMPUTED_VALUE"""),"2022-04-11 07:21:31 UTC")</f>
        <v>2022-04-11 07:21:31 UTC</v>
      </c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>
      <c r="A3871" s="2" t="s">
        <v>4327</v>
      </c>
      <c r="B3871" s="1"/>
      <c r="C3871" s="1"/>
      <c r="D3871" s="1"/>
      <c r="E3871" s="1"/>
      <c r="F3871" s="1" t="str">
        <f>IFERROR(__xludf.DUMMYFUNCTION("""COMPUTED_VALUE"""),"2022-04-11 07:21:30 UTC")</f>
        <v>2022-04-11 07:21:30 UTC</v>
      </c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>
      <c r="A3872" s="2" t="s">
        <v>4328</v>
      </c>
      <c r="B3872" s="2" t="s">
        <v>3852</v>
      </c>
      <c r="C3872" s="1"/>
      <c r="D3872" s="1"/>
      <c r="E3872" s="1"/>
      <c r="F3872" s="1" t="str">
        <f>IFERROR(__xludf.DUMMYFUNCTION("""COMPUTED_VALUE"""),"2022-04-11 07:21:28 UTC")</f>
        <v>2022-04-11 07:21:28 UTC</v>
      </c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>
      <c r="A3873" s="2" t="s">
        <v>4329</v>
      </c>
      <c r="B3873" s="1"/>
      <c r="C3873" s="1"/>
      <c r="D3873" s="1"/>
      <c r="E3873" s="1"/>
      <c r="F3873" s="1" t="str">
        <f>IFERROR(__xludf.DUMMYFUNCTION("""COMPUTED_VALUE"""),"2022-04-11 07:21:27 UTC")</f>
        <v>2022-04-11 07:21:27 UTC</v>
      </c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>
      <c r="A3874" s="2" t="s">
        <v>4330</v>
      </c>
      <c r="B3874" s="2" t="s">
        <v>3852</v>
      </c>
      <c r="C3874" s="1"/>
      <c r="D3874" s="1"/>
      <c r="E3874" s="1"/>
      <c r="F3874" s="1" t="str">
        <f>IFERROR(__xludf.DUMMYFUNCTION("""COMPUTED_VALUE"""),"2022-04-11 07:21:26 UTC")</f>
        <v>2022-04-11 07:21:26 UTC</v>
      </c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>
      <c r="A3875" s="2" t="s">
        <v>4331</v>
      </c>
      <c r="B3875" s="1"/>
      <c r="C3875" s="1"/>
      <c r="D3875" s="1"/>
      <c r="E3875" s="1"/>
      <c r="F3875" s="1" t="str">
        <f>IFERROR(__xludf.DUMMYFUNCTION("""COMPUTED_VALUE"""),"2022-04-11 07:21:25 UTC")</f>
        <v>2022-04-11 07:21:25 UTC</v>
      </c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>
      <c r="A3876" s="2" t="s">
        <v>4332</v>
      </c>
      <c r="B3876" s="1"/>
      <c r="C3876" s="1"/>
      <c r="D3876" s="1"/>
      <c r="E3876" s="1"/>
      <c r="F3876" s="1" t="str">
        <f>IFERROR(__xludf.DUMMYFUNCTION("""COMPUTED_VALUE"""),"2022-04-11 07:21:24 UTC")</f>
        <v>2022-04-11 07:21:24 UTC</v>
      </c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>
      <c r="A3877" s="2" t="s">
        <v>4333</v>
      </c>
      <c r="B3877" s="1"/>
      <c r="C3877" s="1"/>
      <c r="D3877" s="1"/>
      <c r="E3877" s="1"/>
      <c r="F3877" s="1" t="str">
        <f>IFERROR(__xludf.DUMMYFUNCTION("""COMPUTED_VALUE"""),"2022-04-11 07:21:23 UTC")</f>
        <v>2022-04-11 07:21:23 UTC</v>
      </c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>
      <c r="A3878" s="2" t="s">
        <v>4334</v>
      </c>
      <c r="B3878" s="1"/>
      <c r="C3878" s="1"/>
      <c r="D3878" s="1"/>
      <c r="E3878" s="1"/>
      <c r="F3878" s="1" t="str">
        <f>IFERROR(__xludf.DUMMYFUNCTION("""COMPUTED_VALUE"""),"2022-04-11 07:21:22 UTC")</f>
        <v>2022-04-11 07:21:22 UTC</v>
      </c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>
      <c r="A3879" s="2" t="s">
        <v>4335</v>
      </c>
      <c r="B3879" s="1"/>
      <c r="C3879" s="1"/>
      <c r="D3879" s="1"/>
      <c r="E3879" s="1"/>
      <c r="F3879" s="1" t="str">
        <f>IFERROR(__xludf.DUMMYFUNCTION("""COMPUTED_VALUE"""),"2022-04-11 07:21:21 UTC")</f>
        <v>2022-04-11 07:21:21 UTC</v>
      </c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>
      <c r="A3880" s="2" t="s">
        <v>4336</v>
      </c>
      <c r="B3880" s="1"/>
      <c r="C3880" s="1"/>
      <c r="D3880" s="1"/>
      <c r="E3880" s="1"/>
      <c r="F3880" s="1" t="str">
        <f>IFERROR(__xludf.DUMMYFUNCTION("""COMPUTED_VALUE"""),"2022-04-11 07:21:19 UTC")</f>
        <v>2022-04-11 07:21:19 UTC</v>
      </c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>
      <c r="A3881" s="2" t="s">
        <v>4337</v>
      </c>
      <c r="B3881" s="1"/>
      <c r="C3881" s="1"/>
      <c r="D3881" s="1"/>
      <c r="E3881" s="1"/>
      <c r="F3881" s="1" t="str">
        <f>IFERROR(__xludf.DUMMYFUNCTION("""COMPUTED_VALUE"""),"2022-04-11 07:21:18 UTC")</f>
        <v>2022-04-11 07:21:18 UTC</v>
      </c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>
      <c r="A3882" s="2" t="s">
        <v>4338</v>
      </c>
      <c r="B3882" s="2" t="s">
        <v>4223</v>
      </c>
      <c r="C3882" s="1"/>
      <c r="D3882" s="1"/>
      <c r="E3882" s="1"/>
      <c r="F3882" s="1" t="str">
        <f>IFERROR(__xludf.DUMMYFUNCTION("""COMPUTED_VALUE"""),"2022-04-11 07:21:17 UTC")</f>
        <v>2022-04-11 07:21:17 UTC</v>
      </c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>
      <c r="A3883" s="2" t="s">
        <v>4338</v>
      </c>
      <c r="B3883" s="1"/>
      <c r="C3883" s="1"/>
      <c r="D3883" s="1"/>
      <c r="E3883" s="1"/>
      <c r="F3883" s="1" t="str">
        <f>IFERROR(__xludf.DUMMYFUNCTION("""COMPUTED_VALUE"""),"2022-04-11 07:21:17 UTC")</f>
        <v>2022-04-11 07:21:17 UTC</v>
      </c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>
      <c r="A3884" s="2" t="s">
        <v>4339</v>
      </c>
      <c r="B3884" s="2" t="s">
        <v>3852</v>
      </c>
      <c r="C3884" s="1"/>
      <c r="D3884" s="1"/>
      <c r="E3884" s="1"/>
      <c r="F3884" s="1" t="str">
        <f>IFERROR(__xludf.DUMMYFUNCTION("""COMPUTED_VALUE"""),"2022-04-11 07:21:15 UTC")</f>
        <v>2022-04-11 07:21:15 UTC</v>
      </c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>
      <c r="A3885" s="2" t="s">
        <v>4340</v>
      </c>
      <c r="B3885" s="2" t="s">
        <v>3852</v>
      </c>
      <c r="C3885" s="1"/>
      <c r="D3885" s="1"/>
      <c r="E3885" s="1"/>
      <c r="F3885" s="1" t="str">
        <f>IFERROR(__xludf.DUMMYFUNCTION("""COMPUTED_VALUE"""),"2022-04-11 07:21:14 UTC")</f>
        <v>2022-04-11 07:21:14 UTC</v>
      </c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>
      <c r="A3886" s="2" t="s">
        <v>4341</v>
      </c>
      <c r="B3886" s="2" t="s">
        <v>3852</v>
      </c>
      <c r="C3886" s="1"/>
      <c r="D3886" s="1"/>
      <c r="E3886" s="1"/>
      <c r="F3886" s="1" t="str">
        <f>IFERROR(__xludf.DUMMYFUNCTION("""COMPUTED_VALUE"""),"2022-04-11 07:21:13 UTC")</f>
        <v>2022-04-11 07:21:13 UTC</v>
      </c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>
      <c r="A3887" s="2" t="s">
        <v>4342</v>
      </c>
      <c r="B3887" s="1"/>
      <c r="C3887" s="1"/>
      <c r="D3887" s="1"/>
      <c r="E3887" s="1"/>
      <c r="F3887" s="1" t="str">
        <f>IFERROR(__xludf.DUMMYFUNCTION("""COMPUTED_VALUE"""),"2022-04-11 07:21:09 UTC")</f>
        <v>2022-04-11 07:21:09 UTC</v>
      </c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>
      <c r="A3888" s="2" t="s">
        <v>4343</v>
      </c>
      <c r="B3888" s="2" t="s">
        <v>3852</v>
      </c>
      <c r="C3888" s="1"/>
      <c r="D3888" s="1"/>
      <c r="E3888" s="1"/>
      <c r="F3888" s="1" t="str">
        <f>IFERROR(__xludf.DUMMYFUNCTION("""COMPUTED_VALUE"""),"2022-04-11 07:21:07 UTC")</f>
        <v>2022-04-11 07:21:07 UTC</v>
      </c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>
      <c r="A3889" s="2" t="s">
        <v>4344</v>
      </c>
      <c r="B3889" s="1"/>
      <c r="C3889" s="1"/>
      <c r="D3889" s="1"/>
      <c r="E3889" s="1"/>
      <c r="F3889" s="1" t="str">
        <f>IFERROR(__xludf.DUMMYFUNCTION("""COMPUTED_VALUE"""),"2022-04-11 07:20:58 UTC")</f>
        <v>2022-04-11 07:20:58 UTC</v>
      </c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>
      <c r="A3890" s="2" t="s">
        <v>4345</v>
      </c>
      <c r="B3890" s="1"/>
      <c r="C3890" s="1"/>
      <c r="D3890" s="1"/>
      <c r="E3890" s="1"/>
      <c r="F3890" s="1" t="str">
        <f>IFERROR(__xludf.DUMMYFUNCTION("""COMPUTED_VALUE"""),"2022-04-11 07:20:45 UTC")</f>
        <v>2022-04-11 07:20:45 UTC</v>
      </c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>
      <c r="A3891" s="2" t="s">
        <v>4346</v>
      </c>
      <c r="B3891" s="2" t="s">
        <v>4347</v>
      </c>
      <c r="C3891" s="1"/>
      <c r="D3891" s="1"/>
      <c r="E3891" s="1"/>
      <c r="F3891" s="1" t="str">
        <f>IFERROR(__xludf.DUMMYFUNCTION("""COMPUTED_VALUE"""),"2022-04-11 07:19:47 UTC")</f>
        <v>2022-04-11 07:19:47 UTC</v>
      </c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>
      <c r="A3892" s="2" t="s">
        <v>4348</v>
      </c>
      <c r="B3892" s="2" t="s">
        <v>1449</v>
      </c>
      <c r="C3892" s="1"/>
      <c r="D3892" s="1"/>
      <c r="E3892" s="1"/>
      <c r="F3892" s="1" t="str">
        <f>IFERROR(__xludf.DUMMYFUNCTION("""COMPUTED_VALUE"""),"2022-04-11 07:19:22 UTC")</f>
        <v>2022-04-11 07:19:22 UTC</v>
      </c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>
      <c r="A3893" s="2" t="s">
        <v>4349</v>
      </c>
      <c r="B3893" s="1"/>
      <c r="C3893" s="1"/>
      <c r="D3893" s="1"/>
      <c r="E3893" s="1"/>
      <c r="F3893" s="1" t="str">
        <f>IFERROR(__xludf.DUMMYFUNCTION("""COMPUTED_VALUE"""),"2022-04-11 07:19:20 UTC")</f>
        <v>2022-04-11 07:19:20 UTC</v>
      </c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>
      <c r="A3894" s="2" t="s">
        <v>4350</v>
      </c>
      <c r="B3894" s="1"/>
      <c r="C3894" s="1"/>
      <c r="D3894" s="1"/>
      <c r="E3894" s="1"/>
      <c r="F3894" s="1" t="str">
        <f>IFERROR(__xludf.DUMMYFUNCTION("""COMPUTED_VALUE"""),"2022-04-11 07:19:03 UTC")</f>
        <v>2022-04-11 07:19:03 UTC</v>
      </c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>
      <c r="A3895" s="2" t="s">
        <v>4351</v>
      </c>
      <c r="B3895" s="1"/>
      <c r="C3895" s="1"/>
      <c r="D3895" s="1"/>
      <c r="E3895" s="1"/>
      <c r="F3895" s="1" t="str">
        <f>IFERROR(__xludf.DUMMYFUNCTION("""COMPUTED_VALUE"""),"2022-04-11 07:19:00 UTC")</f>
        <v>2022-04-11 07:19:00 UTC</v>
      </c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>
      <c r="A3896" s="2" t="s">
        <v>4352</v>
      </c>
      <c r="B3896" s="2" t="s">
        <v>4085</v>
      </c>
      <c r="C3896" s="1"/>
      <c r="D3896" s="1"/>
      <c r="E3896" s="1"/>
      <c r="F3896" s="1" t="str">
        <f>IFERROR(__xludf.DUMMYFUNCTION("""COMPUTED_VALUE"""),"2022-04-11 07:18:59 UTC")</f>
        <v>2022-04-11 07:18:59 UTC</v>
      </c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>
      <c r="A3897" s="2" t="s">
        <v>4353</v>
      </c>
      <c r="B3897" s="1"/>
      <c r="C3897" s="1"/>
      <c r="D3897" s="1"/>
      <c r="E3897" s="1"/>
      <c r="F3897" s="1" t="str">
        <f>IFERROR(__xludf.DUMMYFUNCTION("""COMPUTED_VALUE"""),"2022-04-11 07:18:55 UTC")</f>
        <v>2022-04-11 07:18:55 UTC</v>
      </c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>
      <c r="A3898" s="2" t="s">
        <v>4354</v>
      </c>
      <c r="B3898" s="1"/>
      <c r="C3898" s="1"/>
      <c r="D3898" s="1"/>
      <c r="E3898" s="1"/>
      <c r="F3898" s="1" t="str">
        <f>IFERROR(__xludf.DUMMYFUNCTION("""COMPUTED_VALUE"""),"2022-04-11 07:18:53 UTC")</f>
        <v>2022-04-11 07:18:53 UTC</v>
      </c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>
      <c r="A3899" s="2" t="s">
        <v>4355</v>
      </c>
      <c r="B3899" s="1"/>
      <c r="C3899" s="1"/>
      <c r="D3899" s="1"/>
      <c r="E3899" s="1"/>
      <c r="F3899" s="1" t="str">
        <f>IFERROR(__xludf.DUMMYFUNCTION("""COMPUTED_VALUE"""),"2022-04-11 07:18:50 UTC")</f>
        <v>2022-04-11 07:18:50 UTC</v>
      </c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>
      <c r="A3900" s="2" t="s">
        <v>4356</v>
      </c>
      <c r="B3900" s="1"/>
      <c r="C3900" s="1"/>
      <c r="D3900" s="1"/>
      <c r="E3900" s="1"/>
      <c r="F3900" s="1" t="str">
        <f>IFERROR(__xludf.DUMMYFUNCTION("""COMPUTED_VALUE"""),"2022-04-11 07:18:48 UTC")</f>
        <v>2022-04-11 07:18:48 UTC</v>
      </c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>
      <c r="A3901" s="2" t="s">
        <v>4357</v>
      </c>
      <c r="B3901" s="1"/>
      <c r="C3901" s="1"/>
      <c r="D3901" s="1"/>
      <c r="E3901" s="1"/>
      <c r="F3901" s="1" t="str">
        <f>IFERROR(__xludf.DUMMYFUNCTION("""COMPUTED_VALUE"""),"2022-04-11 07:18:46 UTC")</f>
        <v>2022-04-11 07:18:46 UTC</v>
      </c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>
      <c r="A3902" s="2" t="s">
        <v>4358</v>
      </c>
      <c r="B3902" s="1"/>
      <c r="C3902" s="1"/>
      <c r="D3902" s="1"/>
      <c r="E3902" s="1"/>
      <c r="F3902" s="1" t="str">
        <f>IFERROR(__xludf.DUMMYFUNCTION("""COMPUTED_VALUE"""),"2022-04-11 07:18:43 UTC")</f>
        <v>2022-04-11 07:18:43 UTC</v>
      </c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>
      <c r="A3903" s="2" t="s">
        <v>4359</v>
      </c>
      <c r="B3903" s="1"/>
      <c r="C3903" s="1"/>
      <c r="D3903" s="1"/>
      <c r="E3903" s="1"/>
      <c r="F3903" s="1" t="str">
        <f>IFERROR(__xludf.DUMMYFUNCTION("""COMPUTED_VALUE"""),"2022-04-11 07:18:41 UTC")</f>
        <v>2022-04-11 07:18:41 UTC</v>
      </c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>
      <c r="A3904" s="2" t="s">
        <v>4360</v>
      </c>
      <c r="B3904" s="1"/>
      <c r="C3904" s="1"/>
      <c r="D3904" s="1"/>
      <c r="E3904" s="1"/>
      <c r="F3904" s="1" t="str">
        <f>IFERROR(__xludf.DUMMYFUNCTION("""COMPUTED_VALUE"""),"2022-04-11 07:18:39 UTC")</f>
        <v>2022-04-11 07:18:39 UTC</v>
      </c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>
      <c r="A3905" s="2" t="s">
        <v>4361</v>
      </c>
      <c r="B3905" s="2" t="s">
        <v>4362</v>
      </c>
      <c r="C3905" s="1"/>
      <c r="D3905" s="1"/>
      <c r="E3905" s="1"/>
      <c r="F3905" s="1" t="str">
        <f>IFERROR(__xludf.DUMMYFUNCTION("""COMPUTED_VALUE"""),"2022-04-11 07:18:38 UTC")</f>
        <v>2022-04-11 07:18:38 UTC</v>
      </c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>
      <c r="A3906" s="2" t="s">
        <v>4363</v>
      </c>
      <c r="B3906" s="1"/>
      <c r="C3906" s="1"/>
      <c r="D3906" s="1"/>
      <c r="E3906" s="1"/>
      <c r="F3906" s="1" t="str">
        <f>IFERROR(__xludf.DUMMYFUNCTION("""COMPUTED_VALUE"""),"2022-04-11 07:18:36 UTC")</f>
        <v>2022-04-11 07:18:36 UTC</v>
      </c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>
      <c r="A3907" s="2" t="s">
        <v>4364</v>
      </c>
      <c r="B3907" s="1"/>
      <c r="C3907" s="1"/>
      <c r="D3907" s="1"/>
      <c r="E3907" s="1"/>
      <c r="F3907" s="1" t="str">
        <f>IFERROR(__xludf.DUMMYFUNCTION("""COMPUTED_VALUE"""),"2022-04-11 07:18:34 UTC")</f>
        <v>2022-04-11 07:18:34 UTC</v>
      </c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>
      <c r="A3908" s="2" t="s">
        <v>4365</v>
      </c>
      <c r="B3908" s="1"/>
      <c r="C3908" s="1"/>
      <c r="D3908" s="1"/>
      <c r="E3908" s="1"/>
      <c r="F3908" s="1" t="str">
        <f>IFERROR(__xludf.DUMMYFUNCTION("""COMPUTED_VALUE"""),"2022-04-11 07:18:31 UTC")</f>
        <v>2022-04-11 07:18:31 UTC</v>
      </c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>
      <c r="A3909" s="2" t="s">
        <v>4366</v>
      </c>
      <c r="B3909" s="1"/>
      <c r="C3909" s="1"/>
      <c r="D3909" s="1"/>
      <c r="E3909" s="1"/>
      <c r="F3909" s="1" t="str">
        <f>IFERROR(__xludf.DUMMYFUNCTION("""COMPUTED_VALUE"""),"2022-04-11 07:18:29 UTC")</f>
        <v>2022-04-11 07:18:29 UTC</v>
      </c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>
      <c r="A3910" s="2" t="s">
        <v>4367</v>
      </c>
      <c r="B3910" s="1"/>
      <c r="C3910" s="1"/>
      <c r="D3910" s="1"/>
      <c r="E3910" s="1"/>
      <c r="F3910" s="1" t="str">
        <f>IFERROR(__xludf.DUMMYFUNCTION("""COMPUTED_VALUE"""),"2022-04-11 07:18:26 UTC")</f>
        <v>2022-04-11 07:18:26 UTC</v>
      </c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>
      <c r="A3911" s="2" t="s">
        <v>4368</v>
      </c>
      <c r="B3911" s="1"/>
      <c r="C3911" s="1"/>
      <c r="D3911" s="1"/>
      <c r="E3911" s="1"/>
      <c r="F3911" s="1" t="str">
        <f>IFERROR(__xludf.DUMMYFUNCTION("""COMPUTED_VALUE"""),"2022-04-11 07:18:22 UTC")</f>
        <v>2022-04-11 07:18:22 UTC</v>
      </c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>
      <c r="A3912" s="2" t="s">
        <v>4369</v>
      </c>
      <c r="B3912" s="1"/>
      <c r="C3912" s="1"/>
      <c r="D3912" s="1"/>
      <c r="E3912" s="1"/>
      <c r="F3912" s="1" t="str">
        <f>IFERROR(__xludf.DUMMYFUNCTION("""COMPUTED_VALUE"""),"2022-04-11 07:18:19 UTC")</f>
        <v>2022-04-11 07:18:19 UTC</v>
      </c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>
      <c r="A3913" s="2" t="s">
        <v>4370</v>
      </c>
      <c r="B3913" s="2" t="s">
        <v>4371</v>
      </c>
      <c r="C3913" s="1"/>
      <c r="D3913" s="1"/>
      <c r="E3913" s="1"/>
      <c r="F3913" s="1" t="str">
        <f>IFERROR(__xludf.DUMMYFUNCTION("""COMPUTED_VALUE"""),"2022-04-11 07:18:13 UTC")</f>
        <v>2022-04-11 07:18:13 UTC</v>
      </c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>
      <c r="A3914" s="2" t="s">
        <v>4372</v>
      </c>
      <c r="B3914" s="1"/>
      <c r="C3914" s="1"/>
      <c r="D3914" s="1"/>
      <c r="E3914" s="1"/>
      <c r="F3914" s="1" t="str">
        <f>IFERROR(__xludf.DUMMYFUNCTION("""COMPUTED_VALUE"""),"2022-04-11 07:18:10 UTC")</f>
        <v>2022-04-11 07:18:10 UTC</v>
      </c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>
      <c r="A3915" s="2" t="s">
        <v>4373</v>
      </c>
      <c r="B3915" s="2" t="s">
        <v>4374</v>
      </c>
      <c r="C3915" s="1"/>
      <c r="D3915" s="1"/>
      <c r="E3915" s="1"/>
      <c r="F3915" s="1" t="str">
        <f>IFERROR(__xludf.DUMMYFUNCTION("""COMPUTED_VALUE"""),"2022-04-11 07:17:46 UTC")</f>
        <v>2022-04-11 07:17:46 UTC</v>
      </c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>
      <c r="A3916" s="2" t="s">
        <v>4375</v>
      </c>
      <c r="B3916" s="2" t="s">
        <v>4371</v>
      </c>
      <c r="C3916" s="1"/>
      <c r="D3916" s="1"/>
      <c r="E3916" s="1"/>
      <c r="F3916" s="1" t="str">
        <f>IFERROR(__xludf.DUMMYFUNCTION("""COMPUTED_VALUE"""),"2022-04-11 07:17:34 UTC")</f>
        <v>2022-04-11 07:17:34 UTC</v>
      </c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>
      <c r="A3917" s="2" t="s">
        <v>4376</v>
      </c>
      <c r="B3917" s="1"/>
      <c r="C3917" s="1"/>
      <c r="D3917" s="1"/>
      <c r="E3917" s="1"/>
      <c r="F3917" s="1" t="str">
        <f>IFERROR(__xludf.DUMMYFUNCTION("""COMPUTED_VALUE"""),"2022-04-11 07:17:16 UTC")</f>
        <v>2022-04-11 07:17:16 UTC</v>
      </c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>
      <c r="A3918" s="2" t="s">
        <v>4377</v>
      </c>
      <c r="B3918" s="1"/>
      <c r="C3918" s="1"/>
      <c r="D3918" s="1"/>
      <c r="E3918" s="1"/>
      <c r="F3918" s="1" t="str">
        <f>IFERROR(__xludf.DUMMYFUNCTION("""COMPUTED_VALUE"""),"2022-04-11 07:17:14 UTC")</f>
        <v>2022-04-11 07:17:14 UTC</v>
      </c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>
      <c r="A3919" s="2" t="s">
        <v>4378</v>
      </c>
      <c r="B3919" s="2" t="s">
        <v>3852</v>
      </c>
      <c r="C3919" s="1"/>
      <c r="D3919" s="1"/>
      <c r="E3919" s="1"/>
      <c r="F3919" s="1" t="str">
        <f>IFERROR(__xludf.DUMMYFUNCTION("""COMPUTED_VALUE"""),"2022-04-11 07:17:13 UTC")</f>
        <v>2022-04-11 07:17:13 UTC</v>
      </c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>
      <c r="A3920" s="2" t="s">
        <v>4379</v>
      </c>
      <c r="B3920" s="2" t="s">
        <v>3852</v>
      </c>
      <c r="C3920" s="1"/>
      <c r="D3920" s="1"/>
      <c r="E3920" s="1"/>
      <c r="F3920" s="1" t="str">
        <f>IFERROR(__xludf.DUMMYFUNCTION("""COMPUTED_VALUE"""),"2022-04-11 07:16:39 UTC")</f>
        <v>2022-04-11 07:16:39 UTC</v>
      </c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>
      <c r="A3921" s="2" t="s">
        <v>4380</v>
      </c>
      <c r="B3921" s="1"/>
      <c r="C3921" s="1"/>
      <c r="D3921" s="1"/>
      <c r="E3921" s="1"/>
      <c r="F3921" s="1" t="str">
        <f>IFERROR(__xludf.DUMMYFUNCTION("""COMPUTED_VALUE"""),"2022-04-11 07:16:35 UTC")</f>
        <v>2022-04-11 07:16:35 UTC</v>
      </c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>
      <c r="A3922" s="2" t="s">
        <v>4381</v>
      </c>
      <c r="B3922" s="2" t="s">
        <v>3852</v>
      </c>
      <c r="C3922" s="1"/>
      <c r="D3922" s="1"/>
      <c r="E3922" s="1"/>
      <c r="F3922" s="1" t="str">
        <f>IFERROR(__xludf.DUMMYFUNCTION("""COMPUTED_VALUE"""),"2022-04-11 07:16:34 UTC")</f>
        <v>2022-04-11 07:16:34 UTC</v>
      </c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>
      <c r="A3923" s="2" t="s">
        <v>4382</v>
      </c>
      <c r="B3923" s="2" t="s">
        <v>3852</v>
      </c>
      <c r="C3923" s="1"/>
      <c r="D3923" s="1"/>
      <c r="E3923" s="1"/>
      <c r="F3923" s="1" t="str">
        <f>IFERROR(__xludf.DUMMYFUNCTION("""COMPUTED_VALUE"""),"2022-04-11 07:16:23 UTC")</f>
        <v>2022-04-11 07:16:23 UTC</v>
      </c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>
      <c r="A3924" s="2" t="s">
        <v>4383</v>
      </c>
      <c r="B3924" s="2" t="s">
        <v>4384</v>
      </c>
      <c r="C3924" s="1"/>
      <c r="D3924" s="1"/>
      <c r="E3924" s="1"/>
      <c r="F3924" s="1" t="str">
        <f>IFERROR(__xludf.DUMMYFUNCTION("""COMPUTED_VALUE"""),"2022-04-11 07:15:25 UTC")</f>
        <v>2022-04-11 07:15:25 UTC</v>
      </c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>
      <c r="A3925" s="2" t="s">
        <v>4385</v>
      </c>
      <c r="B3925" s="2" t="s">
        <v>4384</v>
      </c>
      <c r="C3925" s="1"/>
      <c r="D3925" s="1"/>
      <c r="E3925" s="1"/>
      <c r="F3925" s="1" t="str">
        <f>IFERROR(__xludf.DUMMYFUNCTION("""COMPUTED_VALUE"""),"2022-04-11 07:15:18 UTC")</f>
        <v>2022-04-11 07:15:18 UTC</v>
      </c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>
      <c r="A3926" s="2" t="s">
        <v>4386</v>
      </c>
      <c r="B3926" s="1"/>
      <c r="C3926" s="1"/>
      <c r="D3926" s="1"/>
      <c r="E3926" s="1"/>
      <c r="F3926" s="1" t="str">
        <f>IFERROR(__xludf.DUMMYFUNCTION("""COMPUTED_VALUE"""),"2022-04-11 07:15:16 UTC")</f>
        <v>2022-04-11 07:15:16 UTC</v>
      </c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>
      <c r="A3927" s="2" t="s">
        <v>4387</v>
      </c>
      <c r="B3927" s="1"/>
      <c r="C3927" s="1"/>
      <c r="D3927" s="1"/>
      <c r="E3927" s="1"/>
      <c r="F3927" s="1" t="str">
        <f>IFERROR(__xludf.DUMMYFUNCTION("""COMPUTED_VALUE"""),"2022-04-11 07:15:03 UTC")</f>
        <v>2022-04-11 07:15:03 UTC</v>
      </c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>
      <c r="A3928" s="2" t="s">
        <v>4388</v>
      </c>
      <c r="B3928" s="1"/>
      <c r="C3928" s="1"/>
      <c r="D3928" s="1"/>
      <c r="E3928" s="1"/>
      <c r="F3928" s="1" t="str">
        <f>IFERROR(__xludf.DUMMYFUNCTION("""COMPUTED_VALUE"""),"2022-04-11 07:15:00 UTC")</f>
        <v>2022-04-11 07:15:00 UTC</v>
      </c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>
      <c r="A3929" s="2" t="s">
        <v>4389</v>
      </c>
      <c r="B3929" s="2" t="s">
        <v>3852</v>
      </c>
      <c r="C3929" s="1"/>
      <c r="D3929" s="1"/>
      <c r="E3929" s="1"/>
      <c r="F3929" s="1" t="str">
        <f>IFERROR(__xludf.DUMMYFUNCTION("""COMPUTED_VALUE"""),"2022-04-11 07:14:59 UTC")</f>
        <v>2022-04-11 07:14:59 UTC</v>
      </c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>
      <c r="A3930" s="2" t="s">
        <v>4390</v>
      </c>
      <c r="B3930" s="1"/>
      <c r="C3930" s="1"/>
      <c r="D3930" s="1"/>
      <c r="E3930" s="1"/>
      <c r="F3930" s="1" t="str">
        <f>IFERROR(__xludf.DUMMYFUNCTION("""COMPUTED_VALUE"""),"2022-04-11 07:14:54 UTC")</f>
        <v>2022-04-11 07:14:54 UTC</v>
      </c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>
      <c r="A3931" s="2" t="s">
        <v>4390</v>
      </c>
      <c r="B3931" s="2" t="s">
        <v>4391</v>
      </c>
      <c r="C3931" s="1"/>
      <c r="D3931" s="1"/>
      <c r="E3931" s="1"/>
      <c r="F3931" s="1" t="str">
        <f>IFERROR(__xludf.DUMMYFUNCTION("""COMPUTED_VALUE"""),"2022-04-11 07:14:54 UTC")</f>
        <v>2022-04-11 07:14:54 UTC</v>
      </c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>
      <c r="A3932" s="2" t="s">
        <v>4392</v>
      </c>
      <c r="B3932" s="1"/>
      <c r="C3932" s="1"/>
      <c r="D3932" s="1"/>
      <c r="E3932" s="1"/>
      <c r="F3932" s="1" t="str">
        <f>IFERROR(__xludf.DUMMYFUNCTION("""COMPUTED_VALUE"""),"2022-04-11 07:14:53 UTC")</f>
        <v>2022-04-11 07:14:53 UTC</v>
      </c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>
      <c r="A3933" s="2" t="s">
        <v>4393</v>
      </c>
      <c r="B3933" s="2" t="s">
        <v>3852</v>
      </c>
      <c r="C3933" s="1"/>
      <c r="D3933" s="1"/>
      <c r="E3933" s="1"/>
      <c r="F3933" s="1" t="str">
        <f>IFERROR(__xludf.DUMMYFUNCTION("""COMPUTED_VALUE"""),"2022-04-11 07:14:51 UTC")</f>
        <v>2022-04-11 07:14:51 UTC</v>
      </c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>
      <c r="A3934" s="2" t="s">
        <v>4394</v>
      </c>
      <c r="B3934" s="2" t="s">
        <v>3852</v>
      </c>
      <c r="C3934" s="1"/>
      <c r="D3934" s="1"/>
      <c r="E3934" s="1"/>
      <c r="F3934" s="1" t="str">
        <f>IFERROR(__xludf.DUMMYFUNCTION("""COMPUTED_VALUE"""),"2022-04-11 07:14:48 UTC")</f>
        <v>2022-04-11 07:14:48 UTC</v>
      </c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>
      <c r="A3935" s="2" t="s">
        <v>4395</v>
      </c>
      <c r="B3935" s="2" t="s">
        <v>3852</v>
      </c>
      <c r="C3935" s="1"/>
      <c r="D3935" s="1"/>
      <c r="E3935" s="1"/>
      <c r="F3935" s="1" t="str">
        <f>IFERROR(__xludf.DUMMYFUNCTION("""COMPUTED_VALUE"""),"2022-04-11 07:14:45 UTC")</f>
        <v>2022-04-11 07:14:45 UTC</v>
      </c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>
      <c r="A3936" s="2" t="s">
        <v>4396</v>
      </c>
      <c r="B3936" s="1"/>
      <c r="C3936" s="1"/>
      <c r="D3936" s="1"/>
      <c r="E3936" s="1"/>
      <c r="F3936" s="1" t="str">
        <f>IFERROR(__xludf.DUMMYFUNCTION("""COMPUTED_VALUE"""),"2022-04-11 07:14:41 UTC")</f>
        <v>2022-04-11 07:14:41 UTC</v>
      </c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>
      <c r="A3937" s="2" t="s">
        <v>4396</v>
      </c>
      <c r="B3937" s="2" t="s">
        <v>1753</v>
      </c>
      <c r="C3937" s="1"/>
      <c r="D3937" s="1"/>
      <c r="E3937" s="1"/>
      <c r="F3937" s="1" t="str">
        <f>IFERROR(__xludf.DUMMYFUNCTION("""COMPUTED_VALUE"""),"2022-04-11 07:14:41 UTC")</f>
        <v>2022-04-11 07:14:41 UTC</v>
      </c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>
      <c r="A3938" s="2" t="s">
        <v>4397</v>
      </c>
      <c r="B3938" s="2" t="s">
        <v>4398</v>
      </c>
      <c r="C3938" s="1"/>
      <c r="D3938" s="1"/>
      <c r="E3938" s="1"/>
      <c r="F3938" s="1" t="str">
        <f>IFERROR(__xludf.DUMMYFUNCTION("""COMPUTED_VALUE"""),"2022-04-11 07:14:39 UTC")</f>
        <v>2022-04-11 07:14:39 UTC</v>
      </c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>
      <c r="A3939" s="2" t="s">
        <v>4399</v>
      </c>
      <c r="B3939" s="2" t="s">
        <v>4400</v>
      </c>
      <c r="C3939" s="1"/>
      <c r="D3939" s="1"/>
      <c r="E3939" s="1"/>
      <c r="F3939" s="1" t="str">
        <f>IFERROR(__xludf.DUMMYFUNCTION("""COMPUTED_VALUE"""),"2022-04-11 07:14:37 UTC")</f>
        <v>2022-04-11 07:14:37 UTC</v>
      </c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>
      <c r="A3940" s="2" t="s">
        <v>4401</v>
      </c>
      <c r="B3940" s="1"/>
      <c r="C3940" s="1"/>
      <c r="D3940" s="1"/>
      <c r="E3940" s="1"/>
      <c r="F3940" s="1" t="str">
        <f>IFERROR(__xludf.DUMMYFUNCTION("""COMPUTED_VALUE"""),"2022-04-11 07:14:31 UTC")</f>
        <v>2022-04-11 07:14:31 UTC</v>
      </c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>
      <c r="A3941" s="2" t="s">
        <v>4402</v>
      </c>
      <c r="B3941" s="2" t="s">
        <v>4403</v>
      </c>
      <c r="C3941" s="1"/>
      <c r="D3941" s="1"/>
      <c r="E3941" s="1"/>
      <c r="F3941" s="1" t="str">
        <f>IFERROR(__xludf.DUMMYFUNCTION("""COMPUTED_VALUE"""),"2022-04-11 07:14:19 UTC")</f>
        <v>2022-04-11 07:14:19 UTC</v>
      </c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>
      <c r="A3942" s="2" t="s">
        <v>4404</v>
      </c>
      <c r="B3942" s="2" t="s">
        <v>4405</v>
      </c>
      <c r="C3942" s="1"/>
      <c r="D3942" s="1"/>
      <c r="E3942" s="1"/>
      <c r="F3942" s="1" t="str">
        <f>IFERROR(__xludf.DUMMYFUNCTION("""COMPUTED_VALUE"""),"2022-04-11 07:14:16 UTC")</f>
        <v>2022-04-11 07:14:16 UTC</v>
      </c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>
      <c r="A3943" s="2" t="s">
        <v>4406</v>
      </c>
      <c r="B3943" s="2" t="s">
        <v>1753</v>
      </c>
      <c r="C3943" s="1"/>
      <c r="D3943" s="1"/>
      <c r="E3943" s="1"/>
      <c r="F3943" s="1" t="str">
        <f>IFERROR(__xludf.DUMMYFUNCTION("""COMPUTED_VALUE"""),"2022-04-11 07:14:14 UTC")</f>
        <v>2022-04-11 07:14:14 UTC</v>
      </c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>
      <c r="A3944" s="2" t="s">
        <v>4407</v>
      </c>
      <c r="B3944" s="2" t="s">
        <v>2435</v>
      </c>
      <c r="C3944" s="1"/>
      <c r="D3944" s="1"/>
      <c r="E3944" s="1"/>
      <c r="F3944" s="1" t="str">
        <f>IFERROR(__xludf.DUMMYFUNCTION("""COMPUTED_VALUE"""),"2022-04-11 07:14:11 UTC")</f>
        <v>2022-04-11 07:14:11 UTC</v>
      </c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>
      <c r="A3945" s="2" t="s">
        <v>4408</v>
      </c>
      <c r="B3945" s="2" t="s">
        <v>137</v>
      </c>
      <c r="C3945" s="1"/>
      <c r="D3945" s="1"/>
      <c r="E3945" s="1"/>
      <c r="F3945" s="1" t="str">
        <f>IFERROR(__xludf.DUMMYFUNCTION("""COMPUTED_VALUE"""),"2022-04-11 07:14:08 UTC")</f>
        <v>2022-04-11 07:14:08 UTC</v>
      </c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>
      <c r="A3946" s="2" t="s">
        <v>4409</v>
      </c>
      <c r="B3946" s="2" t="s">
        <v>4410</v>
      </c>
      <c r="C3946" s="1"/>
      <c r="D3946" s="1"/>
      <c r="E3946" s="1"/>
      <c r="F3946" s="1" t="str">
        <f>IFERROR(__xludf.DUMMYFUNCTION("""COMPUTED_VALUE"""),"2022-04-11 07:13:56 UTC")</f>
        <v>2022-04-11 07:13:56 UTC</v>
      </c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>
      <c r="A3947" s="2" t="s">
        <v>4411</v>
      </c>
      <c r="B3947" s="1"/>
      <c r="C3947" s="1"/>
      <c r="D3947" s="1"/>
      <c r="E3947" s="1"/>
      <c r="F3947" s="1" t="str">
        <f>IFERROR(__xludf.DUMMYFUNCTION("""COMPUTED_VALUE"""),"2022-04-11 07:13:24 UTC")</f>
        <v>2022-04-11 07:13:24 UTC</v>
      </c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>
      <c r="A3948" s="2" t="s">
        <v>4412</v>
      </c>
      <c r="B3948" s="2" t="s">
        <v>4006</v>
      </c>
      <c r="C3948" s="1"/>
      <c r="D3948" s="1"/>
      <c r="E3948" s="1"/>
      <c r="F3948" s="1" t="str">
        <f>IFERROR(__xludf.DUMMYFUNCTION("""COMPUTED_VALUE"""),"2022-04-11 07:12:56 UTC")</f>
        <v>2022-04-11 07:12:56 UTC</v>
      </c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>
      <c r="A3949" s="2" t="s">
        <v>4413</v>
      </c>
      <c r="B3949" s="2" t="s">
        <v>4403</v>
      </c>
      <c r="C3949" s="1"/>
      <c r="D3949" s="1"/>
      <c r="E3949" s="1"/>
      <c r="F3949" s="1" t="str">
        <f>IFERROR(__xludf.DUMMYFUNCTION("""COMPUTED_VALUE"""),"2022-04-11 07:12:04 UTC")</f>
        <v>2022-04-11 07:12:04 UTC</v>
      </c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>
      <c r="A3950" s="2" t="s">
        <v>4414</v>
      </c>
      <c r="B3950" s="2" t="s">
        <v>1449</v>
      </c>
      <c r="C3950" s="1"/>
      <c r="D3950" s="1"/>
      <c r="E3950" s="1"/>
      <c r="F3950" s="1" t="str">
        <f>IFERROR(__xludf.DUMMYFUNCTION("""COMPUTED_VALUE"""),"2022-04-11 07:12:03 UTC")</f>
        <v>2022-04-11 07:12:03 UTC</v>
      </c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>
      <c r="A3951" s="2" t="s">
        <v>4414</v>
      </c>
      <c r="B3951" s="2" t="s">
        <v>4403</v>
      </c>
      <c r="C3951" s="1"/>
      <c r="D3951" s="1"/>
      <c r="E3951" s="1"/>
      <c r="F3951" s="1" t="str">
        <f>IFERROR(__xludf.DUMMYFUNCTION("""COMPUTED_VALUE"""),"2022-04-11 07:12:03 UTC")</f>
        <v>2022-04-11 07:12:03 UTC</v>
      </c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>
      <c r="A3952" s="2" t="s">
        <v>4415</v>
      </c>
      <c r="B3952" s="2" t="s">
        <v>1449</v>
      </c>
      <c r="C3952" s="1"/>
      <c r="D3952" s="1"/>
      <c r="E3952" s="1"/>
      <c r="F3952" s="1" t="str">
        <f>IFERROR(__xludf.DUMMYFUNCTION("""COMPUTED_VALUE"""),"2022-04-11 07:12:00 UTC")</f>
        <v>2022-04-11 07:12:00 UTC</v>
      </c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>
      <c r="A3953" s="2" t="s">
        <v>4415</v>
      </c>
      <c r="B3953" s="2" t="s">
        <v>4403</v>
      </c>
      <c r="C3953" s="1"/>
      <c r="D3953" s="1"/>
      <c r="E3953" s="1"/>
      <c r="F3953" s="1" t="str">
        <f>IFERROR(__xludf.DUMMYFUNCTION("""COMPUTED_VALUE"""),"2022-04-11 07:12:00 UTC")</f>
        <v>2022-04-11 07:12:00 UTC</v>
      </c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>
      <c r="A3954" s="2" t="s">
        <v>4415</v>
      </c>
      <c r="B3954" s="2" t="s">
        <v>4400</v>
      </c>
      <c r="C3954" s="1"/>
      <c r="D3954" s="1"/>
      <c r="E3954" s="1"/>
      <c r="F3954" s="1" t="str">
        <f>IFERROR(__xludf.DUMMYFUNCTION("""COMPUTED_VALUE"""),"2022-04-11 07:12:00 UTC")</f>
        <v>2022-04-11 07:12:00 UTC</v>
      </c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>
      <c r="A3955" s="2" t="s">
        <v>4416</v>
      </c>
      <c r="B3955" s="1"/>
      <c r="C3955" s="1"/>
      <c r="D3955" s="1"/>
      <c r="E3955" s="1"/>
      <c r="F3955" s="1" t="str">
        <f>IFERROR(__xludf.DUMMYFUNCTION("""COMPUTED_VALUE"""),"2022-04-11 07:11:55 UTC")</f>
        <v>2022-04-11 07:11:55 UTC</v>
      </c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>
      <c r="A3956" s="2" t="s">
        <v>4417</v>
      </c>
      <c r="B3956" s="2" t="s">
        <v>1449</v>
      </c>
      <c r="C3956" s="1"/>
      <c r="D3956" s="1"/>
      <c r="E3956" s="1"/>
      <c r="F3956" s="1" t="str">
        <f>IFERROR(__xludf.DUMMYFUNCTION("""COMPUTED_VALUE"""),"2022-04-11 07:11:53 UTC")</f>
        <v>2022-04-11 07:11:53 UTC</v>
      </c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>
      <c r="A3957" s="2" t="s">
        <v>4418</v>
      </c>
      <c r="B3957" s="2" t="s">
        <v>4400</v>
      </c>
      <c r="C3957" s="1"/>
      <c r="D3957" s="1"/>
      <c r="E3957" s="1"/>
      <c r="F3957" s="1" t="str">
        <f>IFERROR(__xludf.DUMMYFUNCTION("""COMPUTED_VALUE"""),"2022-04-11 07:11:52 UTC")</f>
        <v>2022-04-11 07:11:52 UTC</v>
      </c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>
      <c r="A3958" s="2" t="s">
        <v>4419</v>
      </c>
      <c r="B3958" s="2" t="s">
        <v>4420</v>
      </c>
      <c r="C3958" s="1"/>
      <c r="D3958" s="1"/>
      <c r="E3958" s="1"/>
      <c r="F3958" s="1" t="str">
        <f>IFERROR(__xludf.DUMMYFUNCTION("""COMPUTED_VALUE"""),"2022-04-11 07:11:44 UTC")</f>
        <v>2022-04-11 07:11:44 UTC</v>
      </c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>
      <c r="A3959" s="2" t="s">
        <v>4421</v>
      </c>
      <c r="B3959" s="2" t="s">
        <v>2697</v>
      </c>
      <c r="C3959" s="1"/>
      <c r="D3959" s="1"/>
      <c r="E3959" s="1"/>
      <c r="F3959" s="1" t="str">
        <f>IFERROR(__xludf.DUMMYFUNCTION("""COMPUTED_VALUE"""),"2022-04-11 07:11:39 UTC")</f>
        <v>2022-04-11 07:11:39 UTC</v>
      </c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>
      <c r="A3960" s="2" t="s">
        <v>4422</v>
      </c>
      <c r="B3960" s="2" t="s">
        <v>4405</v>
      </c>
      <c r="C3960" s="1"/>
      <c r="D3960" s="1"/>
      <c r="E3960" s="1"/>
      <c r="F3960" s="1" t="str">
        <f>IFERROR(__xludf.DUMMYFUNCTION("""COMPUTED_VALUE"""),"2022-04-11 07:11:36 UTC")</f>
        <v>2022-04-11 07:11:36 UTC</v>
      </c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>
      <c r="A3961" s="2" t="s">
        <v>4423</v>
      </c>
      <c r="B3961" s="2" t="s">
        <v>4403</v>
      </c>
      <c r="C3961" s="1"/>
      <c r="D3961" s="1"/>
      <c r="E3961" s="1"/>
      <c r="F3961" s="1" t="str">
        <f>IFERROR(__xludf.DUMMYFUNCTION("""COMPUTED_VALUE"""),"2022-04-11 07:11:27 UTC")</f>
        <v>2022-04-11 07:11:27 UTC</v>
      </c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>
      <c r="A3962" s="2" t="s">
        <v>4424</v>
      </c>
      <c r="B3962" s="2" t="s">
        <v>4403</v>
      </c>
      <c r="C3962" s="1"/>
      <c r="D3962" s="1"/>
      <c r="E3962" s="1"/>
      <c r="F3962" s="1" t="str">
        <f>IFERROR(__xludf.DUMMYFUNCTION("""COMPUTED_VALUE"""),"2022-04-11 07:11:23 UTC")</f>
        <v>2022-04-11 07:11:23 UTC</v>
      </c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>
      <c r="A3963" s="2" t="s">
        <v>4425</v>
      </c>
      <c r="B3963" s="2" t="s">
        <v>4400</v>
      </c>
      <c r="C3963" s="1"/>
      <c r="D3963" s="1"/>
      <c r="E3963" s="1"/>
      <c r="F3963" s="1" t="str">
        <f>IFERROR(__xludf.DUMMYFUNCTION("""COMPUTED_VALUE"""),"2022-04-11 07:11:16 UTC")</f>
        <v>2022-04-11 07:11:16 UTC</v>
      </c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>
      <c r="A3964" s="2" t="s">
        <v>4426</v>
      </c>
      <c r="B3964" s="2" t="s">
        <v>4400</v>
      </c>
      <c r="C3964" s="1"/>
      <c r="D3964" s="1"/>
      <c r="E3964" s="1"/>
      <c r="F3964" s="1" t="str">
        <f>IFERROR(__xludf.DUMMYFUNCTION("""COMPUTED_VALUE"""),"2022-04-11 07:11:12 UTC")</f>
        <v>2022-04-11 07:11:12 UTC</v>
      </c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>
      <c r="A3965" s="2" t="s">
        <v>4427</v>
      </c>
      <c r="B3965" s="2" t="s">
        <v>4400</v>
      </c>
      <c r="C3965" s="1"/>
      <c r="D3965" s="1"/>
      <c r="E3965" s="1"/>
      <c r="F3965" s="1" t="str">
        <f>IFERROR(__xludf.DUMMYFUNCTION("""COMPUTED_VALUE"""),"2022-04-11 07:11:01 UTC")</f>
        <v>2022-04-11 07:11:01 UTC</v>
      </c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>
      <c r="A3966" s="2" t="s">
        <v>4428</v>
      </c>
      <c r="B3966" s="2" t="s">
        <v>4400</v>
      </c>
      <c r="C3966" s="1"/>
      <c r="D3966" s="1"/>
      <c r="E3966" s="1"/>
      <c r="F3966" s="1" t="str">
        <f>IFERROR(__xludf.DUMMYFUNCTION("""COMPUTED_VALUE"""),"2022-04-11 07:10:58 UTC")</f>
        <v>2022-04-11 07:10:58 UTC</v>
      </c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>
      <c r="A3967" s="2" t="s">
        <v>4429</v>
      </c>
      <c r="B3967" s="2" t="s">
        <v>4403</v>
      </c>
      <c r="C3967" s="1"/>
      <c r="D3967" s="1"/>
      <c r="E3967" s="1"/>
      <c r="F3967" s="1" t="str">
        <f>IFERROR(__xludf.DUMMYFUNCTION("""COMPUTED_VALUE"""),"2022-04-11 07:10:52 UTC")</f>
        <v>2022-04-11 07:10:52 UTC</v>
      </c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>
      <c r="A3968" s="2" t="s">
        <v>4430</v>
      </c>
      <c r="B3968" s="2" t="s">
        <v>4403</v>
      </c>
      <c r="C3968" s="1"/>
      <c r="D3968" s="1"/>
      <c r="E3968" s="1"/>
      <c r="F3968" s="1" t="str">
        <f>IFERROR(__xludf.DUMMYFUNCTION("""COMPUTED_VALUE"""),"2022-04-11 07:10:50 UTC")</f>
        <v>2022-04-11 07:10:50 UTC</v>
      </c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>
      <c r="A3969" s="2" t="s">
        <v>4431</v>
      </c>
      <c r="B3969" s="2" t="s">
        <v>4403</v>
      </c>
      <c r="C3969" s="1"/>
      <c r="D3969" s="1"/>
      <c r="E3969" s="1"/>
      <c r="F3969" s="1" t="str">
        <f>IFERROR(__xludf.DUMMYFUNCTION("""COMPUTED_VALUE"""),"2022-04-11 07:10:45 UTC")</f>
        <v>2022-04-11 07:10:45 UTC</v>
      </c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>
      <c r="A3970" s="2" t="s">
        <v>4432</v>
      </c>
      <c r="B3970" s="2" t="s">
        <v>4400</v>
      </c>
      <c r="C3970" s="1"/>
      <c r="D3970" s="1"/>
      <c r="E3970" s="1"/>
      <c r="F3970" s="1" t="str">
        <f>IFERROR(__xludf.DUMMYFUNCTION("""COMPUTED_VALUE"""),"2022-04-11 07:10:42 UTC")</f>
        <v>2022-04-11 07:10:42 UTC</v>
      </c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>
      <c r="A3971" s="2" t="s">
        <v>4433</v>
      </c>
      <c r="B3971" s="2" t="s">
        <v>4400</v>
      </c>
      <c r="C3971" s="1"/>
      <c r="D3971" s="1"/>
      <c r="E3971" s="1"/>
      <c r="F3971" s="1" t="str">
        <f>IFERROR(__xludf.DUMMYFUNCTION("""COMPUTED_VALUE"""),"2022-04-11 07:10:39 UTC")</f>
        <v>2022-04-11 07:10:39 UTC</v>
      </c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>
      <c r="A3972" s="2" t="s">
        <v>4434</v>
      </c>
      <c r="B3972" s="1"/>
      <c r="C3972" s="1"/>
      <c r="D3972" s="1"/>
      <c r="E3972" s="1"/>
      <c r="F3972" s="1" t="str">
        <f>IFERROR(__xludf.DUMMYFUNCTION("""COMPUTED_VALUE"""),"2022-04-11 07:10:38 UTC")</f>
        <v>2022-04-11 07:10:38 UTC</v>
      </c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>
      <c r="A3973" s="2" t="s">
        <v>4435</v>
      </c>
      <c r="B3973" s="2" t="s">
        <v>4405</v>
      </c>
      <c r="C3973" s="1"/>
      <c r="D3973" s="1"/>
      <c r="E3973" s="1"/>
      <c r="F3973" s="1" t="str">
        <f>IFERROR(__xludf.DUMMYFUNCTION("""COMPUTED_VALUE"""),"2022-04-11 07:10:31 UTC")</f>
        <v>2022-04-11 07:10:31 UTC</v>
      </c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>
      <c r="A3974" s="2" t="s">
        <v>4436</v>
      </c>
      <c r="B3974" s="1"/>
      <c r="C3974" s="1"/>
      <c r="D3974" s="1"/>
      <c r="E3974" s="1"/>
      <c r="F3974" s="1" t="str">
        <f>IFERROR(__xludf.DUMMYFUNCTION("""COMPUTED_VALUE"""),"2022-04-11 07:10:24 UTC")</f>
        <v>2022-04-11 07:10:24 UTC</v>
      </c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>
      <c r="A3975" s="2" t="s">
        <v>4437</v>
      </c>
      <c r="B3975" s="2" t="s">
        <v>4403</v>
      </c>
      <c r="C3975" s="1"/>
      <c r="D3975" s="1"/>
      <c r="E3975" s="1"/>
      <c r="F3975" s="1" t="str">
        <f>IFERROR(__xludf.DUMMYFUNCTION("""COMPUTED_VALUE"""),"2022-04-11 07:10:12 UTC")</f>
        <v>2022-04-11 07:10:12 UTC</v>
      </c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>
      <c r="A3976" s="2" t="s">
        <v>4438</v>
      </c>
      <c r="B3976" s="1"/>
      <c r="C3976" s="1"/>
      <c r="D3976" s="1"/>
      <c r="E3976" s="1"/>
      <c r="F3976" s="1" t="str">
        <f>IFERROR(__xludf.DUMMYFUNCTION("""COMPUTED_VALUE"""),"2022-04-11 07:10:09 UTC")</f>
        <v>2022-04-11 07:10:09 UTC</v>
      </c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>
      <c r="A3977" s="2" t="s">
        <v>4439</v>
      </c>
      <c r="B3977" s="2" t="s">
        <v>4400</v>
      </c>
      <c r="C3977" s="1"/>
      <c r="D3977" s="1"/>
      <c r="E3977" s="1"/>
      <c r="F3977" s="1" t="str">
        <f>IFERROR(__xludf.DUMMYFUNCTION("""COMPUTED_VALUE"""),"2022-04-11 07:10:07 UTC")</f>
        <v>2022-04-11 07:10:07 UTC</v>
      </c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>
      <c r="A3978" s="2" t="s">
        <v>4440</v>
      </c>
      <c r="B3978" s="2" t="s">
        <v>4400</v>
      </c>
      <c r="C3978" s="1"/>
      <c r="D3978" s="1"/>
      <c r="E3978" s="1"/>
      <c r="F3978" s="1" t="str">
        <f>IFERROR(__xludf.DUMMYFUNCTION("""COMPUTED_VALUE"""),"2022-04-11 07:10:04 UTC")</f>
        <v>2022-04-11 07:10:04 UTC</v>
      </c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>
      <c r="A3979" s="2" t="s">
        <v>4441</v>
      </c>
      <c r="B3979" s="2" t="s">
        <v>4405</v>
      </c>
      <c r="C3979" s="1"/>
      <c r="D3979" s="1"/>
      <c r="E3979" s="1"/>
      <c r="F3979" s="1" t="str">
        <f>IFERROR(__xludf.DUMMYFUNCTION("""COMPUTED_VALUE"""),"2022-04-11 07:09:47 UTC")</f>
        <v>2022-04-11 07:09:47 UTC</v>
      </c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>
      <c r="A3980" s="2" t="s">
        <v>4442</v>
      </c>
      <c r="B3980" s="2" t="s">
        <v>4400</v>
      </c>
      <c r="C3980" s="1"/>
      <c r="D3980" s="1"/>
      <c r="E3980" s="1"/>
      <c r="F3980" s="1" t="str">
        <f>IFERROR(__xludf.DUMMYFUNCTION("""COMPUTED_VALUE"""),"2022-04-11 07:09:44 UTC")</f>
        <v>2022-04-11 07:09:44 UTC</v>
      </c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>
      <c r="A3981" s="2" t="s">
        <v>4443</v>
      </c>
      <c r="B3981" s="2" t="s">
        <v>4405</v>
      </c>
      <c r="C3981" s="1"/>
      <c r="D3981" s="1"/>
      <c r="E3981" s="1"/>
      <c r="F3981" s="1" t="str">
        <f>IFERROR(__xludf.DUMMYFUNCTION("""COMPUTED_VALUE"""),"2022-04-11 07:09:13 UTC")</f>
        <v>2022-04-11 07:09:13 UTC</v>
      </c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>
      <c r="A3982" s="2" t="s">
        <v>4444</v>
      </c>
      <c r="B3982" s="2" t="s">
        <v>4265</v>
      </c>
      <c r="C3982" s="1"/>
      <c r="D3982" s="1"/>
      <c r="E3982" s="1"/>
      <c r="F3982" s="1" t="str">
        <f>IFERROR(__xludf.DUMMYFUNCTION("""COMPUTED_VALUE"""),"2022-04-11 07:09:06 UTC")</f>
        <v>2022-04-11 07:09:06 UTC</v>
      </c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>
      <c r="A3983" s="2" t="s">
        <v>4445</v>
      </c>
      <c r="B3983" s="2" t="s">
        <v>4405</v>
      </c>
      <c r="C3983" s="1"/>
      <c r="D3983" s="1"/>
      <c r="E3983" s="1"/>
      <c r="F3983" s="1" t="str">
        <f>IFERROR(__xludf.DUMMYFUNCTION("""COMPUTED_VALUE"""),"2022-04-11 07:09:05 UTC")</f>
        <v>2022-04-11 07:09:05 UTC</v>
      </c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>
      <c r="A3984" s="2" t="s">
        <v>4446</v>
      </c>
      <c r="B3984" s="2" t="s">
        <v>4405</v>
      </c>
      <c r="C3984" s="1"/>
      <c r="D3984" s="1"/>
      <c r="E3984" s="1"/>
      <c r="F3984" s="1" t="str">
        <f>IFERROR(__xludf.DUMMYFUNCTION("""COMPUTED_VALUE"""),"2022-04-11 07:09:03 UTC")</f>
        <v>2022-04-11 07:09:03 UTC</v>
      </c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>
      <c r="A3985" s="2" t="s">
        <v>4447</v>
      </c>
      <c r="B3985" s="1"/>
      <c r="C3985" s="1"/>
      <c r="D3985" s="1"/>
      <c r="E3985" s="1"/>
      <c r="F3985" s="1" t="str">
        <f>IFERROR(__xludf.DUMMYFUNCTION("""COMPUTED_VALUE"""),"2022-04-11 07:08:38 UTC")</f>
        <v>2022-04-11 07:08:38 UTC</v>
      </c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>
      <c r="A3986" s="2" t="s">
        <v>4448</v>
      </c>
      <c r="B3986" s="1"/>
      <c r="C3986" s="1"/>
      <c r="D3986" s="1"/>
      <c r="E3986" s="1"/>
      <c r="F3986" s="1" t="str">
        <f>IFERROR(__xludf.DUMMYFUNCTION("""COMPUTED_VALUE"""),"2022-04-11 07:08:19 UTC")</f>
        <v>2022-04-11 07:08:19 UTC</v>
      </c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>
      <c r="A3987" s="2" t="s">
        <v>4449</v>
      </c>
      <c r="B3987" s="1"/>
      <c r="C3987" s="1"/>
      <c r="D3987" s="1"/>
      <c r="E3987" s="1"/>
      <c r="F3987" s="1" t="str">
        <f>IFERROR(__xludf.DUMMYFUNCTION("""COMPUTED_VALUE"""),"2022-04-11 07:07:57 UTC")</f>
        <v>2022-04-11 07:07:57 UTC</v>
      </c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>
      <c r="A3988" s="2" t="s">
        <v>4450</v>
      </c>
      <c r="B3988" s="1"/>
      <c r="C3988" s="1"/>
      <c r="D3988" s="1"/>
      <c r="E3988" s="1"/>
      <c r="F3988" s="1" t="str">
        <f>IFERROR(__xludf.DUMMYFUNCTION("""COMPUTED_VALUE"""),"2022-04-11 07:07:56 UTC")</f>
        <v>2022-04-11 07:07:56 UTC</v>
      </c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>
      <c r="A3989" s="2" t="s">
        <v>4451</v>
      </c>
      <c r="B3989" s="1"/>
      <c r="C3989" s="1"/>
      <c r="D3989" s="1"/>
      <c r="E3989" s="1"/>
      <c r="F3989" s="1" t="str">
        <f>IFERROR(__xludf.DUMMYFUNCTION("""COMPUTED_VALUE"""),"2022-04-11 07:07:54 UTC")</f>
        <v>2022-04-11 07:07:54 UTC</v>
      </c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>
      <c r="A3990" s="2" t="s">
        <v>4452</v>
      </c>
      <c r="B3990" s="1"/>
      <c r="C3990" s="1"/>
      <c r="D3990" s="1"/>
      <c r="E3990" s="1"/>
      <c r="F3990" s="1" t="str">
        <f>IFERROR(__xludf.DUMMYFUNCTION("""COMPUTED_VALUE"""),"2022-04-11 07:07:53 UTC")</f>
        <v>2022-04-11 07:07:53 UTC</v>
      </c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>
      <c r="A3991" s="2" t="s">
        <v>4452</v>
      </c>
      <c r="B3991" s="2" t="s">
        <v>4405</v>
      </c>
      <c r="C3991" s="1"/>
      <c r="D3991" s="1"/>
      <c r="E3991" s="1"/>
      <c r="F3991" s="1" t="str">
        <f>IFERROR(__xludf.DUMMYFUNCTION("""COMPUTED_VALUE"""),"2022-04-11 07:07:53 UTC")</f>
        <v>2022-04-11 07:07:53 UTC</v>
      </c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>
      <c r="A3992" s="2" t="s">
        <v>4453</v>
      </c>
      <c r="B3992" s="1"/>
      <c r="C3992" s="1"/>
      <c r="D3992" s="1"/>
      <c r="E3992" s="1"/>
      <c r="F3992" s="1" t="str">
        <f>IFERROR(__xludf.DUMMYFUNCTION("""COMPUTED_VALUE"""),"2022-04-11 07:07:44 UTC")</f>
        <v>2022-04-11 07:07:44 UTC</v>
      </c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>
      <c r="A3993" s="2" t="s">
        <v>4454</v>
      </c>
      <c r="B3993" s="2" t="s">
        <v>2704</v>
      </c>
      <c r="C3993" s="1"/>
      <c r="D3993" s="1"/>
      <c r="E3993" s="1"/>
      <c r="F3993" s="1" t="str">
        <f>IFERROR(__xludf.DUMMYFUNCTION("""COMPUTED_VALUE"""),"2022-04-11 07:07:43 UTC")</f>
        <v>2022-04-11 07:07:43 UTC</v>
      </c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>
      <c r="A3994" s="2" t="s">
        <v>4455</v>
      </c>
      <c r="B3994" s="2" t="s">
        <v>4456</v>
      </c>
      <c r="C3994" s="1"/>
      <c r="D3994" s="1"/>
      <c r="E3994" s="1"/>
      <c r="F3994" s="1" t="str">
        <f>IFERROR(__xludf.DUMMYFUNCTION("""COMPUTED_VALUE"""),"2022-04-11 07:07:37 UTC")</f>
        <v>2022-04-11 07:07:37 UTC</v>
      </c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>
      <c r="A3995" s="2" t="s">
        <v>4457</v>
      </c>
      <c r="B3995" s="1"/>
      <c r="C3995" s="1"/>
      <c r="D3995" s="1"/>
      <c r="E3995" s="1"/>
      <c r="F3995" s="1" t="str">
        <f>IFERROR(__xludf.DUMMYFUNCTION("""COMPUTED_VALUE"""),"2022-04-11 07:07:34 UTC")</f>
        <v>2022-04-11 07:07:34 UTC</v>
      </c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>
      <c r="A3996" s="2" t="s">
        <v>4458</v>
      </c>
      <c r="B3996" s="2" t="s">
        <v>4459</v>
      </c>
      <c r="C3996" s="1"/>
      <c r="D3996" s="1"/>
      <c r="E3996" s="1"/>
      <c r="F3996" s="1" t="str">
        <f>IFERROR(__xludf.DUMMYFUNCTION("""COMPUTED_VALUE"""),"2022-04-11 07:07:33 UTC")</f>
        <v>2022-04-11 07:07:33 UTC</v>
      </c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>
      <c r="A3997" s="2" t="s">
        <v>4460</v>
      </c>
      <c r="B3997" s="2" t="s">
        <v>3672</v>
      </c>
      <c r="C3997" s="1"/>
      <c r="D3997" s="1"/>
      <c r="E3997" s="1"/>
      <c r="F3997" s="1" t="str">
        <f>IFERROR(__xludf.DUMMYFUNCTION("""COMPUTED_VALUE"""),"2022-04-11 07:07:29 UTC")</f>
        <v>2022-04-11 07:07:29 UTC</v>
      </c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>
      <c r="A3998" s="2" t="s">
        <v>4461</v>
      </c>
      <c r="B3998" s="2" t="s">
        <v>4265</v>
      </c>
      <c r="C3998" s="1"/>
      <c r="D3998" s="1"/>
      <c r="E3998" s="1"/>
      <c r="F3998" s="1" t="str">
        <f>IFERROR(__xludf.DUMMYFUNCTION("""COMPUTED_VALUE"""),"2022-04-11 07:07:28 UTC")</f>
        <v>2022-04-11 07:07:28 UTC</v>
      </c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>
      <c r="A3999" s="2" t="s">
        <v>4462</v>
      </c>
      <c r="B3999" s="2" t="s">
        <v>3672</v>
      </c>
      <c r="C3999" s="1"/>
      <c r="D3999" s="1"/>
      <c r="E3999" s="1"/>
      <c r="F3999" s="1" t="str">
        <f>IFERROR(__xludf.DUMMYFUNCTION("""COMPUTED_VALUE"""),"2022-04-11 07:07:27 UTC")</f>
        <v>2022-04-11 07:07:27 UTC</v>
      </c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>
      <c r="A4000" s="2" t="s">
        <v>4463</v>
      </c>
      <c r="B4000" s="2" t="s">
        <v>2704</v>
      </c>
      <c r="C4000" s="1"/>
      <c r="D4000" s="1"/>
      <c r="E4000" s="1"/>
      <c r="F4000" s="1" t="str">
        <f>IFERROR(__xludf.DUMMYFUNCTION("""COMPUTED_VALUE"""),"2022-04-11 07:07:26 UTC")</f>
        <v>2022-04-11 07:07:26 UTC</v>
      </c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>
      <c r="A4001" s="2" t="s">
        <v>4464</v>
      </c>
      <c r="B4001" s="2" t="s">
        <v>4405</v>
      </c>
      <c r="C4001" s="1"/>
      <c r="D4001" s="1"/>
      <c r="E4001" s="1"/>
      <c r="F4001" s="1" t="str">
        <f>IFERROR(__xludf.DUMMYFUNCTION("""COMPUTED_VALUE"""),"2022-04-11 07:07:25 UTC")</f>
        <v>2022-04-11 07:07:25 UTC</v>
      </c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>
      <c r="A4002" s="2" t="s">
        <v>4465</v>
      </c>
      <c r="B4002" s="2" t="s">
        <v>3672</v>
      </c>
      <c r="C4002" s="1"/>
      <c r="D4002" s="1"/>
      <c r="E4002" s="1"/>
      <c r="F4002" s="1" t="str">
        <f>IFERROR(__xludf.DUMMYFUNCTION("""COMPUTED_VALUE"""),"2022-04-11 07:07:23 UTC")</f>
        <v>2022-04-11 07:07:23 UTC</v>
      </c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>
      <c r="A4003" s="2" t="s">
        <v>4466</v>
      </c>
      <c r="B4003" s="1"/>
      <c r="C4003" s="1"/>
      <c r="D4003" s="1"/>
      <c r="E4003" s="1"/>
      <c r="F4003" s="1" t="str">
        <f>IFERROR(__xludf.DUMMYFUNCTION("""COMPUTED_VALUE"""),"2022-04-11 07:07:17 UTC")</f>
        <v>2022-04-11 07:07:17 UTC</v>
      </c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>
      <c r="A4004" s="2" t="s">
        <v>4467</v>
      </c>
      <c r="B4004" s="1"/>
      <c r="C4004" s="1"/>
      <c r="D4004" s="1"/>
      <c r="E4004" s="1"/>
      <c r="F4004" s="1" t="str">
        <f>IFERROR(__xludf.DUMMYFUNCTION("""COMPUTED_VALUE"""),"2022-04-11 07:07:15 UTC")</f>
        <v>2022-04-11 07:07:15 UTC</v>
      </c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>
      <c r="A4005" s="2" t="s">
        <v>4468</v>
      </c>
      <c r="B4005" s="1"/>
      <c r="C4005" s="1"/>
      <c r="D4005" s="1"/>
      <c r="E4005" s="1"/>
      <c r="F4005" s="1" t="str">
        <f>IFERROR(__xludf.DUMMYFUNCTION("""COMPUTED_VALUE"""),"2022-04-11 07:07:14 UTC")</f>
        <v>2022-04-11 07:07:14 UTC</v>
      </c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>
      <c r="A4006" s="2" t="s">
        <v>4469</v>
      </c>
      <c r="B4006" s="1"/>
      <c r="C4006" s="1"/>
      <c r="D4006" s="1"/>
      <c r="E4006" s="1"/>
      <c r="F4006" s="1" t="str">
        <f>IFERROR(__xludf.DUMMYFUNCTION("""COMPUTED_VALUE"""),"2022-04-11 07:07:12 UTC")</f>
        <v>2022-04-11 07:07:12 UTC</v>
      </c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>
      <c r="A4007" s="2" t="s">
        <v>4469</v>
      </c>
      <c r="B4007" s="2" t="s">
        <v>2292</v>
      </c>
      <c r="C4007" s="1"/>
      <c r="D4007" s="1"/>
      <c r="E4007" s="1"/>
      <c r="F4007" s="1" t="str">
        <f>IFERROR(__xludf.DUMMYFUNCTION("""COMPUTED_VALUE"""),"2022-04-11 07:07:12 UTC")</f>
        <v>2022-04-11 07:07:12 UTC</v>
      </c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>
      <c r="A4008" s="2" t="s">
        <v>4470</v>
      </c>
      <c r="B4008" s="2" t="s">
        <v>3736</v>
      </c>
      <c r="C4008" s="1"/>
      <c r="D4008" s="1"/>
      <c r="E4008" s="1"/>
      <c r="F4008" s="1" t="str">
        <f>IFERROR(__xludf.DUMMYFUNCTION("""COMPUTED_VALUE"""),"2022-04-11 07:07:11 UTC")</f>
        <v>2022-04-11 07:07:11 UTC</v>
      </c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>
      <c r="A4009" s="2" t="s">
        <v>4471</v>
      </c>
      <c r="B4009" s="2" t="s">
        <v>2292</v>
      </c>
      <c r="C4009" s="1"/>
      <c r="D4009" s="1"/>
      <c r="E4009" s="1"/>
      <c r="F4009" s="1" t="str">
        <f>IFERROR(__xludf.DUMMYFUNCTION("""COMPUTED_VALUE"""),"2022-04-11 07:07:10 UTC")</f>
        <v>2022-04-11 07:07:10 UTC</v>
      </c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>
      <c r="A4010" s="2" t="s">
        <v>4471</v>
      </c>
      <c r="B4010" s="1"/>
      <c r="C4010" s="1"/>
      <c r="D4010" s="1"/>
      <c r="E4010" s="1"/>
      <c r="F4010" s="1" t="str">
        <f>IFERROR(__xludf.DUMMYFUNCTION("""COMPUTED_VALUE"""),"2022-04-11 07:07:10 UTC")</f>
        <v>2022-04-11 07:07:10 UTC</v>
      </c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>
      <c r="A4011" s="2" t="s">
        <v>4472</v>
      </c>
      <c r="B4011" s="2" t="s">
        <v>4456</v>
      </c>
      <c r="C4011" s="1"/>
      <c r="D4011" s="1"/>
      <c r="E4011" s="1"/>
      <c r="F4011" s="1" t="str">
        <f>IFERROR(__xludf.DUMMYFUNCTION("""COMPUTED_VALUE"""),"2022-04-11 07:07:07 UTC")</f>
        <v>2022-04-11 07:07:07 UTC</v>
      </c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>
      <c r="A4012" s="2" t="s">
        <v>4473</v>
      </c>
      <c r="B4012" s="1"/>
      <c r="C4012" s="1"/>
      <c r="D4012" s="1"/>
      <c r="E4012" s="1"/>
      <c r="F4012" s="1" t="str">
        <f>IFERROR(__xludf.DUMMYFUNCTION("""COMPUTED_VALUE"""),"2022-04-11 07:07:05 UTC")</f>
        <v>2022-04-11 07:07:05 UTC</v>
      </c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>
      <c r="A4013" s="2" t="s">
        <v>4473</v>
      </c>
      <c r="B4013" s="2" t="s">
        <v>4456</v>
      </c>
      <c r="C4013" s="1"/>
      <c r="D4013" s="1"/>
      <c r="E4013" s="1"/>
      <c r="F4013" s="1" t="str">
        <f>IFERROR(__xludf.DUMMYFUNCTION("""COMPUTED_VALUE"""),"2022-04-11 07:07:05 UTC")</f>
        <v>2022-04-11 07:07:05 UTC</v>
      </c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>
      <c r="A4014" s="2" t="s">
        <v>4474</v>
      </c>
      <c r="B4014" s="2" t="s">
        <v>3736</v>
      </c>
      <c r="C4014" s="1"/>
      <c r="D4014" s="1"/>
      <c r="E4014" s="1"/>
      <c r="F4014" s="1" t="str">
        <f>IFERROR(__xludf.DUMMYFUNCTION("""COMPUTED_VALUE"""),"2022-04-11 07:07:03 UTC")</f>
        <v>2022-04-11 07:07:03 UTC</v>
      </c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>
      <c r="A4015" s="2" t="s">
        <v>4474</v>
      </c>
      <c r="B4015" s="2" t="s">
        <v>4265</v>
      </c>
      <c r="C4015" s="1"/>
      <c r="D4015" s="1"/>
      <c r="E4015" s="1"/>
      <c r="F4015" s="1" t="str">
        <f>IFERROR(__xludf.DUMMYFUNCTION("""COMPUTED_VALUE"""),"2022-04-11 07:07:03 UTC")</f>
        <v>2022-04-11 07:07:03 UTC</v>
      </c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>
      <c r="A4016" s="2" t="s">
        <v>4475</v>
      </c>
      <c r="B4016" s="1"/>
      <c r="C4016" s="1"/>
      <c r="D4016" s="1"/>
      <c r="E4016" s="1"/>
      <c r="F4016" s="1" t="str">
        <f>IFERROR(__xludf.DUMMYFUNCTION("""COMPUTED_VALUE"""),"2022-04-11 07:06:59 UTC")</f>
        <v>2022-04-11 07:06:59 UTC</v>
      </c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>
      <c r="A4017" s="2" t="s">
        <v>4475</v>
      </c>
      <c r="B4017" s="1"/>
      <c r="C4017" s="1"/>
      <c r="D4017" s="1"/>
      <c r="E4017" s="1"/>
      <c r="F4017" s="1" t="str">
        <f>IFERROR(__xludf.DUMMYFUNCTION("""COMPUTED_VALUE"""),"2022-04-11 07:06:59 UTC")</f>
        <v>2022-04-11 07:06:59 UTC</v>
      </c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>
      <c r="A4018" s="2" t="s">
        <v>4476</v>
      </c>
      <c r="B4018" s="1"/>
      <c r="C4018" s="1"/>
      <c r="D4018" s="1"/>
      <c r="E4018" s="1"/>
      <c r="F4018" s="1" t="str">
        <f>IFERROR(__xludf.DUMMYFUNCTION("""COMPUTED_VALUE"""),"2022-04-11 07:06:56 UTC")</f>
        <v>2022-04-11 07:06:56 UTC</v>
      </c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>
      <c r="A4019" s="2" t="s">
        <v>4477</v>
      </c>
      <c r="B4019" s="2" t="s">
        <v>4265</v>
      </c>
      <c r="C4019" s="1"/>
      <c r="D4019" s="1"/>
      <c r="E4019" s="1"/>
      <c r="F4019" s="1" t="str">
        <f>IFERROR(__xludf.DUMMYFUNCTION("""COMPUTED_VALUE"""),"2022-04-11 07:06:55 UTC")</f>
        <v>2022-04-11 07:06:55 UTC</v>
      </c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>
      <c r="A4020" s="2" t="s">
        <v>4478</v>
      </c>
      <c r="B4020" s="1"/>
      <c r="C4020" s="1"/>
      <c r="D4020" s="1"/>
      <c r="E4020" s="1"/>
      <c r="F4020" s="1" t="str">
        <f>IFERROR(__xludf.DUMMYFUNCTION("""COMPUTED_VALUE"""),"2022-04-11 07:06:53 UTC")</f>
        <v>2022-04-11 07:06:53 UTC</v>
      </c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>
      <c r="A4021" s="2" t="s">
        <v>4479</v>
      </c>
      <c r="B4021" s="2" t="s">
        <v>2435</v>
      </c>
      <c r="C4021" s="1"/>
      <c r="D4021" s="1"/>
      <c r="E4021" s="1"/>
      <c r="F4021" s="1" t="str">
        <f>IFERROR(__xludf.DUMMYFUNCTION("""COMPUTED_VALUE"""),"2022-04-11 07:06:50 UTC")</f>
        <v>2022-04-11 07:06:50 UTC</v>
      </c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>
      <c r="A4022" s="2" t="s">
        <v>4480</v>
      </c>
      <c r="B4022" s="2" t="s">
        <v>137</v>
      </c>
      <c r="C4022" s="1"/>
      <c r="D4022" s="1"/>
      <c r="E4022" s="1"/>
      <c r="F4022" s="1" t="str">
        <f>IFERROR(__xludf.DUMMYFUNCTION("""COMPUTED_VALUE"""),"2022-04-11 07:06:48 UTC")</f>
        <v>2022-04-11 07:06:48 UTC</v>
      </c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>
      <c r="A4023" s="2" t="s">
        <v>4481</v>
      </c>
      <c r="B4023" s="2" t="s">
        <v>137</v>
      </c>
      <c r="C4023" s="1"/>
      <c r="D4023" s="1"/>
      <c r="E4023" s="1"/>
      <c r="F4023" s="1" t="str">
        <f>IFERROR(__xludf.DUMMYFUNCTION("""COMPUTED_VALUE"""),"2022-04-11 07:06:47 UTC")</f>
        <v>2022-04-11 07:06:47 UTC</v>
      </c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>
      <c r="A4024" s="2" t="s">
        <v>4482</v>
      </c>
      <c r="B4024" s="2" t="s">
        <v>137</v>
      </c>
      <c r="C4024" s="1"/>
      <c r="D4024" s="1"/>
      <c r="E4024" s="1"/>
      <c r="F4024" s="1" t="str">
        <f>IFERROR(__xludf.DUMMYFUNCTION("""COMPUTED_VALUE"""),"2022-04-11 07:06:45 UTC")</f>
        <v>2022-04-11 07:06:45 UTC</v>
      </c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>
      <c r="A4025" s="2" t="s">
        <v>4483</v>
      </c>
      <c r="B4025" s="2" t="s">
        <v>137</v>
      </c>
      <c r="C4025" s="1"/>
      <c r="D4025" s="1"/>
      <c r="E4025" s="1"/>
      <c r="F4025" s="1" t="str">
        <f>IFERROR(__xludf.DUMMYFUNCTION("""COMPUTED_VALUE"""),"2022-04-11 07:06:44 UTC")</f>
        <v>2022-04-11 07:06:44 UTC</v>
      </c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>
      <c r="A4026" s="2" t="s">
        <v>4484</v>
      </c>
      <c r="B4026" s="2" t="s">
        <v>4405</v>
      </c>
      <c r="C4026" s="1"/>
      <c r="D4026" s="1"/>
      <c r="E4026" s="1"/>
      <c r="F4026" s="1" t="str">
        <f>IFERROR(__xludf.DUMMYFUNCTION("""COMPUTED_VALUE"""),"2022-04-11 07:06:42 UTC")</f>
        <v>2022-04-11 07:06:42 UTC</v>
      </c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>
      <c r="A4027" s="2" t="s">
        <v>4484</v>
      </c>
      <c r="B4027" s="2" t="s">
        <v>137</v>
      </c>
      <c r="C4027" s="1"/>
      <c r="D4027" s="1"/>
      <c r="E4027" s="1"/>
      <c r="F4027" s="1" t="str">
        <f>IFERROR(__xludf.DUMMYFUNCTION("""COMPUTED_VALUE"""),"2022-04-11 07:06:42 UTC")</f>
        <v>2022-04-11 07:06:42 UTC</v>
      </c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>
      <c r="A4028" s="2" t="s">
        <v>4485</v>
      </c>
      <c r="B4028" s="2" t="s">
        <v>4400</v>
      </c>
      <c r="C4028" s="1"/>
      <c r="D4028" s="1"/>
      <c r="E4028" s="1"/>
      <c r="F4028" s="1" t="str">
        <f>IFERROR(__xludf.DUMMYFUNCTION("""COMPUTED_VALUE"""),"2022-04-11 07:06:40 UTC")</f>
        <v>2022-04-11 07:06:40 UTC</v>
      </c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>
      <c r="A4029" s="2" t="s">
        <v>4486</v>
      </c>
      <c r="B4029" s="1"/>
      <c r="C4029" s="1"/>
      <c r="D4029" s="1"/>
      <c r="E4029" s="1"/>
      <c r="F4029" s="1" t="str">
        <f>IFERROR(__xludf.DUMMYFUNCTION("""COMPUTED_VALUE"""),"2022-04-11 07:06:32 UTC")</f>
        <v>2022-04-11 07:06:32 UTC</v>
      </c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>
      <c r="A4030" s="2" t="s">
        <v>4487</v>
      </c>
      <c r="B4030" s="2" t="s">
        <v>4488</v>
      </c>
      <c r="C4030" s="1"/>
      <c r="D4030" s="1"/>
      <c r="E4030" s="1"/>
      <c r="F4030" s="1" t="str">
        <f>IFERROR(__xludf.DUMMYFUNCTION("""COMPUTED_VALUE"""),"2022-04-11 07:06:18 UTC")</f>
        <v>2022-04-11 07:06:18 UTC</v>
      </c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>
      <c r="A4031" s="2" t="s">
        <v>4489</v>
      </c>
      <c r="B4031" s="2" t="s">
        <v>4490</v>
      </c>
      <c r="C4031" s="1"/>
      <c r="D4031" s="1"/>
      <c r="E4031" s="1"/>
      <c r="F4031" s="1" t="str">
        <f>IFERROR(__xludf.DUMMYFUNCTION("""COMPUTED_VALUE"""),"2022-04-11 07:06:01 UTC")</f>
        <v>2022-04-11 07:06:01 UTC</v>
      </c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>
      <c r="A4032" s="2" t="s">
        <v>4491</v>
      </c>
      <c r="B4032" s="1"/>
      <c r="C4032" s="1"/>
      <c r="D4032" s="1"/>
      <c r="E4032" s="1"/>
      <c r="F4032" s="1" t="str">
        <f>IFERROR(__xludf.DUMMYFUNCTION("""COMPUTED_VALUE"""),"2022-04-11 07:05:55 UTC")</f>
        <v>2022-04-11 07:05:55 UTC</v>
      </c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>
      <c r="A4033" s="2" t="s">
        <v>4492</v>
      </c>
      <c r="B4033" s="1"/>
      <c r="C4033" s="1"/>
      <c r="D4033" s="1"/>
      <c r="E4033" s="1"/>
      <c r="F4033" s="1" t="str">
        <f>IFERROR(__xludf.DUMMYFUNCTION("""COMPUTED_VALUE"""),"2022-04-11 07:05:53 UTC")</f>
        <v>2022-04-11 07:05:53 UTC</v>
      </c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>
      <c r="A4034" s="2" t="s">
        <v>4493</v>
      </c>
      <c r="B4034" s="1"/>
      <c r="C4034" s="1"/>
      <c r="D4034" s="1"/>
      <c r="E4034" s="1"/>
      <c r="F4034" s="1" t="str">
        <f>IFERROR(__xludf.DUMMYFUNCTION("""COMPUTED_VALUE"""),"2022-04-11 07:05:44 UTC")</f>
        <v>2022-04-11 07:05:44 UTC</v>
      </c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>
      <c r="A4035" s="2" t="s">
        <v>4494</v>
      </c>
      <c r="B4035" s="1"/>
      <c r="C4035" s="1"/>
      <c r="D4035" s="1"/>
      <c r="E4035" s="1"/>
      <c r="F4035" s="1" t="str">
        <f>IFERROR(__xludf.DUMMYFUNCTION("""COMPUTED_VALUE"""),"2022-04-11 07:05:41 UTC")</f>
        <v>2022-04-11 07:05:41 UTC</v>
      </c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>
      <c r="A4036" s="2" t="s">
        <v>4495</v>
      </c>
      <c r="B4036" s="1"/>
      <c r="C4036" s="1"/>
      <c r="D4036" s="1"/>
      <c r="E4036" s="1"/>
      <c r="F4036" s="1" t="str">
        <f>IFERROR(__xludf.DUMMYFUNCTION("""COMPUTED_VALUE"""),"2022-04-11 07:05:29 UTC")</f>
        <v>2022-04-11 07:05:29 UTC</v>
      </c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>
      <c r="A4037" s="2" t="s">
        <v>4496</v>
      </c>
      <c r="B4037" s="1"/>
      <c r="C4037" s="1"/>
      <c r="D4037" s="1"/>
      <c r="E4037" s="1"/>
      <c r="F4037" s="1" t="str">
        <f>IFERROR(__xludf.DUMMYFUNCTION("""COMPUTED_VALUE"""),"2022-04-11 07:05:25 UTC")</f>
        <v>2022-04-11 07:05:25 UTC</v>
      </c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>
      <c r="A4038" s="2" t="s">
        <v>4497</v>
      </c>
      <c r="B4038" s="1"/>
      <c r="C4038" s="1"/>
      <c r="D4038" s="1"/>
      <c r="E4038" s="1"/>
      <c r="F4038" s="1" t="str">
        <f>IFERROR(__xludf.DUMMYFUNCTION("""COMPUTED_VALUE"""),"2022-04-11 07:05:21 UTC")</f>
        <v>2022-04-11 07:05:21 UTC</v>
      </c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>
      <c r="A4039" s="2" t="s">
        <v>4498</v>
      </c>
      <c r="B4039" s="2" t="s">
        <v>1753</v>
      </c>
      <c r="C4039" s="1"/>
      <c r="D4039" s="1"/>
      <c r="E4039" s="1"/>
      <c r="F4039" s="1" t="str">
        <f>IFERROR(__xludf.DUMMYFUNCTION("""COMPUTED_VALUE"""),"2022-04-11 07:05:14 UTC")</f>
        <v>2022-04-11 07:05:14 UTC</v>
      </c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>
      <c r="A4040" s="2" t="s">
        <v>4499</v>
      </c>
      <c r="B4040" s="2" t="s">
        <v>2292</v>
      </c>
      <c r="C4040" s="1"/>
      <c r="D4040" s="1"/>
      <c r="E4040" s="1"/>
      <c r="F4040" s="1" t="str">
        <f>IFERROR(__xludf.DUMMYFUNCTION("""COMPUTED_VALUE"""),"2022-04-11 07:04:55 UTC")</f>
        <v>2022-04-11 07:04:55 UTC</v>
      </c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>
      <c r="A4041" s="2" t="s">
        <v>4500</v>
      </c>
      <c r="B4041" s="2" t="s">
        <v>2292</v>
      </c>
      <c r="C4041" s="1"/>
      <c r="D4041" s="1"/>
      <c r="E4041" s="1"/>
      <c r="F4041" s="1" t="str">
        <f>IFERROR(__xludf.DUMMYFUNCTION("""COMPUTED_VALUE"""),"2022-04-11 07:04:54 UTC")</f>
        <v>2022-04-11 07:04:54 UTC</v>
      </c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>
      <c r="A4042" s="2" t="s">
        <v>4501</v>
      </c>
      <c r="B4042" s="2" t="s">
        <v>2292</v>
      </c>
      <c r="C4042" s="1"/>
      <c r="D4042" s="1"/>
      <c r="E4042" s="1"/>
      <c r="F4042" s="1" t="str">
        <f>IFERROR(__xludf.DUMMYFUNCTION("""COMPUTED_VALUE"""),"2022-04-11 07:04:46 UTC")</f>
        <v>2022-04-11 07:04:46 UTC</v>
      </c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>
      <c r="A4043" s="2" t="s">
        <v>4502</v>
      </c>
      <c r="B4043" s="2" t="s">
        <v>2292</v>
      </c>
      <c r="C4043" s="1"/>
      <c r="D4043" s="1"/>
      <c r="E4043" s="1"/>
      <c r="F4043" s="1" t="str">
        <f>IFERROR(__xludf.DUMMYFUNCTION("""COMPUTED_VALUE"""),"2022-04-11 07:04:44 UTC")</f>
        <v>2022-04-11 07:04:44 UTC</v>
      </c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>
      <c r="A4044" s="2" t="s">
        <v>4503</v>
      </c>
      <c r="B4044" s="1"/>
      <c r="C4044" s="1"/>
      <c r="D4044" s="1"/>
      <c r="E4044" s="1"/>
      <c r="F4044" s="1" t="str">
        <f>IFERROR(__xludf.DUMMYFUNCTION("""COMPUTED_VALUE"""),"2022-04-11 07:04:23 UTC")</f>
        <v>2022-04-11 07:04:23 UTC</v>
      </c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>
      <c r="A4045" s="2" t="s">
        <v>4504</v>
      </c>
      <c r="B4045" s="2" t="s">
        <v>1753</v>
      </c>
      <c r="C4045" s="1"/>
      <c r="D4045" s="1"/>
      <c r="E4045" s="1"/>
      <c r="F4045" s="1" t="str">
        <f>IFERROR(__xludf.DUMMYFUNCTION("""COMPUTED_VALUE"""),"2022-04-11 07:04:19 UTC")</f>
        <v>2022-04-11 07:04:19 UTC</v>
      </c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>
      <c r="A4046" s="2" t="s">
        <v>4505</v>
      </c>
      <c r="B4046" s="2" t="s">
        <v>2435</v>
      </c>
      <c r="C4046" s="1"/>
      <c r="D4046" s="1"/>
      <c r="E4046" s="1"/>
      <c r="F4046" s="1" t="str">
        <f>IFERROR(__xludf.DUMMYFUNCTION("""COMPUTED_VALUE"""),"2022-04-11 07:04:15 UTC")</f>
        <v>2022-04-11 07:04:15 UTC</v>
      </c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>
      <c r="A4047" s="2" t="s">
        <v>4506</v>
      </c>
      <c r="B4047" s="1"/>
      <c r="C4047" s="1"/>
      <c r="D4047" s="1"/>
      <c r="E4047" s="1"/>
      <c r="F4047" s="1" t="str">
        <f>IFERROR(__xludf.DUMMYFUNCTION("""COMPUTED_VALUE"""),"2022-04-11 07:04:12 UTC")</f>
        <v>2022-04-11 07:04:12 UTC</v>
      </c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>
      <c r="A4048" s="2" t="s">
        <v>4507</v>
      </c>
      <c r="B4048" s="2" t="s">
        <v>137</v>
      </c>
      <c r="C4048" s="1"/>
      <c r="D4048" s="1"/>
      <c r="E4048" s="1"/>
      <c r="F4048" s="1" t="str">
        <f>IFERROR(__xludf.DUMMYFUNCTION("""COMPUTED_VALUE"""),"2022-04-11 07:04:10 UTC")</f>
        <v>2022-04-11 07:04:10 UTC</v>
      </c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>
      <c r="A4049" s="2" t="s">
        <v>4508</v>
      </c>
      <c r="B4049" s="2" t="s">
        <v>4509</v>
      </c>
      <c r="C4049" s="1"/>
      <c r="D4049" s="1"/>
      <c r="E4049" s="1"/>
      <c r="F4049" s="1" t="str">
        <f>IFERROR(__xludf.DUMMYFUNCTION("""COMPUTED_VALUE"""),"2022-04-11 07:03:52 UTC")</f>
        <v>2022-04-11 07:03:52 UTC</v>
      </c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>
      <c r="A4050" s="2" t="s">
        <v>4510</v>
      </c>
      <c r="B4050" s="2" t="s">
        <v>4400</v>
      </c>
      <c r="C4050" s="1"/>
      <c r="D4050" s="1"/>
      <c r="E4050" s="1"/>
      <c r="F4050" s="1" t="str">
        <f>IFERROR(__xludf.DUMMYFUNCTION("""COMPUTED_VALUE"""),"2022-04-11 07:03:48 UTC")</f>
        <v>2022-04-11 07:03:48 UTC</v>
      </c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>
      <c r="A4051" s="2" t="s">
        <v>4511</v>
      </c>
      <c r="B4051" s="2" t="s">
        <v>4265</v>
      </c>
      <c r="C4051" s="1"/>
      <c r="D4051" s="1"/>
      <c r="E4051" s="1"/>
      <c r="F4051" s="1" t="str">
        <f>IFERROR(__xludf.DUMMYFUNCTION("""COMPUTED_VALUE"""),"2022-04-11 07:03:37 UTC")</f>
        <v>2022-04-11 07:03:37 UTC</v>
      </c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>
      <c r="A4052" s="2" t="s">
        <v>4512</v>
      </c>
      <c r="B4052" s="1"/>
      <c r="C4052" s="1"/>
      <c r="D4052" s="1"/>
      <c r="E4052" s="1"/>
      <c r="F4052" s="1" t="str">
        <f>IFERROR(__xludf.DUMMYFUNCTION("""COMPUTED_VALUE"""),"2022-04-11 07:03:19 UTC")</f>
        <v>2022-04-11 07:03:19 UTC</v>
      </c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>
      <c r="A4053" s="2" t="s">
        <v>4513</v>
      </c>
      <c r="B4053" s="1"/>
      <c r="C4053" s="1"/>
      <c r="D4053" s="1"/>
      <c r="E4053" s="1"/>
      <c r="F4053" s="1" t="str">
        <f>IFERROR(__xludf.DUMMYFUNCTION("""COMPUTED_VALUE"""),"2022-04-11 07:03:15 UTC")</f>
        <v>2022-04-11 07:03:15 UTC</v>
      </c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>
      <c r="A4054" s="2" t="s">
        <v>4514</v>
      </c>
      <c r="B4054" s="1"/>
      <c r="C4054" s="1"/>
      <c r="D4054" s="1"/>
      <c r="E4054" s="1"/>
      <c r="F4054" s="1" t="str">
        <f>IFERROR(__xludf.DUMMYFUNCTION("""COMPUTED_VALUE"""),"2022-04-11 07:03:10 UTC")</f>
        <v>2022-04-11 07:03:10 UTC</v>
      </c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>
      <c r="A4055" s="2" t="s">
        <v>4515</v>
      </c>
      <c r="B4055" s="1"/>
      <c r="C4055" s="1"/>
      <c r="D4055" s="1"/>
      <c r="E4055" s="1"/>
      <c r="F4055" s="1" t="str">
        <f>IFERROR(__xludf.DUMMYFUNCTION("""COMPUTED_VALUE"""),"2022-04-11 07:02:53 UTC")</f>
        <v>2022-04-11 07:02:53 UTC</v>
      </c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>
      <c r="A4056" s="2" t="s">
        <v>4516</v>
      </c>
      <c r="B4056" s="2" t="s">
        <v>4517</v>
      </c>
      <c r="C4056" s="1"/>
      <c r="D4056" s="1"/>
      <c r="E4056" s="1"/>
      <c r="F4056" s="1" t="str">
        <f>IFERROR(__xludf.DUMMYFUNCTION("""COMPUTED_VALUE"""),"2022-04-11 07:02:17 UTC")</f>
        <v>2022-04-11 07:02:17 UTC</v>
      </c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>
      <c r="A4057" s="2" t="s">
        <v>4518</v>
      </c>
      <c r="B4057" s="2" t="s">
        <v>4517</v>
      </c>
      <c r="C4057" s="1"/>
      <c r="D4057" s="1"/>
      <c r="E4057" s="1"/>
      <c r="F4057" s="1" t="str">
        <f>IFERROR(__xludf.DUMMYFUNCTION("""COMPUTED_VALUE"""),"2022-04-11 07:02:15 UTC")</f>
        <v>2022-04-11 07:02:15 UTC</v>
      </c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>
      <c r="A4058" s="2" t="s">
        <v>4519</v>
      </c>
      <c r="B4058" s="2" t="s">
        <v>4223</v>
      </c>
      <c r="C4058" s="1"/>
      <c r="D4058" s="1"/>
      <c r="E4058" s="1"/>
      <c r="F4058" s="1" t="str">
        <f>IFERROR(__xludf.DUMMYFUNCTION("""COMPUTED_VALUE"""),"2022-04-11 07:02:12 UTC")</f>
        <v>2022-04-11 07:02:12 UTC</v>
      </c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>
      <c r="A4059" s="2" t="s">
        <v>4520</v>
      </c>
      <c r="B4059" s="2" t="s">
        <v>4517</v>
      </c>
      <c r="C4059" s="1"/>
      <c r="D4059" s="1"/>
      <c r="E4059" s="1"/>
      <c r="F4059" s="1" t="str">
        <f>IFERROR(__xludf.DUMMYFUNCTION("""COMPUTED_VALUE"""),"2022-04-11 07:02:09 UTC")</f>
        <v>2022-04-11 07:02:09 UTC</v>
      </c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>
      <c r="A4060" s="2" t="s">
        <v>4521</v>
      </c>
      <c r="B4060" s="1"/>
      <c r="C4060" s="1"/>
      <c r="D4060" s="1"/>
      <c r="E4060" s="1"/>
      <c r="F4060" s="1" t="str">
        <f>IFERROR(__xludf.DUMMYFUNCTION("""COMPUTED_VALUE"""),"2022-04-11 07:01:59 UTC")</f>
        <v>2022-04-11 07:01:59 UTC</v>
      </c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>
      <c r="A4061" s="2" t="s">
        <v>4522</v>
      </c>
      <c r="B4061" s="2" t="s">
        <v>137</v>
      </c>
      <c r="C4061" s="1"/>
      <c r="D4061" s="1"/>
      <c r="E4061" s="1"/>
      <c r="F4061" s="1" t="str">
        <f>IFERROR(__xludf.DUMMYFUNCTION("""COMPUTED_VALUE"""),"2022-04-11 07:01:53 UTC")</f>
        <v>2022-04-11 07:01:53 UTC</v>
      </c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>
      <c r="A4062" s="2" t="s">
        <v>4522</v>
      </c>
      <c r="B4062" s="2" t="s">
        <v>2188</v>
      </c>
      <c r="C4062" s="1"/>
      <c r="D4062" s="1"/>
      <c r="E4062" s="1"/>
      <c r="F4062" s="1" t="str">
        <f>IFERROR(__xludf.DUMMYFUNCTION("""COMPUTED_VALUE"""),"2022-04-11 07:01:53 UTC")</f>
        <v>2022-04-11 07:01:53 UTC</v>
      </c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>
      <c r="A4063" s="2" t="s">
        <v>4522</v>
      </c>
      <c r="B4063" s="2" t="s">
        <v>137</v>
      </c>
      <c r="C4063" s="1"/>
      <c r="D4063" s="1"/>
      <c r="E4063" s="1"/>
      <c r="F4063" s="1" t="str">
        <f>IFERROR(__xludf.DUMMYFUNCTION("""COMPUTED_VALUE"""),"2022-04-11 07:01:53 UTC")</f>
        <v>2022-04-11 07:01:53 UTC</v>
      </c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>
      <c r="A4064" s="2" t="s">
        <v>4523</v>
      </c>
      <c r="B4064" s="2" t="s">
        <v>137</v>
      </c>
      <c r="C4064" s="1"/>
      <c r="D4064" s="1"/>
      <c r="E4064" s="1"/>
      <c r="F4064" s="1" t="str">
        <f>IFERROR(__xludf.DUMMYFUNCTION("""COMPUTED_VALUE"""),"2022-04-11 07:01:52 UTC")</f>
        <v>2022-04-11 07:01:52 UTC</v>
      </c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>
      <c r="A4065" s="2" t="s">
        <v>4524</v>
      </c>
      <c r="B4065" s="2" t="s">
        <v>4223</v>
      </c>
      <c r="C4065" s="1"/>
      <c r="D4065" s="1"/>
      <c r="E4065" s="1"/>
      <c r="F4065" s="1" t="str">
        <f>IFERROR(__xludf.DUMMYFUNCTION("""COMPUTED_VALUE"""),"2022-04-11 07:01:51 UTC")</f>
        <v>2022-04-11 07:01:51 UTC</v>
      </c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>
      <c r="A4066" s="2" t="s">
        <v>4525</v>
      </c>
      <c r="B4066" s="2" t="s">
        <v>4223</v>
      </c>
      <c r="C4066" s="1"/>
      <c r="D4066" s="1"/>
      <c r="E4066" s="1"/>
      <c r="F4066" s="1" t="str">
        <f>IFERROR(__xludf.DUMMYFUNCTION("""COMPUTED_VALUE"""),"2022-04-11 07:01:50 UTC")</f>
        <v>2022-04-11 07:01:50 UTC</v>
      </c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>
      <c r="A4067" s="2" t="s">
        <v>4525</v>
      </c>
      <c r="B4067" s="2" t="s">
        <v>137</v>
      </c>
      <c r="C4067" s="1"/>
      <c r="D4067" s="1"/>
      <c r="E4067" s="1"/>
      <c r="F4067" s="1" t="str">
        <f>IFERROR(__xludf.DUMMYFUNCTION("""COMPUTED_VALUE"""),"2022-04-11 07:01:50 UTC")</f>
        <v>2022-04-11 07:01:50 UTC</v>
      </c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>
      <c r="A4068" s="2" t="s">
        <v>4525</v>
      </c>
      <c r="B4068" s="1"/>
      <c r="C4068" s="1"/>
      <c r="D4068" s="1"/>
      <c r="E4068" s="1"/>
      <c r="F4068" s="1" t="str">
        <f>IFERROR(__xludf.DUMMYFUNCTION("""COMPUTED_VALUE"""),"2022-04-11 07:01:50 UTC")</f>
        <v>2022-04-11 07:01:50 UTC</v>
      </c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>
      <c r="A4069" s="2" t="s">
        <v>4526</v>
      </c>
      <c r="B4069" s="2" t="s">
        <v>4223</v>
      </c>
      <c r="C4069" s="1"/>
      <c r="D4069" s="1"/>
      <c r="E4069" s="1"/>
      <c r="F4069" s="1" t="str">
        <f>IFERROR(__xludf.DUMMYFUNCTION("""COMPUTED_VALUE"""),"2022-04-11 07:01:48 UTC")</f>
        <v>2022-04-11 07:01:48 UTC</v>
      </c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>
      <c r="A4070" s="2" t="s">
        <v>4527</v>
      </c>
      <c r="B4070" s="2" t="s">
        <v>137</v>
      </c>
      <c r="C4070" s="1"/>
      <c r="D4070" s="1"/>
      <c r="E4070" s="1"/>
      <c r="F4070" s="1" t="str">
        <f>IFERROR(__xludf.DUMMYFUNCTION("""COMPUTED_VALUE"""),"2022-04-11 07:01:47 UTC")</f>
        <v>2022-04-11 07:01:47 UTC</v>
      </c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>
      <c r="A4071" s="2" t="s">
        <v>4527</v>
      </c>
      <c r="B4071" s="2" t="s">
        <v>137</v>
      </c>
      <c r="C4071" s="1"/>
      <c r="D4071" s="1"/>
      <c r="E4071" s="1"/>
      <c r="F4071" s="1" t="str">
        <f>IFERROR(__xludf.DUMMYFUNCTION("""COMPUTED_VALUE"""),"2022-04-11 07:01:47 UTC")</f>
        <v>2022-04-11 07:01:47 UTC</v>
      </c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>
      <c r="A4072" s="2" t="s">
        <v>4528</v>
      </c>
      <c r="B4072" s="2" t="s">
        <v>137</v>
      </c>
      <c r="C4072" s="1"/>
      <c r="D4072" s="1"/>
      <c r="E4072" s="1"/>
      <c r="F4072" s="1" t="str">
        <f>IFERROR(__xludf.DUMMYFUNCTION("""COMPUTED_VALUE"""),"2022-04-11 07:01:45 UTC")</f>
        <v>2022-04-11 07:01:45 UTC</v>
      </c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>
      <c r="A4073" s="2" t="s">
        <v>4529</v>
      </c>
      <c r="B4073" s="2" t="s">
        <v>4488</v>
      </c>
      <c r="C4073" s="1"/>
      <c r="D4073" s="1"/>
      <c r="E4073" s="1"/>
      <c r="F4073" s="1" t="str">
        <f>IFERROR(__xludf.DUMMYFUNCTION("""COMPUTED_VALUE"""),"2022-04-11 07:01:38 UTC")</f>
        <v>2022-04-11 07:01:38 UTC</v>
      </c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>
      <c r="A4074" s="2" t="s">
        <v>4530</v>
      </c>
      <c r="B4074" s="2" t="s">
        <v>2292</v>
      </c>
      <c r="C4074" s="1"/>
      <c r="D4074" s="1"/>
      <c r="E4074" s="1"/>
      <c r="F4074" s="1" t="str">
        <f>IFERROR(__xludf.DUMMYFUNCTION("""COMPUTED_VALUE"""),"2022-04-11 07:01:32 UTC")</f>
        <v>2022-04-11 07:01:32 UTC</v>
      </c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>
      <c r="A4075" s="2" t="s">
        <v>4531</v>
      </c>
      <c r="B4075" s="2" t="s">
        <v>4223</v>
      </c>
      <c r="C4075" s="1"/>
      <c r="D4075" s="1"/>
      <c r="E4075" s="1"/>
      <c r="F4075" s="1" t="str">
        <f>IFERROR(__xludf.DUMMYFUNCTION("""COMPUTED_VALUE"""),"2022-04-11 07:01:29 UTC")</f>
        <v>2022-04-11 07:01:29 UTC</v>
      </c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>
      <c r="A4076" s="2" t="s">
        <v>4532</v>
      </c>
      <c r="B4076" s="2" t="s">
        <v>2292</v>
      </c>
      <c r="C4076" s="1"/>
      <c r="D4076" s="1"/>
      <c r="E4076" s="1"/>
      <c r="F4076" s="1" t="str">
        <f>IFERROR(__xludf.DUMMYFUNCTION("""COMPUTED_VALUE"""),"2022-04-11 07:01:27 UTC")</f>
        <v>2022-04-11 07:01:27 UTC</v>
      </c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>
      <c r="A4077" s="2" t="s">
        <v>4533</v>
      </c>
      <c r="B4077" s="2" t="s">
        <v>2292</v>
      </c>
      <c r="C4077" s="1"/>
      <c r="D4077" s="1"/>
      <c r="E4077" s="1"/>
      <c r="F4077" s="1" t="str">
        <f>IFERROR(__xludf.DUMMYFUNCTION("""COMPUTED_VALUE"""),"2022-04-11 07:01:21 UTC")</f>
        <v>2022-04-11 07:01:21 UTC</v>
      </c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>
      <c r="A4078" s="2" t="s">
        <v>4534</v>
      </c>
      <c r="B4078" s="2" t="s">
        <v>2697</v>
      </c>
      <c r="C4078" s="1"/>
      <c r="D4078" s="1"/>
      <c r="E4078" s="1"/>
      <c r="F4078" s="1" t="str">
        <f>IFERROR(__xludf.DUMMYFUNCTION("""COMPUTED_VALUE"""),"2022-04-11 07:01:15 UTC")</f>
        <v>2022-04-11 07:01:15 UTC</v>
      </c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>
      <c r="A4079" s="2" t="s">
        <v>4535</v>
      </c>
      <c r="B4079" s="2" t="s">
        <v>4536</v>
      </c>
      <c r="C4079" s="1"/>
      <c r="D4079" s="1"/>
      <c r="E4079" s="1"/>
      <c r="F4079" s="1" t="str">
        <f>IFERROR(__xludf.DUMMYFUNCTION("""COMPUTED_VALUE"""),"2022-04-11 07:01:11 UTC")</f>
        <v>2022-04-11 07:01:11 UTC</v>
      </c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>
      <c r="A4080" s="2" t="s">
        <v>4537</v>
      </c>
      <c r="B4080" s="2" t="s">
        <v>4536</v>
      </c>
      <c r="C4080" s="1"/>
      <c r="D4080" s="1"/>
      <c r="E4080" s="1"/>
      <c r="F4080" s="1" t="str">
        <f>IFERROR(__xludf.DUMMYFUNCTION("""COMPUTED_VALUE"""),"2022-04-11 07:01:08 UTC")</f>
        <v>2022-04-11 07:01:08 UTC</v>
      </c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>
      <c r="A4081" s="2" t="s">
        <v>4538</v>
      </c>
      <c r="B4081" s="2" t="s">
        <v>4536</v>
      </c>
      <c r="C4081" s="1"/>
      <c r="D4081" s="1"/>
      <c r="E4081" s="1"/>
      <c r="F4081" s="1" t="str">
        <f>IFERROR(__xludf.DUMMYFUNCTION("""COMPUTED_VALUE"""),"2022-04-11 07:01:05 UTC")</f>
        <v>2022-04-11 07:01:05 UTC</v>
      </c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>
      <c r="A4082" s="2" t="s">
        <v>4539</v>
      </c>
      <c r="B4082" s="2" t="s">
        <v>4540</v>
      </c>
      <c r="C4082" s="1"/>
      <c r="D4082" s="1"/>
      <c r="E4082" s="1"/>
      <c r="F4082" s="1" t="str">
        <f>IFERROR(__xludf.DUMMYFUNCTION("""COMPUTED_VALUE"""),"2022-04-11 07:01:04 UTC")</f>
        <v>2022-04-11 07:01:04 UTC</v>
      </c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>
      <c r="A4083" s="2" t="s">
        <v>4541</v>
      </c>
      <c r="B4083" s="2" t="s">
        <v>4536</v>
      </c>
      <c r="C4083" s="1"/>
      <c r="D4083" s="1"/>
      <c r="E4083" s="1"/>
      <c r="F4083" s="1" t="str">
        <f>IFERROR(__xludf.DUMMYFUNCTION("""COMPUTED_VALUE"""),"2022-04-11 07:00:57 UTC")</f>
        <v>2022-04-11 07:00:57 UTC</v>
      </c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>
      <c r="A4084" s="2" t="s">
        <v>4542</v>
      </c>
      <c r="B4084" s="2" t="s">
        <v>2292</v>
      </c>
      <c r="C4084" s="1"/>
      <c r="D4084" s="1"/>
      <c r="E4084" s="1"/>
      <c r="F4084" s="1" t="str">
        <f>IFERROR(__xludf.DUMMYFUNCTION("""COMPUTED_VALUE"""),"2022-04-11 07:00:54 UTC")</f>
        <v>2022-04-11 07:00:54 UTC</v>
      </c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>
      <c r="A4085" s="2" t="s">
        <v>4543</v>
      </c>
      <c r="B4085" s="2" t="s">
        <v>4536</v>
      </c>
      <c r="C4085" s="1"/>
      <c r="D4085" s="1"/>
      <c r="E4085" s="1"/>
      <c r="F4085" s="1" t="str">
        <f>IFERROR(__xludf.DUMMYFUNCTION("""COMPUTED_VALUE"""),"2022-04-11 07:00:53 UTC")</f>
        <v>2022-04-11 07:00:53 UTC</v>
      </c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>
      <c r="A4086" s="2" t="s">
        <v>4544</v>
      </c>
      <c r="B4086" s="1"/>
      <c r="C4086" s="1"/>
      <c r="D4086" s="1"/>
      <c r="E4086" s="1"/>
      <c r="F4086" s="1" t="str">
        <f>IFERROR(__xludf.DUMMYFUNCTION("""COMPUTED_VALUE"""),"2022-04-11 07:00:49 UTC")</f>
        <v>2022-04-11 07:00:49 UTC</v>
      </c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>
      <c r="A4087" s="2" t="s">
        <v>4545</v>
      </c>
      <c r="B4087" s="2" t="s">
        <v>1753</v>
      </c>
      <c r="C4087" s="1"/>
      <c r="D4087" s="1"/>
      <c r="E4087" s="1"/>
      <c r="F4087" s="1" t="str">
        <f>IFERROR(__xludf.DUMMYFUNCTION("""COMPUTED_VALUE"""),"2022-04-11 07:00:45 UTC")</f>
        <v>2022-04-11 07:00:45 UTC</v>
      </c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>
      <c r="A4088" s="2" t="s">
        <v>4546</v>
      </c>
      <c r="B4088" s="2" t="s">
        <v>4547</v>
      </c>
      <c r="C4088" s="1"/>
      <c r="D4088" s="1"/>
      <c r="E4088" s="1"/>
      <c r="F4088" s="1" t="str">
        <f>IFERROR(__xludf.DUMMYFUNCTION("""COMPUTED_VALUE"""),"2022-04-11 07:00:43 UTC")</f>
        <v>2022-04-11 07:00:43 UTC</v>
      </c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>
      <c r="A4089" s="2" t="s">
        <v>4548</v>
      </c>
      <c r="B4089" s="2" t="s">
        <v>4549</v>
      </c>
      <c r="C4089" s="1"/>
      <c r="D4089" s="1"/>
      <c r="E4089" s="1"/>
      <c r="F4089" s="1" t="str">
        <f>IFERROR(__xludf.DUMMYFUNCTION("""COMPUTED_VALUE"""),"2022-04-11 07:00:42 UTC")</f>
        <v>2022-04-11 07:00:42 UTC</v>
      </c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>
      <c r="A4090" s="2" t="s">
        <v>4550</v>
      </c>
      <c r="B4090" s="2" t="s">
        <v>4547</v>
      </c>
      <c r="C4090" s="1"/>
      <c r="D4090" s="1"/>
      <c r="E4090" s="1"/>
      <c r="F4090" s="1" t="str">
        <f>IFERROR(__xludf.DUMMYFUNCTION("""COMPUTED_VALUE"""),"2022-04-11 07:00:41 UTC")</f>
        <v>2022-04-11 07:00:41 UTC</v>
      </c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>
      <c r="A4091" s="2" t="s">
        <v>4551</v>
      </c>
      <c r="B4091" s="2" t="s">
        <v>4547</v>
      </c>
      <c r="C4091" s="1"/>
      <c r="D4091" s="1"/>
      <c r="E4091" s="1"/>
      <c r="F4091" s="1" t="str">
        <f>IFERROR(__xludf.DUMMYFUNCTION("""COMPUTED_VALUE"""),"2022-04-11 07:00:39 UTC")</f>
        <v>2022-04-11 07:00:39 UTC</v>
      </c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>
      <c r="A4092" s="2" t="s">
        <v>4552</v>
      </c>
      <c r="B4092" s="2" t="s">
        <v>4540</v>
      </c>
      <c r="C4092" s="1"/>
      <c r="D4092" s="1"/>
      <c r="E4092" s="1"/>
      <c r="F4092" s="1" t="str">
        <f>IFERROR(__xludf.DUMMYFUNCTION("""COMPUTED_VALUE"""),"2022-04-11 07:00:38 UTC")</f>
        <v>2022-04-11 07:00:38 UTC</v>
      </c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>
      <c r="A4093" s="2" t="s">
        <v>4553</v>
      </c>
      <c r="B4093" s="2" t="s">
        <v>282</v>
      </c>
      <c r="C4093" s="1"/>
      <c r="D4093" s="1"/>
      <c r="E4093" s="1"/>
      <c r="F4093" s="1" t="str">
        <f>IFERROR(__xludf.DUMMYFUNCTION("""COMPUTED_VALUE"""),"2022-04-11 07:00:37 UTC")</f>
        <v>2022-04-11 07:00:37 UTC</v>
      </c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>
      <c r="A4094" s="2" t="s">
        <v>4554</v>
      </c>
      <c r="B4094" s="1"/>
      <c r="C4094" s="1"/>
      <c r="D4094" s="1"/>
      <c r="E4094" s="1"/>
      <c r="F4094" s="1" t="str">
        <f>IFERROR(__xludf.DUMMYFUNCTION("""COMPUTED_VALUE"""),"2022-04-11 07:00:35 UTC")</f>
        <v>2022-04-11 07:00:35 UTC</v>
      </c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>
      <c r="A4095" s="2" t="s">
        <v>4555</v>
      </c>
      <c r="B4095" s="1"/>
      <c r="C4095" s="1"/>
      <c r="D4095" s="1"/>
      <c r="E4095" s="1"/>
      <c r="F4095" s="1" t="str">
        <f>IFERROR(__xludf.DUMMYFUNCTION("""COMPUTED_VALUE"""),"2022-04-11 07:00:34 UTC")</f>
        <v>2022-04-11 07:00:34 UTC</v>
      </c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>
      <c r="A4096" s="2" t="s">
        <v>4555</v>
      </c>
      <c r="B4096" s="2" t="s">
        <v>2292</v>
      </c>
      <c r="C4096" s="1"/>
      <c r="D4096" s="1"/>
      <c r="E4096" s="1"/>
      <c r="F4096" s="1" t="str">
        <f>IFERROR(__xludf.DUMMYFUNCTION("""COMPUTED_VALUE"""),"2022-04-11 07:00:34 UTC")</f>
        <v>2022-04-11 07:00:34 UTC</v>
      </c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>
      <c r="A4097" s="2" t="s">
        <v>4556</v>
      </c>
      <c r="B4097" s="2" t="s">
        <v>1753</v>
      </c>
      <c r="C4097" s="1"/>
      <c r="D4097" s="1"/>
      <c r="E4097" s="1"/>
      <c r="F4097" s="1" t="str">
        <f>IFERROR(__xludf.DUMMYFUNCTION("""COMPUTED_VALUE"""),"2022-04-11 07:00:32 UTC")</f>
        <v>2022-04-11 07:00:32 UTC</v>
      </c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>
      <c r="A4098" s="2" t="s">
        <v>4557</v>
      </c>
      <c r="B4098" s="2" t="s">
        <v>1024</v>
      </c>
      <c r="C4098" s="1"/>
      <c r="D4098" s="1"/>
      <c r="E4098" s="1"/>
      <c r="F4098" s="1" t="str">
        <f>IFERROR(__xludf.DUMMYFUNCTION("""COMPUTED_VALUE"""),"2022-04-11 07:00:24 UTC")</f>
        <v>2022-04-11 07:00:24 UTC</v>
      </c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>
      <c r="A4099" s="2" t="s">
        <v>4558</v>
      </c>
      <c r="B4099" s="2" t="s">
        <v>4536</v>
      </c>
      <c r="C4099" s="1"/>
      <c r="D4099" s="1"/>
      <c r="E4099" s="1"/>
      <c r="F4099" s="1" t="str">
        <f>IFERROR(__xludf.DUMMYFUNCTION("""COMPUTED_VALUE"""),"2022-04-11 07:00:23 UTC")</f>
        <v>2022-04-11 07:00:23 UTC</v>
      </c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>
      <c r="A4100" s="2" t="s">
        <v>4559</v>
      </c>
      <c r="B4100" s="2" t="s">
        <v>1024</v>
      </c>
      <c r="C4100" s="1"/>
      <c r="D4100" s="1"/>
      <c r="E4100" s="1"/>
      <c r="F4100" s="1" t="str">
        <f>IFERROR(__xludf.DUMMYFUNCTION("""COMPUTED_VALUE"""),"2022-04-11 07:00:20 UTC")</f>
        <v>2022-04-11 07:00:20 UTC</v>
      </c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>
      <c r="A4101" s="2" t="s">
        <v>4560</v>
      </c>
      <c r="B4101" s="2" t="s">
        <v>1753</v>
      </c>
      <c r="C4101" s="1"/>
      <c r="D4101" s="1"/>
      <c r="E4101" s="1"/>
      <c r="F4101" s="1" t="str">
        <f>IFERROR(__xludf.DUMMYFUNCTION("""COMPUTED_VALUE"""),"2022-04-11 07:00:19 UTC")</f>
        <v>2022-04-11 07:00:19 UTC</v>
      </c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>
      <c r="A4102" s="2" t="s">
        <v>4560</v>
      </c>
      <c r="B4102" s="1"/>
      <c r="C4102" s="1"/>
      <c r="D4102" s="1"/>
      <c r="E4102" s="1"/>
      <c r="F4102" s="1" t="str">
        <f>IFERROR(__xludf.DUMMYFUNCTION("""COMPUTED_VALUE"""),"2022-04-11 07:00:19 UTC")</f>
        <v>2022-04-11 07:00:19 UTC</v>
      </c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>
      <c r="A4103" s="2" t="s">
        <v>4561</v>
      </c>
      <c r="B4103" s="1"/>
      <c r="C4103" s="1"/>
      <c r="D4103" s="1"/>
      <c r="E4103" s="1"/>
      <c r="F4103" s="1" t="str">
        <f>IFERROR(__xludf.DUMMYFUNCTION("""COMPUTED_VALUE"""),"2022-04-11 07:00:18 UTC")</f>
        <v>2022-04-11 07:00:18 UTC</v>
      </c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>
      <c r="A4104" s="2" t="s">
        <v>4562</v>
      </c>
      <c r="B4104" s="2" t="s">
        <v>1024</v>
      </c>
      <c r="C4104" s="1"/>
      <c r="D4104" s="1"/>
      <c r="E4104" s="1"/>
      <c r="F4104" s="1" t="str">
        <f>IFERROR(__xludf.DUMMYFUNCTION("""COMPUTED_VALUE"""),"2022-04-11 07:00:16 UTC")</f>
        <v>2022-04-11 07:00:16 UTC</v>
      </c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>
      <c r="A4105" s="2" t="s">
        <v>4562</v>
      </c>
      <c r="B4105" s="2" t="s">
        <v>4223</v>
      </c>
      <c r="C4105" s="1"/>
      <c r="D4105" s="1"/>
      <c r="E4105" s="1"/>
      <c r="F4105" s="1" t="str">
        <f>IFERROR(__xludf.DUMMYFUNCTION("""COMPUTED_VALUE"""),"2022-04-11 07:00:16 UTC")</f>
        <v>2022-04-11 07:00:16 UTC</v>
      </c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>
      <c r="A4106" s="2" t="s">
        <v>4563</v>
      </c>
      <c r="B4106" s="2" t="s">
        <v>1024</v>
      </c>
      <c r="C4106" s="1"/>
      <c r="D4106" s="1"/>
      <c r="E4106" s="1"/>
      <c r="F4106" s="1" t="str">
        <f>IFERROR(__xludf.DUMMYFUNCTION("""COMPUTED_VALUE"""),"2022-04-11 07:00:15 UTC")</f>
        <v>2022-04-11 07:00:15 UTC</v>
      </c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>
      <c r="A4107" s="2" t="s">
        <v>4564</v>
      </c>
      <c r="B4107" s="2" t="s">
        <v>1024</v>
      </c>
      <c r="C4107" s="1"/>
      <c r="D4107" s="1"/>
      <c r="E4107" s="1"/>
      <c r="F4107" s="1" t="str">
        <f>IFERROR(__xludf.DUMMYFUNCTION("""COMPUTED_VALUE"""),"2022-04-11 07:00:14 UTC")</f>
        <v>2022-04-11 07:00:14 UTC</v>
      </c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>
      <c r="A4108" s="2" t="s">
        <v>4565</v>
      </c>
      <c r="B4108" s="2" t="s">
        <v>1024</v>
      </c>
      <c r="C4108" s="1"/>
      <c r="D4108" s="1"/>
      <c r="E4108" s="1"/>
      <c r="F4108" s="1" t="str">
        <f>IFERROR(__xludf.DUMMYFUNCTION("""COMPUTED_VALUE"""),"2022-04-11 07:00:13 UTC")</f>
        <v>2022-04-11 07:00:13 UTC</v>
      </c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>
      <c r="A4109" s="2" t="s">
        <v>4566</v>
      </c>
      <c r="B4109" s="2" t="s">
        <v>1024</v>
      </c>
      <c r="C4109" s="1"/>
      <c r="D4109" s="1"/>
      <c r="E4109" s="1"/>
      <c r="F4109" s="1" t="str">
        <f>IFERROR(__xludf.DUMMYFUNCTION("""COMPUTED_VALUE"""),"2022-04-11 07:00:12 UTC")</f>
        <v>2022-04-11 07:00:12 UTC</v>
      </c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>
      <c r="A4110" s="2" t="s">
        <v>4567</v>
      </c>
      <c r="B4110" s="2" t="s">
        <v>1024</v>
      </c>
      <c r="C4110" s="1"/>
      <c r="D4110" s="1"/>
      <c r="E4110" s="1"/>
      <c r="F4110" s="1" t="str">
        <f>IFERROR(__xludf.DUMMYFUNCTION("""COMPUTED_VALUE"""),"2022-04-11 07:00:11 UTC")</f>
        <v>2022-04-11 07:00:11 UTC</v>
      </c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>
      <c r="A4111" s="2" t="s">
        <v>4568</v>
      </c>
      <c r="B4111" s="2" t="s">
        <v>1024</v>
      </c>
      <c r="C4111" s="1"/>
      <c r="D4111" s="1"/>
      <c r="E4111" s="1"/>
      <c r="F4111" s="1" t="str">
        <f>IFERROR(__xludf.DUMMYFUNCTION("""COMPUTED_VALUE"""),"2022-04-11 07:00:09 UTC")</f>
        <v>2022-04-11 07:00:09 UTC</v>
      </c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>
      <c r="A4112" s="2" t="s">
        <v>4569</v>
      </c>
      <c r="B4112" s="2" t="s">
        <v>1024</v>
      </c>
      <c r="C4112" s="1"/>
      <c r="D4112" s="1"/>
      <c r="E4112" s="1"/>
      <c r="F4112" s="1" t="str">
        <f>IFERROR(__xludf.DUMMYFUNCTION("""COMPUTED_VALUE"""),"2022-04-11 07:00:08 UTC")</f>
        <v>2022-04-11 07:00:08 UTC</v>
      </c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>
      <c r="A4113" s="2" t="s">
        <v>4570</v>
      </c>
      <c r="B4113" s="2" t="s">
        <v>1024</v>
      </c>
      <c r="C4113" s="1"/>
      <c r="D4113" s="1"/>
      <c r="E4113" s="1"/>
      <c r="F4113" s="1" t="str">
        <f>IFERROR(__xludf.DUMMYFUNCTION("""COMPUTED_VALUE"""),"2022-04-11 07:00:07 UTC")</f>
        <v>2022-04-11 07:00:07 UTC</v>
      </c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>
      <c r="A4114" s="2" t="s">
        <v>4571</v>
      </c>
      <c r="B4114" s="1"/>
      <c r="C4114" s="1"/>
      <c r="D4114" s="1"/>
      <c r="E4114" s="1"/>
      <c r="F4114" s="1" t="str">
        <f>IFERROR(__xludf.DUMMYFUNCTION("""COMPUTED_VALUE"""),"2022-04-11 07:00:06 UTC")</f>
        <v>2022-04-11 07:00:06 UTC</v>
      </c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>
      <c r="A4115" s="2" t="s">
        <v>4572</v>
      </c>
      <c r="B4115" s="1"/>
      <c r="C4115" s="1"/>
      <c r="D4115" s="1"/>
      <c r="E4115" s="1"/>
      <c r="F4115" s="1" t="str">
        <f>IFERROR(__xludf.DUMMYFUNCTION("""COMPUTED_VALUE"""),"2022-04-11 07:00:05 UTC")</f>
        <v>2022-04-11 07:00:05 UTC</v>
      </c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>
      <c r="A4116" s="2" t="s">
        <v>4573</v>
      </c>
      <c r="B4116" s="2" t="s">
        <v>1024</v>
      </c>
      <c r="C4116" s="1"/>
      <c r="D4116" s="1"/>
      <c r="E4116" s="1"/>
      <c r="F4116" s="1" t="str">
        <f>IFERROR(__xludf.DUMMYFUNCTION("""COMPUTED_VALUE"""),"2022-04-11 07:00:03 UTC")</f>
        <v>2022-04-11 07:00:03 UTC</v>
      </c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>
      <c r="A4117" s="2" t="s">
        <v>4574</v>
      </c>
      <c r="B4117" s="2" t="s">
        <v>1024</v>
      </c>
      <c r="C4117" s="1"/>
      <c r="D4117" s="1"/>
      <c r="E4117" s="1"/>
      <c r="F4117" s="1" t="str">
        <f>IFERROR(__xludf.DUMMYFUNCTION("""COMPUTED_VALUE"""),"2022-04-11 07:00:02 UTC")</f>
        <v>2022-04-11 07:00:02 UTC</v>
      </c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>
      <c r="A4118" s="2" t="s">
        <v>4574</v>
      </c>
      <c r="B4118" s="2" t="s">
        <v>4575</v>
      </c>
      <c r="C4118" s="1"/>
      <c r="D4118" s="1"/>
      <c r="E4118" s="1"/>
      <c r="F4118" s="1" t="str">
        <f>IFERROR(__xludf.DUMMYFUNCTION("""COMPUTED_VALUE"""),"2022-04-11 07:00:02 UTC")</f>
        <v>2022-04-11 07:00:02 UTC</v>
      </c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>
      <c r="A4119" s="2" t="s">
        <v>4576</v>
      </c>
      <c r="B4119" s="2" t="s">
        <v>1024</v>
      </c>
      <c r="C4119" s="1"/>
      <c r="D4119" s="1"/>
      <c r="E4119" s="1"/>
      <c r="F4119" s="1" t="str">
        <f>IFERROR(__xludf.DUMMYFUNCTION("""COMPUTED_VALUE"""),"2022-04-11 07:00:00 UTC")</f>
        <v>2022-04-11 07:00:00 UTC</v>
      </c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>
      <c r="A4120" s="2" t="s">
        <v>4577</v>
      </c>
      <c r="B4120" s="2" t="s">
        <v>1024</v>
      </c>
      <c r="C4120" s="1"/>
      <c r="D4120" s="1"/>
      <c r="E4120" s="1"/>
      <c r="F4120" s="1" t="str">
        <f>IFERROR(__xludf.DUMMYFUNCTION("""COMPUTED_VALUE"""),"2022-04-11 06:59:58 UTC")</f>
        <v>2022-04-11 06:59:58 UTC</v>
      </c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>
      <c r="A4121" s="2" t="s">
        <v>4578</v>
      </c>
      <c r="B4121" s="1"/>
      <c r="C4121" s="1"/>
      <c r="D4121" s="1"/>
      <c r="E4121" s="1"/>
      <c r="F4121" s="1" t="str">
        <f>IFERROR(__xludf.DUMMYFUNCTION("""COMPUTED_VALUE"""),"2022-04-11 06:59:57 UTC")</f>
        <v>2022-04-11 06:59:57 UTC</v>
      </c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>
      <c r="A4122" s="2" t="s">
        <v>4579</v>
      </c>
      <c r="B4122" s="2" t="s">
        <v>4575</v>
      </c>
      <c r="C4122" s="1"/>
      <c r="D4122" s="1"/>
      <c r="E4122" s="1"/>
      <c r="F4122" s="1" t="str">
        <f>IFERROR(__xludf.DUMMYFUNCTION("""COMPUTED_VALUE"""),"2022-04-11 06:59:54 UTC")</f>
        <v>2022-04-11 06:59:54 UTC</v>
      </c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>
      <c r="A4123" s="2" t="s">
        <v>4580</v>
      </c>
      <c r="B4123" s="1"/>
      <c r="C4123" s="1"/>
      <c r="D4123" s="1"/>
      <c r="E4123" s="1"/>
      <c r="F4123" s="1" t="str">
        <f>IFERROR(__xludf.DUMMYFUNCTION("""COMPUTED_VALUE"""),"2022-04-11 06:59:51 UTC")</f>
        <v>2022-04-11 06:59:51 UTC</v>
      </c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>
      <c r="A4124" s="2" t="s">
        <v>4581</v>
      </c>
      <c r="B4124" s="1"/>
      <c r="C4124" s="1"/>
      <c r="D4124" s="1"/>
      <c r="E4124" s="1"/>
      <c r="F4124" s="1" t="str">
        <f>IFERROR(__xludf.DUMMYFUNCTION("""COMPUTED_VALUE"""),"2022-04-11 06:59:48 UTC")</f>
        <v>2022-04-11 06:59:48 UTC</v>
      </c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>
      <c r="A4125" s="2" t="s">
        <v>4582</v>
      </c>
      <c r="B4125" s="1"/>
      <c r="C4125" s="1"/>
      <c r="D4125" s="1"/>
      <c r="E4125" s="1"/>
      <c r="F4125" s="1" t="str">
        <f>IFERROR(__xludf.DUMMYFUNCTION("""COMPUTED_VALUE"""),"2022-04-11 06:59:47 UTC")</f>
        <v>2022-04-11 06:59:47 UTC</v>
      </c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>
      <c r="A4126" s="2" t="s">
        <v>4583</v>
      </c>
      <c r="B4126" s="2" t="s">
        <v>4584</v>
      </c>
      <c r="C4126" s="1"/>
      <c r="D4126" s="1"/>
      <c r="E4126" s="1"/>
      <c r="F4126" s="1" t="str">
        <f>IFERROR(__xludf.DUMMYFUNCTION("""COMPUTED_VALUE"""),"2022-04-11 06:59:45 UTC")</f>
        <v>2022-04-11 06:59:45 UTC</v>
      </c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>
      <c r="A4127" s="2" t="s">
        <v>4585</v>
      </c>
      <c r="B4127" s="2" t="s">
        <v>1024</v>
      </c>
      <c r="C4127" s="1"/>
      <c r="D4127" s="1"/>
      <c r="E4127" s="1"/>
      <c r="F4127" s="1" t="str">
        <f>IFERROR(__xludf.DUMMYFUNCTION("""COMPUTED_VALUE"""),"2022-04-11 06:59:44 UTC")</f>
        <v>2022-04-11 06:59:44 UTC</v>
      </c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>
      <c r="A4128" s="2" t="s">
        <v>4585</v>
      </c>
      <c r="B4128" s="2" t="s">
        <v>3345</v>
      </c>
      <c r="C4128" s="1"/>
      <c r="D4128" s="1"/>
      <c r="E4128" s="1"/>
      <c r="F4128" s="1" t="str">
        <f>IFERROR(__xludf.DUMMYFUNCTION("""COMPUTED_VALUE"""),"2022-04-11 06:59:44 UTC")</f>
        <v>2022-04-11 06:59:44 UTC</v>
      </c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>
      <c r="A4129" s="2" t="s">
        <v>4586</v>
      </c>
      <c r="B4129" s="2" t="s">
        <v>282</v>
      </c>
      <c r="C4129" s="1"/>
      <c r="D4129" s="1"/>
      <c r="E4129" s="1"/>
      <c r="F4129" s="1" t="str">
        <f>IFERROR(__xludf.DUMMYFUNCTION("""COMPUTED_VALUE"""),"2022-04-11 06:59:43 UTC")</f>
        <v>2022-04-11 06:59:43 UTC</v>
      </c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>
      <c r="A4130" s="2" t="s">
        <v>4586</v>
      </c>
      <c r="B4130" s="2" t="s">
        <v>4536</v>
      </c>
      <c r="C4130" s="1"/>
      <c r="D4130" s="1"/>
      <c r="E4130" s="1"/>
      <c r="F4130" s="1" t="str">
        <f>IFERROR(__xludf.DUMMYFUNCTION("""COMPUTED_VALUE"""),"2022-04-11 06:59:43 UTC")</f>
        <v>2022-04-11 06:59:43 UTC</v>
      </c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>
      <c r="A4131" s="2" t="s">
        <v>4587</v>
      </c>
      <c r="B4131" s="2" t="s">
        <v>4149</v>
      </c>
      <c r="C4131" s="1"/>
      <c r="D4131" s="1"/>
      <c r="E4131" s="1"/>
      <c r="F4131" s="1" t="str">
        <f>IFERROR(__xludf.DUMMYFUNCTION("""COMPUTED_VALUE"""),"2022-04-11 06:59:42 UTC")</f>
        <v>2022-04-11 06:59:42 UTC</v>
      </c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>
      <c r="A4132" s="2" t="s">
        <v>4588</v>
      </c>
      <c r="B4132" s="2" t="s">
        <v>4589</v>
      </c>
      <c r="C4132" s="1"/>
      <c r="D4132" s="1"/>
      <c r="E4132" s="1"/>
      <c r="F4132" s="1" t="str">
        <f>IFERROR(__xludf.DUMMYFUNCTION("""COMPUTED_VALUE"""),"2022-04-11 06:59:41 UTC")</f>
        <v>2022-04-11 06:59:41 UTC</v>
      </c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>
      <c r="A4133" s="2" t="s">
        <v>4588</v>
      </c>
      <c r="B4133" s="1"/>
      <c r="C4133" s="1"/>
      <c r="D4133" s="1"/>
      <c r="E4133" s="1"/>
      <c r="F4133" s="1" t="str">
        <f>IFERROR(__xludf.DUMMYFUNCTION("""COMPUTED_VALUE"""),"2022-04-11 06:59:41 UTC")</f>
        <v>2022-04-11 06:59:41 UTC</v>
      </c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>
      <c r="A4134" s="2" t="s">
        <v>4590</v>
      </c>
      <c r="B4134" s="1"/>
      <c r="C4134" s="1"/>
      <c r="D4134" s="1"/>
      <c r="E4134" s="1"/>
      <c r="F4134" s="1" t="str">
        <f>IFERROR(__xludf.DUMMYFUNCTION("""COMPUTED_VALUE"""),"2022-04-11 06:59:40 UTC")</f>
        <v>2022-04-11 06:59:40 UTC</v>
      </c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>
      <c r="A4135" s="2" t="s">
        <v>4591</v>
      </c>
      <c r="B4135" s="2" t="s">
        <v>1753</v>
      </c>
      <c r="C4135" s="1"/>
      <c r="D4135" s="1"/>
      <c r="E4135" s="1"/>
      <c r="F4135" s="1" t="str">
        <f>IFERROR(__xludf.DUMMYFUNCTION("""COMPUTED_VALUE"""),"2022-04-11 06:59:39 UTC")</f>
        <v>2022-04-11 06:59:39 UTC</v>
      </c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>
      <c r="A4136" s="2" t="s">
        <v>4592</v>
      </c>
      <c r="B4136" s="2" t="s">
        <v>4085</v>
      </c>
      <c r="C4136" s="1"/>
      <c r="D4136" s="1"/>
      <c r="E4136" s="1"/>
      <c r="F4136" s="1" t="str">
        <f>IFERROR(__xludf.DUMMYFUNCTION("""COMPUTED_VALUE"""),"2022-04-11 06:59:36 UTC")</f>
        <v>2022-04-11 06:59:36 UTC</v>
      </c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>
      <c r="A4137" s="2" t="s">
        <v>4593</v>
      </c>
      <c r="B4137" s="2" t="s">
        <v>4575</v>
      </c>
      <c r="C4137" s="1"/>
      <c r="D4137" s="1"/>
      <c r="E4137" s="1"/>
      <c r="F4137" s="1" t="str">
        <f>IFERROR(__xludf.DUMMYFUNCTION("""COMPUTED_VALUE"""),"2022-04-11 06:59:35 UTC")</f>
        <v>2022-04-11 06:59:35 UTC</v>
      </c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>
      <c r="A4138" s="2" t="s">
        <v>4594</v>
      </c>
      <c r="B4138" s="2" t="s">
        <v>4575</v>
      </c>
      <c r="C4138" s="1"/>
      <c r="D4138" s="1"/>
      <c r="E4138" s="1"/>
      <c r="F4138" s="1" t="str">
        <f>IFERROR(__xludf.DUMMYFUNCTION("""COMPUTED_VALUE"""),"2022-04-11 06:59:30 UTC")</f>
        <v>2022-04-11 06:59:30 UTC</v>
      </c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>
      <c r="A4139" s="2" t="s">
        <v>4595</v>
      </c>
      <c r="B4139" s="2" t="s">
        <v>4575</v>
      </c>
      <c r="C4139" s="1"/>
      <c r="D4139" s="1"/>
      <c r="E4139" s="1"/>
      <c r="F4139" s="1" t="str">
        <f>IFERROR(__xludf.DUMMYFUNCTION("""COMPUTED_VALUE"""),"2022-04-11 06:59:28 UTC")</f>
        <v>2022-04-11 06:59:28 UTC</v>
      </c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>
      <c r="A4140" s="2" t="s">
        <v>4595</v>
      </c>
      <c r="B4140" s="1"/>
      <c r="C4140" s="1"/>
      <c r="D4140" s="1"/>
      <c r="E4140" s="1"/>
      <c r="F4140" s="1" t="str">
        <f>IFERROR(__xludf.DUMMYFUNCTION("""COMPUTED_VALUE"""),"2022-04-11 06:59:28 UTC")</f>
        <v>2022-04-11 06:59:28 UTC</v>
      </c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>
      <c r="A4141" s="2" t="s">
        <v>4595</v>
      </c>
      <c r="B4141" s="2" t="s">
        <v>4596</v>
      </c>
      <c r="C4141" s="1"/>
      <c r="D4141" s="1"/>
      <c r="E4141" s="1"/>
      <c r="F4141" s="1" t="str">
        <f>IFERROR(__xludf.DUMMYFUNCTION("""COMPUTED_VALUE"""),"2022-04-11 06:59:28 UTC")</f>
        <v>2022-04-11 06:59:28 UTC</v>
      </c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>
      <c r="A4142" s="2" t="s">
        <v>4597</v>
      </c>
      <c r="B4142" s="2" t="s">
        <v>4575</v>
      </c>
      <c r="C4142" s="1"/>
      <c r="D4142" s="1"/>
      <c r="E4142" s="1"/>
      <c r="F4142" s="1" t="str">
        <f>IFERROR(__xludf.DUMMYFUNCTION("""COMPUTED_VALUE"""),"2022-04-11 06:59:24 UTC")</f>
        <v>2022-04-11 06:59:24 UTC</v>
      </c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>
      <c r="A4143" s="2" t="s">
        <v>4597</v>
      </c>
      <c r="B4143" s="2" t="s">
        <v>4149</v>
      </c>
      <c r="C4143" s="1"/>
      <c r="D4143" s="1"/>
      <c r="E4143" s="1"/>
      <c r="F4143" s="1" t="str">
        <f>IFERROR(__xludf.DUMMYFUNCTION("""COMPUTED_VALUE"""),"2022-04-11 06:59:24 UTC")</f>
        <v>2022-04-11 06:59:24 UTC</v>
      </c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>
      <c r="A4144" s="2" t="s">
        <v>4598</v>
      </c>
      <c r="B4144" s="2" t="s">
        <v>4149</v>
      </c>
      <c r="C4144" s="1"/>
      <c r="D4144" s="1"/>
      <c r="E4144" s="1"/>
      <c r="F4144" s="1" t="str">
        <f>IFERROR(__xludf.DUMMYFUNCTION("""COMPUTED_VALUE"""),"2022-04-11 06:59:23 UTC")</f>
        <v>2022-04-11 06:59:23 UTC</v>
      </c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>
      <c r="A4145" s="2" t="s">
        <v>4599</v>
      </c>
      <c r="B4145" s="1"/>
      <c r="C4145" s="1"/>
      <c r="D4145" s="1"/>
      <c r="E4145" s="1"/>
      <c r="F4145" s="1" t="str">
        <f>IFERROR(__xludf.DUMMYFUNCTION("""COMPUTED_VALUE"""),"2022-04-11 06:59:22 UTC")</f>
        <v>2022-04-11 06:59:22 UTC</v>
      </c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>
      <c r="A4146" s="2" t="s">
        <v>4600</v>
      </c>
      <c r="B4146" s="2" t="s">
        <v>137</v>
      </c>
      <c r="C4146" s="1"/>
      <c r="D4146" s="1"/>
      <c r="E4146" s="1"/>
      <c r="F4146" s="1" t="str">
        <f>IFERROR(__xludf.DUMMYFUNCTION("""COMPUTED_VALUE"""),"2022-04-11 06:59:19 UTC")</f>
        <v>2022-04-11 06:59:19 UTC</v>
      </c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>
      <c r="A4147" s="2" t="s">
        <v>4600</v>
      </c>
      <c r="B4147" s="1"/>
      <c r="C4147" s="1"/>
      <c r="D4147" s="1"/>
      <c r="E4147" s="1"/>
      <c r="F4147" s="1" t="str">
        <f>IFERROR(__xludf.DUMMYFUNCTION("""COMPUTED_VALUE"""),"2022-04-11 06:59:19 UTC")</f>
        <v>2022-04-11 06:59:19 UTC</v>
      </c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>
      <c r="A4148" s="2" t="s">
        <v>4601</v>
      </c>
      <c r="B4148" s="1"/>
      <c r="C4148" s="1"/>
      <c r="D4148" s="1"/>
      <c r="E4148" s="1"/>
      <c r="F4148" s="1" t="str">
        <f>IFERROR(__xludf.DUMMYFUNCTION("""COMPUTED_VALUE"""),"2022-04-11 06:59:18 UTC")</f>
        <v>2022-04-11 06:59:18 UTC</v>
      </c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>
      <c r="A4149" s="2" t="s">
        <v>4602</v>
      </c>
      <c r="B4149" s="1"/>
      <c r="C4149" s="1"/>
      <c r="D4149" s="1"/>
      <c r="E4149" s="1"/>
      <c r="F4149" s="1" t="str">
        <f>IFERROR(__xludf.DUMMYFUNCTION("""COMPUTED_VALUE"""),"2022-04-11 06:59:10 UTC")</f>
        <v>2022-04-11 06:59:10 UTC</v>
      </c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>
      <c r="A4150" s="2" t="s">
        <v>4603</v>
      </c>
      <c r="B4150" s="1"/>
      <c r="C4150" s="1"/>
      <c r="D4150" s="1"/>
      <c r="E4150" s="1"/>
      <c r="F4150" s="1" t="str">
        <f>IFERROR(__xludf.DUMMYFUNCTION("""COMPUTED_VALUE"""),"2022-04-11 06:59:03 UTC")</f>
        <v>2022-04-11 06:59:03 UTC</v>
      </c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>
      <c r="A4151" s="2" t="s">
        <v>4603</v>
      </c>
      <c r="B4151" s="1"/>
      <c r="C4151" s="1"/>
      <c r="D4151" s="1"/>
      <c r="E4151" s="1"/>
      <c r="F4151" s="1" t="str">
        <f>IFERROR(__xludf.DUMMYFUNCTION("""COMPUTED_VALUE"""),"2022-04-11 06:59:03 UTC")</f>
        <v>2022-04-11 06:59:03 UTC</v>
      </c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>
      <c r="A4152" s="2" t="s">
        <v>4604</v>
      </c>
      <c r="B4152" s="2" t="s">
        <v>4400</v>
      </c>
      <c r="C4152" s="1"/>
      <c r="D4152" s="1"/>
      <c r="E4152" s="1"/>
      <c r="F4152" s="1" t="str">
        <f>IFERROR(__xludf.DUMMYFUNCTION("""COMPUTED_VALUE"""),"2022-04-11 06:58:59 UTC")</f>
        <v>2022-04-11 06:58:59 UTC</v>
      </c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>
      <c r="A4153" s="2" t="s">
        <v>4605</v>
      </c>
      <c r="B4153" s="2" t="s">
        <v>4517</v>
      </c>
      <c r="C4153" s="1"/>
      <c r="D4153" s="1"/>
      <c r="E4153" s="1"/>
      <c r="F4153" s="1" t="str">
        <f>IFERROR(__xludf.DUMMYFUNCTION("""COMPUTED_VALUE"""),"2022-04-11 06:58:52 UTC")</f>
        <v>2022-04-11 06:58:52 UTC</v>
      </c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>
      <c r="A4154" s="2" t="s">
        <v>4605</v>
      </c>
      <c r="B4154" s="2" t="s">
        <v>4517</v>
      </c>
      <c r="C4154" s="1"/>
      <c r="D4154" s="1"/>
      <c r="E4154" s="1"/>
      <c r="F4154" s="1" t="str">
        <f>IFERROR(__xludf.DUMMYFUNCTION("""COMPUTED_VALUE"""),"2022-04-11 06:58:52 UTC")</f>
        <v>2022-04-11 06:58:52 UTC</v>
      </c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>
      <c r="A4155" s="2" t="s">
        <v>4606</v>
      </c>
      <c r="B4155" s="2" t="s">
        <v>2435</v>
      </c>
      <c r="C4155" s="1"/>
      <c r="D4155" s="1"/>
      <c r="E4155" s="1"/>
      <c r="F4155" s="1" t="str">
        <f>IFERROR(__xludf.DUMMYFUNCTION("""COMPUTED_VALUE"""),"2022-04-11 06:58:48 UTC")</f>
        <v>2022-04-11 06:58:48 UTC</v>
      </c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>
      <c r="A4156" s="2" t="s">
        <v>4607</v>
      </c>
      <c r="B4156" s="2" t="s">
        <v>2435</v>
      </c>
      <c r="C4156" s="1"/>
      <c r="D4156" s="1"/>
      <c r="E4156" s="1"/>
      <c r="F4156" s="1" t="str">
        <f>IFERROR(__xludf.DUMMYFUNCTION("""COMPUTED_VALUE"""),"2022-04-11 06:58:46 UTC")</f>
        <v>2022-04-11 06:58:46 UTC</v>
      </c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>
      <c r="A4157" s="2" t="s">
        <v>4608</v>
      </c>
      <c r="B4157" s="2" t="s">
        <v>2435</v>
      </c>
      <c r="C4157" s="1"/>
      <c r="D4157" s="1"/>
      <c r="E4157" s="1"/>
      <c r="F4157" s="1" t="str">
        <f>IFERROR(__xludf.DUMMYFUNCTION("""COMPUTED_VALUE"""),"2022-04-11 06:58:44 UTC")</f>
        <v>2022-04-11 06:58:44 UTC</v>
      </c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>
      <c r="A4158" s="2" t="s">
        <v>4609</v>
      </c>
      <c r="B4158" s="2" t="s">
        <v>2435</v>
      </c>
      <c r="C4158" s="1"/>
      <c r="D4158" s="1"/>
      <c r="E4158" s="1"/>
      <c r="F4158" s="1" t="str">
        <f>IFERROR(__xludf.DUMMYFUNCTION("""COMPUTED_VALUE"""),"2022-04-11 06:58:42 UTC")</f>
        <v>2022-04-11 06:58:42 UTC</v>
      </c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>
      <c r="A4159" s="2" t="s">
        <v>4610</v>
      </c>
      <c r="B4159" s="2" t="s">
        <v>2435</v>
      </c>
      <c r="C4159" s="1"/>
      <c r="D4159" s="1"/>
      <c r="E4159" s="1"/>
      <c r="F4159" s="1" t="str">
        <f>IFERROR(__xludf.DUMMYFUNCTION("""COMPUTED_VALUE"""),"2022-04-11 06:58:41 UTC")</f>
        <v>2022-04-11 06:58:41 UTC</v>
      </c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>
      <c r="A4160" s="2" t="s">
        <v>4610</v>
      </c>
      <c r="B4160" s="2" t="s">
        <v>4611</v>
      </c>
      <c r="C4160" s="1"/>
      <c r="D4160" s="1"/>
      <c r="E4160" s="1"/>
      <c r="F4160" s="1" t="str">
        <f>IFERROR(__xludf.DUMMYFUNCTION("""COMPUTED_VALUE"""),"2022-04-11 06:58:41 UTC")</f>
        <v>2022-04-11 06:58:41 UTC</v>
      </c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>
      <c r="A4161" s="2" t="s">
        <v>4612</v>
      </c>
      <c r="B4161" s="2" t="s">
        <v>4547</v>
      </c>
      <c r="C4161" s="1"/>
      <c r="D4161" s="1"/>
      <c r="E4161" s="1"/>
      <c r="F4161" s="1" t="str">
        <f>IFERROR(__xludf.DUMMYFUNCTION("""COMPUTED_VALUE"""),"2022-04-11 06:58:40 UTC")</f>
        <v>2022-04-11 06:58:40 UTC</v>
      </c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>
      <c r="A4162" s="2" t="s">
        <v>4613</v>
      </c>
      <c r="B4162" s="2" t="s">
        <v>4517</v>
      </c>
      <c r="C4162" s="1"/>
      <c r="D4162" s="1"/>
      <c r="E4162" s="1"/>
      <c r="F4162" s="1" t="str">
        <f>IFERROR(__xludf.DUMMYFUNCTION("""COMPUTED_VALUE"""),"2022-04-11 06:58:39 UTC")</f>
        <v>2022-04-11 06:58:39 UTC</v>
      </c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>
      <c r="A4163" s="2" t="s">
        <v>4613</v>
      </c>
      <c r="B4163" s="2" t="s">
        <v>4517</v>
      </c>
      <c r="C4163" s="1"/>
      <c r="D4163" s="1"/>
      <c r="E4163" s="1"/>
      <c r="F4163" s="1" t="str">
        <f>IFERROR(__xludf.DUMMYFUNCTION("""COMPUTED_VALUE"""),"2022-04-11 06:58:39 UTC")</f>
        <v>2022-04-11 06:58:39 UTC</v>
      </c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>
      <c r="A4164" s="2" t="s">
        <v>4614</v>
      </c>
      <c r="B4164" s="1"/>
      <c r="C4164" s="1"/>
      <c r="D4164" s="1"/>
      <c r="E4164" s="1"/>
      <c r="F4164" s="1" t="str">
        <f>IFERROR(__xludf.DUMMYFUNCTION("""COMPUTED_VALUE"""),"2022-04-11 06:58:37 UTC")</f>
        <v>2022-04-11 06:58:37 UTC</v>
      </c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>
      <c r="A4165" s="2" t="s">
        <v>4615</v>
      </c>
      <c r="B4165" s="1"/>
      <c r="C4165" s="1"/>
      <c r="D4165" s="1"/>
      <c r="E4165" s="1"/>
      <c r="F4165" s="1" t="str">
        <f>IFERROR(__xludf.DUMMYFUNCTION("""COMPUTED_VALUE"""),"2022-04-11 06:58:36 UTC")</f>
        <v>2022-04-11 06:58:36 UTC</v>
      </c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>
      <c r="A4166" s="2" t="s">
        <v>4615</v>
      </c>
      <c r="B4166" s="1"/>
      <c r="C4166" s="1"/>
      <c r="D4166" s="1"/>
      <c r="E4166" s="1"/>
      <c r="F4166" s="1" t="str">
        <f>IFERROR(__xludf.DUMMYFUNCTION("""COMPUTED_VALUE"""),"2022-04-11 06:58:36 UTC")</f>
        <v>2022-04-11 06:58:36 UTC</v>
      </c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>
      <c r="A4167" s="2" t="s">
        <v>4616</v>
      </c>
      <c r="B4167" s="2" t="s">
        <v>2697</v>
      </c>
      <c r="C4167" s="1"/>
      <c r="D4167" s="1"/>
      <c r="E4167" s="1"/>
      <c r="F4167" s="1" t="str">
        <f>IFERROR(__xludf.DUMMYFUNCTION("""COMPUTED_VALUE"""),"2022-04-11 06:58:34 UTC")</f>
        <v>2022-04-11 06:58:34 UTC</v>
      </c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>
      <c r="A4168" s="2" t="s">
        <v>4617</v>
      </c>
      <c r="B4168" s="1"/>
      <c r="C4168" s="1"/>
      <c r="D4168" s="1"/>
      <c r="E4168" s="1"/>
      <c r="F4168" s="1" t="str">
        <f>IFERROR(__xludf.DUMMYFUNCTION("""COMPUTED_VALUE"""),"2022-04-11 06:58:33 UTC")</f>
        <v>2022-04-11 06:58:33 UTC</v>
      </c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>
      <c r="A4169" s="2" t="s">
        <v>4618</v>
      </c>
      <c r="B4169" s="2" t="s">
        <v>137</v>
      </c>
      <c r="C4169" s="1"/>
      <c r="D4169" s="1"/>
      <c r="E4169" s="1"/>
      <c r="F4169" s="1" t="str">
        <f>IFERROR(__xludf.DUMMYFUNCTION("""COMPUTED_VALUE"""),"2022-04-11 06:58:32 UTC")</f>
        <v>2022-04-11 06:58:32 UTC</v>
      </c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>
      <c r="A4170" s="2" t="s">
        <v>4619</v>
      </c>
      <c r="B4170" s="2" t="s">
        <v>137</v>
      </c>
      <c r="C4170" s="1"/>
      <c r="D4170" s="1"/>
      <c r="E4170" s="1"/>
      <c r="F4170" s="1" t="str">
        <f>IFERROR(__xludf.DUMMYFUNCTION("""COMPUTED_VALUE"""),"2022-04-11 06:58:30 UTC")</f>
        <v>2022-04-11 06:58:30 UTC</v>
      </c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>
      <c r="A4171" s="2" t="s">
        <v>4620</v>
      </c>
      <c r="B4171" s="2" t="s">
        <v>137</v>
      </c>
      <c r="C4171" s="1"/>
      <c r="D4171" s="1"/>
      <c r="E4171" s="1"/>
      <c r="F4171" s="1" t="str">
        <f>IFERROR(__xludf.DUMMYFUNCTION("""COMPUTED_VALUE"""),"2022-04-11 06:58:28 UTC")</f>
        <v>2022-04-11 06:58:28 UTC</v>
      </c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>
      <c r="A4172" s="2" t="s">
        <v>4621</v>
      </c>
      <c r="B4172" s="2" t="s">
        <v>137</v>
      </c>
      <c r="C4172" s="1"/>
      <c r="D4172" s="1"/>
      <c r="E4172" s="1"/>
      <c r="F4172" s="1" t="str">
        <f>IFERROR(__xludf.DUMMYFUNCTION("""COMPUTED_VALUE"""),"2022-04-11 06:58:26 UTC")</f>
        <v>2022-04-11 06:58:26 UTC</v>
      </c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>
      <c r="A4173" s="2" t="s">
        <v>4622</v>
      </c>
      <c r="B4173" s="2" t="s">
        <v>137</v>
      </c>
      <c r="C4173" s="1"/>
      <c r="D4173" s="1"/>
      <c r="E4173" s="1"/>
      <c r="F4173" s="1" t="str">
        <f>IFERROR(__xludf.DUMMYFUNCTION("""COMPUTED_VALUE"""),"2022-04-11 06:58:25 UTC")</f>
        <v>2022-04-11 06:58:25 UTC</v>
      </c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>
      <c r="A4174" s="2" t="s">
        <v>4622</v>
      </c>
      <c r="B4174" s="2" t="s">
        <v>4547</v>
      </c>
      <c r="C4174" s="1"/>
      <c r="D4174" s="1"/>
      <c r="E4174" s="1"/>
      <c r="F4174" s="1" t="str">
        <f>IFERROR(__xludf.DUMMYFUNCTION("""COMPUTED_VALUE"""),"2022-04-11 06:58:25 UTC")</f>
        <v>2022-04-11 06:58:25 UTC</v>
      </c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>
      <c r="A4175" s="2" t="s">
        <v>4623</v>
      </c>
      <c r="B4175" s="2" t="s">
        <v>4547</v>
      </c>
      <c r="C4175" s="1"/>
      <c r="D4175" s="1"/>
      <c r="E4175" s="1"/>
      <c r="F4175" s="1" t="str">
        <f>IFERROR(__xludf.DUMMYFUNCTION("""COMPUTED_VALUE"""),"2022-04-11 06:58:23 UTC")</f>
        <v>2022-04-11 06:58:23 UTC</v>
      </c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>
      <c r="A4176" s="2" t="s">
        <v>4623</v>
      </c>
      <c r="B4176" s="1"/>
      <c r="C4176" s="1"/>
      <c r="D4176" s="1"/>
      <c r="E4176" s="1"/>
      <c r="F4176" s="1" t="str">
        <f>IFERROR(__xludf.DUMMYFUNCTION("""COMPUTED_VALUE"""),"2022-04-11 06:58:23 UTC")</f>
        <v>2022-04-11 06:58:23 UTC</v>
      </c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>
      <c r="A4177" s="2" t="s">
        <v>4623</v>
      </c>
      <c r="B4177" s="1"/>
      <c r="C4177" s="1"/>
      <c r="D4177" s="1"/>
      <c r="E4177" s="1"/>
      <c r="F4177" s="1" t="str">
        <f>IFERROR(__xludf.DUMMYFUNCTION("""COMPUTED_VALUE"""),"2022-04-11 06:58:23 UTC")</f>
        <v>2022-04-11 06:58:23 UTC</v>
      </c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>
      <c r="A4178" s="2" t="s">
        <v>4624</v>
      </c>
      <c r="B4178" s="2" t="s">
        <v>4547</v>
      </c>
      <c r="C4178" s="1"/>
      <c r="D4178" s="1"/>
      <c r="E4178" s="1"/>
      <c r="F4178" s="1" t="str">
        <f>IFERROR(__xludf.DUMMYFUNCTION("""COMPUTED_VALUE"""),"2022-04-11 06:58:22 UTC")</f>
        <v>2022-04-11 06:58:22 UTC</v>
      </c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>
      <c r="A4179" s="2" t="s">
        <v>4625</v>
      </c>
      <c r="B4179" s="1"/>
      <c r="C4179" s="1"/>
      <c r="D4179" s="1"/>
      <c r="E4179" s="1"/>
      <c r="F4179" s="1" t="str">
        <f>IFERROR(__xludf.DUMMYFUNCTION("""COMPUTED_VALUE"""),"2022-04-11 06:58:20 UTC")</f>
        <v>2022-04-11 06:58:20 UTC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>
      <c r="A4180" s="2" t="s">
        <v>4626</v>
      </c>
      <c r="B4180" s="2" t="s">
        <v>4547</v>
      </c>
      <c r="C4180" s="1"/>
      <c r="D4180" s="1"/>
      <c r="E4180" s="1"/>
      <c r="F4180" s="1" t="str">
        <f>IFERROR(__xludf.DUMMYFUNCTION("""COMPUTED_VALUE"""),"2022-04-11 06:58:19 UTC")</f>
        <v>2022-04-11 06:58:19 UTC</v>
      </c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>
      <c r="A4181" s="2" t="s">
        <v>4627</v>
      </c>
      <c r="B4181" s="2" t="s">
        <v>4547</v>
      </c>
      <c r="C4181" s="1"/>
      <c r="D4181" s="1"/>
      <c r="E4181" s="1"/>
      <c r="F4181" s="1" t="str">
        <f>IFERROR(__xludf.DUMMYFUNCTION("""COMPUTED_VALUE"""),"2022-04-11 06:58:18 UTC")</f>
        <v>2022-04-11 06:58:18 UTC</v>
      </c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>
      <c r="A4182" s="2" t="s">
        <v>4628</v>
      </c>
      <c r="B4182" s="2" t="s">
        <v>4547</v>
      </c>
      <c r="C4182" s="1"/>
      <c r="D4182" s="1"/>
      <c r="E4182" s="1"/>
      <c r="F4182" s="1" t="str">
        <f>IFERROR(__xludf.DUMMYFUNCTION("""COMPUTED_VALUE"""),"2022-04-11 06:58:16 UTC")</f>
        <v>2022-04-11 06:58:16 UTC</v>
      </c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>
      <c r="A4183" s="2" t="s">
        <v>4629</v>
      </c>
      <c r="B4183" s="1"/>
      <c r="C4183" s="1"/>
      <c r="D4183" s="1"/>
      <c r="E4183" s="1"/>
      <c r="F4183" s="1" t="str">
        <f>IFERROR(__xludf.DUMMYFUNCTION("""COMPUTED_VALUE"""),"2022-04-11 06:58:14 UTC")</f>
        <v>2022-04-11 06:58:14 UTC</v>
      </c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>
      <c r="A4184" s="2" t="s">
        <v>4630</v>
      </c>
      <c r="B4184" s="2" t="s">
        <v>4547</v>
      </c>
      <c r="C4184" s="1"/>
      <c r="D4184" s="1"/>
      <c r="E4184" s="1"/>
      <c r="F4184" s="1" t="str">
        <f>IFERROR(__xludf.DUMMYFUNCTION("""COMPUTED_VALUE"""),"2022-04-11 06:58:13 UTC")</f>
        <v>2022-04-11 06:58:13 UTC</v>
      </c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>
      <c r="A4185" s="2" t="s">
        <v>4631</v>
      </c>
      <c r="B4185" s="2" t="s">
        <v>4547</v>
      </c>
      <c r="C4185" s="1"/>
      <c r="D4185" s="1"/>
      <c r="E4185" s="1"/>
      <c r="F4185" s="1" t="str">
        <f>IFERROR(__xludf.DUMMYFUNCTION("""COMPUTED_VALUE"""),"2022-04-11 06:58:08 UTC")</f>
        <v>2022-04-11 06:58:08 UTC</v>
      </c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>
      <c r="A4186" s="2" t="s">
        <v>4632</v>
      </c>
      <c r="B4186" s="2" t="s">
        <v>3860</v>
      </c>
      <c r="C4186" s="1"/>
      <c r="D4186" s="1"/>
      <c r="E4186" s="1"/>
      <c r="F4186" s="1" t="str">
        <f>IFERROR(__xludf.DUMMYFUNCTION("""COMPUTED_VALUE"""),"2022-04-11 06:58:06 UTC")</f>
        <v>2022-04-11 06:58:06 UTC</v>
      </c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>
      <c r="A4187" s="2" t="s">
        <v>4633</v>
      </c>
      <c r="B4187" s="2" t="s">
        <v>4547</v>
      </c>
      <c r="C4187" s="1"/>
      <c r="D4187" s="1"/>
      <c r="E4187" s="1"/>
      <c r="F4187" s="1" t="str">
        <f>IFERROR(__xludf.DUMMYFUNCTION("""COMPUTED_VALUE"""),"2022-04-11 06:58:04 UTC")</f>
        <v>2022-04-11 06:58:04 UTC</v>
      </c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>
      <c r="A4188" s="2" t="s">
        <v>4634</v>
      </c>
      <c r="B4188" s="1"/>
      <c r="C4188" s="1"/>
      <c r="D4188" s="1"/>
      <c r="E4188" s="1"/>
      <c r="F4188" s="1" t="str">
        <f>IFERROR(__xludf.DUMMYFUNCTION("""COMPUTED_VALUE"""),"2022-04-11 06:58:02 UTC")</f>
        <v>2022-04-11 06:58:02 UTC</v>
      </c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>
      <c r="A4189" s="2" t="s">
        <v>4635</v>
      </c>
      <c r="B4189" s="1"/>
      <c r="C4189" s="1"/>
      <c r="D4189" s="1"/>
      <c r="E4189" s="1"/>
      <c r="F4189" s="1" t="str">
        <f>IFERROR(__xludf.DUMMYFUNCTION("""COMPUTED_VALUE"""),"2022-04-11 06:58:00 UTC")</f>
        <v>2022-04-11 06:58:00 UTC</v>
      </c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>
      <c r="A4190" s="2" t="s">
        <v>4636</v>
      </c>
      <c r="B4190" s="2" t="s">
        <v>4547</v>
      </c>
      <c r="C4190" s="1"/>
      <c r="D4190" s="1"/>
      <c r="E4190" s="1"/>
      <c r="F4190" s="1" t="str">
        <f>IFERROR(__xludf.DUMMYFUNCTION("""COMPUTED_VALUE"""),"2022-04-11 06:57:58 UTC")</f>
        <v>2022-04-11 06:57:58 UTC</v>
      </c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>
      <c r="A4191" s="2" t="s">
        <v>4637</v>
      </c>
      <c r="B4191" s="2" t="s">
        <v>823</v>
      </c>
      <c r="C4191" s="1"/>
      <c r="D4191" s="1"/>
      <c r="E4191" s="1"/>
      <c r="F4191" s="1" t="str">
        <f>IFERROR(__xludf.DUMMYFUNCTION("""COMPUTED_VALUE"""),"2022-04-11 06:57:54 UTC")</f>
        <v>2022-04-11 06:57:54 UTC</v>
      </c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>
      <c r="A4192" s="2" t="s">
        <v>4637</v>
      </c>
      <c r="B4192" s="1"/>
      <c r="C4192" s="1"/>
      <c r="D4192" s="1"/>
      <c r="E4192" s="1"/>
      <c r="F4192" s="1" t="str">
        <f>IFERROR(__xludf.DUMMYFUNCTION("""COMPUTED_VALUE"""),"2022-04-11 06:57:54 UTC")</f>
        <v>2022-04-11 06:57:54 UTC</v>
      </c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>
      <c r="A4193" s="2" t="s">
        <v>4638</v>
      </c>
      <c r="B4193" s="2" t="s">
        <v>823</v>
      </c>
      <c r="C4193" s="1"/>
      <c r="D4193" s="1"/>
      <c r="E4193" s="1"/>
      <c r="F4193" s="1" t="str">
        <f>IFERROR(__xludf.DUMMYFUNCTION("""COMPUTED_VALUE"""),"2022-04-11 06:57:53 UTC")</f>
        <v>2022-04-11 06:57:53 UTC</v>
      </c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>
      <c r="A4194" s="2" t="s">
        <v>4639</v>
      </c>
      <c r="B4194" s="1"/>
      <c r="C4194" s="1"/>
      <c r="D4194" s="1"/>
      <c r="E4194" s="1"/>
      <c r="F4194" s="1" t="str">
        <f>IFERROR(__xludf.DUMMYFUNCTION("""COMPUTED_VALUE"""),"2022-04-11 06:57:51 UTC")</f>
        <v>2022-04-11 06:57:51 UTC</v>
      </c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>
      <c r="A4195" s="2" t="s">
        <v>4640</v>
      </c>
      <c r="B4195" s="2" t="s">
        <v>1449</v>
      </c>
      <c r="C4195" s="1"/>
      <c r="D4195" s="1"/>
      <c r="E4195" s="1"/>
      <c r="F4195" s="1" t="str">
        <f>IFERROR(__xludf.DUMMYFUNCTION("""COMPUTED_VALUE"""),"2022-04-11 06:57:49 UTC")</f>
        <v>2022-04-11 06:57:49 UTC</v>
      </c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>
      <c r="A4196" s="2" t="s">
        <v>4641</v>
      </c>
      <c r="B4196" s="2" t="s">
        <v>1449</v>
      </c>
      <c r="C4196" s="1"/>
      <c r="D4196" s="1"/>
      <c r="E4196" s="1"/>
      <c r="F4196" s="1" t="str">
        <f>IFERROR(__xludf.DUMMYFUNCTION("""COMPUTED_VALUE"""),"2022-04-11 06:57:47 UTC")</f>
        <v>2022-04-11 06:57:47 UTC</v>
      </c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>
      <c r="A4197" s="2" t="s">
        <v>4642</v>
      </c>
      <c r="B4197" s="2" t="s">
        <v>1449</v>
      </c>
      <c r="C4197" s="1"/>
      <c r="D4197" s="1"/>
      <c r="E4197" s="1"/>
      <c r="F4197" s="1" t="str">
        <f>IFERROR(__xludf.DUMMYFUNCTION("""COMPUTED_VALUE"""),"2022-04-11 06:57:44 UTC")</f>
        <v>2022-04-11 06:57:44 UTC</v>
      </c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>
      <c r="A4198" s="2" t="s">
        <v>4643</v>
      </c>
      <c r="B4198" s="2" t="s">
        <v>1449</v>
      </c>
      <c r="C4198" s="1"/>
      <c r="D4198" s="1"/>
      <c r="E4198" s="1"/>
      <c r="F4198" s="1" t="str">
        <f>IFERROR(__xludf.DUMMYFUNCTION("""COMPUTED_VALUE"""),"2022-04-11 06:57:41 UTC")</f>
        <v>2022-04-11 06:57:41 UTC</v>
      </c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>
      <c r="A4199" s="2" t="s">
        <v>4644</v>
      </c>
      <c r="B4199" s="2" t="s">
        <v>823</v>
      </c>
      <c r="C4199" s="1"/>
      <c r="D4199" s="1"/>
      <c r="E4199" s="1"/>
      <c r="F4199" s="1" t="str">
        <f>IFERROR(__xludf.DUMMYFUNCTION("""COMPUTED_VALUE"""),"2022-04-11 06:57:40 UTC")</f>
        <v>2022-04-11 06:57:40 UTC</v>
      </c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>
      <c r="A4200" s="2" t="s">
        <v>4644</v>
      </c>
      <c r="B4200" s="2" t="s">
        <v>4645</v>
      </c>
      <c r="C4200" s="1"/>
      <c r="D4200" s="1"/>
      <c r="E4200" s="1"/>
      <c r="F4200" s="1" t="str">
        <f>IFERROR(__xludf.DUMMYFUNCTION("""COMPUTED_VALUE"""),"2022-04-11 06:57:40 UTC")</f>
        <v>2022-04-11 06:57:40 UTC</v>
      </c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>
      <c r="A4201" s="2" t="s">
        <v>4646</v>
      </c>
      <c r="B4201" s="2" t="s">
        <v>1449</v>
      </c>
      <c r="C4201" s="1"/>
      <c r="D4201" s="1"/>
      <c r="E4201" s="1"/>
      <c r="F4201" s="1" t="str">
        <f>IFERROR(__xludf.DUMMYFUNCTION("""COMPUTED_VALUE"""),"2022-04-11 06:57:38 UTC")</f>
        <v>2022-04-11 06:57:38 UTC</v>
      </c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>
      <c r="A4202" s="2" t="s">
        <v>4647</v>
      </c>
      <c r="B4202" s="2" t="s">
        <v>4648</v>
      </c>
      <c r="C4202" s="1"/>
      <c r="D4202" s="1"/>
      <c r="E4202" s="1"/>
      <c r="F4202" s="1" t="str">
        <f>IFERROR(__xludf.DUMMYFUNCTION("""COMPUTED_VALUE"""),"2022-04-11 06:57:37 UTC")</f>
        <v>2022-04-11 06:57:37 UTC</v>
      </c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>
      <c r="A4203" s="2" t="s">
        <v>4649</v>
      </c>
      <c r="B4203" s="2" t="s">
        <v>1449</v>
      </c>
      <c r="C4203" s="1"/>
      <c r="D4203" s="1"/>
      <c r="E4203" s="1"/>
      <c r="F4203" s="1" t="str">
        <f>IFERROR(__xludf.DUMMYFUNCTION("""COMPUTED_VALUE"""),"2022-04-11 06:57:35 UTC")</f>
        <v>2022-04-11 06:57:35 UTC</v>
      </c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>
      <c r="A4204" s="2" t="s">
        <v>4650</v>
      </c>
      <c r="B4204" s="2" t="s">
        <v>4648</v>
      </c>
      <c r="C4204" s="1"/>
      <c r="D4204" s="1"/>
      <c r="E4204" s="1"/>
      <c r="F4204" s="1" t="str">
        <f>IFERROR(__xludf.DUMMYFUNCTION("""COMPUTED_VALUE"""),"2022-04-11 06:57:30 UTC")</f>
        <v>2022-04-11 06:57:30 UTC</v>
      </c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>
      <c r="A4205" s="2" t="s">
        <v>4651</v>
      </c>
      <c r="B4205" s="2" t="s">
        <v>823</v>
      </c>
      <c r="C4205" s="1"/>
      <c r="D4205" s="1"/>
      <c r="E4205" s="1"/>
      <c r="F4205" s="1" t="str">
        <f>IFERROR(__xludf.DUMMYFUNCTION("""COMPUTED_VALUE"""),"2022-04-11 06:57:28 UTC")</f>
        <v>2022-04-11 06:57:28 UTC</v>
      </c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>
      <c r="A4206" s="2" t="s">
        <v>4652</v>
      </c>
      <c r="B4206" s="2" t="s">
        <v>823</v>
      </c>
      <c r="C4206" s="1"/>
      <c r="D4206" s="1"/>
      <c r="E4206" s="1"/>
      <c r="F4206" s="1" t="str">
        <f>IFERROR(__xludf.DUMMYFUNCTION("""COMPUTED_VALUE"""),"2022-04-11 06:57:26 UTC")</f>
        <v>2022-04-11 06:57:26 UTC</v>
      </c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>
      <c r="A4207" s="2" t="s">
        <v>4653</v>
      </c>
      <c r="B4207" s="2" t="s">
        <v>1449</v>
      </c>
      <c r="C4207" s="1"/>
      <c r="D4207" s="1"/>
      <c r="E4207" s="1"/>
      <c r="F4207" s="1" t="str">
        <f>IFERROR(__xludf.DUMMYFUNCTION("""COMPUTED_VALUE"""),"2022-04-11 06:57:24 UTC")</f>
        <v>2022-04-11 06:57:24 UTC</v>
      </c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>
      <c r="A4208" s="2" t="s">
        <v>4654</v>
      </c>
      <c r="B4208" s="1"/>
      <c r="C4208" s="1"/>
      <c r="D4208" s="1"/>
      <c r="E4208" s="1"/>
      <c r="F4208" s="1" t="str">
        <f>IFERROR(__xludf.DUMMYFUNCTION("""COMPUTED_VALUE"""),"2022-04-11 06:57:12 UTC")</f>
        <v>2022-04-11 06:57:12 UTC</v>
      </c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>
      <c r="A4209" s="2" t="s">
        <v>4655</v>
      </c>
      <c r="B4209" s="1"/>
      <c r="C4209" s="1"/>
      <c r="D4209" s="1"/>
      <c r="E4209" s="1"/>
      <c r="F4209" s="1" t="str">
        <f>IFERROR(__xludf.DUMMYFUNCTION("""COMPUTED_VALUE"""),"2022-04-11 06:57:07 UTC")</f>
        <v>2022-04-11 06:57:07 UTC</v>
      </c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>
      <c r="A4210" s="2" t="s">
        <v>4656</v>
      </c>
      <c r="B4210" s="2" t="s">
        <v>4648</v>
      </c>
      <c r="C4210" s="1"/>
      <c r="D4210" s="1"/>
      <c r="E4210" s="1"/>
      <c r="F4210" s="1" t="str">
        <f>IFERROR(__xludf.DUMMYFUNCTION("""COMPUTED_VALUE"""),"2022-04-11 06:57:01 UTC")</f>
        <v>2022-04-11 06:57:01 UTC</v>
      </c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>
      <c r="A4211" s="2" t="s">
        <v>4657</v>
      </c>
      <c r="B4211" s="2" t="s">
        <v>4658</v>
      </c>
      <c r="C4211" s="1"/>
      <c r="D4211" s="1"/>
      <c r="E4211" s="1"/>
      <c r="F4211" s="1" t="str">
        <f>IFERROR(__xludf.DUMMYFUNCTION("""COMPUTED_VALUE"""),"2022-04-11 06:56:52 UTC")</f>
        <v>2022-04-11 06:56:52 UTC</v>
      </c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>
      <c r="A4212" s="2" t="s">
        <v>4657</v>
      </c>
      <c r="B4212" s="2" t="s">
        <v>4658</v>
      </c>
      <c r="C4212" s="1"/>
      <c r="D4212" s="1"/>
      <c r="E4212" s="1"/>
      <c r="F4212" s="1" t="str">
        <f>IFERROR(__xludf.DUMMYFUNCTION("""COMPUTED_VALUE"""),"2022-04-11 06:56:52 UTC")</f>
        <v>2022-04-11 06:56:52 UTC</v>
      </c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>
      <c r="A4213" s="2" t="s">
        <v>4659</v>
      </c>
      <c r="B4213" s="1"/>
      <c r="C4213" s="1"/>
      <c r="D4213" s="1"/>
      <c r="E4213" s="1"/>
      <c r="F4213" s="1" t="str">
        <f>IFERROR(__xludf.DUMMYFUNCTION("""COMPUTED_VALUE"""),"2022-04-11 06:56:46 UTC")</f>
        <v>2022-04-11 06:56:46 UTC</v>
      </c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>
      <c r="A4214" s="2" t="s">
        <v>4660</v>
      </c>
      <c r="B4214" s="2" t="s">
        <v>4648</v>
      </c>
      <c r="C4214" s="1"/>
      <c r="D4214" s="1"/>
      <c r="E4214" s="1"/>
      <c r="F4214" s="1" t="str">
        <f>IFERROR(__xludf.DUMMYFUNCTION("""COMPUTED_VALUE"""),"2022-04-11 06:56:42 UTC")</f>
        <v>2022-04-11 06:56:42 UTC</v>
      </c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>
      <c r="A4215" s="2" t="s">
        <v>4661</v>
      </c>
      <c r="B4215" s="2" t="s">
        <v>4517</v>
      </c>
      <c r="C4215" s="1"/>
      <c r="D4215" s="1"/>
      <c r="E4215" s="1"/>
      <c r="F4215" s="1" t="str">
        <f>IFERROR(__xludf.DUMMYFUNCTION("""COMPUTED_VALUE"""),"2022-04-11 06:56:38 UTC")</f>
        <v>2022-04-11 06:56:38 UTC</v>
      </c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>
      <c r="A4216" s="2" t="s">
        <v>4661</v>
      </c>
      <c r="B4216" s="2" t="s">
        <v>4517</v>
      </c>
      <c r="C4216" s="1"/>
      <c r="D4216" s="1"/>
      <c r="E4216" s="1"/>
      <c r="F4216" s="1" t="str">
        <f>IFERROR(__xludf.DUMMYFUNCTION("""COMPUTED_VALUE"""),"2022-04-11 06:56:38 UTC")</f>
        <v>2022-04-11 06:56:38 UTC</v>
      </c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>
      <c r="A4217" s="2" t="s">
        <v>4662</v>
      </c>
      <c r="B4217" s="1"/>
      <c r="C4217" s="1"/>
      <c r="D4217" s="1"/>
      <c r="E4217" s="1"/>
      <c r="F4217" s="1" t="str">
        <f>IFERROR(__xludf.DUMMYFUNCTION("""COMPUTED_VALUE"""),"2022-04-11 06:56:24 UTC")</f>
        <v>2022-04-11 06:56:24 UTC</v>
      </c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>
      <c r="A4218" s="2" t="s">
        <v>4663</v>
      </c>
      <c r="B4218" s="2" t="s">
        <v>4664</v>
      </c>
      <c r="C4218" s="1"/>
      <c r="D4218" s="1"/>
      <c r="E4218" s="1"/>
      <c r="F4218" s="1" t="str">
        <f>IFERROR(__xludf.DUMMYFUNCTION("""COMPUTED_VALUE"""),"2022-04-11 06:56:18 UTC")</f>
        <v>2022-04-11 06:56:18 UTC</v>
      </c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>
      <c r="A4219" s="2" t="s">
        <v>4665</v>
      </c>
      <c r="B4219" s="2" t="s">
        <v>4666</v>
      </c>
      <c r="C4219" s="1"/>
      <c r="D4219" s="1"/>
      <c r="E4219" s="1"/>
      <c r="F4219" s="1" t="str">
        <f>IFERROR(__xludf.DUMMYFUNCTION("""COMPUTED_VALUE"""),"2022-04-11 06:56:10 UTC")</f>
        <v>2022-04-11 06:56:10 UTC</v>
      </c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>
      <c r="A4220" s="2" t="s">
        <v>4667</v>
      </c>
      <c r="B4220" s="2" t="s">
        <v>4664</v>
      </c>
      <c r="C4220" s="1"/>
      <c r="D4220" s="1"/>
      <c r="E4220" s="1"/>
      <c r="F4220" s="1" t="str">
        <f>IFERROR(__xludf.DUMMYFUNCTION("""COMPUTED_VALUE"""),"2022-04-11 06:56:09 UTC")</f>
        <v>2022-04-11 06:56:09 UTC</v>
      </c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>
      <c r="A4221" s="2" t="s">
        <v>4668</v>
      </c>
      <c r="B4221" s="2" t="s">
        <v>4664</v>
      </c>
      <c r="C4221" s="1"/>
      <c r="D4221" s="1"/>
      <c r="E4221" s="1"/>
      <c r="F4221" s="1" t="str">
        <f>IFERROR(__xludf.DUMMYFUNCTION("""COMPUTED_VALUE"""),"2022-04-11 06:56:06 UTC")</f>
        <v>2022-04-11 06:56:06 UTC</v>
      </c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>
      <c r="A4222" s="2" t="s">
        <v>4669</v>
      </c>
      <c r="B4222" s="2" t="s">
        <v>4664</v>
      </c>
      <c r="C4222" s="1"/>
      <c r="D4222" s="1"/>
      <c r="E4222" s="1"/>
      <c r="F4222" s="1" t="str">
        <f>IFERROR(__xludf.DUMMYFUNCTION("""COMPUTED_VALUE"""),"2022-04-11 06:56:03 UTC")</f>
        <v>2022-04-11 06:56:03 UTC</v>
      </c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>
      <c r="A4223" s="2" t="s">
        <v>4670</v>
      </c>
      <c r="B4223" s="2" t="s">
        <v>4664</v>
      </c>
      <c r="C4223" s="1"/>
      <c r="D4223" s="1"/>
      <c r="E4223" s="1"/>
      <c r="F4223" s="1" t="str">
        <f>IFERROR(__xludf.DUMMYFUNCTION("""COMPUTED_VALUE"""),"2022-04-11 06:56:01 UTC")</f>
        <v>2022-04-11 06:56:01 UTC</v>
      </c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>
      <c r="A4224" s="2" t="s">
        <v>4671</v>
      </c>
      <c r="B4224" s="2" t="s">
        <v>4664</v>
      </c>
      <c r="C4224" s="1"/>
      <c r="D4224" s="1"/>
      <c r="E4224" s="1"/>
      <c r="F4224" s="1" t="str">
        <f>IFERROR(__xludf.DUMMYFUNCTION("""COMPUTED_VALUE"""),"2022-04-11 06:55:59 UTC")</f>
        <v>2022-04-11 06:55:59 UTC</v>
      </c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>
      <c r="A4225" s="2" t="s">
        <v>4672</v>
      </c>
      <c r="B4225" s="2" t="s">
        <v>4664</v>
      </c>
      <c r="C4225" s="1"/>
      <c r="D4225" s="1"/>
      <c r="E4225" s="1"/>
      <c r="F4225" s="1" t="str">
        <f>IFERROR(__xludf.DUMMYFUNCTION("""COMPUTED_VALUE"""),"2022-04-11 06:55:55 UTC")</f>
        <v>2022-04-11 06:55:55 UTC</v>
      </c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>
      <c r="A4226" s="2" t="s">
        <v>4673</v>
      </c>
      <c r="B4226" s="2" t="s">
        <v>4400</v>
      </c>
      <c r="C4226" s="1"/>
      <c r="D4226" s="1"/>
      <c r="E4226" s="1"/>
      <c r="F4226" s="1" t="str">
        <f>IFERROR(__xludf.DUMMYFUNCTION("""COMPUTED_VALUE"""),"2022-04-11 06:55:54 UTC")</f>
        <v>2022-04-11 06:55:54 UTC</v>
      </c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>
      <c r="A4227" s="2" t="s">
        <v>4674</v>
      </c>
      <c r="B4227" s="2" t="s">
        <v>4675</v>
      </c>
      <c r="C4227" s="1"/>
      <c r="D4227" s="1"/>
      <c r="E4227" s="1"/>
      <c r="F4227" s="1" t="str">
        <f>IFERROR(__xludf.DUMMYFUNCTION("""COMPUTED_VALUE"""),"2022-04-11 06:55:50 UTC")</f>
        <v>2022-04-11 06:55:50 UTC</v>
      </c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>
      <c r="A4228" s="2" t="s">
        <v>4676</v>
      </c>
      <c r="B4228" s="2" t="s">
        <v>4666</v>
      </c>
      <c r="C4228" s="1"/>
      <c r="D4228" s="1"/>
      <c r="E4228" s="1"/>
      <c r="F4228" s="1" t="str">
        <f>IFERROR(__xludf.DUMMYFUNCTION("""COMPUTED_VALUE"""),"2022-04-11 06:55:41 UTC")</f>
        <v>2022-04-11 06:55:41 UTC</v>
      </c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>
      <c r="A4229" s="2" t="s">
        <v>4677</v>
      </c>
      <c r="B4229" s="2" t="s">
        <v>4517</v>
      </c>
      <c r="C4229" s="1"/>
      <c r="D4229" s="1"/>
      <c r="E4229" s="1"/>
      <c r="F4229" s="1" t="str">
        <f>IFERROR(__xludf.DUMMYFUNCTION("""COMPUTED_VALUE"""),"2022-04-11 06:55:40 UTC")</f>
        <v>2022-04-11 06:55:40 UTC</v>
      </c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>
      <c r="A4230" s="2" t="s">
        <v>4677</v>
      </c>
      <c r="B4230" s="2" t="s">
        <v>4517</v>
      </c>
      <c r="C4230" s="1"/>
      <c r="D4230" s="1"/>
      <c r="E4230" s="1"/>
      <c r="F4230" s="1" t="str">
        <f>IFERROR(__xludf.DUMMYFUNCTION("""COMPUTED_VALUE"""),"2022-04-11 06:55:40 UTC")</f>
        <v>2022-04-11 06:55:40 UTC</v>
      </c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>
      <c r="A4231" s="2" t="s">
        <v>4678</v>
      </c>
      <c r="B4231" s="2" t="s">
        <v>4679</v>
      </c>
      <c r="C4231" s="1"/>
      <c r="D4231" s="1"/>
      <c r="E4231" s="1"/>
      <c r="F4231" s="1" t="str">
        <f>IFERROR(__xludf.DUMMYFUNCTION("""COMPUTED_VALUE"""),"2022-04-11 06:55:31 UTC")</f>
        <v>2022-04-11 06:55:31 UTC</v>
      </c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>
      <c r="A4232" s="2" t="s">
        <v>4680</v>
      </c>
      <c r="B4232" s="1"/>
      <c r="C4232" s="1"/>
      <c r="D4232" s="1"/>
      <c r="E4232" s="1"/>
      <c r="F4232" s="1" t="str">
        <f>IFERROR(__xludf.DUMMYFUNCTION("""COMPUTED_VALUE"""),"2022-04-11 06:55:29 UTC")</f>
        <v>2022-04-11 06:55:29 UTC</v>
      </c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>
      <c r="A4233" s="2" t="s">
        <v>4681</v>
      </c>
      <c r="B4233" s="1"/>
      <c r="C4233" s="1"/>
      <c r="D4233" s="1"/>
      <c r="E4233" s="1"/>
      <c r="F4233" s="1" t="str">
        <f>IFERROR(__xludf.DUMMYFUNCTION("""COMPUTED_VALUE"""),"2022-04-11 06:55:27 UTC")</f>
        <v>2022-04-11 06:55:27 UTC</v>
      </c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>
      <c r="A4234" s="2" t="s">
        <v>4682</v>
      </c>
      <c r="B4234" s="1"/>
      <c r="C4234" s="1"/>
      <c r="D4234" s="1"/>
      <c r="E4234" s="1"/>
      <c r="F4234" s="1" t="str">
        <f>IFERROR(__xludf.DUMMYFUNCTION("""COMPUTED_VALUE"""),"2022-04-11 06:55:22 UTC")</f>
        <v>2022-04-11 06:55:22 UTC</v>
      </c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>
      <c r="A4235" s="2" t="s">
        <v>4683</v>
      </c>
      <c r="B4235" s="1"/>
      <c r="C4235" s="1"/>
      <c r="D4235" s="1"/>
      <c r="E4235" s="1"/>
      <c r="F4235" s="1" t="str">
        <f>IFERROR(__xludf.DUMMYFUNCTION("""COMPUTED_VALUE"""),"2022-04-11 06:55:20 UTC")</f>
        <v>2022-04-11 06:55:20 UTC</v>
      </c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>
      <c r="A4236" s="2" t="s">
        <v>4684</v>
      </c>
      <c r="B4236" s="2" t="s">
        <v>137</v>
      </c>
      <c r="C4236" s="1"/>
      <c r="D4236" s="1"/>
      <c r="E4236" s="1"/>
      <c r="F4236" s="1" t="str">
        <f>IFERROR(__xludf.DUMMYFUNCTION("""COMPUTED_VALUE"""),"2022-04-11 06:55:01 UTC")</f>
        <v>2022-04-11 06:55:01 UTC</v>
      </c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>
      <c r="A4237" s="2" t="s">
        <v>4685</v>
      </c>
      <c r="B4237" s="1"/>
      <c r="C4237" s="1"/>
      <c r="D4237" s="1"/>
      <c r="E4237" s="1"/>
      <c r="F4237" s="1" t="str">
        <f>IFERROR(__xludf.DUMMYFUNCTION("""COMPUTED_VALUE"""),"2022-04-11 06:54:46 UTC")</f>
        <v>2022-04-11 06:54:46 UTC</v>
      </c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>
      <c r="A4238" s="2" t="s">
        <v>4686</v>
      </c>
      <c r="B4238" s="1"/>
      <c r="C4238" s="1"/>
      <c r="D4238" s="1"/>
      <c r="E4238" s="1"/>
      <c r="F4238" s="1" t="str">
        <f>IFERROR(__xludf.DUMMYFUNCTION("""COMPUTED_VALUE"""),"2022-04-11 06:54:25 UTC")</f>
        <v>2022-04-11 06:54:25 UTC</v>
      </c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>
      <c r="A4239" s="2" t="s">
        <v>4687</v>
      </c>
      <c r="B4239" s="2" t="s">
        <v>3672</v>
      </c>
      <c r="C4239" s="1"/>
      <c r="D4239" s="1"/>
      <c r="E4239" s="1"/>
      <c r="F4239" s="1" t="str">
        <f>IFERROR(__xludf.DUMMYFUNCTION("""COMPUTED_VALUE"""),"2022-04-11 06:54:21 UTC")</f>
        <v>2022-04-11 06:54:21 UTC</v>
      </c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>
      <c r="A4240" s="2" t="s">
        <v>4688</v>
      </c>
      <c r="B4240" s="1"/>
      <c r="C4240" s="1"/>
      <c r="D4240" s="1"/>
      <c r="E4240" s="1"/>
      <c r="F4240" s="1" t="str">
        <f>IFERROR(__xludf.DUMMYFUNCTION("""COMPUTED_VALUE"""),"2022-04-11 06:54:06 UTC")</f>
        <v>2022-04-11 06:54:06 UTC</v>
      </c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>
      <c r="A4241" s="2" t="s">
        <v>4689</v>
      </c>
      <c r="B4241" s="1"/>
      <c r="C4241" s="1"/>
      <c r="D4241" s="1"/>
      <c r="E4241" s="1"/>
      <c r="F4241" s="1" t="str">
        <f>IFERROR(__xludf.DUMMYFUNCTION("""COMPUTED_VALUE"""),"2022-04-11 06:54:03 UTC")</f>
        <v>2022-04-11 06:54:03 UTC</v>
      </c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>
      <c r="A4242" s="2" t="s">
        <v>4690</v>
      </c>
      <c r="B4242" s="1"/>
      <c r="C4242" s="1"/>
      <c r="D4242" s="1"/>
      <c r="E4242" s="1"/>
      <c r="F4242" s="1" t="str">
        <f>IFERROR(__xludf.DUMMYFUNCTION("""COMPUTED_VALUE"""),"2022-04-11 06:54:00 UTC")</f>
        <v>2022-04-11 06:54:00 UTC</v>
      </c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>
      <c r="A4243" s="2" t="s">
        <v>4691</v>
      </c>
      <c r="B4243" s="1"/>
      <c r="C4243" s="1"/>
      <c r="D4243" s="1"/>
      <c r="E4243" s="1"/>
      <c r="F4243" s="1" t="str">
        <f>IFERROR(__xludf.DUMMYFUNCTION("""COMPUTED_VALUE"""),"2022-04-11 06:53:58 UTC")</f>
        <v>2022-04-11 06:53:58 UTC</v>
      </c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>
      <c r="A4244" s="2" t="s">
        <v>4692</v>
      </c>
      <c r="B4244" s="1"/>
      <c r="C4244" s="1"/>
      <c r="D4244" s="1"/>
      <c r="E4244" s="1"/>
      <c r="F4244" s="1" t="str">
        <f>IFERROR(__xludf.DUMMYFUNCTION("""COMPUTED_VALUE"""),"2022-04-11 06:53:54 UTC")</f>
        <v>2022-04-11 06:53:54 UTC</v>
      </c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>
      <c r="A4245" s="2" t="s">
        <v>4693</v>
      </c>
      <c r="B4245" s="2" t="s">
        <v>1449</v>
      </c>
      <c r="C4245" s="1"/>
      <c r="D4245" s="1"/>
      <c r="E4245" s="1"/>
      <c r="F4245" s="1" t="str">
        <f>IFERROR(__xludf.DUMMYFUNCTION("""COMPUTED_VALUE"""),"2022-04-11 06:53:53 UTC")</f>
        <v>2022-04-11 06:53:53 UTC</v>
      </c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>
      <c r="A4246" s="2" t="s">
        <v>4694</v>
      </c>
      <c r="B4246" s="2" t="s">
        <v>137</v>
      </c>
      <c r="C4246" s="1"/>
      <c r="D4246" s="1"/>
      <c r="E4246" s="1"/>
      <c r="F4246" s="1" t="str">
        <f>IFERROR(__xludf.DUMMYFUNCTION("""COMPUTED_VALUE"""),"2022-04-11 06:53:50 UTC")</f>
        <v>2022-04-11 06:53:50 UTC</v>
      </c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>
      <c r="A4247" s="2" t="s">
        <v>4695</v>
      </c>
      <c r="B4247" s="1"/>
      <c r="C4247" s="1"/>
      <c r="D4247" s="1"/>
      <c r="E4247" s="1"/>
      <c r="F4247" s="1" t="str">
        <f>IFERROR(__xludf.DUMMYFUNCTION("""COMPUTED_VALUE"""),"2022-04-11 06:53:49 UTC")</f>
        <v>2022-04-11 06:53:49 UTC</v>
      </c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>
      <c r="A4248" s="2" t="s">
        <v>4696</v>
      </c>
      <c r="B4248" s="1"/>
      <c r="C4248" s="1"/>
      <c r="D4248" s="1"/>
      <c r="E4248" s="1"/>
      <c r="F4248" s="1" t="str">
        <f>IFERROR(__xludf.DUMMYFUNCTION("""COMPUTED_VALUE"""),"2022-04-11 06:53:47 UTC")</f>
        <v>2022-04-11 06:53:47 UTC</v>
      </c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>
      <c r="A4249" s="2" t="s">
        <v>4697</v>
      </c>
      <c r="B4249" s="1"/>
      <c r="C4249" s="1"/>
      <c r="D4249" s="1"/>
      <c r="E4249" s="1"/>
      <c r="F4249" s="1" t="str">
        <f>IFERROR(__xludf.DUMMYFUNCTION("""COMPUTED_VALUE"""),"2022-04-11 06:53:43 UTC")</f>
        <v>2022-04-11 06:53:43 UTC</v>
      </c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>
      <c r="A4250" s="2" t="s">
        <v>4698</v>
      </c>
      <c r="B4250" s="1"/>
      <c r="C4250" s="1"/>
      <c r="D4250" s="1"/>
      <c r="E4250" s="1"/>
      <c r="F4250" s="1" t="str">
        <f>IFERROR(__xludf.DUMMYFUNCTION("""COMPUTED_VALUE"""),"2022-04-11 06:53:40 UTC")</f>
        <v>2022-04-11 06:53:40 UTC</v>
      </c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>
      <c r="A4251" s="2" t="s">
        <v>4698</v>
      </c>
      <c r="B4251" s="2" t="s">
        <v>1189</v>
      </c>
      <c r="C4251" s="1"/>
      <c r="D4251" s="1"/>
      <c r="E4251" s="1"/>
      <c r="F4251" s="1" t="str">
        <f>IFERROR(__xludf.DUMMYFUNCTION("""COMPUTED_VALUE"""),"2022-04-11 06:53:40 UTC")</f>
        <v>2022-04-11 06:53:40 UTC</v>
      </c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>
      <c r="A4252" s="2" t="s">
        <v>4699</v>
      </c>
      <c r="B4252" s="1"/>
      <c r="C4252" s="1"/>
      <c r="D4252" s="1"/>
      <c r="E4252" s="1"/>
      <c r="F4252" s="1" t="str">
        <f>IFERROR(__xludf.DUMMYFUNCTION("""COMPUTED_VALUE"""),"2022-04-11 06:53:35 UTC")</f>
        <v>2022-04-11 06:53:35 UTC</v>
      </c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>
      <c r="A4253" s="2" t="s">
        <v>4700</v>
      </c>
      <c r="B4253" s="2" t="s">
        <v>137</v>
      </c>
      <c r="C4253" s="1"/>
      <c r="D4253" s="1"/>
      <c r="E4253" s="1"/>
      <c r="F4253" s="1" t="str">
        <f>IFERROR(__xludf.DUMMYFUNCTION("""COMPUTED_VALUE"""),"2022-04-11 06:53:31 UTC")</f>
        <v>2022-04-11 06:53:31 UTC</v>
      </c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>
      <c r="A4254" s="2" t="s">
        <v>4701</v>
      </c>
      <c r="B4254" s="1"/>
      <c r="C4254" s="1"/>
      <c r="D4254" s="1"/>
      <c r="E4254" s="1"/>
      <c r="F4254" s="1" t="str">
        <f>IFERROR(__xludf.DUMMYFUNCTION("""COMPUTED_VALUE"""),"2022-04-11 06:53:30 UTC")</f>
        <v>2022-04-11 06:53:30 UTC</v>
      </c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>
      <c r="A4255" s="2" t="s">
        <v>4702</v>
      </c>
      <c r="B4255" s="2" t="s">
        <v>137</v>
      </c>
      <c r="C4255" s="1"/>
      <c r="D4255" s="1"/>
      <c r="E4255" s="1"/>
      <c r="F4255" s="1" t="str">
        <f>IFERROR(__xludf.DUMMYFUNCTION("""COMPUTED_VALUE"""),"2022-04-11 06:53:29 UTC")</f>
        <v>2022-04-11 06:53:29 UTC</v>
      </c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>
      <c r="A4256" s="2" t="s">
        <v>4703</v>
      </c>
      <c r="B4256" s="1"/>
      <c r="C4256" s="1"/>
      <c r="D4256" s="1"/>
      <c r="E4256" s="1"/>
      <c r="F4256" s="1" t="str">
        <f>IFERROR(__xludf.DUMMYFUNCTION("""COMPUTED_VALUE"""),"2022-04-11 06:53:28 UTC")</f>
        <v>2022-04-11 06:53:28 UTC</v>
      </c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>
      <c r="A4257" s="2" t="s">
        <v>4704</v>
      </c>
      <c r="B4257" s="1"/>
      <c r="C4257" s="1"/>
      <c r="D4257" s="1"/>
      <c r="E4257" s="1"/>
      <c r="F4257" s="1" t="str">
        <f>IFERROR(__xludf.DUMMYFUNCTION("""COMPUTED_VALUE"""),"2022-04-11 06:53:27 UTC")</f>
        <v>2022-04-11 06:53:27 UTC</v>
      </c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>
      <c r="A4258" s="2" t="s">
        <v>4704</v>
      </c>
      <c r="B4258" s="2" t="s">
        <v>137</v>
      </c>
      <c r="C4258" s="1"/>
      <c r="D4258" s="1"/>
      <c r="E4258" s="1"/>
      <c r="F4258" s="1" t="str">
        <f>IFERROR(__xludf.DUMMYFUNCTION("""COMPUTED_VALUE"""),"2022-04-11 06:53:27 UTC")</f>
        <v>2022-04-11 06:53:27 UTC</v>
      </c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>
      <c r="A4259" s="2" t="s">
        <v>4705</v>
      </c>
      <c r="B4259" s="2" t="s">
        <v>137</v>
      </c>
      <c r="C4259" s="1"/>
      <c r="D4259" s="1"/>
      <c r="E4259" s="1"/>
      <c r="F4259" s="1" t="str">
        <f>IFERROR(__xludf.DUMMYFUNCTION("""COMPUTED_VALUE"""),"2022-04-11 06:53:25 UTC")</f>
        <v>2022-04-11 06:53:25 UTC</v>
      </c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>
      <c r="A4260" s="2" t="s">
        <v>4705</v>
      </c>
      <c r="B4260" s="1"/>
      <c r="C4260" s="1"/>
      <c r="D4260" s="1"/>
      <c r="E4260" s="1"/>
      <c r="F4260" s="1" t="str">
        <f>IFERROR(__xludf.DUMMYFUNCTION("""COMPUTED_VALUE"""),"2022-04-11 06:53:25 UTC")</f>
        <v>2022-04-11 06:53:25 UTC</v>
      </c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>
      <c r="A4261" s="2" t="s">
        <v>4706</v>
      </c>
      <c r="B4261" s="1"/>
      <c r="C4261" s="1"/>
      <c r="D4261" s="1"/>
      <c r="E4261" s="1"/>
      <c r="F4261" s="1" t="str">
        <f>IFERROR(__xludf.DUMMYFUNCTION("""COMPUTED_VALUE"""),"2022-04-11 06:53:24 UTC")</f>
        <v>2022-04-11 06:53:24 UTC</v>
      </c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>
      <c r="A4262" s="2" t="s">
        <v>4707</v>
      </c>
      <c r="B4262" s="1"/>
      <c r="C4262" s="1"/>
      <c r="D4262" s="1"/>
      <c r="E4262" s="1"/>
      <c r="F4262" s="1" t="str">
        <f>IFERROR(__xludf.DUMMYFUNCTION("""COMPUTED_VALUE"""),"2022-04-11 06:53:23 UTC")</f>
        <v>2022-04-11 06:53:23 UTC</v>
      </c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>
      <c r="A4263" s="2" t="s">
        <v>4707</v>
      </c>
      <c r="B4263" s="2" t="s">
        <v>137</v>
      </c>
      <c r="C4263" s="1"/>
      <c r="D4263" s="1"/>
      <c r="E4263" s="1"/>
      <c r="F4263" s="1" t="str">
        <f>IFERROR(__xludf.DUMMYFUNCTION("""COMPUTED_VALUE"""),"2022-04-11 06:53:23 UTC")</f>
        <v>2022-04-11 06:53:23 UTC</v>
      </c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>
      <c r="A4264" s="2" t="s">
        <v>4708</v>
      </c>
      <c r="B4264" s="1"/>
      <c r="C4264" s="1"/>
      <c r="D4264" s="1"/>
      <c r="E4264" s="1"/>
      <c r="F4264" s="1" t="str">
        <f>IFERROR(__xludf.DUMMYFUNCTION("""COMPUTED_VALUE"""),"2022-04-11 06:53:22 UTC")</f>
        <v>2022-04-11 06:53:22 UTC</v>
      </c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>
      <c r="A4265" s="2" t="s">
        <v>4708</v>
      </c>
      <c r="B4265" s="2" t="s">
        <v>137</v>
      </c>
      <c r="C4265" s="1"/>
      <c r="D4265" s="1"/>
      <c r="E4265" s="1"/>
      <c r="F4265" s="1" t="str">
        <f>IFERROR(__xludf.DUMMYFUNCTION("""COMPUTED_VALUE"""),"2022-04-11 06:53:22 UTC")</f>
        <v>2022-04-11 06:53:22 UTC</v>
      </c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>
      <c r="A4266" s="2" t="s">
        <v>4708</v>
      </c>
      <c r="B4266" s="2" t="s">
        <v>4709</v>
      </c>
      <c r="C4266" s="1"/>
      <c r="D4266" s="1"/>
      <c r="E4266" s="1"/>
      <c r="F4266" s="1" t="str">
        <f>IFERROR(__xludf.DUMMYFUNCTION("""COMPUTED_VALUE"""),"2022-04-11 06:53:22 UTC")</f>
        <v>2022-04-11 06:53:22 UTC</v>
      </c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>
      <c r="A4267" s="2" t="s">
        <v>4710</v>
      </c>
      <c r="B4267" s="1"/>
      <c r="C4267" s="1"/>
      <c r="D4267" s="1"/>
      <c r="E4267" s="1"/>
      <c r="F4267" s="1" t="str">
        <f>IFERROR(__xludf.DUMMYFUNCTION("""COMPUTED_VALUE"""),"2022-04-11 06:53:21 UTC")</f>
        <v>2022-04-11 06:53:21 UTC</v>
      </c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>
      <c r="A4268" s="2" t="s">
        <v>4710</v>
      </c>
      <c r="B4268" s="2" t="s">
        <v>137</v>
      </c>
      <c r="C4268" s="1"/>
      <c r="D4268" s="1"/>
      <c r="E4268" s="1"/>
      <c r="F4268" s="1" t="str">
        <f>IFERROR(__xludf.DUMMYFUNCTION("""COMPUTED_VALUE"""),"2022-04-11 06:53:21 UTC")</f>
        <v>2022-04-11 06:53:21 UTC</v>
      </c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>
      <c r="A4269" s="2" t="s">
        <v>4710</v>
      </c>
      <c r="B4269" s="2" t="s">
        <v>4149</v>
      </c>
      <c r="C4269" s="1"/>
      <c r="D4269" s="1"/>
      <c r="E4269" s="1"/>
      <c r="F4269" s="1" t="str">
        <f>IFERROR(__xludf.DUMMYFUNCTION("""COMPUTED_VALUE"""),"2022-04-11 06:53:21 UTC")</f>
        <v>2022-04-11 06:53:21 UTC</v>
      </c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>
      <c r="A4270" s="2" t="s">
        <v>4711</v>
      </c>
      <c r="B4270" s="2" t="s">
        <v>4149</v>
      </c>
      <c r="C4270" s="1"/>
      <c r="D4270" s="1"/>
      <c r="E4270" s="1"/>
      <c r="F4270" s="1" t="str">
        <f>IFERROR(__xludf.DUMMYFUNCTION("""COMPUTED_VALUE"""),"2022-04-11 06:53:20 UTC")</f>
        <v>2022-04-11 06:53:20 UTC</v>
      </c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>
      <c r="A4271" s="2" t="s">
        <v>4712</v>
      </c>
      <c r="B4271" s="2" t="s">
        <v>137</v>
      </c>
      <c r="C4271" s="1"/>
      <c r="D4271" s="1"/>
      <c r="E4271" s="1"/>
      <c r="F4271" s="1" t="str">
        <f>IFERROR(__xludf.DUMMYFUNCTION("""COMPUTED_VALUE"""),"2022-04-11 06:53:19 UTC")</f>
        <v>2022-04-11 06:53:19 UTC</v>
      </c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>
      <c r="A4272" s="2" t="s">
        <v>4713</v>
      </c>
      <c r="B4272" s="2" t="s">
        <v>137</v>
      </c>
      <c r="C4272" s="1"/>
      <c r="D4272" s="1"/>
      <c r="E4272" s="1"/>
      <c r="F4272" s="1" t="str">
        <f>IFERROR(__xludf.DUMMYFUNCTION("""COMPUTED_VALUE"""),"2022-04-11 06:53:18 UTC")</f>
        <v>2022-04-11 06:53:18 UTC</v>
      </c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>
      <c r="A4273" s="2" t="s">
        <v>4714</v>
      </c>
      <c r="B4273" s="2" t="s">
        <v>4149</v>
      </c>
      <c r="C4273" s="1"/>
      <c r="D4273" s="1"/>
      <c r="E4273" s="1"/>
      <c r="F4273" s="1" t="str">
        <f>IFERROR(__xludf.DUMMYFUNCTION("""COMPUTED_VALUE"""),"2022-04-11 06:53:17 UTC")</f>
        <v>2022-04-11 06:53:17 UTC</v>
      </c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>
      <c r="A4274" s="2" t="s">
        <v>4715</v>
      </c>
      <c r="B4274" s="2" t="s">
        <v>2435</v>
      </c>
      <c r="C4274" s="1"/>
      <c r="D4274" s="1"/>
      <c r="E4274" s="1"/>
      <c r="F4274" s="1" t="str">
        <f>IFERROR(__xludf.DUMMYFUNCTION("""COMPUTED_VALUE"""),"2022-04-11 06:53:16 UTC")</f>
        <v>2022-04-11 06:53:16 UTC</v>
      </c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>
      <c r="A4275" s="2" t="s">
        <v>4716</v>
      </c>
      <c r="B4275" s="2" t="s">
        <v>137</v>
      </c>
      <c r="C4275" s="1"/>
      <c r="D4275" s="1"/>
      <c r="E4275" s="1"/>
      <c r="F4275" s="1" t="str">
        <f>IFERROR(__xludf.DUMMYFUNCTION("""COMPUTED_VALUE"""),"2022-04-11 06:53:15 UTC")</f>
        <v>2022-04-11 06:53:15 UTC</v>
      </c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>
      <c r="A4276" s="2" t="s">
        <v>4717</v>
      </c>
      <c r="B4276" s="2" t="s">
        <v>137</v>
      </c>
      <c r="C4276" s="1"/>
      <c r="D4276" s="1"/>
      <c r="E4276" s="1"/>
      <c r="F4276" s="1" t="str">
        <f>IFERROR(__xludf.DUMMYFUNCTION("""COMPUTED_VALUE"""),"2022-04-11 06:53:13 UTC")</f>
        <v>2022-04-11 06:53:13 UTC</v>
      </c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>
      <c r="A4277" s="2" t="s">
        <v>4717</v>
      </c>
      <c r="B4277" s="2" t="s">
        <v>4718</v>
      </c>
      <c r="C4277" s="1"/>
      <c r="D4277" s="1"/>
      <c r="E4277" s="1"/>
      <c r="F4277" s="1" t="str">
        <f>IFERROR(__xludf.DUMMYFUNCTION("""COMPUTED_VALUE"""),"2022-04-11 06:53:13 UTC")</f>
        <v>2022-04-11 06:53:13 UTC</v>
      </c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>
      <c r="A4278" s="2" t="s">
        <v>4719</v>
      </c>
      <c r="B4278" s="2" t="s">
        <v>4720</v>
      </c>
      <c r="C4278" s="1"/>
      <c r="D4278" s="1"/>
      <c r="E4278" s="1"/>
      <c r="F4278" s="1" t="str">
        <f>IFERROR(__xludf.DUMMYFUNCTION("""COMPUTED_VALUE"""),"2022-04-11 06:53:07 UTC")</f>
        <v>2022-04-11 06:53:07 UTC</v>
      </c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>
      <c r="A4279" s="2" t="s">
        <v>4721</v>
      </c>
      <c r="B4279" s="1"/>
      <c r="C4279" s="1"/>
      <c r="D4279" s="1"/>
      <c r="E4279" s="1"/>
      <c r="F4279" s="1" t="str">
        <f>IFERROR(__xludf.DUMMYFUNCTION("""COMPUTED_VALUE"""),"2022-04-11 06:53:05 UTC")</f>
        <v>2022-04-11 06:53:05 UTC</v>
      </c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>
      <c r="A4280" s="2" t="s">
        <v>4722</v>
      </c>
      <c r="B4280" s="2" t="s">
        <v>1449</v>
      </c>
      <c r="C4280" s="1"/>
      <c r="D4280" s="1"/>
      <c r="E4280" s="1"/>
      <c r="F4280" s="1" t="str">
        <f>IFERROR(__xludf.DUMMYFUNCTION("""COMPUTED_VALUE"""),"2022-04-11 06:53:04 UTC")</f>
        <v>2022-04-11 06:53:04 UTC</v>
      </c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>
      <c r="A4281" s="2" t="s">
        <v>4723</v>
      </c>
      <c r="B4281" s="2" t="s">
        <v>1449</v>
      </c>
      <c r="C4281" s="1"/>
      <c r="D4281" s="1"/>
      <c r="E4281" s="1"/>
      <c r="F4281" s="1" t="str">
        <f>IFERROR(__xludf.DUMMYFUNCTION("""COMPUTED_VALUE"""),"2022-04-11 06:53:02 UTC")</f>
        <v>2022-04-11 06:53:02 UTC</v>
      </c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>
      <c r="A4282" s="2" t="s">
        <v>4724</v>
      </c>
      <c r="B4282" s="2" t="s">
        <v>1189</v>
      </c>
      <c r="C4282" s="1"/>
      <c r="D4282" s="1"/>
      <c r="E4282" s="1"/>
      <c r="F4282" s="1" t="str">
        <f>IFERROR(__xludf.DUMMYFUNCTION("""COMPUTED_VALUE"""),"2022-04-11 06:52:56 UTC")</f>
        <v>2022-04-11 06:52:56 UTC</v>
      </c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>
      <c r="A4283" s="2" t="s">
        <v>4725</v>
      </c>
      <c r="B4283" s="2" t="s">
        <v>1189</v>
      </c>
      <c r="C4283" s="1"/>
      <c r="D4283" s="1"/>
      <c r="E4283" s="1"/>
      <c r="F4283" s="1" t="str">
        <f>IFERROR(__xludf.DUMMYFUNCTION("""COMPUTED_VALUE"""),"2022-04-11 06:52:54 UTC")</f>
        <v>2022-04-11 06:52:54 UTC</v>
      </c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>
      <c r="A4284" s="2" t="s">
        <v>4726</v>
      </c>
      <c r="B4284" s="1"/>
      <c r="C4284" s="1"/>
      <c r="D4284" s="1"/>
      <c r="E4284" s="1"/>
      <c r="F4284" s="1" t="str">
        <f>IFERROR(__xludf.DUMMYFUNCTION("""COMPUTED_VALUE"""),"2022-04-11 06:52:53 UTC")</f>
        <v>2022-04-11 06:52:53 UTC</v>
      </c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>
      <c r="A4285" s="2" t="s">
        <v>4727</v>
      </c>
      <c r="B4285" s="1"/>
      <c r="C4285" s="1"/>
      <c r="D4285" s="1"/>
      <c r="E4285" s="1"/>
      <c r="F4285" s="1" t="str">
        <f>IFERROR(__xludf.DUMMYFUNCTION("""COMPUTED_VALUE"""),"2022-04-11 06:52:51 UTC")</f>
        <v>2022-04-11 06:52:51 UTC</v>
      </c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>
      <c r="A4286" s="2" t="s">
        <v>4728</v>
      </c>
      <c r="B4286" s="1"/>
      <c r="C4286" s="1"/>
      <c r="D4286" s="1"/>
      <c r="E4286" s="1"/>
      <c r="F4286" s="1" t="str">
        <f>IFERROR(__xludf.DUMMYFUNCTION("""COMPUTED_VALUE"""),"2022-04-11 06:52:49 UTC")</f>
        <v>2022-04-11 06:52:49 UTC</v>
      </c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>
      <c r="A4287" s="2" t="s">
        <v>4729</v>
      </c>
      <c r="B4287" s="2" t="s">
        <v>137</v>
      </c>
      <c r="C4287" s="1"/>
      <c r="D4287" s="1"/>
      <c r="E4287" s="1"/>
      <c r="F4287" s="1" t="str">
        <f>IFERROR(__xludf.DUMMYFUNCTION("""COMPUTED_VALUE"""),"2022-04-11 06:52:47 UTC")</f>
        <v>2022-04-11 06:52:47 UTC</v>
      </c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>
      <c r="A4288" s="2" t="s">
        <v>4729</v>
      </c>
      <c r="B4288" s="2" t="s">
        <v>1189</v>
      </c>
      <c r="C4288" s="1"/>
      <c r="D4288" s="1"/>
      <c r="E4288" s="1"/>
      <c r="F4288" s="1" t="str">
        <f>IFERROR(__xludf.DUMMYFUNCTION("""COMPUTED_VALUE"""),"2022-04-11 06:52:47 UTC")</f>
        <v>2022-04-11 06:52:47 UTC</v>
      </c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>
      <c r="A4289" s="2" t="s">
        <v>4730</v>
      </c>
      <c r="B4289" s="1"/>
      <c r="C4289" s="1"/>
      <c r="D4289" s="1"/>
      <c r="E4289" s="1"/>
      <c r="F4289" s="1" t="str">
        <f>IFERROR(__xludf.DUMMYFUNCTION("""COMPUTED_VALUE"""),"2022-04-11 06:52:46 UTC")</f>
        <v>2022-04-11 06:52:46 UTC</v>
      </c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>
      <c r="A4290" s="2" t="s">
        <v>4730</v>
      </c>
      <c r="B4290" s="2" t="s">
        <v>137</v>
      </c>
      <c r="C4290" s="1"/>
      <c r="D4290" s="1"/>
      <c r="E4290" s="1"/>
      <c r="F4290" s="1" t="str">
        <f>IFERROR(__xludf.DUMMYFUNCTION("""COMPUTED_VALUE"""),"2022-04-11 06:52:46 UTC")</f>
        <v>2022-04-11 06:52:46 UTC</v>
      </c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>
      <c r="A4291" s="2" t="s">
        <v>4731</v>
      </c>
      <c r="B4291" s="1"/>
      <c r="C4291" s="1"/>
      <c r="D4291" s="1"/>
      <c r="E4291" s="1"/>
      <c r="F4291" s="1" t="str">
        <f>IFERROR(__xludf.DUMMYFUNCTION("""COMPUTED_VALUE"""),"2022-04-11 06:52:44 UTC")</f>
        <v>2022-04-11 06:52:44 UTC</v>
      </c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>
      <c r="A4292" s="2" t="s">
        <v>4731</v>
      </c>
      <c r="B4292" s="2" t="s">
        <v>137</v>
      </c>
      <c r="C4292" s="1"/>
      <c r="D4292" s="1"/>
      <c r="E4292" s="1"/>
      <c r="F4292" s="1" t="str">
        <f>IFERROR(__xludf.DUMMYFUNCTION("""COMPUTED_VALUE"""),"2022-04-11 06:52:44 UTC")</f>
        <v>2022-04-11 06:52:44 UTC</v>
      </c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>
      <c r="A4293" s="2" t="s">
        <v>4732</v>
      </c>
      <c r="B4293" s="2" t="s">
        <v>1189</v>
      </c>
      <c r="C4293" s="1"/>
      <c r="D4293" s="1"/>
      <c r="E4293" s="1"/>
      <c r="F4293" s="1" t="str">
        <f>IFERROR(__xludf.DUMMYFUNCTION("""COMPUTED_VALUE"""),"2022-04-11 06:52:43 UTC")</f>
        <v>2022-04-11 06:52:43 UTC</v>
      </c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>
      <c r="A4294" s="2" t="s">
        <v>4732</v>
      </c>
      <c r="B4294" s="2" t="s">
        <v>137</v>
      </c>
      <c r="C4294" s="1"/>
      <c r="D4294" s="1"/>
      <c r="E4294" s="1"/>
      <c r="F4294" s="1" t="str">
        <f>IFERROR(__xludf.DUMMYFUNCTION("""COMPUTED_VALUE"""),"2022-04-11 06:52:43 UTC")</f>
        <v>2022-04-11 06:52:43 UTC</v>
      </c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>
      <c r="A4295" s="2" t="s">
        <v>4733</v>
      </c>
      <c r="B4295" s="1"/>
      <c r="C4295" s="1"/>
      <c r="D4295" s="1"/>
      <c r="E4295" s="1"/>
      <c r="F4295" s="1" t="str">
        <f>IFERROR(__xludf.DUMMYFUNCTION("""COMPUTED_VALUE"""),"2022-04-11 06:52:42 UTC")</f>
        <v>2022-04-11 06:52:42 UTC</v>
      </c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>
      <c r="A4296" s="2" t="s">
        <v>4734</v>
      </c>
      <c r="B4296" s="2" t="s">
        <v>1189</v>
      </c>
      <c r="C4296" s="1"/>
      <c r="D4296" s="1"/>
      <c r="E4296" s="1"/>
      <c r="F4296" s="1" t="str">
        <f>IFERROR(__xludf.DUMMYFUNCTION("""COMPUTED_VALUE"""),"2022-04-11 06:52:41 UTC")</f>
        <v>2022-04-11 06:52:41 UTC</v>
      </c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>
      <c r="A4297" s="2" t="s">
        <v>4735</v>
      </c>
      <c r="B4297" s="2" t="s">
        <v>137</v>
      </c>
      <c r="C4297" s="1"/>
      <c r="D4297" s="1"/>
      <c r="E4297" s="1"/>
      <c r="F4297" s="1" t="str">
        <f>IFERROR(__xludf.DUMMYFUNCTION("""COMPUTED_VALUE"""),"2022-04-11 06:52:40 UTC")</f>
        <v>2022-04-11 06:52:40 UTC</v>
      </c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>
      <c r="A4298" s="2" t="s">
        <v>4735</v>
      </c>
      <c r="B4298" s="2" t="s">
        <v>4720</v>
      </c>
      <c r="C4298" s="1"/>
      <c r="D4298" s="1"/>
      <c r="E4298" s="1"/>
      <c r="F4298" s="1" t="str">
        <f>IFERROR(__xludf.DUMMYFUNCTION("""COMPUTED_VALUE"""),"2022-04-11 06:52:40 UTC")</f>
        <v>2022-04-11 06:52:40 UTC</v>
      </c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>
      <c r="A4299" s="2" t="s">
        <v>4736</v>
      </c>
      <c r="B4299" s="1"/>
      <c r="C4299" s="1"/>
      <c r="D4299" s="1"/>
      <c r="E4299" s="1"/>
      <c r="F4299" s="1" t="str">
        <f>IFERROR(__xludf.DUMMYFUNCTION("""COMPUTED_VALUE"""),"2022-04-11 06:52:39 UTC")</f>
        <v>2022-04-11 06:52:39 UTC</v>
      </c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>
      <c r="A4300" s="2" t="s">
        <v>4736</v>
      </c>
      <c r="B4300" s="1"/>
      <c r="C4300" s="1"/>
      <c r="D4300" s="1"/>
      <c r="E4300" s="1"/>
      <c r="F4300" s="1" t="str">
        <f>IFERROR(__xludf.DUMMYFUNCTION("""COMPUTED_VALUE"""),"2022-04-11 06:52:39 UTC")</f>
        <v>2022-04-11 06:52:39 UTC</v>
      </c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>
      <c r="A4301" s="2" t="s">
        <v>4737</v>
      </c>
      <c r="B4301" s="2" t="s">
        <v>137</v>
      </c>
      <c r="C4301" s="1"/>
      <c r="D4301" s="1"/>
      <c r="E4301" s="1"/>
      <c r="F4301" s="1" t="str">
        <f>IFERROR(__xludf.DUMMYFUNCTION("""COMPUTED_VALUE"""),"2022-04-11 06:52:38 UTC")</f>
        <v>2022-04-11 06:52:38 UTC</v>
      </c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>
      <c r="A4302" s="2" t="s">
        <v>4738</v>
      </c>
      <c r="B4302" s="2" t="s">
        <v>4739</v>
      </c>
      <c r="C4302" s="1"/>
      <c r="D4302" s="1"/>
      <c r="E4302" s="1"/>
      <c r="F4302" s="1" t="str">
        <f>IFERROR(__xludf.DUMMYFUNCTION("""COMPUTED_VALUE"""),"2022-04-11 06:52:34 UTC")</f>
        <v>2022-04-11 06:52:34 UTC</v>
      </c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>
      <c r="A4303" s="2" t="s">
        <v>4740</v>
      </c>
      <c r="B4303" s="2" t="s">
        <v>4149</v>
      </c>
      <c r="C4303" s="1"/>
      <c r="D4303" s="1"/>
      <c r="E4303" s="1"/>
      <c r="F4303" s="1" t="str">
        <f>IFERROR(__xludf.DUMMYFUNCTION("""COMPUTED_VALUE"""),"2022-04-11 06:52:27 UTC")</f>
        <v>2022-04-11 06:52:27 UTC</v>
      </c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>
      <c r="A4304" s="2" t="s">
        <v>4741</v>
      </c>
      <c r="B4304" s="2" t="s">
        <v>4742</v>
      </c>
      <c r="C4304" s="1"/>
      <c r="D4304" s="1"/>
      <c r="E4304" s="1"/>
      <c r="F4304" s="1" t="str">
        <f>IFERROR(__xludf.DUMMYFUNCTION("""COMPUTED_VALUE"""),"2022-04-11 06:52:17 UTC")</f>
        <v>2022-04-11 06:52:17 UTC</v>
      </c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>
      <c r="A4305" s="2" t="s">
        <v>4743</v>
      </c>
      <c r="B4305" s="1"/>
      <c r="C4305" s="1"/>
      <c r="D4305" s="1"/>
      <c r="E4305" s="1"/>
      <c r="F4305" s="1" t="str">
        <f>IFERROR(__xludf.DUMMYFUNCTION("""COMPUTED_VALUE"""),"2022-04-11 06:52:11 UTC")</f>
        <v>2022-04-11 06:52:11 UTC</v>
      </c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>
      <c r="A4306" s="2" t="s">
        <v>4744</v>
      </c>
      <c r="B4306" s="2" t="s">
        <v>4745</v>
      </c>
      <c r="C4306" s="1"/>
      <c r="D4306" s="1"/>
      <c r="E4306" s="1"/>
      <c r="F4306" s="1" t="str">
        <f>IFERROR(__xludf.DUMMYFUNCTION("""COMPUTED_VALUE"""),"2022-04-11 06:51:57 UTC")</f>
        <v>2022-04-11 06:51:57 UTC</v>
      </c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>
      <c r="A4307" s="2" t="s">
        <v>4746</v>
      </c>
      <c r="B4307" s="1"/>
      <c r="C4307" s="1"/>
      <c r="D4307" s="1"/>
      <c r="E4307" s="1"/>
      <c r="F4307" s="1" t="str">
        <f>IFERROR(__xludf.DUMMYFUNCTION("""COMPUTED_VALUE"""),"2022-04-11 06:51:56 UTC")</f>
        <v>2022-04-11 06:51:56 UTC</v>
      </c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>
      <c r="A4308" s="2" t="s">
        <v>4747</v>
      </c>
      <c r="B4308" s="2" t="s">
        <v>4748</v>
      </c>
      <c r="C4308" s="1"/>
      <c r="D4308" s="1"/>
      <c r="E4308" s="1"/>
      <c r="F4308" s="1" t="str">
        <f>IFERROR(__xludf.DUMMYFUNCTION("""COMPUTED_VALUE"""),"2022-04-11 06:51:55 UTC")</f>
        <v>2022-04-11 06:51:55 UTC</v>
      </c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>
      <c r="A4309" s="2" t="s">
        <v>4747</v>
      </c>
      <c r="B4309" s="2" t="s">
        <v>137</v>
      </c>
      <c r="C4309" s="1"/>
      <c r="D4309" s="1"/>
      <c r="E4309" s="1"/>
      <c r="F4309" s="1" t="str">
        <f>IFERROR(__xludf.DUMMYFUNCTION("""COMPUTED_VALUE"""),"2022-04-11 06:51:55 UTC")</f>
        <v>2022-04-11 06:51:55 UTC</v>
      </c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>
      <c r="A4310" s="2" t="s">
        <v>4749</v>
      </c>
      <c r="B4310" s="2" t="s">
        <v>137</v>
      </c>
      <c r="C4310" s="1"/>
      <c r="D4310" s="1"/>
      <c r="E4310" s="1"/>
      <c r="F4310" s="1" t="str">
        <f>IFERROR(__xludf.DUMMYFUNCTION("""COMPUTED_VALUE"""),"2022-04-11 06:51:54 UTC")</f>
        <v>2022-04-11 06:51:54 UTC</v>
      </c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>
      <c r="A4311" s="2" t="s">
        <v>4749</v>
      </c>
      <c r="B4311" s="2" t="s">
        <v>4745</v>
      </c>
      <c r="C4311" s="1"/>
      <c r="D4311" s="1"/>
      <c r="E4311" s="1"/>
      <c r="F4311" s="1" t="str">
        <f>IFERROR(__xludf.DUMMYFUNCTION("""COMPUTED_VALUE"""),"2022-04-11 06:51:54 UTC")</f>
        <v>2022-04-11 06:51:54 UTC</v>
      </c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>
      <c r="A4312" s="2" t="s">
        <v>4750</v>
      </c>
      <c r="B4312" s="1"/>
      <c r="C4312" s="1"/>
      <c r="D4312" s="1"/>
      <c r="E4312" s="1"/>
      <c r="F4312" s="1" t="str">
        <f>IFERROR(__xludf.DUMMYFUNCTION("""COMPUTED_VALUE"""),"2022-04-11 06:51:53 UTC")</f>
        <v>2022-04-11 06:51:53 UTC</v>
      </c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>
      <c r="A4313" s="2" t="s">
        <v>4751</v>
      </c>
      <c r="B4313" s="1"/>
      <c r="C4313" s="1"/>
      <c r="D4313" s="1"/>
      <c r="E4313" s="1"/>
      <c r="F4313" s="1" t="str">
        <f>IFERROR(__xludf.DUMMYFUNCTION("""COMPUTED_VALUE"""),"2022-04-11 06:51:52 UTC")</f>
        <v>2022-04-11 06:51:52 UTC</v>
      </c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>
      <c r="A4314" s="2" t="s">
        <v>4752</v>
      </c>
      <c r="B4314" s="2" t="s">
        <v>2435</v>
      </c>
      <c r="C4314" s="1"/>
      <c r="D4314" s="1"/>
      <c r="E4314" s="1"/>
      <c r="F4314" s="1" t="str">
        <f>IFERROR(__xludf.DUMMYFUNCTION("""COMPUTED_VALUE"""),"2022-04-11 06:51:51 UTC")</f>
        <v>2022-04-11 06:51:51 UTC</v>
      </c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>
      <c r="A4315" s="2" t="s">
        <v>4753</v>
      </c>
      <c r="B4315" s="1"/>
      <c r="C4315" s="1"/>
      <c r="D4315" s="1"/>
      <c r="E4315" s="1"/>
      <c r="F4315" s="1" t="str">
        <f>IFERROR(__xludf.DUMMYFUNCTION("""COMPUTED_VALUE"""),"2022-04-11 06:51:50 UTC")</f>
        <v>2022-04-11 06:51:50 UTC</v>
      </c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>
      <c r="A4316" s="2" t="s">
        <v>4753</v>
      </c>
      <c r="B4316" s="2" t="s">
        <v>823</v>
      </c>
      <c r="C4316" s="1"/>
      <c r="D4316" s="1"/>
      <c r="E4316" s="1"/>
      <c r="F4316" s="1" t="str">
        <f>IFERROR(__xludf.DUMMYFUNCTION("""COMPUTED_VALUE"""),"2022-04-11 06:51:50 UTC")</f>
        <v>2022-04-11 06:51:50 UTC</v>
      </c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>
      <c r="A4317" s="2" t="s">
        <v>4754</v>
      </c>
      <c r="B4317" s="2" t="s">
        <v>2435</v>
      </c>
      <c r="C4317" s="1"/>
      <c r="D4317" s="1"/>
      <c r="E4317" s="1"/>
      <c r="F4317" s="1" t="str">
        <f>IFERROR(__xludf.DUMMYFUNCTION("""COMPUTED_VALUE"""),"2022-04-11 06:51:49 UTC")</f>
        <v>2022-04-11 06:51:49 UTC</v>
      </c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>
      <c r="A4318" s="2" t="s">
        <v>4755</v>
      </c>
      <c r="B4318" s="1"/>
      <c r="C4318" s="1"/>
      <c r="D4318" s="1"/>
      <c r="E4318" s="1"/>
      <c r="F4318" s="1" t="str">
        <f>IFERROR(__xludf.DUMMYFUNCTION("""COMPUTED_VALUE"""),"2022-04-11 06:51:48 UTC")</f>
        <v>2022-04-11 06:51:48 UTC</v>
      </c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>
      <c r="A4319" s="2" t="s">
        <v>4756</v>
      </c>
      <c r="B4319" s="2" t="s">
        <v>2435</v>
      </c>
      <c r="C4319" s="1"/>
      <c r="D4319" s="1"/>
      <c r="E4319" s="1"/>
      <c r="F4319" s="1" t="str">
        <f>IFERROR(__xludf.DUMMYFUNCTION("""COMPUTED_VALUE"""),"2022-04-11 06:51:44 UTC")</f>
        <v>2022-04-11 06:51:44 UTC</v>
      </c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>
      <c r="A4320" s="2" t="s">
        <v>4757</v>
      </c>
      <c r="B4320" s="1"/>
      <c r="C4320" s="1"/>
      <c r="D4320" s="1"/>
      <c r="E4320" s="1"/>
      <c r="F4320" s="1" t="str">
        <f>IFERROR(__xludf.DUMMYFUNCTION("""COMPUTED_VALUE"""),"2022-04-11 06:51:42 UTC")</f>
        <v>2022-04-11 06:51:42 UTC</v>
      </c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>
      <c r="A4321" s="2" t="s">
        <v>4758</v>
      </c>
      <c r="B4321" s="2" t="s">
        <v>2015</v>
      </c>
      <c r="C4321" s="1"/>
      <c r="D4321" s="1"/>
      <c r="E4321" s="1"/>
      <c r="F4321" s="1" t="str">
        <f>IFERROR(__xludf.DUMMYFUNCTION("""COMPUTED_VALUE"""),"2022-04-11 06:51:39 UTC")</f>
        <v>2022-04-11 06:51:39 UTC</v>
      </c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>
      <c r="A4322" s="2" t="s">
        <v>4758</v>
      </c>
      <c r="B4322" s="1"/>
      <c r="C4322" s="1"/>
      <c r="D4322" s="1"/>
      <c r="E4322" s="1"/>
      <c r="F4322" s="1" t="str">
        <f>IFERROR(__xludf.DUMMYFUNCTION("""COMPUTED_VALUE"""),"2022-04-11 06:51:39 UTC")</f>
        <v>2022-04-11 06:51:39 UTC</v>
      </c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>
      <c r="A4323" s="2" t="s">
        <v>4759</v>
      </c>
      <c r="B4323" s="1"/>
      <c r="C4323" s="1"/>
      <c r="D4323" s="1"/>
      <c r="E4323" s="1"/>
      <c r="F4323" s="1" t="str">
        <f>IFERROR(__xludf.DUMMYFUNCTION("""COMPUTED_VALUE"""),"2022-04-11 06:51:37 UTC")</f>
        <v>2022-04-11 06:51:37 UTC</v>
      </c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>
      <c r="A4324" s="2" t="s">
        <v>4760</v>
      </c>
      <c r="B4324" s="2" t="s">
        <v>823</v>
      </c>
      <c r="C4324" s="1"/>
      <c r="D4324" s="1"/>
      <c r="E4324" s="1"/>
      <c r="F4324" s="1" t="str">
        <f>IFERROR(__xludf.DUMMYFUNCTION("""COMPUTED_VALUE"""),"2022-04-11 06:51:34 UTC")</f>
        <v>2022-04-11 06:51:34 UTC</v>
      </c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>
      <c r="A4325" s="2" t="s">
        <v>4761</v>
      </c>
      <c r="B4325" s="2" t="s">
        <v>823</v>
      </c>
      <c r="C4325" s="1"/>
      <c r="D4325" s="1"/>
      <c r="E4325" s="1"/>
      <c r="F4325" s="1" t="str">
        <f>IFERROR(__xludf.DUMMYFUNCTION("""COMPUTED_VALUE"""),"2022-04-11 06:51:29 UTC")</f>
        <v>2022-04-11 06:51:29 UTC</v>
      </c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>
      <c r="A4326" s="2" t="s">
        <v>4762</v>
      </c>
      <c r="B4326" s="2" t="s">
        <v>4763</v>
      </c>
      <c r="C4326" s="1"/>
      <c r="D4326" s="1"/>
      <c r="E4326" s="1"/>
      <c r="F4326" s="1" t="str">
        <f>IFERROR(__xludf.DUMMYFUNCTION("""COMPUTED_VALUE"""),"2022-04-11 06:51:26 UTC")</f>
        <v>2022-04-11 06:51:26 UTC</v>
      </c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>
      <c r="A4327" s="2" t="s">
        <v>4764</v>
      </c>
      <c r="B4327" s="2" t="s">
        <v>823</v>
      </c>
      <c r="C4327" s="1"/>
      <c r="D4327" s="1"/>
      <c r="E4327" s="1"/>
      <c r="F4327" s="1" t="str">
        <f>IFERROR(__xludf.DUMMYFUNCTION("""COMPUTED_VALUE"""),"2022-04-11 06:51:19 UTC")</f>
        <v>2022-04-11 06:51:19 UTC</v>
      </c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>
      <c r="A4328" s="2" t="s">
        <v>4764</v>
      </c>
      <c r="B4328" s="2" t="s">
        <v>4765</v>
      </c>
      <c r="C4328" s="1"/>
      <c r="D4328" s="1"/>
      <c r="E4328" s="1"/>
      <c r="F4328" s="1" t="str">
        <f>IFERROR(__xludf.DUMMYFUNCTION("""COMPUTED_VALUE"""),"2022-04-11 06:51:19 UTC")</f>
        <v>2022-04-11 06:51:19 UTC</v>
      </c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>
      <c r="A4329" s="2" t="s">
        <v>4766</v>
      </c>
      <c r="B4329" s="1"/>
      <c r="C4329" s="1"/>
      <c r="D4329" s="1"/>
      <c r="E4329" s="1"/>
      <c r="F4329" s="1" t="str">
        <f>IFERROR(__xludf.DUMMYFUNCTION("""COMPUTED_VALUE"""),"2022-04-11 06:51:18 UTC")</f>
        <v>2022-04-11 06:51:18 UTC</v>
      </c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>
      <c r="A4330" s="2" t="s">
        <v>4767</v>
      </c>
      <c r="B4330" s="2" t="s">
        <v>4768</v>
      </c>
      <c r="C4330" s="1"/>
      <c r="D4330" s="1"/>
      <c r="E4330" s="1"/>
      <c r="F4330" s="1" t="str">
        <f>IFERROR(__xludf.DUMMYFUNCTION("""COMPUTED_VALUE"""),"2022-04-11 06:51:13 UTC")</f>
        <v>2022-04-11 06:51:13 UTC</v>
      </c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>
      <c r="A4331" s="2" t="s">
        <v>4769</v>
      </c>
      <c r="B4331" s="1"/>
      <c r="C4331" s="1"/>
      <c r="D4331" s="1"/>
      <c r="E4331" s="1"/>
      <c r="F4331" s="1" t="str">
        <f>IFERROR(__xludf.DUMMYFUNCTION("""COMPUTED_VALUE"""),"2022-04-11 06:51:11 UTC")</f>
        <v>2022-04-11 06:51:11 UTC</v>
      </c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>
      <c r="A4332" s="2" t="s">
        <v>4770</v>
      </c>
      <c r="B4332" s="1"/>
      <c r="C4332" s="1"/>
      <c r="D4332" s="1"/>
      <c r="E4332" s="1"/>
      <c r="F4332" s="1" t="str">
        <f>IFERROR(__xludf.DUMMYFUNCTION("""COMPUTED_VALUE"""),"2022-04-11 06:51:09 UTC")</f>
        <v>2022-04-11 06:51:09 UTC</v>
      </c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>
      <c r="A4333" s="2" t="s">
        <v>4770</v>
      </c>
      <c r="B4333" s="2" t="s">
        <v>137</v>
      </c>
      <c r="C4333" s="1"/>
      <c r="D4333" s="1"/>
      <c r="E4333" s="1"/>
      <c r="F4333" s="1" t="str">
        <f>IFERROR(__xludf.DUMMYFUNCTION("""COMPUTED_VALUE"""),"2022-04-11 06:51:09 UTC")</f>
        <v>2022-04-11 06:51:09 UTC</v>
      </c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>
      <c r="A4334" s="2" t="s">
        <v>4771</v>
      </c>
      <c r="B4334" s="2" t="s">
        <v>823</v>
      </c>
      <c r="C4334" s="1"/>
      <c r="D4334" s="1"/>
      <c r="E4334" s="1"/>
      <c r="F4334" s="1" t="str">
        <f>IFERROR(__xludf.DUMMYFUNCTION("""COMPUTED_VALUE"""),"2022-04-11 06:51:08 UTC")</f>
        <v>2022-04-11 06:51:08 UTC</v>
      </c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>
      <c r="A4335" s="2" t="s">
        <v>4772</v>
      </c>
      <c r="B4335" s="2" t="s">
        <v>137</v>
      </c>
      <c r="C4335" s="1"/>
      <c r="D4335" s="1"/>
      <c r="E4335" s="1"/>
      <c r="F4335" s="1" t="str">
        <f>IFERROR(__xludf.DUMMYFUNCTION("""COMPUTED_VALUE"""),"2022-04-11 06:51:07 UTC")</f>
        <v>2022-04-11 06:51:07 UTC</v>
      </c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>
      <c r="A4336" s="2" t="s">
        <v>4772</v>
      </c>
      <c r="B4336" s="2" t="s">
        <v>4149</v>
      </c>
      <c r="C4336" s="1"/>
      <c r="D4336" s="1"/>
      <c r="E4336" s="1"/>
      <c r="F4336" s="1" t="str">
        <f>IFERROR(__xludf.DUMMYFUNCTION("""COMPUTED_VALUE"""),"2022-04-11 06:51:07 UTC")</f>
        <v>2022-04-11 06:51:07 UTC</v>
      </c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>
      <c r="A4337" s="2" t="s">
        <v>4773</v>
      </c>
      <c r="B4337" s="2" t="s">
        <v>4149</v>
      </c>
      <c r="C4337" s="1"/>
      <c r="D4337" s="1"/>
      <c r="E4337" s="1"/>
      <c r="F4337" s="1" t="str">
        <f>IFERROR(__xludf.DUMMYFUNCTION("""COMPUTED_VALUE"""),"2022-04-11 06:51:05 UTC")</f>
        <v>2022-04-11 06:51:05 UTC</v>
      </c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>
      <c r="A4338" s="2" t="s">
        <v>4774</v>
      </c>
      <c r="B4338" s="2" t="s">
        <v>137</v>
      </c>
      <c r="C4338" s="1"/>
      <c r="D4338" s="1"/>
      <c r="E4338" s="1"/>
      <c r="F4338" s="1" t="str">
        <f>IFERROR(__xludf.DUMMYFUNCTION("""COMPUTED_VALUE"""),"2022-04-11 06:51:03 UTC")</f>
        <v>2022-04-11 06:51:03 UTC</v>
      </c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>
      <c r="A4339" s="2" t="s">
        <v>4775</v>
      </c>
      <c r="B4339" s="2" t="s">
        <v>137</v>
      </c>
      <c r="C4339" s="1"/>
      <c r="D4339" s="1"/>
      <c r="E4339" s="1"/>
      <c r="F4339" s="1" t="str">
        <f>IFERROR(__xludf.DUMMYFUNCTION("""COMPUTED_VALUE"""),"2022-04-11 06:51:01 UTC")</f>
        <v>2022-04-11 06:51:01 UTC</v>
      </c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>
      <c r="A4340" s="2" t="s">
        <v>4776</v>
      </c>
      <c r="B4340" s="1"/>
      <c r="C4340" s="1"/>
      <c r="D4340" s="1"/>
      <c r="E4340" s="1"/>
      <c r="F4340" s="1" t="str">
        <f>IFERROR(__xludf.DUMMYFUNCTION("""COMPUTED_VALUE"""),"2022-04-11 06:50:59 UTC")</f>
        <v>2022-04-11 06:50:59 UTC</v>
      </c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>
      <c r="A4341" s="2" t="s">
        <v>4777</v>
      </c>
      <c r="B4341" s="1"/>
      <c r="C4341" s="1"/>
      <c r="D4341" s="1"/>
      <c r="E4341" s="1"/>
      <c r="F4341" s="1" t="str">
        <f>IFERROR(__xludf.DUMMYFUNCTION("""COMPUTED_VALUE"""),"2022-04-11 06:50:58 UTC")</f>
        <v>2022-04-11 06:50:58 UTC</v>
      </c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>
      <c r="A4342" s="2" t="s">
        <v>4778</v>
      </c>
      <c r="B4342" s="2" t="s">
        <v>4768</v>
      </c>
      <c r="C4342" s="1"/>
      <c r="D4342" s="1"/>
      <c r="E4342" s="1"/>
      <c r="F4342" s="1" t="str">
        <f>IFERROR(__xludf.DUMMYFUNCTION("""COMPUTED_VALUE"""),"2022-04-11 06:50:55 UTC")</f>
        <v>2022-04-11 06:50:55 UTC</v>
      </c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>
      <c r="A4343" s="2" t="s">
        <v>4779</v>
      </c>
      <c r="B4343" s="1"/>
      <c r="C4343" s="1"/>
      <c r="D4343" s="1"/>
      <c r="E4343" s="1"/>
      <c r="F4343" s="1" t="str">
        <f>IFERROR(__xludf.DUMMYFUNCTION("""COMPUTED_VALUE"""),"2022-04-11 06:50:54 UTC")</f>
        <v>2022-04-11 06:50:54 UTC</v>
      </c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>
      <c r="A4344" s="2" t="s">
        <v>4780</v>
      </c>
      <c r="B4344" s="1"/>
      <c r="C4344" s="1"/>
      <c r="D4344" s="1"/>
      <c r="E4344" s="1"/>
      <c r="F4344" s="1" t="str">
        <f>IFERROR(__xludf.DUMMYFUNCTION("""COMPUTED_VALUE"""),"2022-04-11 06:50:53 UTC")</f>
        <v>2022-04-11 06:50:53 UTC</v>
      </c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>
      <c r="A4345" s="2" t="s">
        <v>4781</v>
      </c>
      <c r="B4345" s="2" t="s">
        <v>137</v>
      </c>
      <c r="C4345" s="1"/>
      <c r="D4345" s="1"/>
      <c r="E4345" s="1"/>
      <c r="F4345" s="1" t="str">
        <f>IFERROR(__xludf.DUMMYFUNCTION("""COMPUTED_VALUE"""),"2022-04-11 06:50:52 UTC")</f>
        <v>2022-04-11 06:50:52 UTC</v>
      </c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>
      <c r="A4346" s="2" t="s">
        <v>4782</v>
      </c>
      <c r="B4346" s="1"/>
      <c r="C4346" s="1"/>
      <c r="D4346" s="1"/>
      <c r="E4346" s="1"/>
      <c r="F4346" s="1" t="str">
        <f>IFERROR(__xludf.DUMMYFUNCTION("""COMPUTED_VALUE"""),"2022-04-11 06:50:50 UTC")</f>
        <v>2022-04-11 06:50:50 UTC</v>
      </c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>
      <c r="A4347" s="2" t="s">
        <v>4783</v>
      </c>
      <c r="B4347" s="2" t="s">
        <v>1189</v>
      </c>
      <c r="C4347" s="1"/>
      <c r="D4347" s="1"/>
      <c r="E4347" s="1"/>
      <c r="F4347" s="1" t="str">
        <f>IFERROR(__xludf.DUMMYFUNCTION("""COMPUTED_VALUE"""),"2022-04-11 06:50:46 UTC")</f>
        <v>2022-04-11 06:50:46 UTC</v>
      </c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>
      <c r="A4348" s="2" t="s">
        <v>4784</v>
      </c>
      <c r="B4348" s="1"/>
      <c r="C4348" s="1"/>
      <c r="D4348" s="1"/>
      <c r="E4348" s="1"/>
      <c r="F4348" s="1" t="str">
        <f>IFERROR(__xludf.DUMMYFUNCTION("""COMPUTED_VALUE"""),"2022-04-11 06:50:45 UTC")</f>
        <v>2022-04-11 06:50:45 UTC</v>
      </c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>
      <c r="A4349" s="2" t="s">
        <v>4784</v>
      </c>
      <c r="B4349" s="1"/>
      <c r="C4349" s="1"/>
      <c r="D4349" s="1"/>
      <c r="E4349" s="1"/>
      <c r="F4349" s="1" t="str">
        <f>IFERROR(__xludf.DUMMYFUNCTION("""COMPUTED_VALUE"""),"2022-04-11 06:50:45 UTC")</f>
        <v>2022-04-11 06:50:45 UTC</v>
      </c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>
      <c r="A4350" s="2" t="s">
        <v>4785</v>
      </c>
      <c r="B4350" s="2" t="s">
        <v>1189</v>
      </c>
      <c r="C4350" s="1"/>
      <c r="D4350" s="1"/>
      <c r="E4350" s="1"/>
      <c r="F4350" s="1" t="str">
        <f>IFERROR(__xludf.DUMMYFUNCTION("""COMPUTED_VALUE"""),"2022-04-11 06:50:43 UTC")</f>
        <v>2022-04-11 06:50:43 UTC</v>
      </c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>
      <c r="A4351" s="2" t="s">
        <v>4786</v>
      </c>
      <c r="B4351" s="1"/>
      <c r="C4351" s="1"/>
      <c r="D4351" s="1"/>
      <c r="E4351" s="1"/>
      <c r="F4351" s="1" t="str">
        <f>IFERROR(__xludf.DUMMYFUNCTION("""COMPUTED_VALUE"""),"2022-04-11 06:50:41 UTC")</f>
        <v>2022-04-11 06:50:41 UTC</v>
      </c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>
      <c r="A4352" s="2" t="s">
        <v>4787</v>
      </c>
      <c r="B4352" s="1"/>
      <c r="C4352" s="1"/>
      <c r="D4352" s="1"/>
      <c r="E4352" s="1"/>
      <c r="F4352" s="1" t="str">
        <f>IFERROR(__xludf.DUMMYFUNCTION("""COMPUTED_VALUE"""),"2022-04-11 06:50:39 UTC")</f>
        <v>2022-04-11 06:50:39 UTC</v>
      </c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>
      <c r="A4353" s="2" t="s">
        <v>4788</v>
      </c>
      <c r="B4353" s="2" t="s">
        <v>4748</v>
      </c>
      <c r="C4353" s="1"/>
      <c r="D4353" s="1"/>
      <c r="E4353" s="1"/>
      <c r="F4353" s="1" t="str">
        <f>IFERROR(__xludf.DUMMYFUNCTION("""COMPUTED_VALUE"""),"2022-04-11 06:50:38 UTC")</f>
        <v>2022-04-11 06:50:38 UTC</v>
      </c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>
      <c r="A4354" s="2" t="s">
        <v>4788</v>
      </c>
      <c r="B4354" s="2" t="s">
        <v>1189</v>
      </c>
      <c r="C4354" s="1"/>
      <c r="D4354" s="1"/>
      <c r="E4354" s="1"/>
      <c r="F4354" s="1" t="str">
        <f>IFERROR(__xludf.DUMMYFUNCTION("""COMPUTED_VALUE"""),"2022-04-11 06:50:38 UTC")</f>
        <v>2022-04-11 06:50:38 UTC</v>
      </c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>
      <c r="A4355" s="2" t="s">
        <v>4789</v>
      </c>
      <c r="B4355" s="1"/>
      <c r="C4355" s="1"/>
      <c r="D4355" s="1"/>
      <c r="E4355" s="1"/>
      <c r="F4355" s="1" t="str">
        <f>IFERROR(__xludf.DUMMYFUNCTION("""COMPUTED_VALUE"""),"2022-04-11 06:50:37 UTC")</f>
        <v>2022-04-11 06:50:37 UTC</v>
      </c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>
      <c r="A4356" s="2" t="s">
        <v>4790</v>
      </c>
      <c r="B4356" s="1"/>
      <c r="C4356" s="1"/>
      <c r="D4356" s="1"/>
      <c r="E4356" s="1"/>
      <c r="F4356" s="1" t="str">
        <f>IFERROR(__xludf.DUMMYFUNCTION("""COMPUTED_VALUE"""),"2022-04-11 06:50:36 UTC")</f>
        <v>2022-04-11 06:50:36 UTC</v>
      </c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>
      <c r="A4357" s="2" t="s">
        <v>4791</v>
      </c>
      <c r="B4357" s="2" t="s">
        <v>4748</v>
      </c>
      <c r="C4357" s="1"/>
      <c r="D4357" s="1"/>
      <c r="E4357" s="1"/>
      <c r="F4357" s="1" t="str">
        <f>IFERROR(__xludf.DUMMYFUNCTION("""COMPUTED_VALUE"""),"2022-04-11 06:50:35 UTC")</f>
        <v>2022-04-11 06:50:35 UTC</v>
      </c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>
      <c r="A4358" s="2" t="s">
        <v>4792</v>
      </c>
      <c r="B4358" s="2" t="s">
        <v>1189</v>
      </c>
      <c r="C4358" s="1"/>
      <c r="D4358" s="1"/>
      <c r="E4358" s="1"/>
      <c r="F4358" s="1" t="str">
        <f>IFERROR(__xludf.DUMMYFUNCTION("""COMPUTED_VALUE"""),"2022-04-11 06:50:34 UTC")</f>
        <v>2022-04-11 06:50:34 UTC</v>
      </c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>
      <c r="A4359" s="2" t="s">
        <v>4793</v>
      </c>
      <c r="B4359" s="2" t="s">
        <v>4748</v>
      </c>
      <c r="C4359" s="1"/>
      <c r="D4359" s="1"/>
      <c r="E4359" s="1"/>
      <c r="F4359" s="1" t="str">
        <f>IFERROR(__xludf.DUMMYFUNCTION("""COMPUTED_VALUE"""),"2022-04-11 06:50:33 UTC")</f>
        <v>2022-04-11 06:50:33 UTC</v>
      </c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>
      <c r="A4360" s="2" t="s">
        <v>4793</v>
      </c>
      <c r="B4360" s="2" t="s">
        <v>4794</v>
      </c>
      <c r="C4360" s="1"/>
      <c r="D4360" s="1"/>
      <c r="E4360" s="1"/>
      <c r="F4360" s="1" t="str">
        <f>IFERROR(__xludf.DUMMYFUNCTION("""COMPUTED_VALUE"""),"2022-04-11 06:50:33 UTC")</f>
        <v>2022-04-11 06:50:33 UTC</v>
      </c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>
      <c r="A4361" s="2" t="s">
        <v>4793</v>
      </c>
      <c r="B4361" s="2" t="s">
        <v>4795</v>
      </c>
      <c r="C4361" s="1"/>
      <c r="D4361" s="1"/>
      <c r="E4361" s="1"/>
      <c r="F4361" s="1" t="str">
        <f>IFERROR(__xludf.DUMMYFUNCTION("""COMPUTED_VALUE"""),"2022-04-11 06:50:33 UTC")</f>
        <v>2022-04-11 06:50:33 UTC</v>
      </c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>
      <c r="A4362" s="2" t="s">
        <v>4796</v>
      </c>
      <c r="B4362" s="2" t="s">
        <v>1189</v>
      </c>
      <c r="C4362" s="1"/>
      <c r="D4362" s="1"/>
      <c r="E4362" s="1"/>
      <c r="F4362" s="1" t="str">
        <f>IFERROR(__xludf.DUMMYFUNCTION("""COMPUTED_VALUE"""),"2022-04-11 06:50:32 UTC")</f>
        <v>2022-04-11 06:50:32 UTC</v>
      </c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>
      <c r="A4363" s="2" t="s">
        <v>4797</v>
      </c>
      <c r="B4363" s="2" t="s">
        <v>4748</v>
      </c>
      <c r="C4363" s="1"/>
      <c r="D4363" s="1"/>
      <c r="E4363" s="1"/>
      <c r="F4363" s="1" t="str">
        <f>IFERROR(__xludf.DUMMYFUNCTION("""COMPUTED_VALUE"""),"2022-04-11 06:50:31 UTC")</f>
        <v>2022-04-11 06:50:31 UTC</v>
      </c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>
      <c r="A4364" s="2" t="s">
        <v>4798</v>
      </c>
      <c r="B4364" s="2" t="s">
        <v>1189</v>
      </c>
      <c r="C4364" s="1"/>
      <c r="D4364" s="1"/>
      <c r="E4364" s="1"/>
      <c r="F4364" s="1" t="str">
        <f>IFERROR(__xludf.DUMMYFUNCTION("""COMPUTED_VALUE"""),"2022-04-11 06:50:30 UTC")</f>
        <v>2022-04-11 06:50:30 UTC</v>
      </c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>
      <c r="A4365" s="2" t="s">
        <v>4799</v>
      </c>
      <c r="B4365" s="1"/>
      <c r="C4365" s="1"/>
      <c r="D4365" s="1"/>
      <c r="E4365" s="1"/>
      <c r="F4365" s="1" t="str">
        <f>IFERROR(__xludf.DUMMYFUNCTION("""COMPUTED_VALUE"""),"2022-04-11 06:50:29 UTC")</f>
        <v>2022-04-11 06:50:29 UTC</v>
      </c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>
      <c r="A4366" s="2" t="s">
        <v>4799</v>
      </c>
      <c r="B4366" s="2" t="s">
        <v>4748</v>
      </c>
      <c r="C4366" s="1"/>
      <c r="D4366" s="1"/>
      <c r="E4366" s="1"/>
      <c r="F4366" s="1" t="str">
        <f>IFERROR(__xludf.DUMMYFUNCTION("""COMPUTED_VALUE"""),"2022-04-11 06:50:29 UTC")</f>
        <v>2022-04-11 06:50:29 UTC</v>
      </c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>
      <c r="A4367" s="2" t="s">
        <v>4800</v>
      </c>
      <c r="B4367" s="1"/>
      <c r="C4367" s="1"/>
      <c r="D4367" s="1"/>
      <c r="E4367" s="1"/>
      <c r="F4367" s="1" t="str">
        <f>IFERROR(__xludf.DUMMYFUNCTION("""COMPUTED_VALUE"""),"2022-04-11 06:50:27 UTC")</f>
        <v>2022-04-11 06:50:27 UTC</v>
      </c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>
      <c r="A4368" s="2" t="s">
        <v>4800</v>
      </c>
      <c r="B4368" s="2" t="s">
        <v>4801</v>
      </c>
      <c r="C4368" s="1"/>
      <c r="D4368" s="1"/>
      <c r="E4368" s="1"/>
      <c r="F4368" s="1" t="str">
        <f>IFERROR(__xludf.DUMMYFUNCTION("""COMPUTED_VALUE"""),"2022-04-11 06:50:27 UTC")</f>
        <v>2022-04-11 06:50:27 UTC</v>
      </c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>
      <c r="A4369" s="2" t="s">
        <v>4802</v>
      </c>
      <c r="B4369" s="2" t="s">
        <v>4794</v>
      </c>
      <c r="C4369" s="1"/>
      <c r="D4369" s="1"/>
      <c r="E4369" s="1"/>
      <c r="F4369" s="1" t="str">
        <f>IFERROR(__xludf.DUMMYFUNCTION("""COMPUTED_VALUE"""),"2022-04-11 06:50:25 UTC")</f>
        <v>2022-04-11 06:50:25 UTC</v>
      </c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>
      <c r="A4370" s="2" t="s">
        <v>4803</v>
      </c>
      <c r="B4370" s="1"/>
      <c r="C4370" s="1"/>
      <c r="D4370" s="1"/>
      <c r="E4370" s="1"/>
      <c r="F4370" s="1" t="str">
        <f>IFERROR(__xludf.DUMMYFUNCTION("""COMPUTED_VALUE"""),"2022-04-11 06:50:22 UTC")</f>
        <v>2022-04-11 06:50:22 UTC</v>
      </c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>
      <c r="A4371" s="2" t="s">
        <v>4804</v>
      </c>
      <c r="B4371" s="1"/>
      <c r="C4371" s="1"/>
      <c r="D4371" s="1"/>
      <c r="E4371" s="1"/>
      <c r="F4371" s="1" t="str">
        <f>IFERROR(__xludf.DUMMYFUNCTION("""COMPUTED_VALUE"""),"2022-04-11 06:50:21 UTC")</f>
        <v>2022-04-11 06:50:21 UTC</v>
      </c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>
      <c r="A4372" s="2" t="s">
        <v>4805</v>
      </c>
      <c r="B4372" s="1"/>
      <c r="C4372" s="1"/>
      <c r="D4372" s="1"/>
      <c r="E4372" s="1"/>
      <c r="F4372" s="1" t="str">
        <f>IFERROR(__xludf.DUMMYFUNCTION("""COMPUTED_VALUE"""),"2022-04-11 06:50:19 UTC")</f>
        <v>2022-04-11 06:50:19 UTC</v>
      </c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>
      <c r="A4373" s="2" t="s">
        <v>4806</v>
      </c>
      <c r="B4373" s="1"/>
      <c r="C4373" s="1"/>
      <c r="D4373" s="1"/>
      <c r="E4373" s="1"/>
      <c r="F4373" s="1" t="str">
        <f>IFERROR(__xludf.DUMMYFUNCTION("""COMPUTED_VALUE"""),"2022-04-11 06:50:18 UTC")</f>
        <v>2022-04-11 06:50:18 UTC</v>
      </c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>
      <c r="A4374" s="2" t="s">
        <v>4807</v>
      </c>
      <c r="B4374" s="2" t="s">
        <v>4748</v>
      </c>
      <c r="C4374" s="1"/>
      <c r="D4374" s="1"/>
      <c r="E4374" s="1"/>
      <c r="F4374" s="1" t="str">
        <f>IFERROR(__xludf.DUMMYFUNCTION("""COMPUTED_VALUE"""),"2022-04-11 06:50:17 UTC")</f>
        <v>2022-04-11 06:50:17 UTC</v>
      </c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>
      <c r="A4375" s="2" t="s">
        <v>4808</v>
      </c>
      <c r="B4375" s="1"/>
      <c r="C4375" s="1"/>
      <c r="D4375" s="1"/>
      <c r="E4375" s="1"/>
      <c r="F4375" s="1" t="str">
        <f>IFERROR(__xludf.DUMMYFUNCTION("""COMPUTED_VALUE"""),"2022-04-11 06:50:15 UTC")</f>
        <v>2022-04-11 06:50:15 UTC</v>
      </c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>
      <c r="A4376" s="2" t="s">
        <v>4808</v>
      </c>
      <c r="B4376" s="2" t="s">
        <v>4748</v>
      </c>
      <c r="C4376" s="1"/>
      <c r="D4376" s="1"/>
      <c r="E4376" s="1"/>
      <c r="F4376" s="1" t="str">
        <f>IFERROR(__xludf.DUMMYFUNCTION("""COMPUTED_VALUE"""),"2022-04-11 06:50:15 UTC")</f>
        <v>2022-04-11 06:50:15 UTC</v>
      </c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>
      <c r="A4377" s="2" t="s">
        <v>4809</v>
      </c>
      <c r="B4377" s="2" t="s">
        <v>4768</v>
      </c>
      <c r="C4377" s="1"/>
      <c r="D4377" s="1"/>
      <c r="E4377" s="1"/>
      <c r="F4377" s="1" t="str">
        <f>IFERROR(__xludf.DUMMYFUNCTION("""COMPUTED_VALUE"""),"2022-04-11 06:50:14 UTC")</f>
        <v>2022-04-11 06:50:14 UTC</v>
      </c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>
      <c r="A4378" s="2" t="s">
        <v>4810</v>
      </c>
      <c r="B4378" s="1"/>
      <c r="C4378" s="1"/>
      <c r="D4378" s="1"/>
      <c r="E4378" s="1"/>
      <c r="F4378" s="1" t="str">
        <f>IFERROR(__xludf.DUMMYFUNCTION("""COMPUTED_VALUE"""),"2022-04-11 06:50:13 UTC")</f>
        <v>2022-04-11 06:50:13 UTC</v>
      </c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>
      <c r="A4379" s="2" t="s">
        <v>4811</v>
      </c>
      <c r="B4379" s="1"/>
      <c r="C4379" s="1"/>
      <c r="D4379" s="1"/>
      <c r="E4379" s="1"/>
      <c r="F4379" s="1" t="str">
        <f>IFERROR(__xludf.DUMMYFUNCTION("""COMPUTED_VALUE"""),"2022-04-11 06:50:11 UTC")</f>
        <v>2022-04-11 06:50:11 UTC</v>
      </c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>
      <c r="A4380" s="2" t="s">
        <v>4812</v>
      </c>
      <c r="B4380" s="2" t="s">
        <v>4374</v>
      </c>
      <c r="C4380" s="1"/>
      <c r="D4380" s="1"/>
      <c r="E4380" s="1"/>
      <c r="F4380" s="1" t="str">
        <f>IFERROR(__xludf.DUMMYFUNCTION("""COMPUTED_VALUE"""),"2022-04-11 06:50:07 UTC")</f>
        <v>2022-04-11 06:50:07 UTC</v>
      </c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>
      <c r="A4381" s="2" t="s">
        <v>4813</v>
      </c>
      <c r="B4381" s="2" t="s">
        <v>4814</v>
      </c>
      <c r="C4381" s="1"/>
      <c r="D4381" s="1"/>
      <c r="E4381" s="1"/>
      <c r="F4381" s="1" t="str">
        <f>IFERROR(__xludf.DUMMYFUNCTION("""COMPUTED_VALUE"""),"2022-04-11 06:50:06 UTC")</f>
        <v>2022-04-11 06:50:06 UTC</v>
      </c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>
      <c r="A4382" s="2" t="s">
        <v>4813</v>
      </c>
      <c r="B4382" s="2" t="s">
        <v>3672</v>
      </c>
      <c r="C4382" s="1"/>
      <c r="D4382" s="1"/>
      <c r="E4382" s="1"/>
      <c r="F4382" s="1" t="str">
        <f>IFERROR(__xludf.DUMMYFUNCTION("""COMPUTED_VALUE"""),"2022-04-11 06:50:06 UTC")</f>
        <v>2022-04-11 06:50:06 UTC</v>
      </c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>
      <c r="A4383" s="2" t="s">
        <v>4813</v>
      </c>
      <c r="B4383" s="2" t="s">
        <v>3672</v>
      </c>
      <c r="C4383" s="1"/>
      <c r="D4383" s="1"/>
      <c r="E4383" s="1"/>
      <c r="F4383" s="1" t="str">
        <f>IFERROR(__xludf.DUMMYFUNCTION("""COMPUTED_VALUE"""),"2022-04-11 06:50:06 UTC")</f>
        <v>2022-04-11 06:50:06 UTC</v>
      </c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>
      <c r="A4384" s="2" t="s">
        <v>4815</v>
      </c>
      <c r="B4384" s="2" t="s">
        <v>3672</v>
      </c>
      <c r="C4384" s="1"/>
      <c r="D4384" s="1"/>
      <c r="E4384" s="1"/>
      <c r="F4384" s="1" t="str">
        <f>IFERROR(__xludf.DUMMYFUNCTION("""COMPUTED_VALUE"""),"2022-04-11 06:50:05 UTC")</f>
        <v>2022-04-11 06:50:05 UTC</v>
      </c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>
      <c r="A4385" s="2" t="s">
        <v>4816</v>
      </c>
      <c r="B4385" s="2" t="s">
        <v>3672</v>
      </c>
      <c r="C4385" s="1"/>
      <c r="D4385" s="1"/>
      <c r="E4385" s="1"/>
      <c r="F4385" s="1" t="str">
        <f>IFERROR(__xludf.DUMMYFUNCTION("""COMPUTED_VALUE"""),"2022-04-11 06:50:04 UTC")</f>
        <v>2022-04-11 06:50:04 UTC</v>
      </c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>
      <c r="A4386" s="2" t="s">
        <v>4817</v>
      </c>
      <c r="B4386" s="1"/>
      <c r="C4386" s="1"/>
      <c r="D4386" s="1"/>
      <c r="E4386" s="1"/>
      <c r="F4386" s="1" t="str">
        <f>IFERROR(__xludf.DUMMYFUNCTION("""COMPUTED_VALUE"""),"2022-04-11 06:50:03 UTC")</f>
        <v>2022-04-11 06:50:03 UTC</v>
      </c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>
      <c r="A4387" s="2" t="s">
        <v>4817</v>
      </c>
      <c r="B4387" s="2" t="s">
        <v>3672</v>
      </c>
      <c r="C4387" s="1"/>
      <c r="D4387" s="1"/>
      <c r="E4387" s="1"/>
      <c r="F4387" s="1" t="str">
        <f>IFERROR(__xludf.DUMMYFUNCTION("""COMPUTED_VALUE"""),"2022-04-11 06:50:03 UTC")</f>
        <v>2022-04-11 06:50:03 UTC</v>
      </c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>
      <c r="A4388" s="2" t="s">
        <v>4818</v>
      </c>
      <c r="B4388" s="2" t="s">
        <v>3672</v>
      </c>
      <c r="C4388" s="1"/>
      <c r="D4388" s="1"/>
      <c r="E4388" s="1"/>
      <c r="F4388" s="1" t="str">
        <f>IFERROR(__xludf.DUMMYFUNCTION("""COMPUTED_VALUE"""),"2022-04-11 06:50:02 UTC")</f>
        <v>2022-04-11 06:50:02 UTC</v>
      </c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>
      <c r="A4389" s="2" t="s">
        <v>4819</v>
      </c>
      <c r="B4389" s="2" t="s">
        <v>4820</v>
      </c>
      <c r="C4389" s="1"/>
      <c r="D4389" s="1"/>
      <c r="E4389" s="1"/>
      <c r="F4389" s="1" t="str">
        <f>IFERROR(__xludf.DUMMYFUNCTION("""COMPUTED_VALUE"""),"2022-04-11 06:50:01 UTC")</f>
        <v>2022-04-11 06:50:01 UTC</v>
      </c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>
      <c r="A4390" s="2" t="s">
        <v>4819</v>
      </c>
      <c r="B4390" s="2" t="s">
        <v>3672</v>
      </c>
      <c r="C4390" s="1"/>
      <c r="D4390" s="1"/>
      <c r="E4390" s="1"/>
      <c r="F4390" s="1" t="str">
        <f>IFERROR(__xludf.DUMMYFUNCTION("""COMPUTED_VALUE"""),"2022-04-11 06:50:01 UTC")</f>
        <v>2022-04-11 06:50:01 UTC</v>
      </c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>
      <c r="A4391" s="2" t="s">
        <v>4819</v>
      </c>
      <c r="B4391" s="2" t="s">
        <v>3672</v>
      </c>
      <c r="C4391" s="1"/>
      <c r="D4391" s="1"/>
      <c r="E4391" s="1"/>
      <c r="F4391" s="1" t="str">
        <f>IFERROR(__xludf.DUMMYFUNCTION("""COMPUTED_VALUE"""),"2022-04-11 06:50:01 UTC")</f>
        <v>2022-04-11 06:50:01 UTC</v>
      </c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>
      <c r="A4392" s="2" t="s">
        <v>4819</v>
      </c>
      <c r="B4392" s="2" t="s">
        <v>4814</v>
      </c>
      <c r="C4392" s="1"/>
      <c r="D4392" s="1"/>
      <c r="E4392" s="1"/>
      <c r="F4392" s="1" t="str">
        <f>IFERROR(__xludf.DUMMYFUNCTION("""COMPUTED_VALUE"""),"2022-04-11 06:50:01 UTC")</f>
        <v>2022-04-11 06:50:01 UTC</v>
      </c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>
      <c r="A4393" s="2" t="s">
        <v>4821</v>
      </c>
      <c r="B4393" s="2" t="s">
        <v>3672</v>
      </c>
      <c r="C4393" s="1"/>
      <c r="D4393" s="1"/>
      <c r="E4393" s="1"/>
      <c r="F4393" s="1" t="str">
        <f>IFERROR(__xludf.DUMMYFUNCTION("""COMPUTED_VALUE"""),"2022-04-11 06:50:00 UTC")</f>
        <v>2022-04-11 06:50:00 UTC</v>
      </c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>
      <c r="A4394" s="2" t="s">
        <v>4821</v>
      </c>
      <c r="B4394" s="2" t="s">
        <v>2188</v>
      </c>
      <c r="C4394" s="1"/>
      <c r="D4394" s="1"/>
      <c r="E4394" s="1"/>
      <c r="F4394" s="1" t="str">
        <f>IFERROR(__xludf.DUMMYFUNCTION("""COMPUTED_VALUE"""),"2022-04-11 06:50:00 UTC")</f>
        <v>2022-04-11 06:50:00 UTC</v>
      </c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>
      <c r="A4395" s="2" t="s">
        <v>4822</v>
      </c>
      <c r="B4395" s="2" t="s">
        <v>4820</v>
      </c>
      <c r="C4395" s="1"/>
      <c r="D4395" s="1"/>
      <c r="E4395" s="1"/>
      <c r="F4395" s="1" t="str">
        <f>IFERROR(__xludf.DUMMYFUNCTION("""COMPUTED_VALUE"""),"2022-04-11 06:49:59 UTC")</f>
        <v>2022-04-11 06:49:59 UTC</v>
      </c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>
      <c r="A4396" s="2" t="s">
        <v>4822</v>
      </c>
      <c r="B4396" s="2" t="s">
        <v>3672</v>
      </c>
      <c r="C4396" s="1"/>
      <c r="D4396" s="1"/>
      <c r="E4396" s="1"/>
      <c r="F4396" s="1" t="str">
        <f>IFERROR(__xludf.DUMMYFUNCTION("""COMPUTED_VALUE"""),"2022-04-11 06:49:59 UTC")</f>
        <v>2022-04-11 06:49:59 UTC</v>
      </c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>
      <c r="A4397" s="2" t="s">
        <v>4823</v>
      </c>
      <c r="B4397" s="2" t="s">
        <v>3672</v>
      </c>
      <c r="C4397" s="1"/>
      <c r="D4397" s="1"/>
      <c r="E4397" s="1"/>
      <c r="F4397" s="1" t="str">
        <f>IFERROR(__xludf.DUMMYFUNCTION("""COMPUTED_VALUE"""),"2022-04-11 06:49:58 UTC")</f>
        <v>2022-04-11 06:49:58 UTC</v>
      </c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>
      <c r="A4398" s="2" t="s">
        <v>4824</v>
      </c>
      <c r="B4398" s="1"/>
      <c r="C4398" s="1"/>
      <c r="D4398" s="1"/>
      <c r="E4398" s="1"/>
      <c r="F4398" s="1" t="str">
        <f>IFERROR(__xludf.DUMMYFUNCTION("""COMPUTED_VALUE"""),"2022-04-11 06:49:57 UTC")</f>
        <v>2022-04-11 06:49:57 UTC</v>
      </c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>
      <c r="A4399" s="2" t="s">
        <v>4824</v>
      </c>
      <c r="B4399" s="2" t="s">
        <v>3672</v>
      </c>
      <c r="C4399" s="1"/>
      <c r="D4399" s="1"/>
      <c r="E4399" s="1"/>
      <c r="F4399" s="1" t="str">
        <f>IFERROR(__xludf.DUMMYFUNCTION("""COMPUTED_VALUE"""),"2022-04-11 06:49:57 UTC")</f>
        <v>2022-04-11 06:49:57 UTC</v>
      </c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>
      <c r="A4400" s="2" t="s">
        <v>4825</v>
      </c>
      <c r="B4400" s="1"/>
      <c r="C4400" s="1"/>
      <c r="D4400" s="1"/>
      <c r="E4400" s="1"/>
      <c r="F4400" s="1" t="str">
        <f>IFERROR(__xludf.DUMMYFUNCTION("""COMPUTED_VALUE"""),"2022-04-11 06:49:56 UTC")</f>
        <v>2022-04-11 06:49:56 UTC</v>
      </c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>
      <c r="A4401" s="2" t="s">
        <v>4825</v>
      </c>
      <c r="B4401" s="2" t="s">
        <v>3672</v>
      </c>
      <c r="C4401" s="1"/>
      <c r="D4401" s="1"/>
      <c r="E4401" s="1"/>
      <c r="F4401" s="1" t="str">
        <f>IFERROR(__xludf.DUMMYFUNCTION("""COMPUTED_VALUE"""),"2022-04-11 06:49:56 UTC")</f>
        <v>2022-04-11 06:49:56 UTC</v>
      </c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>
      <c r="A4402" s="2" t="s">
        <v>4825</v>
      </c>
      <c r="B4402" s="2" t="s">
        <v>3672</v>
      </c>
      <c r="C4402" s="1"/>
      <c r="D4402" s="1"/>
      <c r="E4402" s="1"/>
      <c r="F4402" s="1" t="str">
        <f>IFERROR(__xludf.DUMMYFUNCTION("""COMPUTED_VALUE"""),"2022-04-11 06:49:56 UTC")</f>
        <v>2022-04-11 06:49:56 UTC</v>
      </c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>
      <c r="A4403" s="2" t="s">
        <v>4825</v>
      </c>
      <c r="B4403" s="1"/>
      <c r="C4403" s="1"/>
      <c r="D4403" s="1"/>
      <c r="E4403" s="1"/>
      <c r="F4403" s="1" t="str">
        <f>IFERROR(__xludf.DUMMYFUNCTION("""COMPUTED_VALUE"""),"2022-04-11 06:49:56 UTC")</f>
        <v>2022-04-11 06:49:56 UTC</v>
      </c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>
      <c r="A4404" s="2" t="s">
        <v>4826</v>
      </c>
      <c r="B4404" s="2" t="s">
        <v>3672</v>
      </c>
      <c r="C4404" s="1"/>
      <c r="D4404" s="1"/>
      <c r="E4404" s="1"/>
      <c r="F4404" s="1" t="str">
        <f>IFERROR(__xludf.DUMMYFUNCTION("""COMPUTED_VALUE"""),"2022-04-11 06:49:55 UTC")</f>
        <v>2022-04-11 06:49:55 UTC</v>
      </c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>
      <c r="A4405" s="2" t="s">
        <v>4827</v>
      </c>
      <c r="B4405" s="1"/>
      <c r="C4405" s="1"/>
      <c r="D4405" s="1"/>
      <c r="E4405" s="1"/>
      <c r="F4405" s="1" t="str">
        <f>IFERROR(__xludf.DUMMYFUNCTION("""COMPUTED_VALUE"""),"2022-04-11 06:49:54 UTC")</f>
        <v>2022-04-11 06:49:54 UTC</v>
      </c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>
      <c r="A4406" s="2" t="s">
        <v>4827</v>
      </c>
      <c r="B4406" s="2" t="s">
        <v>3672</v>
      </c>
      <c r="C4406" s="1"/>
      <c r="D4406" s="1"/>
      <c r="E4406" s="1"/>
      <c r="F4406" s="1" t="str">
        <f>IFERROR(__xludf.DUMMYFUNCTION("""COMPUTED_VALUE"""),"2022-04-11 06:49:54 UTC")</f>
        <v>2022-04-11 06:49:54 UTC</v>
      </c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>
      <c r="A4407" s="2" t="s">
        <v>4827</v>
      </c>
      <c r="B4407" s="2" t="s">
        <v>4745</v>
      </c>
      <c r="C4407" s="1"/>
      <c r="D4407" s="1"/>
      <c r="E4407" s="1"/>
      <c r="F4407" s="1" t="str">
        <f>IFERROR(__xludf.DUMMYFUNCTION("""COMPUTED_VALUE"""),"2022-04-11 06:49:54 UTC")</f>
        <v>2022-04-11 06:49:54 UTC</v>
      </c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>
      <c r="A4408" s="2" t="s">
        <v>4828</v>
      </c>
      <c r="B4408" s="1"/>
      <c r="C4408" s="1"/>
      <c r="D4408" s="1"/>
      <c r="E4408" s="1"/>
      <c r="F4408" s="1" t="str">
        <f>IFERROR(__xludf.DUMMYFUNCTION("""COMPUTED_VALUE"""),"2022-04-11 06:49:53 UTC")</f>
        <v>2022-04-11 06:49:53 UTC</v>
      </c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>
      <c r="A4409" s="2" t="s">
        <v>4828</v>
      </c>
      <c r="B4409" s="2" t="s">
        <v>3672</v>
      </c>
      <c r="C4409" s="1"/>
      <c r="D4409" s="1"/>
      <c r="E4409" s="1"/>
      <c r="F4409" s="1" t="str">
        <f>IFERROR(__xludf.DUMMYFUNCTION("""COMPUTED_VALUE"""),"2022-04-11 06:49:53 UTC")</f>
        <v>2022-04-11 06:49:53 UTC</v>
      </c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>
      <c r="A4410" s="2" t="s">
        <v>4829</v>
      </c>
      <c r="B4410" s="2" t="s">
        <v>3672</v>
      </c>
      <c r="C4410" s="1"/>
      <c r="D4410" s="1"/>
      <c r="E4410" s="1"/>
      <c r="F4410" s="1" t="str">
        <f>IFERROR(__xludf.DUMMYFUNCTION("""COMPUTED_VALUE"""),"2022-04-11 06:49:52 UTC")</f>
        <v>2022-04-11 06:49:52 UTC</v>
      </c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>
      <c r="A4411" s="2" t="s">
        <v>4829</v>
      </c>
      <c r="B4411" s="2" t="s">
        <v>3672</v>
      </c>
      <c r="C4411" s="1"/>
      <c r="D4411" s="1"/>
      <c r="E4411" s="1"/>
      <c r="F4411" s="1" t="str">
        <f>IFERROR(__xludf.DUMMYFUNCTION("""COMPUTED_VALUE"""),"2022-04-11 06:49:52 UTC")</f>
        <v>2022-04-11 06:49:52 UTC</v>
      </c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>
      <c r="A4412" s="2" t="s">
        <v>4830</v>
      </c>
      <c r="B4412" s="2" t="s">
        <v>3672</v>
      </c>
      <c r="C4412" s="1"/>
      <c r="D4412" s="1"/>
      <c r="E4412" s="1"/>
      <c r="F4412" s="1" t="str">
        <f>IFERROR(__xludf.DUMMYFUNCTION("""COMPUTED_VALUE"""),"2022-04-11 06:49:51 UTC")</f>
        <v>2022-04-11 06:49:51 UTC</v>
      </c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>
      <c r="A4413" s="2" t="s">
        <v>4831</v>
      </c>
      <c r="B4413" s="2" t="s">
        <v>3672</v>
      </c>
      <c r="C4413" s="1"/>
      <c r="D4413" s="1"/>
      <c r="E4413" s="1"/>
      <c r="F4413" s="1" t="str">
        <f>IFERROR(__xludf.DUMMYFUNCTION("""COMPUTED_VALUE"""),"2022-04-11 06:49:50 UTC")</f>
        <v>2022-04-11 06:49:50 UTC</v>
      </c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>
      <c r="A4414" s="2" t="s">
        <v>4831</v>
      </c>
      <c r="B4414" s="1"/>
      <c r="C4414" s="1"/>
      <c r="D4414" s="1"/>
      <c r="E4414" s="1"/>
      <c r="F4414" s="1" t="str">
        <f>IFERROR(__xludf.DUMMYFUNCTION("""COMPUTED_VALUE"""),"2022-04-11 06:49:50 UTC")</f>
        <v>2022-04-11 06:49:50 UTC</v>
      </c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>
      <c r="A4415" s="2" t="s">
        <v>4832</v>
      </c>
      <c r="B4415" s="2" t="s">
        <v>3672</v>
      </c>
      <c r="C4415" s="1"/>
      <c r="D4415" s="1"/>
      <c r="E4415" s="1"/>
      <c r="F4415" s="1" t="str">
        <f>IFERROR(__xludf.DUMMYFUNCTION("""COMPUTED_VALUE"""),"2022-04-11 06:49:49 UTC")</f>
        <v>2022-04-11 06:49:49 UTC</v>
      </c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>
      <c r="A4416" s="2" t="s">
        <v>4833</v>
      </c>
      <c r="B4416" s="1"/>
      <c r="C4416" s="1"/>
      <c r="D4416" s="1"/>
      <c r="E4416" s="1"/>
      <c r="F4416" s="1" t="str">
        <f>IFERROR(__xludf.DUMMYFUNCTION("""COMPUTED_VALUE"""),"2022-04-11 06:49:48 UTC")</f>
        <v>2022-04-11 06:49:48 UTC</v>
      </c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>
      <c r="A4417" s="2" t="s">
        <v>4833</v>
      </c>
      <c r="B4417" s="2" t="s">
        <v>3672</v>
      </c>
      <c r="C4417" s="1"/>
      <c r="D4417" s="1"/>
      <c r="E4417" s="1"/>
      <c r="F4417" s="1" t="str">
        <f>IFERROR(__xludf.DUMMYFUNCTION("""COMPUTED_VALUE"""),"2022-04-11 06:49:48 UTC")</f>
        <v>2022-04-11 06:49:48 UTC</v>
      </c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>
      <c r="A4418" s="2" t="s">
        <v>4833</v>
      </c>
      <c r="B4418" s="2" t="s">
        <v>3672</v>
      </c>
      <c r="C4418" s="1"/>
      <c r="D4418" s="1"/>
      <c r="E4418" s="1"/>
      <c r="F4418" s="1" t="str">
        <f>IFERROR(__xludf.DUMMYFUNCTION("""COMPUTED_VALUE"""),"2022-04-11 06:49:48 UTC")</f>
        <v>2022-04-11 06:49:48 UTC</v>
      </c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>
      <c r="A4419" s="2" t="s">
        <v>4834</v>
      </c>
      <c r="B4419" s="2" t="s">
        <v>3672</v>
      </c>
      <c r="C4419" s="1"/>
      <c r="D4419" s="1"/>
      <c r="E4419" s="1"/>
      <c r="F4419" s="1" t="str">
        <f>IFERROR(__xludf.DUMMYFUNCTION("""COMPUTED_VALUE"""),"2022-04-11 06:49:47 UTC")</f>
        <v>2022-04-11 06:49:47 UTC</v>
      </c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>
      <c r="A4420" s="2" t="s">
        <v>4835</v>
      </c>
      <c r="B4420" s="2" t="s">
        <v>3672</v>
      </c>
      <c r="C4420" s="1"/>
      <c r="D4420" s="1"/>
      <c r="E4420" s="1"/>
      <c r="F4420" s="1" t="str">
        <f>IFERROR(__xludf.DUMMYFUNCTION("""COMPUTED_VALUE"""),"2022-04-11 06:49:46 UTC")</f>
        <v>2022-04-11 06:49:46 UTC</v>
      </c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>
      <c r="A4421" s="2" t="s">
        <v>4836</v>
      </c>
      <c r="B4421" s="2" t="s">
        <v>3672</v>
      </c>
      <c r="C4421" s="1"/>
      <c r="D4421" s="1"/>
      <c r="E4421" s="1"/>
      <c r="F4421" s="1" t="str">
        <f>IFERROR(__xludf.DUMMYFUNCTION("""COMPUTED_VALUE"""),"2022-04-11 06:49:45 UTC")</f>
        <v>2022-04-11 06:49:45 UTC</v>
      </c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>
      <c r="A4422" s="2" t="s">
        <v>4837</v>
      </c>
      <c r="B4422" s="2" t="s">
        <v>3672</v>
      </c>
      <c r="C4422" s="1"/>
      <c r="D4422" s="1"/>
      <c r="E4422" s="1"/>
      <c r="F4422" s="1" t="str">
        <f>IFERROR(__xludf.DUMMYFUNCTION("""COMPUTED_VALUE"""),"2022-04-11 06:49:44 UTC")</f>
        <v>2022-04-11 06:49:44 UTC</v>
      </c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>
      <c r="A4423" s="2" t="s">
        <v>4837</v>
      </c>
      <c r="B4423" s="2" t="s">
        <v>3672</v>
      </c>
      <c r="C4423" s="1"/>
      <c r="D4423" s="1"/>
      <c r="E4423" s="1"/>
      <c r="F4423" s="1" t="str">
        <f>IFERROR(__xludf.DUMMYFUNCTION("""COMPUTED_VALUE"""),"2022-04-11 06:49:44 UTC")</f>
        <v>2022-04-11 06:49:44 UTC</v>
      </c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>
      <c r="A4424" s="2" t="s">
        <v>4837</v>
      </c>
      <c r="B4424" s="1"/>
      <c r="C4424" s="1"/>
      <c r="D4424" s="1"/>
      <c r="E4424" s="1"/>
      <c r="F4424" s="1" t="str">
        <f>IFERROR(__xludf.DUMMYFUNCTION("""COMPUTED_VALUE"""),"2022-04-11 06:49:44 UTC")</f>
        <v>2022-04-11 06:49:44 UTC</v>
      </c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>
      <c r="A4425" s="2" t="s">
        <v>4838</v>
      </c>
      <c r="B4425" s="2" t="s">
        <v>3672</v>
      </c>
      <c r="C4425" s="1"/>
      <c r="D4425" s="1"/>
      <c r="E4425" s="1"/>
      <c r="F4425" s="1" t="str">
        <f>IFERROR(__xludf.DUMMYFUNCTION("""COMPUTED_VALUE"""),"2022-04-11 06:49:43 UTC")</f>
        <v>2022-04-11 06:49:43 UTC</v>
      </c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>
      <c r="A4426" s="2" t="s">
        <v>4838</v>
      </c>
      <c r="B4426" s="2" t="s">
        <v>4745</v>
      </c>
      <c r="C4426" s="1"/>
      <c r="D4426" s="1"/>
      <c r="E4426" s="1"/>
      <c r="F4426" s="1" t="str">
        <f>IFERROR(__xludf.DUMMYFUNCTION("""COMPUTED_VALUE"""),"2022-04-11 06:49:43 UTC")</f>
        <v>2022-04-11 06:49:43 UTC</v>
      </c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>
      <c r="A4427" s="2" t="s">
        <v>4838</v>
      </c>
      <c r="B4427" s="1"/>
      <c r="C4427" s="1"/>
      <c r="D4427" s="1"/>
      <c r="E4427" s="1"/>
      <c r="F4427" s="1" t="str">
        <f>IFERROR(__xludf.DUMMYFUNCTION("""COMPUTED_VALUE"""),"2022-04-11 06:49:43 UTC")</f>
        <v>2022-04-11 06:49:43 UTC</v>
      </c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>
      <c r="A4428" s="2" t="s">
        <v>4838</v>
      </c>
      <c r="B4428" s="1"/>
      <c r="C4428" s="1"/>
      <c r="D4428" s="1"/>
      <c r="E4428" s="1"/>
      <c r="F4428" s="1" t="str">
        <f>IFERROR(__xludf.DUMMYFUNCTION("""COMPUTED_VALUE"""),"2022-04-11 06:49:43 UTC")</f>
        <v>2022-04-11 06:49:43 UTC</v>
      </c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>
      <c r="A4429" s="2" t="s">
        <v>4839</v>
      </c>
      <c r="B4429" s="2" t="s">
        <v>3672</v>
      </c>
      <c r="C4429" s="1"/>
      <c r="D4429" s="1"/>
      <c r="E4429" s="1"/>
      <c r="F4429" s="1" t="str">
        <f>IFERROR(__xludf.DUMMYFUNCTION("""COMPUTED_VALUE"""),"2022-04-11 06:49:42 UTC")</f>
        <v>2022-04-11 06:49:42 UTC</v>
      </c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>
      <c r="A4430" s="2" t="s">
        <v>4840</v>
      </c>
      <c r="B4430" s="2" t="s">
        <v>3672</v>
      </c>
      <c r="C4430" s="1"/>
      <c r="D4430" s="1"/>
      <c r="E4430" s="1"/>
      <c r="F4430" s="1" t="str">
        <f>IFERROR(__xludf.DUMMYFUNCTION("""COMPUTED_VALUE"""),"2022-04-11 06:49:41 UTC")</f>
        <v>2022-04-11 06:49:41 UTC</v>
      </c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>
      <c r="A4431" s="2" t="s">
        <v>4840</v>
      </c>
      <c r="B4431" s="1"/>
      <c r="C4431" s="1"/>
      <c r="D4431" s="1"/>
      <c r="E4431" s="1"/>
      <c r="F4431" s="1" t="str">
        <f>IFERROR(__xludf.DUMMYFUNCTION("""COMPUTED_VALUE"""),"2022-04-11 06:49:41 UTC")</f>
        <v>2022-04-11 06:49:41 UTC</v>
      </c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>
      <c r="A4432" s="2" t="s">
        <v>4841</v>
      </c>
      <c r="B4432" s="2" t="s">
        <v>3672</v>
      </c>
      <c r="C4432" s="1"/>
      <c r="D4432" s="1"/>
      <c r="E4432" s="1"/>
      <c r="F4432" s="1" t="str">
        <f>IFERROR(__xludf.DUMMYFUNCTION("""COMPUTED_VALUE"""),"2022-04-11 06:49:40 UTC")</f>
        <v>2022-04-11 06:49:40 UTC</v>
      </c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>
      <c r="A4433" s="2" t="s">
        <v>4841</v>
      </c>
      <c r="B4433" s="2" t="s">
        <v>3672</v>
      </c>
      <c r="C4433" s="1"/>
      <c r="D4433" s="1"/>
      <c r="E4433" s="1"/>
      <c r="F4433" s="1" t="str">
        <f>IFERROR(__xludf.DUMMYFUNCTION("""COMPUTED_VALUE"""),"2022-04-11 06:49:40 UTC")</f>
        <v>2022-04-11 06:49:40 UTC</v>
      </c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>
      <c r="A4434" s="2" t="s">
        <v>4842</v>
      </c>
      <c r="B4434" s="2" t="s">
        <v>3672</v>
      </c>
      <c r="C4434" s="1"/>
      <c r="D4434" s="1"/>
      <c r="E4434" s="1"/>
      <c r="F4434" s="1" t="str">
        <f>IFERROR(__xludf.DUMMYFUNCTION("""COMPUTED_VALUE"""),"2022-04-11 06:49:39 UTC")</f>
        <v>2022-04-11 06:49:39 UTC</v>
      </c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>
      <c r="A4435" s="2" t="s">
        <v>4842</v>
      </c>
      <c r="B4435" s="1"/>
      <c r="C4435" s="1"/>
      <c r="D4435" s="1"/>
      <c r="E4435" s="1"/>
      <c r="F4435" s="1" t="str">
        <f>IFERROR(__xludf.DUMMYFUNCTION("""COMPUTED_VALUE"""),"2022-04-11 06:49:39 UTC")</f>
        <v>2022-04-11 06:49:39 UTC</v>
      </c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>
      <c r="A4436" s="2" t="s">
        <v>4843</v>
      </c>
      <c r="B4436" s="2" t="s">
        <v>3672</v>
      </c>
      <c r="C4436" s="1"/>
      <c r="D4436" s="1"/>
      <c r="E4436" s="1"/>
      <c r="F4436" s="1" t="str">
        <f>IFERROR(__xludf.DUMMYFUNCTION("""COMPUTED_VALUE"""),"2022-04-11 06:49:38 UTC")</f>
        <v>2022-04-11 06:49:38 UTC</v>
      </c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>
      <c r="A4437" s="2" t="s">
        <v>4844</v>
      </c>
      <c r="B4437" s="2" t="s">
        <v>3672</v>
      </c>
      <c r="C4437" s="1"/>
      <c r="D4437" s="1"/>
      <c r="E4437" s="1"/>
      <c r="F4437" s="1" t="str">
        <f>IFERROR(__xludf.DUMMYFUNCTION("""COMPUTED_VALUE"""),"2022-04-11 06:49:37 UTC")</f>
        <v>2022-04-11 06:49:37 UTC</v>
      </c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>
      <c r="A4438" s="2" t="s">
        <v>4845</v>
      </c>
      <c r="B4438" s="2" t="s">
        <v>3672</v>
      </c>
      <c r="C4438" s="1"/>
      <c r="D4438" s="1"/>
      <c r="E4438" s="1"/>
      <c r="F4438" s="1" t="str">
        <f>IFERROR(__xludf.DUMMYFUNCTION("""COMPUTED_VALUE"""),"2022-04-11 06:49:36 UTC")</f>
        <v>2022-04-11 06:49:36 UTC</v>
      </c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>
      <c r="A4439" s="2" t="s">
        <v>4845</v>
      </c>
      <c r="B4439" s="2" t="s">
        <v>3672</v>
      </c>
      <c r="C4439" s="1"/>
      <c r="D4439" s="1"/>
      <c r="E4439" s="1"/>
      <c r="F4439" s="1" t="str">
        <f>IFERROR(__xludf.DUMMYFUNCTION("""COMPUTED_VALUE"""),"2022-04-11 06:49:36 UTC")</f>
        <v>2022-04-11 06:49:36 UTC</v>
      </c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>
      <c r="A4440" s="2" t="s">
        <v>4846</v>
      </c>
      <c r="B4440" s="2" t="s">
        <v>3672</v>
      </c>
      <c r="C4440" s="1"/>
      <c r="D4440" s="1"/>
      <c r="E4440" s="1"/>
      <c r="F4440" s="1" t="str">
        <f>IFERROR(__xludf.DUMMYFUNCTION("""COMPUTED_VALUE"""),"2022-04-11 06:49:35 UTC")</f>
        <v>2022-04-11 06:49:35 UTC</v>
      </c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>
      <c r="A4441" s="2" t="s">
        <v>4847</v>
      </c>
      <c r="B4441" s="1"/>
      <c r="C4441" s="1"/>
      <c r="D4441" s="1"/>
      <c r="E4441" s="1"/>
      <c r="F4441" s="1" t="str">
        <f>IFERROR(__xludf.DUMMYFUNCTION("""COMPUTED_VALUE"""),"2022-04-11 06:49:33 UTC")</f>
        <v>2022-04-11 06:49:33 UTC</v>
      </c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>
      <c r="A4442" s="2" t="s">
        <v>4848</v>
      </c>
      <c r="B4442" s="1"/>
      <c r="C4442" s="1"/>
      <c r="D4442" s="1"/>
      <c r="E4442" s="1"/>
      <c r="F4442" s="1" t="str">
        <f>IFERROR(__xludf.DUMMYFUNCTION("""COMPUTED_VALUE"""),"2022-04-11 06:49:28 UTC")</f>
        <v>2022-04-11 06:49:28 UTC</v>
      </c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>
      <c r="A4443" s="2" t="s">
        <v>4849</v>
      </c>
      <c r="B4443" s="2" t="s">
        <v>4745</v>
      </c>
      <c r="C4443" s="1"/>
      <c r="D4443" s="1"/>
      <c r="E4443" s="1"/>
      <c r="F4443" s="1" t="str">
        <f>IFERROR(__xludf.DUMMYFUNCTION("""COMPUTED_VALUE"""),"2022-04-11 06:49:27 UTC")</f>
        <v>2022-04-11 06:49:27 UTC</v>
      </c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>
      <c r="A4444" s="2" t="s">
        <v>4850</v>
      </c>
      <c r="B4444" s="1"/>
      <c r="C4444" s="1"/>
      <c r="D4444" s="1"/>
      <c r="E4444" s="1"/>
      <c r="F4444" s="1" t="str">
        <f>IFERROR(__xludf.DUMMYFUNCTION("""COMPUTED_VALUE"""),"2022-04-11 06:49:26 UTC")</f>
        <v>2022-04-11 06:49:26 UTC</v>
      </c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>
      <c r="A4445" s="2" t="s">
        <v>4851</v>
      </c>
      <c r="B4445" s="1"/>
      <c r="C4445" s="1"/>
      <c r="D4445" s="1"/>
      <c r="E4445" s="1"/>
      <c r="F4445" s="1" t="str">
        <f>IFERROR(__xludf.DUMMYFUNCTION("""COMPUTED_VALUE"""),"2022-04-11 06:49:24 UTC")</f>
        <v>2022-04-11 06:49:24 UTC</v>
      </c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>
      <c r="A4446" s="2" t="s">
        <v>4852</v>
      </c>
      <c r="B4446" s="2" t="s">
        <v>4596</v>
      </c>
      <c r="C4446" s="1"/>
      <c r="D4446" s="1"/>
      <c r="E4446" s="1"/>
      <c r="F4446" s="1" t="str">
        <f>IFERROR(__xludf.DUMMYFUNCTION("""COMPUTED_VALUE"""),"2022-04-11 06:49:23 UTC")</f>
        <v>2022-04-11 06:49:23 UTC</v>
      </c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>
      <c r="A4447" s="2" t="s">
        <v>4852</v>
      </c>
      <c r="B4447" s="1"/>
      <c r="C4447" s="1"/>
      <c r="D4447" s="1"/>
      <c r="E4447" s="1"/>
      <c r="F4447" s="1" t="str">
        <f>IFERROR(__xludf.DUMMYFUNCTION("""COMPUTED_VALUE"""),"2022-04-11 06:49:23 UTC")</f>
        <v>2022-04-11 06:49:23 UTC</v>
      </c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>
      <c r="A4448" s="2" t="s">
        <v>4853</v>
      </c>
      <c r="B4448" s="1"/>
      <c r="C4448" s="1"/>
      <c r="D4448" s="1"/>
      <c r="E4448" s="1"/>
      <c r="F4448" s="1" t="str">
        <f>IFERROR(__xludf.DUMMYFUNCTION("""COMPUTED_VALUE"""),"2022-04-11 06:49:22 UTC")</f>
        <v>2022-04-11 06:49:22 UTC</v>
      </c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>
      <c r="A4449" s="2" t="s">
        <v>4854</v>
      </c>
      <c r="B4449" s="1"/>
      <c r="C4449" s="1"/>
      <c r="D4449" s="1"/>
      <c r="E4449" s="1"/>
      <c r="F4449" s="1" t="str">
        <f>IFERROR(__xludf.DUMMYFUNCTION("""COMPUTED_VALUE"""),"2022-04-11 06:49:20 UTC")</f>
        <v>2022-04-11 06:49:20 UTC</v>
      </c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>
      <c r="A4450" s="2" t="s">
        <v>4855</v>
      </c>
      <c r="B4450" s="1"/>
      <c r="C4450" s="1"/>
      <c r="D4450" s="1"/>
      <c r="E4450" s="1"/>
      <c r="F4450" s="1" t="str">
        <f>IFERROR(__xludf.DUMMYFUNCTION("""COMPUTED_VALUE"""),"2022-04-11 06:49:18 UTC")</f>
        <v>2022-04-11 06:49:18 UTC</v>
      </c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>
      <c r="A4451" s="2" t="s">
        <v>4856</v>
      </c>
      <c r="B4451" s="2" t="s">
        <v>4745</v>
      </c>
      <c r="C4451" s="1"/>
      <c r="D4451" s="1"/>
      <c r="E4451" s="1"/>
      <c r="F4451" s="1" t="str">
        <f>IFERROR(__xludf.DUMMYFUNCTION("""COMPUTED_VALUE"""),"2022-04-11 06:49:17 UTC")</f>
        <v>2022-04-11 06:49:17 UTC</v>
      </c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>
      <c r="A4452" s="2" t="s">
        <v>4857</v>
      </c>
      <c r="B4452" s="2" t="s">
        <v>3672</v>
      </c>
      <c r="C4452" s="1"/>
      <c r="D4452" s="1"/>
      <c r="E4452" s="1"/>
      <c r="F4452" s="1" t="str">
        <f>IFERROR(__xludf.DUMMYFUNCTION("""COMPUTED_VALUE"""),"2022-04-11 06:49:15 UTC")</f>
        <v>2022-04-11 06:49:15 UTC</v>
      </c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>
      <c r="A4453" s="2" t="s">
        <v>4857</v>
      </c>
      <c r="B4453" s="2" t="s">
        <v>4858</v>
      </c>
      <c r="C4453" s="1"/>
      <c r="D4453" s="1"/>
      <c r="E4453" s="1"/>
      <c r="F4453" s="1" t="str">
        <f>IFERROR(__xludf.DUMMYFUNCTION("""COMPUTED_VALUE"""),"2022-04-11 06:49:15 UTC")</f>
        <v>2022-04-11 06:49:15 UTC</v>
      </c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>
      <c r="A4454" s="2" t="s">
        <v>4857</v>
      </c>
      <c r="B4454" s="2" t="s">
        <v>4584</v>
      </c>
      <c r="C4454" s="1"/>
      <c r="D4454" s="1"/>
      <c r="E4454" s="1"/>
      <c r="F4454" s="1" t="str">
        <f>IFERROR(__xludf.DUMMYFUNCTION("""COMPUTED_VALUE"""),"2022-04-11 06:49:15 UTC")</f>
        <v>2022-04-11 06:49:15 UTC</v>
      </c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>
      <c r="A4455" s="2" t="s">
        <v>4859</v>
      </c>
      <c r="B4455" s="2" t="s">
        <v>4745</v>
      </c>
      <c r="C4455" s="1"/>
      <c r="D4455" s="1"/>
      <c r="E4455" s="1"/>
      <c r="F4455" s="1" t="str">
        <f>IFERROR(__xludf.DUMMYFUNCTION("""COMPUTED_VALUE"""),"2022-04-11 06:49:14 UTC")</f>
        <v>2022-04-11 06:49:14 UTC</v>
      </c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>
      <c r="A4456" s="2" t="s">
        <v>4860</v>
      </c>
      <c r="B4456" s="2" t="s">
        <v>3672</v>
      </c>
      <c r="C4456" s="1"/>
      <c r="D4456" s="1"/>
      <c r="E4456" s="1"/>
      <c r="F4456" s="1" t="str">
        <f>IFERROR(__xludf.DUMMYFUNCTION("""COMPUTED_VALUE"""),"2022-04-11 06:49:13 UTC")</f>
        <v>2022-04-11 06:49:13 UTC</v>
      </c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>
      <c r="A4457" s="2" t="s">
        <v>4861</v>
      </c>
      <c r="B4457" s="2" t="s">
        <v>3672</v>
      </c>
      <c r="C4457" s="1"/>
      <c r="D4457" s="1"/>
      <c r="E4457" s="1"/>
      <c r="F4457" s="1" t="str">
        <f>IFERROR(__xludf.DUMMYFUNCTION("""COMPUTED_VALUE"""),"2022-04-11 06:49:12 UTC")</f>
        <v>2022-04-11 06:49:12 UTC</v>
      </c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>
      <c r="A4458" s="2" t="s">
        <v>4862</v>
      </c>
      <c r="B4458" s="2" t="s">
        <v>3672</v>
      </c>
      <c r="C4458" s="1"/>
      <c r="D4458" s="1"/>
      <c r="E4458" s="1"/>
      <c r="F4458" s="1" t="str">
        <f>IFERROR(__xludf.DUMMYFUNCTION("""COMPUTED_VALUE"""),"2022-04-11 06:49:11 UTC")</f>
        <v>2022-04-11 06:49:11 UTC</v>
      </c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>
      <c r="A4459" s="2" t="s">
        <v>4863</v>
      </c>
      <c r="B4459" s="2" t="s">
        <v>3672</v>
      </c>
      <c r="C4459" s="1"/>
      <c r="D4459" s="1"/>
      <c r="E4459" s="1"/>
      <c r="F4459" s="1" t="str">
        <f>IFERROR(__xludf.DUMMYFUNCTION("""COMPUTED_VALUE"""),"2022-04-11 06:49:10 UTC")</f>
        <v>2022-04-11 06:49:10 UTC</v>
      </c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>
      <c r="A4460" s="2" t="s">
        <v>4864</v>
      </c>
      <c r="B4460" s="2" t="s">
        <v>3672</v>
      </c>
      <c r="C4460" s="1"/>
      <c r="D4460" s="1"/>
      <c r="E4460" s="1"/>
      <c r="F4460" s="1" t="str">
        <f>IFERROR(__xludf.DUMMYFUNCTION("""COMPUTED_VALUE"""),"2022-04-11 06:49:09 UTC")</f>
        <v>2022-04-11 06:49:09 UTC</v>
      </c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>
      <c r="A4461" s="2" t="s">
        <v>4864</v>
      </c>
      <c r="B4461" s="2" t="s">
        <v>4865</v>
      </c>
      <c r="C4461" s="1"/>
      <c r="D4461" s="1"/>
      <c r="E4461" s="1"/>
      <c r="F4461" s="1" t="str">
        <f>IFERROR(__xludf.DUMMYFUNCTION("""COMPUTED_VALUE"""),"2022-04-11 06:49:09 UTC")</f>
        <v>2022-04-11 06:49:09 UTC</v>
      </c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>
      <c r="A4462" s="2" t="s">
        <v>4866</v>
      </c>
      <c r="B4462" s="2" t="s">
        <v>1449</v>
      </c>
      <c r="C4462" s="1"/>
      <c r="D4462" s="1"/>
      <c r="E4462" s="1"/>
      <c r="F4462" s="1" t="str">
        <f>IFERROR(__xludf.DUMMYFUNCTION("""COMPUTED_VALUE"""),"2022-04-11 06:49:07 UTC")</f>
        <v>2022-04-11 06:49:07 UTC</v>
      </c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>
      <c r="A4463" s="2" t="s">
        <v>4867</v>
      </c>
      <c r="B4463" s="2" t="s">
        <v>4748</v>
      </c>
      <c r="C4463" s="1"/>
      <c r="D4463" s="1"/>
      <c r="E4463" s="1"/>
      <c r="F4463" s="1" t="str">
        <f>IFERROR(__xludf.DUMMYFUNCTION("""COMPUTED_VALUE"""),"2022-04-11 06:49:06 UTC")</f>
        <v>2022-04-11 06:49:06 UTC</v>
      </c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>
      <c r="A4464" s="2" t="s">
        <v>4868</v>
      </c>
      <c r="B4464" s="2" t="s">
        <v>1449</v>
      </c>
      <c r="C4464" s="1"/>
      <c r="D4464" s="1"/>
      <c r="E4464" s="1"/>
      <c r="F4464" s="1" t="str">
        <f>IFERROR(__xludf.DUMMYFUNCTION("""COMPUTED_VALUE"""),"2022-04-11 06:49:05 UTC")</f>
        <v>2022-04-11 06:49:05 UTC</v>
      </c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>
      <c r="A4465" s="2" t="s">
        <v>4868</v>
      </c>
      <c r="B4465" s="1"/>
      <c r="C4465" s="1"/>
      <c r="D4465" s="1"/>
      <c r="E4465" s="1"/>
      <c r="F4465" s="1" t="str">
        <f>IFERROR(__xludf.DUMMYFUNCTION("""COMPUTED_VALUE"""),"2022-04-11 06:49:05 UTC")</f>
        <v>2022-04-11 06:49:05 UTC</v>
      </c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>
      <c r="A4466" s="2" t="s">
        <v>4869</v>
      </c>
      <c r="B4466" s="2" t="s">
        <v>3672</v>
      </c>
      <c r="C4466" s="1"/>
      <c r="D4466" s="1"/>
      <c r="E4466" s="1"/>
      <c r="F4466" s="1" t="str">
        <f>IFERROR(__xludf.DUMMYFUNCTION("""COMPUTED_VALUE"""),"2022-04-11 06:49:04 UTC")</f>
        <v>2022-04-11 06:49:04 UTC</v>
      </c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>
      <c r="A4467" s="2" t="s">
        <v>4869</v>
      </c>
      <c r="B4467" s="2" t="s">
        <v>4870</v>
      </c>
      <c r="C4467" s="1"/>
      <c r="D4467" s="1"/>
      <c r="E4467" s="1"/>
      <c r="F4467" s="1" t="str">
        <f>IFERROR(__xludf.DUMMYFUNCTION("""COMPUTED_VALUE"""),"2022-04-11 06:49:04 UTC")</f>
        <v>2022-04-11 06:49:04 UTC</v>
      </c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>
      <c r="A4468" s="2" t="s">
        <v>4871</v>
      </c>
      <c r="B4468" s="2" t="s">
        <v>3672</v>
      </c>
      <c r="C4468" s="1"/>
      <c r="D4468" s="1"/>
      <c r="E4468" s="1"/>
      <c r="F4468" s="1" t="str">
        <f>IFERROR(__xludf.DUMMYFUNCTION("""COMPUTED_VALUE"""),"2022-04-11 06:49:03 UTC")</f>
        <v>2022-04-11 06:49:03 UTC</v>
      </c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>
      <c r="A4469" s="2" t="s">
        <v>4872</v>
      </c>
      <c r="B4469" s="1"/>
      <c r="C4469" s="1"/>
      <c r="D4469" s="1"/>
      <c r="E4469" s="1"/>
      <c r="F4469" s="1" t="str">
        <f>IFERROR(__xludf.DUMMYFUNCTION("""COMPUTED_VALUE"""),"2022-04-11 06:49:02 UTC")</f>
        <v>2022-04-11 06:49:02 UTC</v>
      </c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>
      <c r="A4470" s="2" t="s">
        <v>4872</v>
      </c>
      <c r="B4470" s="2" t="s">
        <v>3672</v>
      </c>
      <c r="C4470" s="1"/>
      <c r="D4470" s="1"/>
      <c r="E4470" s="1"/>
      <c r="F4470" s="1" t="str">
        <f>IFERROR(__xludf.DUMMYFUNCTION("""COMPUTED_VALUE"""),"2022-04-11 06:49:02 UTC")</f>
        <v>2022-04-11 06:49:02 UTC</v>
      </c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>
      <c r="A4471" s="2" t="s">
        <v>4873</v>
      </c>
      <c r="B4471" s="1"/>
      <c r="C4471" s="1"/>
      <c r="D4471" s="1"/>
      <c r="E4471" s="1"/>
      <c r="F4471" s="1" t="str">
        <f>IFERROR(__xludf.DUMMYFUNCTION("""COMPUTED_VALUE"""),"2022-04-11 06:49:01 UTC")</f>
        <v>2022-04-11 06:49:01 UTC</v>
      </c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>
      <c r="A4472" s="2" t="s">
        <v>4874</v>
      </c>
      <c r="B4472" s="2" t="s">
        <v>4865</v>
      </c>
      <c r="C4472" s="1"/>
      <c r="D4472" s="1"/>
      <c r="E4472" s="1"/>
      <c r="F4472" s="1" t="str">
        <f>IFERROR(__xludf.DUMMYFUNCTION("""COMPUTED_VALUE"""),"2022-04-11 06:48:59 UTC")</f>
        <v>2022-04-11 06:48:59 UTC</v>
      </c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>
      <c r="A4473" s="2" t="s">
        <v>4875</v>
      </c>
      <c r="B4473" s="2" t="s">
        <v>4226</v>
      </c>
      <c r="C4473" s="1"/>
      <c r="D4473" s="1"/>
      <c r="E4473" s="1"/>
      <c r="F4473" s="1" t="str">
        <f>IFERROR(__xludf.DUMMYFUNCTION("""COMPUTED_VALUE"""),"2022-04-11 06:48:57 UTC")</f>
        <v>2022-04-11 06:48:57 UTC</v>
      </c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>
      <c r="A4474" s="2" t="s">
        <v>4876</v>
      </c>
      <c r="B4474" s="1"/>
      <c r="C4474" s="1"/>
      <c r="D4474" s="1"/>
      <c r="E4474" s="1"/>
      <c r="F4474" s="1" t="str">
        <f>IFERROR(__xludf.DUMMYFUNCTION("""COMPUTED_VALUE"""),"2022-04-11 06:48:54 UTC")</f>
        <v>2022-04-11 06:48:54 UTC</v>
      </c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>
      <c r="A4475" s="2" t="s">
        <v>4876</v>
      </c>
      <c r="B4475" s="2" t="s">
        <v>4226</v>
      </c>
      <c r="C4475" s="1"/>
      <c r="D4475" s="1"/>
      <c r="E4475" s="1"/>
      <c r="F4475" s="1" t="str">
        <f>IFERROR(__xludf.DUMMYFUNCTION("""COMPUTED_VALUE"""),"2022-04-11 06:48:54 UTC")</f>
        <v>2022-04-11 06:48:54 UTC</v>
      </c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>
      <c r="A4476" s="2" t="s">
        <v>4877</v>
      </c>
      <c r="B4476" s="2" t="s">
        <v>4865</v>
      </c>
      <c r="C4476" s="1"/>
      <c r="D4476" s="1"/>
      <c r="E4476" s="1"/>
      <c r="F4476" s="1" t="str">
        <f>IFERROR(__xludf.DUMMYFUNCTION("""COMPUTED_VALUE"""),"2022-04-11 06:48:53 UTC")</f>
        <v>2022-04-11 06:48:53 UTC</v>
      </c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>
      <c r="A4477" s="2" t="s">
        <v>4878</v>
      </c>
      <c r="B4477" s="2" t="s">
        <v>1449</v>
      </c>
      <c r="C4477" s="1"/>
      <c r="D4477" s="1"/>
      <c r="E4477" s="1"/>
      <c r="F4477" s="1" t="str">
        <f>IFERROR(__xludf.DUMMYFUNCTION("""COMPUTED_VALUE"""),"2022-04-11 06:48:52 UTC")</f>
        <v>2022-04-11 06:48:52 UTC</v>
      </c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>
      <c r="A4478" s="2" t="s">
        <v>4878</v>
      </c>
      <c r="B4478" s="1"/>
      <c r="C4478" s="1"/>
      <c r="D4478" s="1"/>
      <c r="E4478" s="1"/>
      <c r="F4478" s="1" t="str">
        <f>IFERROR(__xludf.DUMMYFUNCTION("""COMPUTED_VALUE"""),"2022-04-11 06:48:52 UTC")</f>
        <v>2022-04-11 06:48:52 UTC</v>
      </c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>
      <c r="A4479" s="2" t="s">
        <v>4879</v>
      </c>
      <c r="B4479" s="1"/>
      <c r="C4479" s="1"/>
      <c r="D4479" s="1"/>
      <c r="E4479" s="1"/>
      <c r="F4479" s="1" t="str">
        <f>IFERROR(__xludf.DUMMYFUNCTION("""COMPUTED_VALUE"""),"2022-04-11 06:48:51 UTC")</f>
        <v>2022-04-11 06:48:51 UTC</v>
      </c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>
      <c r="A4480" s="2" t="s">
        <v>4879</v>
      </c>
      <c r="B4480" s="2" t="s">
        <v>4226</v>
      </c>
      <c r="C4480" s="1"/>
      <c r="D4480" s="1"/>
      <c r="E4480" s="1"/>
      <c r="F4480" s="1" t="str">
        <f>IFERROR(__xludf.DUMMYFUNCTION("""COMPUTED_VALUE"""),"2022-04-11 06:48:51 UTC")</f>
        <v>2022-04-11 06:48:51 UTC</v>
      </c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>
      <c r="A4481" s="2" t="s">
        <v>4880</v>
      </c>
      <c r="B4481" s="1"/>
      <c r="C4481" s="1"/>
      <c r="D4481" s="1"/>
      <c r="E4481" s="1"/>
      <c r="F4481" s="1" t="str">
        <f>IFERROR(__xludf.DUMMYFUNCTION("""COMPUTED_VALUE"""),"2022-04-11 06:48:49 UTC")</f>
        <v>2022-04-11 06:48:49 UTC</v>
      </c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>
      <c r="A4482" s="2" t="s">
        <v>4880</v>
      </c>
      <c r="B4482" s="2" t="s">
        <v>3672</v>
      </c>
      <c r="C4482" s="1"/>
      <c r="D4482" s="1"/>
      <c r="E4482" s="1"/>
      <c r="F4482" s="1" t="str">
        <f>IFERROR(__xludf.DUMMYFUNCTION("""COMPUTED_VALUE"""),"2022-04-11 06:48:49 UTC")</f>
        <v>2022-04-11 06:48:49 UTC</v>
      </c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>
      <c r="A4483" s="2" t="s">
        <v>4880</v>
      </c>
      <c r="B4483" s="2" t="s">
        <v>4881</v>
      </c>
      <c r="C4483" s="1"/>
      <c r="D4483" s="1"/>
      <c r="E4483" s="1"/>
      <c r="F4483" s="1" t="str">
        <f>IFERROR(__xludf.DUMMYFUNCTION("""COMPUTED_VALUE"""),"2022-04-11 06:48:49 UTC")</f>
        <v>2022-04-11 06:48:49 UTC</v>
      </c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>
      <c r="A4484" s="2" t="s">
        <v>4882</v>
      </c>
      <c r="B4484" s="2" t="s">
        <v>3672</v>
      </c>
      <c r="C4484" s="1"/>
      <c r="D4484" s="1"/>
      <c r="E4484" s="1"/>
      <c r="F4484" s="1" t="str">
        <f>IFERROR(__xludf.DUMMYFUNCTION("""COMPUTED_VALUE"""),"2022-04-11 06:48:47 UTC")</f>
        <v>2022-04-11 06:48:47 UTC</v>
      </c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>
      <c r="A4485" s="2" t="s">
        <v>4882</v>
      </c>
      <c r="B4485" s="2" t="s">
        <v>4226</v>
      </c>
      <c r="C4485" s="1"/>
      <c r="D4485" s="1"/>
      <c r="E4485" s="1"/>
      <c r="F4485" s="1" t="str">
        <f>IFERROR(__xludf.DUMMYFUNCTION("""COMPUTED_VALUE"""),"2022-04-11 06:48:47 UTC")</f>
        <v>2022-04-11 06:48:47 UTC</v>
      </c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>
      <c r="A4486" s="2" t="s">
        <v>4883</v>
      </c>
      <c r="B4486" s="2" t="s">
        <v>3672</v>
      </c>
      <c r="C4486" s="1"/>
      <c r="D4486" s="1"/>
      <c r="E4486" s="1"/>
      <c r="F4486" s="1" t="str">
        <f>IFERROR(__xludf.DUMMYFUNCTION("""COMPUTED_VALUE"""),"2022-04-11 06:48:46 UTC")</f>
        <v>2022-04-11 06:48:46 UTC</v>
      </c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>
      <c r="A4487" s="2" t="s">
        <v>4884</v>
      </c>
      <c r="B4487" s="2" t="s">
        <v>3672</v>
      </c>
      <c r="C4487" s="1"/>
      <c r="D4487" s="1"/>
      <c r="E4487" s="1"/>
      <c r="F4487" s="1" t="str">
        <f>IFERROR(__xludf.DUMMYFUNCTION("""COMPUTED_VALUE"""),"2022-04-11 06:48:45 UTC")</f>
        <v>2022-04-11 06:48:45 UTC</v>
      </c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>
      <c r="A4488" s="2" t="s">
        <v>4885</v>
      </c>
      <c r="B4488" s="2" t="s">
        <v>3672</v>
      </c>
      <c r="C4488" s="1"/>
      <c r="D4488" s="1"/>
      <c r="E4488" s="1"/>
      <c r="F4488" s="1" t="str">
        <f>IFERROR(__xludf.DUMMYFUNCTION("""COMPUTED_VALUE"""),"2022-04-11 06:48:44 UTC")</f>
        <v>2022-04-11 06:48:44 UTC</v>
      </c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>
      <c r="A4489" s="2" t="s">
        <v>4886</v>
      </c>
      <c r="B4489" s="1"/>
      <c r="C4489" s="1"/>
      <c r="D4489" s="1"/>
      <c r="E4489" s="1"/>
      <c r="F4489" s="1" t="str">
        <f>IFERROR(__xludf.DUMMYFUNCTION("""COMPUTED_VALUE"""),"2022-04-11 06:48:43 UTC")</f>
        <v>2022-04-11 06:48:43 UTC</v>
      </c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>
      <c r="A4490" s="2" t="s">
        <v>4887</v>
      </c>
      <c r="B4490" s="2" t="s">
        <v>3672</v>
      </c>
      <c r="C4490" s="1"/>
      <c r="D4490" s="1"/>
      <c r="E4490" s="1"/>
      <c r="F4490" s="1" t="str">
        <f>IFERROR(__xludf.DUMMYFUNCTION("""COMPUTED_VALUE"""),"2022-04-11 06:48:42 UTC")</f>
        <v>2022-04-11 06:48:42 UTC</v>
      </c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>
      <c r="A4491" s="2" t="s">
        <v>4888</v>
      </c>
      <c r="B4491" s="2" t="s">
        <v>3672</v>
      </c>
      <c r="C4491" s="1"/>
      <c r="D4491" s="1"/>
      <c r="E4491" s="1"/>
      <c r="F4491" s="1" t="str">
        <f>IFERROR(__xludf.DUMMYFUNCTION("""COMPUTED_VALUE"""),"2022-04-11 06:48:41 UTC")</f>
        <v>2022-04-11 06:48:41 UTC</v>
      </c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>
      <c r="A4492" s="2" t="s">
        <v>4889</v>
      </c>
      <c r="B4492" s="2" t="s">
        <v>3672</v>
      </c>
      <c r="C4492" s="1"/>
      <c r="D4492" s="1"/>
      <c r="E4492" s="1"/>
      <c r="F4492" s="1" t="str">
        <f>IFERROR(__xludf.DUMMYFUNCTION("""COMPUTED_VALUE"""),"2022-04-11 06:48:40 UTC")</f>
        <v>2022-04-11 06:48:40 UTC</v>
      </c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>
      <c r="A4493" s="2" t="s">
        <v>4889</v>
      </c>
      <c r="B4493" s="2" t="s">
        <v>4226</v>
      </c>
      <c r="C4493" s="1"/>
      <c r="D4493" s="1"/>
      <c r="E4493" s="1"/>
      <c r="F4493" s="1" t="str">
        <f>IFERROR(__xludf.DUMMYFUNCTION("""COMPUTED_VALUE"""),"2022-04-11 06:48:40 UTC")</f>
        <v>2022-04-11 06:48:40 UTC</v>
      </c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>
      <c r="A4494" s="2" t="s">
        <v>4890</v>
      </c>
      <c r="B4494" s="2" t="s">
        <v>3672</v>
      </c>
      <c r="C4494" s="1"/>
      <c r="D4494" s="1"/>
      <c r="E4494" s="1"/>
      <c r="F4494" s="1" t="str">
        <f>IFERROR(__xludf.DUMMYFUNCTION("""COMPUTED_VALUE"""),"2022-04-11 06:48:38 UTC")</f>
        <v>2022-04-11 06:48:38 UTC</v>
      </c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>
      <c r="A4495" s="2" t="s">
        <v>4891</v>
      </c>
      <c r="B4495" s="2" t="s">
        <v>4745</v>
      </c>
      <c r="C4495" s="1"/>
      <c r="D4495" s="1"/>
      <c r="E4495" s="1"/>
      <c r="F4495" s="1" t="str">
        <f>IFERROR(__xludf.DUMMYFUNCTION("""COMPUTED_VALUE"""),"2022-04-11 06:48:37 UTC")</f>
        <v>2022-04-11 06:48:37 UTC</v>
      </c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>
      <c r="A4496" s="2" t="s">
        <v>4892</v>
      </c>
      <c r="B4496" s="1"/>
      <c r="C4496" s="1"/>
      <c r="D4496" s="1"/>
      <c r="E4496" s="1"/>
      <c r="F4496" s="1" t="str">
        <f>IFERROR(__xludf.DUMMYFUNCTION("""COMPUTED_VALUE"""),"2022-04-11 06:48:33 UTC")</f>
        <v>2022-04-11 06:48:33 UTC</v>
      </c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>
      <c r="A4497" s="2" t="s">
        <v>4892</v>
      </c>
      <c r="B4497" s="2" t="s">
        <v>4745</v>
      </c>
      <c r="C4497" s="1"/>
      <c r="D4497" s="1"/>
      <c r="E4497" s="1"/>
      <c r="F4497" s="1" t="str">
        <f>IFERROR(__xludf.DUMMYFUNCTION("""COMPUTED_VALUE"""),"2022-04-11 06:48:33 UTC")</f>
        <v>2022-04-11 06:48:33 UTC</v>
      </c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>
      <c r="A4498" s="2" t="s">
        <v>4893</v>
      </c>
      <c r="B4498" s="2" t="s">
        <v>1449</v>
      </c>
      <c r="C4498" s="1"/>
      <c r="D4498" s="1"/>
      <c r="E4498" s="1"/>
      <c r="F4498" s="1" t="str">
        <f>IFERROR(__xludf.DUMMYFUNCTION("""COMPUTED_VALUE"""),"2022-04-11 06:48:31 UTC")</f>
        <v>2022-04-11 06:48:31 UTC</v>
      </c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>
      <c r="A4499" s="2" t="s">
        <v>4893</v>
      </c>
      <c r="B4499" s="1"/>
      <c r="C4499" s="1"/>
      <c r="D4499" s="1"/>
      <c r="E4499" s="1"/>
      <c r="F4499" s="1" t="str">
        <f>IFERROR(__xludf.DUMMYFUNCTION("""COMPUTED_VALUE"""),"2022-04-11 06:48:31 UTC")</f>
        <v>2022-04-11 06:48:31 UTC</v>
      </c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>
      <c r="A4500" s="2" t="s">
        <v>4894</v>
      </c>
      <c r="B4500" s="2" t="s">
        <v>4226</v>
      </c>
      <c r="C4500" s="1"/>
      <c r="D4500" s="1"/>
      <c r="E4500" s="1"/>
      <c r="F4500" s="1" t="str">
        <f>IFERROR(__xludf.DUMMYFUNCTION("""COMPUTED_VALUE"""),"2022-04-11 06:48:27 UTC")</f>
        <v>2022-04-11 06:48:27 UTC</v>
      </c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>
      <c r="A4501" s="2" t="s">
        <v>4895</v>
      </c>
      <c r="B4501" s="2" t="s">
        <v>1449</v>
      </c>
      <c r="C4501" s="1"/>
      <c r="D4501" s="1"/>
      <c r="E4501" s="1"/>
      <c r="F4501" s="1" t="str">
        <f>IFERROR(__xludf.DUMMYFUNCTION("""COMPUTED_VALUE"""),"2022-04-11 06:48:23 UTC")</f>
        <v>2022-04-11 06:48:23 UTC</v>
      </c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>
      <c r="A4502" s="2" t="s">
        <v>4896</v>
      </c>
      <c r="B4502" s="1"/>
      <c r="C4502" s="1"/>
      <c r="D4502" s="1"/>
      <c r="E4502" s="1"/>
      <c r="F4502" s="1" t="str">
        <f>IFERROR(__xludf.DUMMYFUNCTION("""COMPUTED_VALUE"""),"2022-04-11 06:48:22 UTC")</f>
        <v>2022-04-11 06:48:22 UTC</v>
      </c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>
      <c r="A4503" s="2" t="s">
        <v>4897</v>
      </c>
      <c r="B4503" s="2" t="s">
        <v>4226</v>
      </c>
      <c r="C4503" s="1"/>
      <c r="D4503" s="1"/>
      <c r="E4503" s="1"/>
      <c r="F4503" s="1" t="str">
        <f>IFERROR(__xludf.DUMMYFUNCTION("""COMPUTED_VALUE"""),"2022-04-11 06:48:20 UTC")</f>
        <v>2022-04-11 06:48:20 UTC</v>
      </c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>
      <c r="A4504" s="2" t="s">
        <v>4898</v>
      </c>
      <c r="B4504" s="2" t="s">
        <v>4899</v>
      </c>
      <c r="C4504" s="1"/>
      <c r="D4504" s="1"/>
      <c r="E4504" s="1"/>
      <c r="F4504" s="1" t="str">
        <f>IFERROR(__xludf.DUMMYFUNCTION("""COMPUTED_VALUE"""),"2022-04-11 06:48:18 UTC")</f>
        <v>2022-04-11 06:48:18 UTC</v>
      </c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>
      <c r="A4505" s="2" t="s">
        <v>4900</v>
      </c>
      <c r="B4505" s="1"/>
      <c r="C4505" s="1"/>
      <c r="D4505" s="1"/>
      <c r="E4505" s="1"/>
      <c r="F4505" s="1" t="str">
        <f>IFERROR(__xludf.DUMMYFUNCTION("""COMPUTED_VALUE"""),"2022-04-11 06:48:09 UTC")</f>
        <v>2022-04-11 06:48:09 UTC</v>
      </c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>
      <c r="A4506" s="2" t="s">
        <v>4901</v>
      </c>
      <c r="B4506" s="1"/>
      <c r="C4506" s="1"/>
      <c r="D4506" s="1"/>
      <c r="E4506" s="1"/>
      <c r="F4506" s="1" t="str">
        <f>IFERROR(__xludf.DUMMYFUNCTION("""COMPUTED_VALUE"""),"2022-04-11 06:48:07 UTC")</f>
        <v>2022-04-11 06:48:07 UTC</v>
      </c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>
      <c r="A4507" s="2" t="s">
        <v>4902</v>
      </c>
      <c r="B4507" s="1"/>
      <c r="C4507" s="1"/>
      <c r="D4507" s="1"/>
      <c r="E4507" s="1"/>
      <c r="F4507" s="1" t="str">
        <f>IFERROR(__xludf.DUMMYFUNCTION("""COMPUTED_VALUE"""),"2022-04-11 06:48:06 UTC")</f>
        <v>2022-04-11 06:48:06 UTC</v>
      </c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>
      <c r="A4508" s="2" t="s">
        <v>4903</v>
      </c>
      <c r="B4508" s="1"/>
      <c r="C4508" s="1"/>
      <c r="D4508" s="1"/>
      <c r="E4508" s="1"/>
      <c r="F4508" s="1" t="str">
        <f>IFERROR(__xludf.DUMMYFUNCTION("""COMPUTED_VALUE"""),"2022-04-11 06:48:04 UTC")</f>
        <v>2022-04-11 06:48:04 UTC</v>
      </c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>
      <c r="A4509" s="2" t="s">
        <v>4904</v>
      </c>
      <c r="B4509" s="2" t="s">
        <v>3672</v>
      </c>
      <c r="C4509" s="1"/>
      <c r="D4509" s="1"/>
      <c r="E4509" s="1"/>
      <c r="F4509" s="1" t="str">
        <f>IFERROR(__xludf.DUMMYFUNCTION("""COMPUTED_VALUE"""),"2022-04-11 06:48:03 UTC")</f>
        <v>2022-04-11 06:48:03 UTC</v>
      </c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>
      <c r="A4510" s="2" t="s">
        <v>4905</v>
      </c>
      <c r="B4510" s="2" t="s">
        <v>3672</v>
      </c>
      <c r="C4510" s="1"/>
      <c r="D4510" s="1"/>
      <c r="E4510" s="1"/>
      <c r="F4510" s="1" t="str">
        <f>IFERROR(__xludf.DUMMYFUNCTION("""COMPUTED_VALUE"""),"2022-04-11 06:48:02 UTC")</f>
        <v>2022-04-11 06:48:02 UTC</v>
      </c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>
      <c r="A4511" s="2" t="s">
        <v>4905</v>
      </c>
      <c r="B4511" s="1"/>
      <c r="C4511" s="1"/>
      <c r="D4511" s="1"/>
      <c r="E4511" s="1"/>
      <c r="F4511" s="1" t="str">
        <f>IFERROR(__xludf.DUMMYFUNCTION("""COMPUTED_VALUE"""),"2022-04-11 06:48:02 UTC")</f>
        <v>2022-04-11 06:48:02 UTC</v>
      </c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>
      <c r="A4512" s="2" t="s">
        <v>4905</v>
      </c>
      <c r="B4512" s="2" t="s">
        <v>4906</v>
      </c>
      <c r="C4512" s="1"/>
      <c r="D4512" s="1"/>
      <c r="E4512" s="1"/>
      <c r="F4512" s="1" t="str">
        <f>IFERROR(__xludf.DUMMYFUNCTION("""COMPUTED_VALUE"""),"2022-04-11 06:48:02 UTC")</f>
        <v>2022-04-11 06:48:02 UTC</v>
      </c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>
      <c r="A4513" s="2" t="s">
        <v>4907</v>
      </c>
      <c r="B4513" s="2" t="s">
        <v>3672</v>
      </c>
      <c r="C4513" s="1"/>
      <c r="D4513" s="1"/>
      <c r="E4513" s="1"/>
      <c r="F4513" s="1" t="str">
        <f>IFERROR(__xludf.DUMMYFUNCTION("""COMPUTED_VALUE"""),"2022-04-11 06:48:00 UTC")</f>
        <v>2022-04-11 06:48:00 UTC</v>
      </c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>
      <c r="A4514" s="2" t="s">
        <v>4908</v>
      </c>
      <c r="B4514" s="2" t="s">
        <v>3672</v>
      </c>
      <c r="C4514" s="1"/>
      <c r="D4514" s="1"/>
      <c r="E4514" s="1"/>
      <c r="F4514" s="1" t="str">
        <f>IFERROR(__xludf.DUMMYFUNCTION("""COMPUTED_VALUE"""),"2022-04-11 06:47:58 UTC")</f>
        <v>2022-04-11 06:47:58 UTC</v>
      </c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>
      <c r="A4515" s="2" t="s">
        <v>4909</v>
      </c>
      <c r="B4515" s="2" t="s">
        <v>4906</v>
      </c>
      <c r="C4515" s="1"/>
      <c r="D4515" s="1"/>
      <c r="E4515" s="1"/>
      <c r="F4515" s="1" t="str">
        <f>IFERROR(__xludf.DUMMYFUNCTION("""COMPUTED_VALUE"""),"2022-04-11 06:47:57 UTC")</f>
        <v>2022-04-11 06:47:57 UTC</v>
      </c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>
      <c r="A4516" s="2" t="s">
        <v>4910</v>
      </c>
      <c r="B4516" s="2" t="s">
        <v>3672</v>
      </c>
      <c r="C4516" s="1"/>
      <c r="D4516" s="1"/>
      <c r="E4516" s="1"/>
      <c r="F4516" s="1" t="str">
        <f>IFERROR(__xludf.DUMMYFUNCTION("""COMPUTED_VALUE"""),"2022-04-11 06:47:54 UTC")</f>
        <v>2022-04-11 06:47:54 UTC</v>
      </c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>
      <c r="A4517" s="2" t="s">
        <v>4911</v>
      </c>
      <c r="B4517" s="1"/>
      <c r="C4517" s="1"/>
      <c r="D4517" s="1"/>
      <c r="E4517" s="1"/>
      <c r="F4517" s="1" t="str">
        <f>IFERROR(__xludf.DUMMYFUNCTION("""COMPUTED_VALUE"""),"2022-04-11 06:47:52 UTC")</f>
        <v>2022-04-11 06:47:52 UTC</v>
      </c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>
      <c r="A4518" s="2" t="s">
        <v>4912</v>
      </c>
      <c r="B4518" s="2" t="s">
        <v>1449</v>
      </c>
      <c r="C4518" s="1"/>
      <c r="D4518" s="1"/>
      <c r="E4518" s="1"/>
      <c r="F4518" s="1" t="str">
        <f>IFERROR(__xludf.DUMMYFUNCTION("""COMPUTED_VALUE"""),"2022-04-11 06:47:51 UTC")</f>
        <v>2022-04-11 06:47:51 UTC</v>
      </c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>
      <c r="A4519" s="2" t="s">
        <v>4912</v>
      </c>
      <c r="B4519" s="1"/>
      <c r="C4519" s="1"/>
      <c r="D4519" s="1"/>
      <c r="E4519" s="1"/>
      <c r="F4519" s="1" t="str">
        <f>IFERROR(__xludf.DUMMYFUNCTION("""COMPUTED_VALUE"""),"2022-04-11 06:47:51 UTC")</f>
        <v>2022-04-11 06:47:51 UTC</v>
      </c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>
      <c r="A4520" s="2" t="s">
        <v>4913</v>
      </c>
      <c r="B4520" s="2" t="s">
        <v>4906</v>
      </c>
      <c r="C4520" s="1"/>
      <c r="D4520" s="1"/>
      <c r="E4520" s="1"/>
      <c r="F4520" s="1" t="str">
        <f>IFERROR(__xludf.DUMMYFUNCTION("""COMPUTED_VALUE"""),"2022-04-11 06:47:49 UTC")</f>
        <v>2022-04-11 06:47:49 UTC</v>
      </c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>
      <c r="A4521" s="2" t="s">
        <v>4914</v>
      </c>
      <c r="B4521" s="1"/>
      <c r="C4521" s="1"/>
      <c r="D4521" s="1"/>
      <c r="E4521" s="1"/>
      <c r="F4521" s="1" t="str">
        <f>IFERROR(__xludf.DUMMYFUNCTION("""COMPUTED_VALUE"""),"2022-04-11 06:47:48 UTC")</f>
        <v>2022-04-11 06:47:48 UTC</v>
      </c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>
      <c r="A4522" s="2" t="s">
        <v>4915</v>
      </c>
      <c r="B4522" s="2" t="s">
        <v>4107</v>
      </c>
      <c r="C4522" s="1"/>
      <c r="D4522" s="1"/>
      <c r="E4522" s="1"/>
      <c r="F4522" s="1" t="str">
        <f>IFERROR(__xludf.DUMMYFUNCTION("""COMPUTED_VALUE"""),"2022-04-11 06:47:46 UTC")</f>
        <v>2022-04-11 06:47:46 UTC</v>
      </c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>
      <c r="A4523" s="2" t="s">
        <v>4916</v>
      </c>
      <c r="B4523" s="1"/>
      <c r="C4523" s="1"/>
      <c r="D4523" s="1"/>
      <c r="E4523" s="1"/>
      <c r="F4523" s="1" t="str">
        <f>IFERROR(__xludf.DUMMYFUNCTION("""COMPUTED_VALUE"""),"2022-04-11 06:47:44 UTC")</f>
        <v>2022-04-11 06:47:44 UTC</v>
      </c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>
      <c r="A4524" s="2" t="s">
        <v>4917</v>
      </c>
      <c r="B4524" s="1"/>
      <c r="C4524" s="1"/>
      <c r="D4524" s="1"/>
      <c r="E4524" s="1"/>
      <c r="F4524" s="1" t="str">
        <f>IFERROR(__xludf.DUMMYFUNCTION("""COMPUTED_VALUE"""),"2022-04-11 06:47:41 UTC")</f>
        <v>2022-04-11 06:47:41 UTC</v>
      </c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>
      <c r="A4525" s="2" t="s">
        <v>4918</v>
      </c>
      <c r="B4525" s="1"/>
      <c r="C4525" s="1"/>
      <c r="D4525" s="1"/>
      <c r="E4525" s="1"/>
      <c r="F4525" s="1" t="str">
        <f>IFERROR(__xludf.DUMMYFUNCTION("""COMPUTED_VALUE"""),"2022-04-11 06:47:40 UTC")</f>
        <v>2022-04-11 06:47:40 UTC</v>
      </c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>
      <c r="A4526" s="2" t="s">
        <v>4918</v>
      </c>
      <c r="B4526" s="2" t="s">
        <v>4107</v>
      </c>
      <c r="C4526" s="1"/>
      <c r="D4526" s="1"/>
      <c r="E4526" s="1"/>
      <c r="F4526" s="1" t="str">
        <f>IFERROR(__xludf.DUMMYFUNCTION("""COMPUTED_VALUE"""),"2022-04-11 06:47:40 UTC")</f>
        <v>2022-04-11 06:47:40 UTC</v>
      </c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>
      <c r="A4527" s="2" t="s">
        <v>4919</v>
      </c>
      <c r="B4527" s="2" t="s">
        <v>1449</v>
      </c>
      <c r="C4527" s="1"/>
      <c r="D4527" s="1"/>
      <c r="E4527" s="1"/>
      <c r="F4527" s="1" t="str">
        <f>IFERROR(__xludf.DUMMYFUNCTION("""COMPUTED_VALUE"""),"2022-04-11 06:47:39 UTC")</f>
        <v>2022-04-11 06:47:39 UTC</v>
      </c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>
      <c r="A4528" s="2" t="s">
        <v>4920</v>
      </c>
      <c r="B4528" s="1"/>
      <c r="C4528" s="1"/>
      <c r="D4528" s="1"/>
      <c r="E4528" s="1"/>
      <c r="F4528" s="1" t="str">
        <f>IFERROR(__xludf.DUMMYFUNCTION("""COMPUTED_VALUE"""),"2022-04-11 06:47:35 UTC")</f>
        <v>2022-04-11 06:47:35 UTC</v>
      </c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>
      <c r="A4529" s="2" t="s">
        <v>4921</v>
      </c>
      <c r="B4529" s="1"/>
      <c r="C4529" s="1"/>
      <c r="D4529" s="1"/>
      <c r="E4529" s="1"/>
      <c r="F4529" s="1" t="str">
        <f>IFERROR(__xludf.DUMMYFUNCTION("""COMPUTED_VALUE"""),"2022-04-11 06:47:32 UTC")</f>
        <v>2022-04-11 06:47:32 UTC</v>
      </c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>
      <c r="A4530" s="2" t="s">
        <v>4922</v>
      </c>
      <c r="B4530" s="1"/>
      <c r="C4530" s="1"/>
      <c r="D4530" s="1"/>
      <c r="E4530" s="1"/>
      <c r="F4530" s="1" t="str">
        <f>IFERROR(__xludf.DUMMYFUNCTION("""COMPUTED_VALUE"""),"2022-04-11 06:47:31 UTC")</f>
        <v>2022-04-11 06:47:31 UTC</v>
      </c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>
      <c r="A4531" s="2" t="s">
        <v>4923</v>
      </c>
      <c r="B4531" s="1"/>
      <c r="C4531" s="1"/>
      <c r="D4531" s="1"/>
      <c r="E4531" s="1"/>
      <c r="F4531" s="1" t="str">
        <f>IFERROR(__xludf.DUMMYFUNCTION("""COMPUTED_VALUE"""),"2022-04-11 06:47:27 UTC")</f>
        <v>2022-04-11 06:47:27 UTC</v>
      </c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>
      <c r="A4532" s="2" t="s">
        <v>4924</v>
      </c>
      <c r="B4532" s="2" t="s">
        <v>4596</v>
      </c>
      <c r="C4532" s="1"/>
      <c r="D4532" s="1"/>
      <c r="E4532" s="1"/>
      <c r="F4532" s="1" t="str">
        <f>IFERROR(__xludf.DUMMYFUNCTION("""COMPUTED_VALUE"""),"2022-04-11 06:47:26 UTC")</f>
        <v>2022-04-11 06:47:26 UTC</v>
      </c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>
      <c r="A4533" s="2" t="s">
        <v>4925</v>
      </c>
      <c r="B4533" s="1"/>
      <c r="C4533" s="1"/>
      <c r="D4533" s="1"/>
      <c r="E4533" s="1"/>
      <c r="F4533" s="1" t="str">
        <f>IFERROR(__xludf.DUMMYFUNCTION("""COMPUTED_VALUE"""),"2022-04-11 06:47:24 UTC")</f>
        <v>2022-04-11 06:47:24 UTC</v>
      </c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>
      <c r="A4534" s="2" t="s">
        <v>4926</v>
      </c>
      <c r="B4534" s="2" t="s">
        <v>1449</v>
      </c>
      <c r="C4534" s="1"/>
      <c r="D4534" s="1"/>
      <c r="E4534" s="1"/>
      <c r="F4534" s="1" t="str">
        <f>IFERROR(__xludf.DUMMYFUNCTION("""COMPUTED_VALUE"""),"2022-04-11 06:47:22 UTC")</f>
        <v>2022-04-11 06:47:22 UTC</v>
      </c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>
      <c r="A4535" s="2" t="s">
        <v>4926</v>
      </c>
      <c r="B4535" s="1"/>
      <c r="C4535" s="1"/>
      <c r="D4535" s="1"/>
      <c r="E4535" s="1"/>
      <c r="F4535" s="1" t="str">
        <f>IFERROR(__xludf.DUMMYFUNCTION("""COMPUTED_VALUE"""),"2022-04-11 06:47:22 UTC")</f>
        <v>2022-04-11 06:47:22 UTC</v>
      </c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>
      <c r="A4536" s="2" t="s">
        <v>4927</v>
      </c>
      <c r="B4536" s="1"/>
      <c r="C4536" s="1"/>
      <c r="D4536" s="1"/>
      <c r="E4536" s="1"/>
      <c r="F4536" s="1" t="str">
        <f>IFERROR(__xludf.DUMMYFUNCTION("""COMPUTED_VALUE"""),"2022-04-11 06:47:20 UTC")</f>
        <v>2022-04-11 06:47:20 UTC</v>
      </c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>
      <c r="A4537" s="2" t="s">
        <v>4928</v>
      </c>
      <c r="B4537" s="1"/>
      <c r="C4537" s="1"/>
      <c r="D4537" s="1"/>
      <c r="E4537" s="1"/>
      <c r="F4537" s="1" t="str">
        <f>IFERROR(__xludf.DUMMYFUNCTION("""COMPUTED_VALUE"""),"2022-04-11 06:47:19 UTC")</f>
        <v>2022-04-11 06:47:19 UTC</v>
      </c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>
      <c r="A4538" s="2" t="s">
        <v>4929</v>
      </c>
      <c r="B4538" s="2" t="s">
        <v>4596</v>
      </c>
      <c r="C4538" s="1"/>
      <c r="D4538" s="1"/>
      <c r="E4538" s="1"/>
      <c r="F4538" s="1" t="str">
        <f>IFERROR(__xludf.DUMMYFUNCTION("""COMPUTED_VALUE"""),"2022-04-11 06:47:18 UTC")</f>
        <v>2022-04-11 06:47:18 UTC</v>
      </c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>
      <c r="A4539" s="2" t="s">
        <v>4930</v>
      </c>
      <c r="B4539" s="2" t="s">
        <v>4931</v>
      </c>
      <c r="C4539" s="1"/>
      <c r="D4539" s="1"/>
      <c r="E4539" s="1"/>
      <c r="F4539" s="1" t="str">
        <f>IFERROR(__xludf.DUMMYFUNCTION("""COMPUTED_VALUE"""),"2022-04-11 06:47:15 UTC")</f>
        <v>2022-04-11 06:47:15 UTC</v>
      </c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>
      <c r="A4540" s="2" t="s">
        <v>4932</v>
      </c>
      <c r="B4540" s="2" t="s">
        <v>4933</v>
      </c>
      <c r="C4540" s="1"/>
      <c r="D4540" s="1"/>
      <c r="E4540" s="1"/>
      <c r="F4540" s="1" t="str">
        <f>IFERROR(__xludf.DUMMYFUNCTION("""COMPUTED_VALUE"""),"2022-04-11 06:47:11 UTC")</f>
        <v>2022-04-11 06:47:11 UTC</v>
      </c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>
      <c r="A4541" s="2" t="s">
        <v>4934</v>
      </c>
      <c r="B4541" s="2" t="s">
        <v>4596</v>
      </c>
      <c r="C4541" s="1"/>
      <c r="D4541" s="1"/>
      <c r="E4541" s="1"/>
      <c r="F4541" s="1" t="str">
        <f>IFERROR(__xludf.DUMMYFUNCTION("""COMPUTED_VALUE"""),"2022-04-11 06:47:09 UTC")</f>
        <v>2022-04-11 06:47:09 UTC</v>
      </c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>
      <c r="A4542" s="2" t="s">
        <v>4934</v>
      </c>
      <c r="B4542" s="1"/>
      <c r="C4542" s="1"/>
      <c r="D4542" s="1"/>
      <c r="E4542" s="1"/>
      <c r="F4542" s="1" t="str">
        <f>IFERROR(__xludf.DUMMYFUNCTION("""COMPUTED_VALUE"""),"2022-04-11 06:47:09 UTC")</f>
        <v>2022-04-11 06:47:09 UTC</v>
      </c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>
      <c r="A4543" s="2" t="s">
        <v>4935</v>
      </c>
      <c r="B4543" s="2" t="s">
        <v>4933</v>
      </c>
      <c r="C4543" s="1"/>
      <c r="D4543" s="1"/>
      <c r="E4543" s="1"/>
      <c r="F4543" s="1" t="str">
        <f>IFERROR(__xludf.DUMMYFUNCTION("""COMPUTED_VALUE"""),"2022-04-11 06:47:05 UTC")</f>
        <v>2022-04-11 06:47:05 UTC</v>
      </c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>
      <c r="A4544" s="2" t="s">
        <v>4936</v>
      </c>
      <c r="B4544" s="2" t="s">
        <v>4933</v>
      </c>
      <c r="C4544" s="1"/>
      <c r="D4544" s="1"/>
      <c r="E4544" s="1"/>
      <c r="F4544" s="1" t="str">
        <f>IFERROR(__xludf.DUMMYFUNCTION("""COMPUTED_VALUE"""),"2022-04-11 06:47:03 UTC")</f>
        <v>2022-04-11 06:47:03 UTC</v>
      </c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>
      <c r="A4545" s="2" t="s">
        <v>4937</v>
      </c>
      <c r="B4545" s="1"/>
      <c r="C4545" s="1"/>
      <c r="D4545" s="1"/>
      <c r="E4545" s="1"/>
      <c r="F4545" s="1" t="str">
        <f>IFERROR(__xludf.DUMMYFUNCTION("""COMPUTED_VALUE"""),"2022-04-11 06:47:00 UTC")</f>
        <v>2022-04-11 06:47:00 UTC</v>
      </c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>
      <c r="A4546" s="2" t="s">
        <v>4938</v>
      </c>
      <c r="B4546" s="2" t="s">
        <v>4596</v>
      </c>
      <c r="C4546" s="1"/>
      <c r="D4546" s="1"/>
      <c r="E4546" s="1"/>
      <c r="F4546" s="1" t="str">
        <f>IFERROR(__xludf.DUMMYFUNCTION("""COMPUTED_VALUE"""),"2022-04-11 06:46:59 UTC")</f>
        <v>2022-04-11 06:46:59 UTC</v>
      </c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>
      <c r="A4547" s="2" t="s">
        <v>4939</v>
      </c>
      <c r="B4547" s="1"/>
      <c r="C4547" s="1"/>
      <c r="D4547" s="1"/>
      <c r="E4547" s="1"/>
      <c r="F4547" s="1" t="str">
        <f>IFERROR(__xludf.DUMMYFUNCTION("""COMPUTED_VALUE"""),"2022-04-11 06:46:58 UTC")</f>
        <v>2022-04-11 06:46:58 UTC</v>
      </c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>
      <c r="A4548" s="2" t="s">
        <v>4940</v>
      </c>
      <c r="B4548" s="1"/>
      <c r="C4548" s="1"/>
      <c r="D4548" s="1"/>
      <c r="E4548" s="1"/>
      <c r="F4548" s="1" t="str">
        <f>IFERROR(__xludf.DUMMYFUNCTION("""COMPUTED_VALUE"""),"2022-04-11 06:46:56 UTC")</f>
        <v>2022-04-11 06:46:56 UTC</v>
      </c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>
      <c r="A4549" s="2" t="s">
        <v>4941</v>
      </c>
      <c r="B4549" s="1"/>
      <c r="C4549" s="1"/>
      <c r="D4549" s="1"/>
      <c r="E4549" s="1"/>
      <c r="F4549" s="1" t="str">
        <f>IFERROR(__xludf.DUMMYFUNCTION("""COMPUTED_VALUE"""),"2022-04-11 06:46:54 UTC")</f>
        <v>2022-04-11 06:46:54 UTC</v>
      </c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>
      <c r="A4550" s="2" t="s">
        <v>4942</v>
      </c>
      <c r="B4550" s="2" t="s">
        <v>4943</v>
      </c>
      <c r="C4550" s="1"/>
      <c r="D4550" s="1"/>
      <c r="E4550" s="1"/>
      <c r="F4550" s="1" t="str">
        <f>IFERROR(__xludf.DUMMYFUNCTION("""COMPUTED_VALUE"""),"2022-04-11 06:46:52 UTC")</f>
        <v>2022-04-11 06:46:52 UTC</v>
      </c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>
      <c r="A4551" s="2" t="s">
        <v>4944</v>
      </c>
      <c r="B4551" s="2" t="s">
        <v>4943</v>
      </c>
      <c r="C4551" s="1"/>
      <c r="D4551" s="1"/>
      <c r="E4551" s="1"/>
      <c r="F4551" s="1" t="str">
        <f>IFERROR(__xludf.DUMMYFUNCTION("""COMPUTED_VALUE"""),"2022-04-11 06:46:48 UTC")</f>
        <v>2022-04-11 06:46:48 UTC</v>
      </c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>
      <c r="A4552" s="2" t="s">
        <v>4945</v>
      </c>
      <c r="B4552" s="2" t="s">
        <v>1189</v>
      </c>
      <c r="C4552" s="1"/>
      <c r="D4552" s="1"/>
      <c r="E4552" s="1"/>
      <c r="F4552" s="1" t="str">
        <f>IFERROR(__xludf.DUMMYFUNCTION("""COMPUTED_VALUE"""),"2022-04-11 06:46:47 UTC")</f>
        <v>2022-04-11 06:46:47 UTC</v>
      </c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>
      <c r="A4553" s="2" t="s">
        <v>4946</v>
      </c>
      <c r="B4553" s="1"/>
      <c r="C4553" s="1"/>
      <c r="D4553" s="1"/>
      <c r="E4553" s="1"/>
      <c r="F4553" s="1" t="str">
        <f>IFERROR(__xludf.DUMMYFUNCTION("""COMPUTED_VALUE"""),"2022-04-11 06:46:44 UTC")</f>
        <v>2022-04-11 06:46:44 UTC</v>
      </c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>
      <c r="A4554" s="2" t="s">
        <v>4947</v>
      </c>
      <c r="B4554" s="1"/>
      <c r="C4554" s="1"/>
      <c r="D4554" s="1"/>
      <c r="E4554" s="1"/>
      <c r="F4554" s="1" t="str">
        <f>IFERROR(__xludf.DUMMYFUNCTION("""COMPUTED_VALUE"""),"2022-04-11 06:46:42 UTC")</f>
        <v>2022-04-11 06:46:42 UTC</v>
      </c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>
      <c r="A4555" s="2" t="s">
        <v>4948</v>
      </c>
      <c r="B4555" s="2" t="s">
        <v>1189</v>
      </c>
      <c r="C4555" s="1"/>
      <c r="D4555" s="1"/>
      <c r="E4555" s="1"/>
      <c r="F4555" s="1" t="str">
        <f>IFERROR(__xludf.DUMMYFUNCTION("""COMPUTED_VALUE"""),"2022-04-11 06:46:40 UTC")</f>
        <v>2022-04-11 06:46:40 UTC</v>
      </c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>
      <c r="A4556" s="2" t="s">
        <v>4949</v>
      </c>
      <c r="B4556" s="1"/>
      <c r="C4556" s="1"/>
      <c r="D4556" s="1"/>
      <c r="E4556" s="1"/>
      <c r="F4556" s="1" t="str">
        <f>IFERROR(__xludf.DUMMYFUNCTION("""COMPUTED_VALUE"""),"2022-04-11 06:46:39 UTC")</f>
        <v>2022-04-11 06:46:39 UTC</v>
      </c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>
      <c r="A4557" s="2" t="s">
        <v>4950</v>
      </c>
      <c r="B4557" s="2" t="s">
        <v>4820</v>
      </c>
      <c r="C4557" s="1"/>
      <c r="D4557" s="1"/>
      <c r="E4557" s="1"/>
      <c r="F4557" s="1" t="str">
        <f>IFERROR(__xludf.DUMMYFUNCTION("""COMPUTED_VALUE"""),"2022-04-11 06:46:36 UTC")</f>
        <v>2022-04-11 06:46:36 UTC</v>
      </c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>
      <c r="A4558" s="2" t="s">
        <v>4951</v>
      </c>
      <c r="B4558" s="2" t="s">
        <v>1189</v>
      </c>
      <c r="C4558" s="1"/>
      <c r="D4558" s="1"/>
      <c r="E4558" s="1"/>
      <c r="F4558" s="1" t="str">
        <f>IFERROR(__xludf.DUMMYFUNCTION("""COMPUTED_VALUE"""),"2022-04-11 06:46:33 UTC")</f>
        <v>2022-04-11 06:46:33 UTC</v>
      </c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>
      <c r="A4559" s="2" t="s">
        <v>4952</v>
      </c>
      <c r="B4559" s="1"/>
      <c r="C4559" s="1"/>
      <c r="D4559" s="1"/>
      <c r="E4559" s="1"/>
      <c r="F4559" s="1" t="str">
        <f>IFERROR(__xludf.DUMMYFUNCTION("""COMPUTED_VALUE"""),"2022-04-11 06:46:27 UTC")</f>
        <v>2022-04-11 06:46:27 UTC</v>
      </c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>
      <c r="A4560" s="2" t="s">
        <v>4952</v>
      </c>
      <c r="B4560" s="1"/>
      <c r="C4560" s="1"/>
      <c r="D4560" s="1"/>
      <c r="E4560" s="1"/>
      <c r="F4560" s="1" t="str">
        <f>IFERROR(__xludf.DUMMYFUNCTION("""COMPUTED_VALUE"""),"2022-04-11 06:46:27 UTC")</f>
        <v>2022-04-11 06:46:27 UTC</v>
      </c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>
      <c r="A4561" s="2" t="s">
        <v>4953</v>
      </c>
      <c r="B4561" s="2" t="s">
        <v>4943</v>
      </c>
      <c r="C4561" s="1"/>
      <c r="D4561" s="1"/>
      <c r="E4561" s="1"/>
      <c r="F4561" s="1" t="str">
        <f>IFERROR(__xludf.DUMMYFUNCTION("""COMPUTED_VALUE"""),"2022-04-11 06:46:25 UTC")</f>
        <v>2022-04-11 06:46:25 UTC</v>
      </c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>
      <c r="A4562" s="2" t="s">
        <v>4954</v>
      </c>
      <c r="B4562" s="2" t="s">
        <v>4955</v>
      </c>
      <c r="C4562" s="1"/>
      <c r="D4562" s="1"/>
      <c r="E4562" s="1"/>
      <c r="F4562" s="1" t="str">
        <f>IFERROR(__xludf.DUMMYFUNCTION("""COMPUTED_VALUE"""),"2022-04-11 06:46:24 UTC")</f>
        <v>2022-04-11 06:46:24 UTC</v>
      </c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>
      <c r="A4563" s="2" t="s">
        <v>4956</v>
      </c>
      <c r="B4563" s="1"/>
      <c r="C4563" s="1"/>
      <c r="D4563" s="1"/>
      <c r="E4563" s="1"/>
      <c r="F4563" s="1" t="str">
        <f>IFERROR(__xludf.DUMMYFUNCTION("""COMPUTED_VALUE"""),"2022-04-11 06:46:18 UTC")</f>
        <v>2022-04-11 06:46:18 UTC</v>
      </c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>
      <c r="A4564" s="2" t="s">
        <v>4957</v>
      </c>
      <c r="B4564" s="1"/>
      <c r="C4564" s="1"/>
      <c r="D4564" s="1"/>
      <c r="E4564" s="1"/>
      <c r="F4564" s="1" t="str">
        <f>IFERROR(__xludf.DUMMYFUNCTION("""COMPUTED_VALUE"""),"2022-04-11 06:46:17 UTC")</f>
        <v>2022-04-11 06:46:17 UTC</v>
      </c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>
      <c r="A4565" s="2" t="s">
        <v>4958</v>
      </c>
      <c r="B4565" s="1"/>
      <c r="C4565" s="1"/>
      <c r="D4565" s="1"/>
      <c r="E4565" s="1"/>
      <c r="F4565" s="1" t="str">
        <f>IFERROR(__xludf.DUMMYFUNCTION("""COMPUTED_VALUE"""),"2022-04-11 06:46:13 UTC")</f>
        <v>2022-04-11 06:46:13 UTC</v>
      </c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>
      <c r="A4566" s="2" t="s">
        <v>4959</v>
      </c>
      <c r="B4566" s="2" t="s">
        <v>1449</v>
      </c>
      <c r="C4566" s="1"/>
      <c r="D4566" s="1"/>
      <c r="E4566" s="1"/>
      <c r="F4566" s="1" t="str">
        <f>IFERROR(__xludf.DUMMYFUNCTION("""COMPUTED_VALUE"""),"2022-04-11 06:46:11 UTC")</f>
        <v>2022-04-11 06:46:11 UTC</v>
      </c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>
      <c r="A4567" s="2" t="s">
        <v>4959</v>
      </c>
      <c r="B4567" s="2" t="s">
        <v>4960</v>
      </c>
      <c r="C4567" s="1"/>
      <c r="D4567" s="1"/>
      <c r="E4567" s="1"/>
      <c r="F4567" s="1" t="str">
        <f>IFERROR(__xludf.DUMMYFUNCTION("""COMPUTED_VALUE"""),"2022-04-11 06:46:11 UTC")</f>
        <v>2022-04-11 06:46:11 UTC</v>
      </c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>
      <c r="A4568" s="2" t="s">
        <v>4961</v>
      </c>
      <c r="B4568" s="2" t="s">
        <v>1449</v>
      </c>
      <c r="C4568" s="1"/>
      <c r="D4568" s="1"/>
      <c r="E4568" s="1"/>
      <c r="F4568" s="1" t="str">
        <f>IFERROR(__xludf.DUMMYFUNCTION("""COMPUTED_VALUE"""),"2022-04-11 06:46:08 UTC")</f>
        <v>2022-04-11 06:46:08 UTC</v>
      </c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>
      <c r="A4569" s="2" t="s">
        <v>4962</v>
      </c>
      <c r="B4569" s="1"/>
      <c r="C4569" s="1"/>
      <c r="D4569" s="1"/>
      <c r="E4569" s="1"/>
      <c r="F4569" s="1" t="str">
        <f>IFERROR(__xludf.DUMMYFUNCTION("""COMPUTED_VALUE"""),"2022-04-11 06:46:07 UTC")</f>
        <v>2022-04-11 06:46:07 UTC</v>
      </c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>
      <c r="A4570" s="2" t="s">
        <v>4963</v>
      </c>
      <c r="B4570" s="1"/>
      <c r="C4570" s="1"/>
      <c r="D4570" s="1"/>
      <c r="E4570" s="1"/>
      <c r="F4570" s="1" t="str">
        <f>IFERROR(__xludf.DUMMYFUNCTION("""COMPUTED_VALUE"""),"2022-04-11 06:46:06 UTC")</f>
        <v>2022-04-11 06:46:06 UTC</v>
      </c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>
      <c r="A4571" s="2" t="s">
        <v>4964</v>
      </c>
      <c r="B4571" s="2" t="s">
        <v>1449</v>
      </c>
      <c r="C4571" s="1"/>
      <c r="D4571" s="1"/>
      <c r="E4571" s="1"/>
      <c r="F4571" s="1" t="str">
        <f>IFERROR(__xludf.DUMMYFUNCTION("""COMPUTED_VALUE"""),"2022-04-11 06:46:04 UTC")</f>
        <v>2022-04-11 06:46:04 UTC</v>
      </c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>
      <c r="A4572" s="2" t="s">
        <v>4965</v>
      </c>
      <c r="B4572" s="2" t="s">
        <v>1189</v>
      </c>
      <c r="C4572" s="1"/>
      <c r="D4572" s="1"/>
      <c r="E4572" s="1"/>
      <c r="F4572" s="1" t="str">
        <f>IFERROR(__xludf.DUMMYFUNCTION("""COMPUTED_VALUE"""),"2022-04-11 06:46:03 UTC")</f>
        <v>2022-04-11 06:46:03 UTC</v>
      </c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>
      <c r="A4573" s="2" t="s">
        <v>4966</v>
      </c>
      <c r="B4573" s="2" t="s">
        <v>1189</v>
      </c>
      <c r="C4573" s="1"/>
      <c r="D4573" s="1"/>
      <c r="E4573" s="1"/>
      <c r="F4573" s="1" t="str">
        <f>IFERROR(__xludf.DUMMYFUNCTION("""COMPUTED_VALUE"""),"2022-04-11 06:46:01 UTC")</f>
        <v>2022-04-11 06:46:01 UTC</v>
      </c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>
      <c r="A4574" s="2" t="s">
        <v>4967</v>
      </c>
      <c r="B4574" s="2" t="s">
        <v>1449</v>
      </c>
      <c r="C4574" s="1"/>
      <c r="D4574" s="1"/>
      <c r="E4574" s="1"/>
      <c r="F4574" s="1" t="str">
        <f>IFERROR(__xludf.DUMMYFUNCTION("""COMPUTED_VALUE"""),"2022-04-11 06:45:59 UTC")</f>
        <v>2022-04-11 06:45:59 UTC</v>
      </c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>
      <c r="A4575" s="2" t="s">
        <v>4968</v>
      </c>
      <c r="B4575" s="1"/>
      <c r="C4575" s="1"/>
      <c r="D4575" s="1"/>
      <c r="E4575" s="1"/>
      <c r="F4575" s="1" t="str">
        <f>IFERROR(__xludf.DUMMYFUNCTION("""COMPUTED_VALUE"""),"2022-04-11 06:45:57 UTC")</f>
        <v>2022-04-11 06:45:57 UTC</v>
      </c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>
      <c r="A4576" s="2" t="s">
        <v>4969</v>
      </c>
      <c r="B4576" s="2" t="s">
        <v>1189</v>
      </c>
      <c r="C4576" s="1"/>
      <c r="D4576" s="1"/>
      <c r="E4576" s="1"/>
      <c r="F4576" s="1" t="str">
        <f>IFERROR(__xludf.DUMMYFUNCTION("""COMPUTED_VALUE"""),"2022-04-11 06:45:55 UTC")</f>
        <v>2022-04-11 06:45:55 UTC</v>
      </c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>
      <c r="A4577" s="2" t="s">
        <v>4969</v>
      </c>
      <c r="B4577" s="2" t="s">
        <v>4933</v>
      </c>
      <c r="C4577" s="1"/>
      <c r="D4577" s="1"/>
      <c r="E4577" s="1"/>
      <c r="F4577" s="1" t="str">
        <f>IFERROR(__xludf.DUMMYFUNCTION("""COMPUTED_VALUE"""),"2022-04-11 06:45:55 UTC")</f>
        <v>2022-04-11 06:45:55 UTC</v>
      </c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>
      <c r="A4578" s="2" t="s">
        <v>4970</v>
      </c>
      <c r="B4578" s="2" t="s">
        <v>4971</v>
      </c>
      <c r="C4578" s="1"/>
      <c r="D4578" s="1"/>
      <c r="E4578" s="1"/>
      <c r="F4578" s="1" t="str">
        <f>IFERROR(__xludf.DUMMYFUNCTION("""COMPUTED_VALUE"""),"2022-04-11 06:45:33 UTC")</f>
        <v>2022-04-11 06:45:33 UTC</v>
      </c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>
      <c r="A4579" s="2" t="s">
        <v>4970</v>
      </c>
      <c r="B4579" s="2" t="s">
        <v>1080</v>
      </c>
      <c r="C4579" s="1"/>
      <c r="D4579" s="1"/>
      <c r="E4579" s="1"/>
      <c r="F4579" s="1" t="str">
        <f>IFERROR(__xludf.DUMMYFUNCTION("""COMPUTED_VALUE"""),"2022-04-11 06:45:33 UTC")</f>
        <v>2022-04-11 06:45:33 UTC</v>
      </c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>
      <c r="A4580" s="2" t="s">
        <v>4972</v>
      </c>
      <c r="B4580" s="2" t="s">
        <v>1080</v>
      </c>
      <c r="C4580" s="1"/>
      <c r="D4580" s="1"/>
      <c r="E4580" s="1"/>
      <c r="F4580" s="1" t="str">
        <f>IFERROR(__xludf.DUMMYFUNCTION("""COMPUTED_VALUE"""),"2022-04-11 06:45:19 UTC")</f>
        <v>2022-04-11 06:45:19 UTC</v>
      </c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>
      <c r="A4581" s="2" t="s">
        <v>4973</v>
      </c>
      <c r="B4581" s="2" t="s">
        <v>1080</v>
      </c>
      <c r="C4581" s="1"/>
      <c r="D4581" s="1"/>
      <c r="E4581" s="1"/>
      <c r="F4581" s="1" t="str">
        <f>IFERROR(__xludf.DUMMYFUNCTION("""COMPUTED_VALUE"""),"2022-04-11 06:45:17 UTC")</f>
        <v>2022-04-11 06:45:17 UTC</v>
      </c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>
      <c r="A4582" s="2" t="s">
        <v>4974</v>
      </c>
      <c r="B4582" s="2" t="s">
        <v>1080</v>
      </c>
      <c r="C4582" s="1"/>
      <c r="D4582" s="1"/>
      <c r="E4582" s="1"/>
      <c r="F4582" s="1" t="str">
        <f>IFERROR(__xludf.DUMMYFUNCTION("""COMPUTED_VALUE"""),"2022-04-11 06:45:16 UTC")</f>
        <v>2022-04-11 06:45:16 UTC</v>
      </c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>
      <c r="A4583" s="2" t="s">
        <v>4975</v>
      </c>
      <c r="B4583" s="2" t="s">
        <v>1080</v>
      </c>
      <c r="C4583" s="1"/>
      <c r="D4583" s="1"/>
      <c r="E4583" s="1"/>
      <c r="F4583" s="1" t="str">
        <f>IFERROR(__xludf.DUMMYFUNCTION("""COMPUTED_VALUE"""),"2022-04-11 06:45:15 UTC")</f>
        <v>2022-04-11 06:45:15 UTC</v>
      </c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>
      <c r="A4584" s="2" t="s">
        <v>4976</v>
      </c>
      <c r="B4584" s="1"/>
      <c r="C4584" s="1"/>
      <c r="D4584" s="1"/>
      <c r="E4584" s="1"/>
      <c r="F4584" s="1" t="str">
        <f>IFERROR(__xludf.DUMMYFUNCTION("""COMPUTED_VALUE"""),"2022-04-11 06:45:14 UTC")</f>
        <v>2022-04-11 06:45:14 UTC</v>
      </c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>
      <c r="A4585" s="2" t="s">
        <v>4976</v>
      </c>
      <c r="B4585" s="1"/>
      <c r="C4585" s="1"/>
      <c r="D4585" s="1"/>
      <c r="E4585" s="1"/>
      <c r="F4585" s="1" t="str">
        <f>IFERROR(__xludf.DUMMYFUNCTION("""COMPUTED_VALUE"""),"2022-04-11 06:45:14 UTC")</f>
        <v>2022-04-11 06:45:14 UTC</v>
      </c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>
      <c r="A4586" s="2" t="s">
        <v>4977</v>
      </c>
      <c r="B4586" s="2" t="s">
        <v>1080</v>
      </c>
      <c r="C4586" s="1"/>
      <c r="D4586" s="1"/>
      <c r="E4586" s="1"/>
      <c r="F4586" s="1" t="str">
        <f>IFERROR(__xludf.DUMMYFUNCTION("""COMPUTED_VALUE"""),"2022-04-11 06:45:13 UTC")</f>
        <v>2022-04-11 06:45:13 UTC</v>
      </c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>
      <c r="A4587" s="2" t="s">
        <v>4978</v>
      </c>
      <c r="B4587" s="2" t="s">
        <v>1080</v>
      </c>
      <c r="C4587" s="1"/>
      <c r="D4587" s="1"/>
      <c r="E4587" s="1"/>
      <c r="F4587" s="1" t="str">
        <f>IFERROR(__xludf.DUMMYFUNCTION("""COMPUTED_VALUE"""),"2022-04-11 06:45:11 UTC")</f>
        <v>2022-04-11 06:45:11 UTC</v>
      </c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>
      <c r="A4588" s="2" t="s">
        <v>4979</v>
      </c>
      <c r="B4588" s="2" t="s">
        <v>1080</v>
      </c>
      <c r="C4588" s="1"/>
      <c r="D4588" s="1"/>
      <c r="E4588" s="1"/>
      <c r="F4588" s="1" t="str">
        <f>IFERROR(__xludf.DUMMYFUNCTION("""COMPUTED_VALUE"""),"2022-04-11 06:45:08 UTC")</f>
        <v>2022-04-11 06:45:08 UTC</v>
      </c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>
      <c r="A4589" s="2" t="s">
        <v>4980</v>
      </c>
      <c r="B4589" s="1"/>
      <c r="C4589" s="1"/>
      <c r="D4589" s="1"/>
      <c r="E4589" s="1"/>
      <c r="F4589" s="1" t="str">
        <f>IFERROR(__xludf.DUMMYFUNCTION("""COMPUTED_VALUE"""),"2022-04-11 06:45:01 UTC")</f>
        <v>2022-04-11 06:45:01 UTC</v>
      </c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>
      <c r="A4590" s="2" t="s">
        <v>4981</v>
      </c>
      <c r="B4590" s="1"/>
      <c r="C4590" s="1"/>
      <c r="D4590" s="1"/>
      <c r="E4590" s="1"/>
      <c r="F4590" s="1" t="str">
        <f>IFERROR(__xludf.DUMMYFUNCTION("""COMPUTED_VALUE"""),"2022-04-11 06:45:00 UTC")</f>
        <v>2022-04-11 06:45:00 UTC</v>
      </c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>
      <c r="A4591" s="2" t="s">
        <v>4982</v>
      </c>
      <c r="B4591" s="2" t="s">
        <v>4085</v>
      </c>
      <c r="C4591" s="1"/>
      <c r="D4591" s="1"/>
      <c r="E4591" s="1"/>
      <c r="F4591" s="1" t="str">
        <f>IFERROR(__xludf.DUMMYFUNCTION("""COMPUTED_VALUE"""),"2022-04-11 06:44:58 UTC")</f>
        <v>2022-04-11 06:44:58 UTC</v>
      </c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>
      <c r="A4592" s="2" t="s">
        <v>4982</v>
      </c>
      <c r="B4592" s="2" t="s">
        <v>1080</v>
      </c>
      <c r="C4592" s="1"/>
      <c r="D4592" s="1"/>
      <c r="E4592" s="1"/>
      <c r="F4592" s="1" t="str">
        <f>IFERROR(__xludf.DUMMYFUNCTION("""COMPUTED_VALUE"""),"2022-04-11 06:44:58 UTC")</f>
        <v>2022-04-11 06:44:58 UTC</v>
      </c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>
      <c r="A4593" s="2" t="s">
        <v>4983</v>
      </c>
      <c r="B4593" s="1"/>
      <c r="C4593" s="1"/>
      <c r="D4593" s="1"/>
      <c r="E4593" s="1"/>
      <c r="F4593" s="1" t="str">
        <f>IFERROR(__xludf.DUMMYFUNCTION("""COMPUTED_VALUE"""),"2022-04-11 06:44:47 UTC")</f>
        <v>2022-04-11 06:44:47 UTC</v>
      </c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>
      <c r="A4594" s="2" t="s">
        <v>4984</v>
      </c>
      <c r="B4594" s="2" t="s">
        <v>258</v>
      </c>
      <c r="C4594" s="1"/>
      <c r="D4594" s="1"/>
      <c r="E4594" s="1"/>
      <c r="F4594" s="1" t="str">
        <f>IFERROR(__xludf.DUMMYFUNCTION("""COMPUTED_VALUE"""),"2022-04-11 06:44:32 UTC")</f>
        <v>2022-04-11 06:44:32 UTC</v>
      </c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>
      <c r="A4595" s="2" t="s">
        <v>4985</v>
      </c>
      <c r="B4595" s="1"/>
      <c r="C4595" s="1"/>
      <c r="D4595" s="1"/>
      <c r="E4595" s="1"/>
      <c r="F4595" s="1" t="str">
        <f>IFERROR(__xludf.DUMMYFUNCTION("""COMPUTED_VALUE"""),"2022-04-11 06:43:45 UTC")</f>
        <v>2022-04-11 06:43:45 UTC</v>
      </c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>
      <c r="A4596" s="2" t="s">
        <v>4986</v>
      </c>
      <c r="B4596" s="1"/>
      <c r="C4596" s="1"/>
      <c r="D4596" s="1"/>
      <c r="E4596" s="1"/>
      <c r="F4596" s="1" t="str">
        <f>IFERROR(__xludf.DUMMYFUNCTION("""COMPUTED_VALUE"""),"2022-04-11 06:43:43 UTC")</f>
        <v>2022-04-11 06:43:43 UTC</v>
      </c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>
      <c r="A4597" s="2" t="s">
        <v>4987</v>
      </c>
      <c r="B4597" s="1"/>
      <c r="C4597" s="1"/>
      <c r="D4597" s="1"/>
      <c r="E4597" s="1"/>
      <c r="F4597" s="1" t="str">
        <f>IFERROR(__xludf.DUMMYFUNCTION("""COMPUTED_VALUE"""),"2022-04-11 06:43:37 UTC")</f>
        <v>2022-04-11 06:43:37 UTC</v>
      </c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>
      <c r="A4598" s="2" t="s">
        <v>4988</v>
      </c>
      <c r="B4598" s="1"/>
      <c r="C4598" s="1"/>
      <c r="D4598" s="1"/>
      <c r="E4598" s="1"/>
      <c r="F4598" s="1" t="str">
        <f>IFERROR(__xludf.DUMMYFUNCTION("""COMPUTED_VALUE"""),"2022-04-11 06:43:29 UTC")</f>
        <v>2022-04-11 06:43:29 UTC</v>
      </c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>
      <c r="A4599" s="2" t="s">
        <v>4989</v>
      </c>
      <c r="B4599" s="1"/>
      <c r="C4599" s="1"/>
      <c r="D4599" s="1"/>
      <c r="E4599" s="1"/>
      <c r="F4599" s="1" t="str">
        <f>IFERROR(__xludf.DUMMYFUNCTION("""COMPUTED_VALUE"""),"2022-04-11 06:43:27 UTC")</f>
        <v>2022-04-11 06:43:27 UTC</v>
      </c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>
      <c r="A4600" s="2" t="s">
        <v>4990</v>
      </c>
      <c r="B4600" s="1"/>
      <c r="C4600" s="1"/>
      <c r="D4600" s="1"/>
      <c r="E4600" s="1"/>
      <c r="F4600" s="1" t="str">
        <f>IFERROR(__xludf.DUMMYFUNCTION("""COMPUTED_VALUE"""),"2022-04-11 06:43:23 UTC")</f>
        <v>2022-04-11 06:43:23 UTC</v>
      </c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>
      <c r="A4601" s="2" t="s">
        <v>4991</v>
      </c>
      <c r="B4601" s="1"/>
      <c r="C4601" s="1"/>
      <c r="D4601" s="1"/>
      <c r="E4601" s="1"/>
      <c r="F4601" s="1" t="str">
        <f>IFERROR(__xludf.DUMMYFUNCTION("""COMPUTED_VALUE"""),"2022-04-11 06:43:18 UTC")</f>
        <v>2022-04-11 06:43:18 UTC</v>
      </c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>
      <c r="A4602" s="2" t="s">
        <v>4992</v>
      </c>
      <c r="B4602" s="2" t="s">
        <v>4085</v>
      </c>
      <c r="C4602" s="1"/>
      <c r="D4602" s="1"/>
      <c r="E4602" s="1"/>
      <c r="F4602" s="1" t="str">
        <f>IFERROR(__xludf.DUMMYFUNCTION("""COMPUTED_VALUE"""),"2022-04-11 06:43:14 UTC")</f>
        <v>2022-04-11 06:43:14 UTC</v>
      </c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>
      <c r="A4603" s="2" t="s">
        <v>4993</v>
      </c>
      <c r="B4603" s="1"/>
      <c r="C4603" s="1"/>
      <c r="D4603" s="1"/>
      <c r="E4603" s="1"/>
      <c r="F4603" s="1" t="str">
        <f>IFERROR(__xludf.DUMMYFUNCTION("""COMPUTED_VALUE"""),"2022-04-11 06:43:03 UTC")</f>
        <v>2022-04-11 06:43:03 UTC</v>
      </c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>
      <c r="A4604" s="2" t="s">
        <v>4994</v>
      </c>
      <c r="B4604" s="1"/>
      <c r="C4604" s="1"/>
      <c r="D4604" s="1"/>
      <c r="E4604" s="1"/>
      <c r="F4604" s="1" t="str">
        <f>IFERROR(__xludf.DUMMYFUNCTION("""COMPUTED_VALUE"""),"2022-04-11 06:42:57 UTC")</f>
        <v>2022-04-11 06:42:57 UTC</v>
      </c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>
      <c r="A4605" s="2" t="s">
        <v>4995</v>
      </c>
      <c r="B4605" s="2" t="s">
        <v>4996</v>
      </c>
      <c r="C4605" s="1"/>
      <c r="D4605" s="1"/>
      <c r="E4605" s="1"/>
      <c r="F4605" s="1" t="str">
        <f>IFERROR(__xludf.DUMMYFUNCTION("""COMPUTED_VALUE"""),"2022-04-11 06:42:54 UTC")</f>
        <v>2022-04-11 06:42:54 UTC</v>
      </c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>
      <c r="A4606" s="2" t="s">
        <v>4997</v>
      </c>
      <c r="B4606" s="1"/>
      <c r="C4606" s="1"/>
      <c r="D4606" s="1"/>
      <c r="E4606" s="1"/>
      <c r="F4606" s="1" t="str">
        <f>IFERROR(__xludf.DUMMYFUNCTION("""COMPUTED_VALUE"""),"2022-04-11 06:42:47 UTC")</f>
        <v>2022-04-11 06:42:47 UTC</v>
      </c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>
      <c r="A4607" s="2" t="s">
        <v>4998</v>
      </c>
      <c r="B4607" s="1"/>
      <c r="C4607" s="1"/>
      <c r="D4607" s="1"/>
      <c r="E4607" s="1"/>
      <c r="F4607" s="1" t="str">
        <f>IFERROR(__xludf.DUMMYFUNCTION("""COMPUTED_VALUE"""),"2022-04-11 06:42:07 UTC")</f>
        <v>2022-04-11 06:42:07 UTC</v>
      </c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>
      <c r="A4608" s="2" t="s">
        <v>4999</v>
      </c>
      <c r="B4608" s="1"/>
      <c r="C4608" s="1"/>
      <c r="D4608" s="1"/>
      <c r="E4608" s="1"/>
      <c r="F4608" s="1" t="str">
        <f>IFERROR(__xludf.DUMMYFUNCTION("""COMPUTED_VALUE"""),"2022-04-11 06:41:56 UTC")</f>
        <v>2022-04-11 06:41:56 UTC</v>
      </c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>
      <c r="A4609" s="2" t="s">
        <v>5000</v>
      </c>
      <c r="B4609" s="1"/>
      <c r="C4609" s="1"/>
      <c r="D4609" s="1"/>
      <c r="E4609" s="1"/>
      <c r="F4609" s="1" t="str">
        <f>IFERROR(__xludf.DUMMYFUNCTION("""COMPUTED_VALUE"""),"2022-04-11 06:41:40 UTC")</f>
        <v>2022-04-11 06:41:40 UTC</v>
      </c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>
      <c r="A4610" s="2" t="s">
        <v>5001</v>
      </c>
      <c r="B4610" s="2" t="s">
        <v>5002</v>
      </c>
      <c r="C4610" s="1"/>
      <c r="D4610" s="1"/>
      <c r="E4610" s="1"/>
      <c r="F4610" s="1" t="str">
        <f>IFERROR(__xludf.DUMMYFUNCTION("""COMPUTED_VALUE"""),"2022-04-11 06:41:31 UTC")</f>
        <v>2022-04-11 06:41:31 UTC</v>
      </c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>
      <c r="A4611" s="2" t="s">
        <v>5003</v>
      </c>
      <c r="B4611" s="2" t="s">
        <v>5002</v>
      </c>
      <c r="C4611" s="1"/>
      <c r="D4611" s="1"/>
      <c r="E4611" s="1"/>
      <c r="F4611" s="1" t="str">
        <f>IFERROR(__xludf.DUMMYFUNCTION("""COMPUTED_VALUE"""),"2022-04-11 06:41:19 UTC")</f>
        <v>2022-04-11 06:41:19 UTC</v>
      </c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>
      <c r="A4612" s="2" t="s">
        <v>5004</v>
      </c>
      <c r="B4612" s="1"/>
      <c r="C4612" s="1"/>
      <c r="D4612" s="1"/>
      <c r="E4612" s="1"/>
      <c r="F4612" s="1" t="str">
        <f>IFERROR(__xludf.DUMMYFUNCTION("""COMPUTED_VALUE"""),"2022-04-11 06:41:01 UTC")</f>
        <v>2022-04-11 06:41:01 UTC</v>
      </c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>
      <c r="A4613" s="2" t="s">
        <v>5005</v>
      </c>
      <c r="B4613" s="2" t="s">
        <v>5006</v>
      </c>
      <c r="C4613" s="1"/>
      <c r="D4613" s="1"/>
      <c r="E4613" s="1"/>
      <c r="F4613" s="1" t="str">
        <f>IFERROR(__xludf.DUMMYFUNCTION("""COMPUTED_VALUE"""),"2022-04-11 06:40:57 UTC")</f>
        <v>2022-04-11 06:40:57 UTC</v>
      </c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>
      <c r="A4614" s="2" t="s">
        <v>5007</v>
      </c>
      <c r="B4614" s="2" t="s">
        <v>5006</v>
      </c>
      <c r="C4614" s="1"/>
      <c r="D4614" s="1"/>
      <c r="E4614" s="1"/>
      <c r="F4614" s="1" t="str">
        <f>IFERROR(__xludf.DUMMYFUNCTION("""COMPUTED_VALUE"""),"2022-04-11 06:40:55 UTC")</f>
        <v>2022-04-11 06:40:55 UTC</v>
      </c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>
      <c r="A4615" s="2" t="s">
        <v>5008</v>
      </c>
      <c r="B4615" s="2" t="s">
        <v>5006</v>
      </c>
      <c r="C4615" s="1"/>
      <c r="D4615" s="1"/>
      <c r="E4615" s="1"/>
      <c r="F4615" s="1" t="str">
        <f>IFERROR(__xludf.DUMMYFUNCTION("""COMPUTED_VALUE"""),"2022-04-11 06:40:53 UTC")</f>
        <v>2022-04-11 06:40:53 UTC</v>
      </c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>
      <c r="A4616" s="2" t="s">
        <v>5009</v>
      </c>
      <c r="B4616" s="1"/>
      <c r="C4616" s="1"/>
      <c r="D4616" s="1"/>
      <c r="E4616" s="1"/>
      <c r="F4616" s="1" t="str">
        <f>IFERROR(__xludf.DUMMYFUNCTION("""COMPUTED_VALUE"""),"2022-04-11 06:40:47 UTC")</f>
        <v>2022-04-11 06:40:47 UTC</v>
      </c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>
      <c r="A4617" s="2" t="s">
        <v>5010</v>
      </c>
      <c r="B4617" s="2" t="s">
        <v>5011</v>
      </c>
      <c r="C4617" s="1"/>
      <c r="D4617" s="1"/>
      <c r="E4617" s="1"/>
      <c r="F4617" s="1" t="str">
        <f>IFERROR(__xludf.DUMMYFUNCTION("""COMPUTED_VALUE"""),"2022-04-11 06:40:22 UTC")</f>
        <v>2022-04-11 06:40:22 UTC</v>
      </c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>
      <c r="A4618" s="2" t="s">
        <v>5012</v>
      </c>
      <c r="B4618" s="2" t="s">
        <v>5011</v>
      </c>
      <c r="C4618" s="1"/>
      <c r="D4618" s="1"/>
      <c r="E4618" s="1"/>
      <c r="F4618" s="1" t="str">
        <f>IFERROR(__xludf.DUMMYFUNCTION("""COMPUTED_VALUE"""),"2022-04-11 06:40:16 UTC")</f>
        <v>2022-04-11 06:40:16 UTC</v>
      </c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>
      <c r="A4619" s="2" t="s">
        <v>5013</v>
      </c>
      <c r="B4619" s="2" t="s">
        <v>5011</v>
      </c>
      <c r="C4619" s="1"/>
      <c r="D4619" s="1"/>
      <c r="E4619" s="1"/>
      <c r="F4619" s="1" t="str">
        <f>IFERROR(__xludf.DUMMYFUNCTION("""COMPUTED_VALUE"""),"2022-04-11 06:40:14 UTC")</f>
        <v>2022-04-11 06:40:14 UTC</v>
      </c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>
      <c r="A4620" s="2" t="s">
        <v>5014</v>
      </c>
      <c r="B4620" s="1"/>
      <c r="C4620" s="1"/>
      <c r="D4620" s="1"/>
      <c r="E4620" s="1"/>
      <c r="F4620" s="1" t="str">
        <f>IFERROR(__xludf.DUMMYFUNCTION("""COMPUTED_VALUE"""),"2022-04-11 06:40:09 UTC")</f>
        <v>2022-04-11 06:40:09 UTC</v>
      </c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>
      <c r="A4621" s="2" t="s">
        <v>5015</v>
      </c>
      <c r="B4621" s="1"/>
      <c r="C4621" s="1"/>
      <c r="D4621" s="1"/>
      <c r="E4621" s="1"/>
      <c r="F4621" s="1" t="str">
        <f>IFERROR(__xludf.DUMMYFUNCTION("""COMPUTED_VALUE"""),"2022-04-11 06:40:04 UTC")</f>
        <v>2022-04-11 06:40:04 UTC</v>
      </c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>
      <c r="A4622" s="2" t="s">
        <v>5016</v>
      </c>
      <c r="B4622" s="2" t="s">
        <v>5011</v>
      </c>
      <c r="C4622" s="1"/>
      <c r="D4622" s="1"/>
      <c r="E4622" s="1"/>
      <c r="F4622" s="1" t="str">
        <f>IFERROR(__xludf.DUMMYFUNCTION("""COMPUTED_VALUE"""),"2022-04-11 06:39:52 UTC")</f>
        <v>2022-04-11 06:39:52 UTC</v>
      </c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>
      <c r="A4623" s="2" t="s">
        <v>5017</v>
      </c>
      <c r="B4623" s="1"/>
      <c r="C4623" s="1"/>
      <c r="D4623" s="1"/>
      <c r="E4623" s="1"/>
      <c r="F4623" s="1" t="str">
        <f>IFERROR(__xludf.DUMMYFUNCTION("""COMPUTED_VALUE"""),"2022-04-11 06:39:45 UTC")</f>
        <v>2022-04-11 06:39:45 UTC</v>
      </c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>
      <c r="A4624" s="2" t="s">
        <v>5018</v>
      </c>
      <c r="B4624" s="2" t="s">
        <v>2484</v>
      </c>
      <c r="C4624" s="1"/>
      <c r="D4624" s="1"/>
      <c r="E4624" s="1"/>
      <c r="F4624" s="1" t="str">
        <f>IFERROR(__xludf.DUMMYFUNCTION("""COMPUTED_VALUE"""),"2022-04-11 06:39:42 UTC")</f>
        <v>2022-04-11 06:39:42 UTC</v>
      </c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>
      <c r="A4625" s="2" t="s">
        <v>5019</v>
      </c>
      <c r="B4625" s="1"/>
      <c r="C4625" s="1"/>
      <c r="D4625" s="1"/>
      <c r="E4625" s="1"/>
      <c r="F4625" s="1" t="str">
        <f>IFERROR(__xludf.DUMMYFUNCTION("""COMPUTED_VALUE"""),"2022-04-11 06:39:36 UTC")</f>
        <v>2022-04-11 06:39:36 UTC</v>
      </c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>
      <c r="A4626" s="2" t="s">
        <v>5020</v>
      </c>
      <c r="B4626" s="1"/>
      <c r="C4626" s="1"/>
      <c r="D4626" s="1"/>
      <c r="E4626" s="1"/>
      <c r="F4626" s="1" t="str">
        <f>IFERROR(__xludf.DUMMYFUNCTION("""COMPUTED_VALUE"""),"2022-04-11 06:39:31 UTC")</f>
        <v>2022-04-11 06:39:31 UTC</v>
      </c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>
      <c r="A4627" s="2" t="s">
        <v>5021</v>
      </c>
      <c r="B4627" s="1"/>
      <c r="C4627" s="1"/>
      <c r="D4627" s="1"/>
      <c r="E4627" s="1"/>
      <c r="F4627" s="1" t="str">
        <f>IFERROR(__xludf.DUMMYFUNCTION("""COMPUTED_VALUE"""),"2022-04-11 06:39:26 UTC")</f>
        <v>2022-04-11 06:39:26 UTC</v>
      </c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>
      <c r="A4628" s="2" t="s">
        <v>5022</v>
      </c>
      <c r="B4628" s="2" t="s">
        <v>1229</v>
      </c>
      <c r="C4628" s="1"/>
      <c r="D4628" s="1"/>
      <c r="E4628" s="1"/>
      <c r="F4628" s="1" t="str">
        <f>IFERROR(__xludf.DUMMYFUNCTION("""COMPUTED_VALUE"""),"2022-04-11 06:39:23 UTC")</f>
        <v>2022-04-11 06:39:23 UTC</v>
      </c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>
      <c r="A4629" s="2" t="s">
        <v>5023</v>
      </c>
      <c r="B4629" s="1"/>
      <c r="C4629" s="1"/>
      <c r="D4629" s="1"/>
      <c r="E4629" s="1"/>
      <c r="F4629" s="1" t="str">
        <f>IFERROR(__xludf.DUMMYFUNCTION("""COMPUTED_VALUE"""),"2022-04-11 06:39:18 UTC")</f>
        <v>2022-04-11 06:39:18 UTC</v>
      </c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>
      <c r="A4630" s="2" t="s">
        <v>5024</v>
      </c>
      <c r="B4630" s="1"/>
      <c r="C4630" s="1"/>
      <c r="D4630" s="1"/>
      <c r="E4630" s="1"/>
      <c r="F4630" s="1" t="str">
        <f>IFERROR(__xludf.DUMMYFUNCTION("""COMPUTED_VALUE"""),"2022-04-11 06:39:08 UTC")</f>
        <v>2022-04-11 06:39:08 UTC</v>
      </c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>
      <c r="A4631" s="2" t="s">
        <v>5025</v>
      </c>
      <c r="B4631" s="1"/>
      <c r="C4631" s="1"/>
      <c r="D4631" s="1"/>
      <c r="E4631" s="1"/>
      <c r="F4631" s="1" t="str">
        <f>IFERROR(__xludf.DUMMYFUNCTION("""COMPUTED_VALUE"""),"2022-04-11 06:39:06 UTC")</f>
        <v>2022-04-11 06:39:06 UTC</v>
      </c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>
      <c r="A4632" s="2" t="s">
        <v>5026</v>
      </c>
      <c r="B4632" s="1"/>
      <c r="C4632" s="1"/>
      <c r="D4632" s="1"/>
      <c r="E4632" s="1"/>
      <c r="F4632" s="1" t="str">
        <f>IFERROR(__xludf.DUMMYFUNCTION("""COMPUTED_VALUE"""),"2022-04-11 06:38:57 UTC")</f>
        <v>2022-04-11 06:38:57 UTC</v>
      </c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>
      <c r="A4633" s="2" t="s">
        <v>5027</v>
      </c>
      <c r="B4633" s="1"/>
      <c r="C4633" s="1"/>
      <c r="D4633" s="1"/>
      <c r="E4633" s="1"/>
      <c r="F4633" s="1" t="str">
        <f>IFERROR(__xludf.DUMMYFUNCTION("""COMPUTED_VALUE"""),"2022-04-11 06:38:52 UTC")</f>
        <v>2022-04-11 06:38:52 UTC</v>
      </c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>
      <c r="A4634" s="2" t="s">
        <v>5028</v>
      </c>
      <c r="B4634" s="2" t="s">
        <v>5029</v>
      </c>
      <c r="C4634" s="1"/>
      <c r="D4634" s="1"/>
      <c r="E4634" s="1"/>
      <c r="F4634" s="1" t="str">
        <f>IFERROR(__xludf.DUMMYFUNCTION("""COMPUTED_VALUE"""),"2022-04-11 06:38:26 UTC")</f>
        <v>2022-04-11 06:38:26 UTC</v>
      </c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>
      <c r="A4635" s="2" t="s">
        <v>5030</v>
      </c>
      <c r="B4635" s="2" t="s">
        <v>5031</v>
      </c>
      <c r="C4635" s="1"/>
      <c r="D4635" s="1"/>
      <c r="E4635" s="1"/>
      <c r="F4635" s="1" t="str">
        <f>IFERROR(__xludf.DUMMYFUNCTION("""COMPUTED_VALUE"""),"2022-04-11 06:37:57 UTC")</f>
        <v>2022-04-11 06:37:57 UTC</v>
      </c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>
      <c r="A4636" s="2" t="s">
        <v>5032</v>
      </c>
      <c r="B4636" s="2" t="s">
        <v>5031</v>
      </c>
      <c r="C4636" s="1"/>
      <c r="D4636" s="1"/>
      <c r="E4636" s="1"/>
      <c r="F4636" s="1" t="str">
        <f>IFERROR(__xludf.DUMMYFUNCTION("""COMPUTED_VALUE"""),"2022-04-11 06:37:48 UTC")</f>
        <v>2022-04-11 06:37:48 UTC</v>
      </c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>
      <c r="A4637" s="2" t="s">
        <v>5033</v>
      </c>
      <c r="B4637" s="2" t="s">
        <v>5031</v>
      </c>
      <c r="C4637" s="1"/>
      <c r="D4637" s="1"/>
      <c r="E4637" s="1"/>
      <c r="F4637" s="1" t="str">
        <f>IFERROR(__xludf.DUMMYFUNCTION("""COMPUTED_VALUE"""),"2022-04-11 06:37:45 UTC")</f>
        <v>2022-04-11 06:37:45 UTC</v>
      </c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>
      <c r="A4638" s="2" t="s">
        <v>5034</v>
      </c>
      <c r="B4638" s="2" t="s">
        <v>5031</v>
      </c>
      <c r="C4638" s="1"/>
      <c r="D4638" s="1"/>
      <c r="E4638" s="1"/>
      <c r="F4638" s="1" t="str">
        <f>IFERROR(__xludf.DUMMYFUNCTION("""COMPUTED_VALUE"""),"2022-04-11 06:37:44 UTC")</f>
        <v>2022-04-11 06:37:44 UTC</v>
      </c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>
      <c r="A4639" s="2" t="s">
        <v>5035</v>
      </c>
      <c r="B4639" s="2" t="s">
        <v>5031</v>
      </c>
      <c r="C4639" s="1"/>
      <c r="D4639" s="1"/>
      <c r="E4639" s="1"/>
      <c r="F4639" s="1" t="str">
        <f>IFERROR(__xludf.DUMMYFUNCTION("""COMPUTED_VALUE"""),"2022-04-11 06:37:35 UTC")</f>
        <v>2022-04-11 06:37:35 UTC</v>
      </c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>
      <c r="A4640" s="2" t="s">
        <v>5036</v>
      </c>
      <c r="B4640" s="2" t="s">
        <v>5037</v>
      </c>
      <c r="C4640" s="1"/>
      <c r="D4640" s="1"/>
      <c r="E4640" s="1"/>
      <c r="F4640" s="1" t="str">
        <f>IFERROR(__xludf.DUMMYFUNCTION("""COMPUTED_VALUE"""),"2022-04-11 06:34:04 UTC")</f>
        <v>2022-04-11 06:34:04 UTC</v>
      </c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>
      <c r="A4641" s="2" t="s">
        <v>5038</v>
      </c>
      <c r="B4641" s="2" t="s">
        <v>5037</v>
      </c>
      <c r="C4641" s="1"/>
      <c r="D4641" s="1"/>
      <c r="E4641" s="1"/>
      <c r="F4641" s="1" t="str">
        <f>IFERROR(__xludf.DUMMYFUNCTION("""COMPUTED_VALUE"""),"2022-04-11 06:33:46 UTC")</f>
        <v>2022-04-11 06:33:46 UTC</v>
      </c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>
      <c r="A4642" s="2" t="s">
        <v>5039</v>
      </c>
      <c r="B4642" s="2" t="s">
        <v>5040</v>
      </c>
      <c r="C4642" s="1"/>
      <c r="D4642" s="1"/>
      <c r="E4642" s="1"/>
      <c r="F4642" s="1" t="str">
        <f>IFERROR(__xludf.DUMMYFUNCTION("""COMPUTED_VALUE"""),"2022-04-11 06:32:35 UTC")</f>
        <v>2022-04-11 06:32:35 UTC</v>
      </c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>
      <c r="A4643" s="2" t="s">
        <v>5041</v>
      </c>
      <c r="B4643" s="2" t="s">
        <v>5042</v>
      </c>
      <c r="C4643" s="1"/>
      <c r="D4643" s="1"/>
      <c r="E4643" s="1"/>
      <c r="F4643" s="1" t="str">
        <f>IFERROR(__xludf.DUMMYFUNCTION("""COMPUTED_VALUE"""),"2022-04-11 06:29:30 UTC")</f>
        <v>2022-04-11 06:29:30 UTC</v>
      </c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>
      <c r="A4644" s="2" t="s">
        <v>5043</v>
      </c>
      <c r="B4644" s="2" t="s">
        <v>5044</v>
      </c>
      <c r="C4644" s="1"/>
      <c r="D4644" s="1"/>
      <c r="E4644" s="1"/>
      <c r="F4644" s="1" t="str">
        <f>IFERROR(__xludf.DUMMYFUNCTION("""COMPUTED_VALUE"""),"2022-04-11 06:28:43 UTC")</f>
        <v>2022-04-11 06:28:43 UTC</v>
      </c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>
      <c r="A4645" s="2" t="s">
        <v>5045</v>
      </c>
      <c r="B4645" s="1"/>
      <c r="C4645" s="1"/>
      <c r="D4645" s="1"/>
      <c r="E4645" s="1"/>
      <c r="F4645" s="1" t="str">
        <f>IFERROR(__xludf.DUMMYFUNCTION("""COMPUTED_VALUE"""),"2022-04-11 06:28:09 UTC")</f>
        <v>2022-04-11 06:28:09 UTC</v>
      </c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>
      <c r="A4646" s="2" t="s">
        <v>5046</v>
      </c>
      <c r="B4646" s="1"/>
      <c r="C4646" s="1"/>
      <c r="D4646" s="1"/>
      <c r="E4646" s="1"/>
      <c r="F4646" s="1" t="str">
        <f>IFERROR(__xludf.DUMMYFUNCTION("""COMPUTED_VALUE"""),"2022-04-11 06:27:54 UTC")</f>
        <v>2022-04-11 06:27:54 UTC</v>
      </c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>
      <c r="A4647" s="2" t="s">
        <v>5047</v>
      </c>
      <c r="B4647" s="1"/>
      <c r="C4647" s="1"/>
      <c r="D4647" s="1"/>
      <c r="E4647" s="1"/>
      <c r="F4647" s="1" t="str">
        <f>IFERROR(__xludf.DUMMYFUNCTION("""COMPUTED_VALUE"""),"2022-04-11 06:27:49 UTC")</f>
        <v>2022-04-11 06:27:49 UTC</v>
      </c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>
      <c r="A4648" s="2" t="s">
        <v>5048</v>
      </c>
      <c r="B4648" s="2" t="s">
        <v>5049</v>
      </c>
      <c r="C4648" s="1"/>
      <c r="D4648" s="1"/>
      <c r="E4648" s="1"/>
      <c r="F4648" s="1" t="str">
        <f>IFERROR(__xludf.DUMMYFUNCTION("""COMPUTED_VALUE"""),"2022-04-11 06:27:35 UTC")</f>
        <v>2022-04-11 06:27:35 UTC</v>
      </c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>
      <c r="A4649" s="2" t="s">
        <v>5050</v>
      </c>
      <c r="B4649" s="2" t="s">
        <v>5051</v>
      </c>
      <c r="C4649" s="1"/>
      <c r="D4649" s="1"/>
      <c r="E4649" s="1"/>
      <c r="F4649" s="1" t="str">
        <f>IFERROR(__xludf.DUMMYFUNCTION("""COMPUTED_VALUE"""),"2022-04-11 06:27:32 UTC")</f>
        <v>2022-04-11 06:27:32 UTC</v>
      </c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>
      <c r="A4650" s="2" t="s">
        <v>5052</v>
      </c>
      <c r="B4650" s="2" t="s">
        <v>5051</v>
      </c>
      <c r="C4650" s="1"/>
      <c r="D4650" s="1"/>
      <c r="E4650" s="1"/>
      <c r="F4650" s="1" t="str">
        <f>IFERROR(__xludf.DUMMYFUNCTION("""COMPUTED_VALUE"""),"2022-04-11 06:27:27 UTC")</f>
        <v>2022-04-11 06:27:27 UTC</v>
      </c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>
      <c r="A4651" s="2" t="s">
        <v>5053</v>
      </c>
      <c r="B4651" s="2" t="s">
        <v>5054</v>
      </c>
      <c r="C4651" s="1"/>
      <c r="D4651" s="1"/>
      <c r="E4651" s="1"/>
      <c r="F4651" s="1" t="str">
        <f>IFERROR(__xludf.DUMMYFUNCTION("""COMPUTED_VALUE"""),"2022-04-11 06:27:12 UTC")</f>
        <v>2022-04-11 06:27:12 UTC</v>
      </c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>
      <c r="A4652" s="2" t="s">
        <v>5055</v>
      </c>
      <c r="B4652" s="2" t="s">
        <v>5054</v>
      </c>
      <c r="C4652" s="1"/>
      <c r="D4652" s="1"/>
      <c r="E4652" s="1"/>
      <c r="F4652" s="1" t="str">
        <f>IFERROR(__xludf.DUMMYFUNCTION("""COMPUTED_VALUE"""),"2022-04-11 06:27:10 UTC")</f>
        <v>2022-04-11 06:27:10 UTC</v>
      </c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>
      <c r="A4653" s="2" t="s">
        <v>5056</v>
      </c>
      <c r="B4653" s="2" t="s">
        <v>5057</v>
      </c>
      <c r="C4653" s="1"/>
      <c r="D4653" s="1"/>
      <c r="E4653" s="1"/>
      <c r="F4653" s="1" t="str">
        <f>IFERROR(__xludf.DUMMYFUNCTION("""COMPUTED_VALUE"""),"2022-04-11 06:26:51 UTC")</f>
        <v>2022-04-11 06:26:51 UTC</v>
      </c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>
      <c r="A4654" s="2" t="s">
        <v>5058</v>
      </c>
      <c r="B4654" s="2" t="s">
        <v>5054</v>
      </c>
      <c r="C4654" s="1"/>
      <c r="D4654" s="1"/>
      <c r="E4654" s="1"/>
      <c r="F4654" s="1" t="str">
        <f>IFERROR(__xludf.DUMMYFUNCTION("""COMPUTED_VALUE"""),"2022-04-11 06:26:45 UTC")</f>
        <v>2022-04-11 06:26:45 UTC</v>
      </c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>
      <c r="A4655" s="2" t="s">
        <v>5059</v>
      </c>
      <c r="B4655" s="2" t="s">
        <v>5060</v>
      </c>
      <c r="C4655" s="1"/>
      <c r="D4655" s="1"/>
      <c r="E4655" s="1"/>
      <c r="F4655" s="1" t="str">
        <f>IFERROR(__xludf.DUMMYFUNCTION("""COMPUTED_VALUE"""),"2022-04-11 06:26:44 UTC")</f>
        <v>2022-04-11 06:26:44 UTC</v>
      </c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>
      <c r="A4656" s="2" t="s">
        <v>5061</v>
      </c>
      <c r="B4656" s="2" t="s">
        <v>5062</v>
      </c>
      <c r="C4656" s="1"/>
      <c r="D4656" s="1"/>
      <c r="E4656" s="1"/>
      <c r="F4656" s="1" t="str">
        <f>IFERROR(__xludf.DUMMYFUNCTION("""COMPUTED_VALUE"""),"2022-04-11 06:25:58 UTC")</f>
        <v>2022-04-11 06:25:58 UTC</v>
      </c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>
      <c r="A4657" s="2" t="s">
        <v>5063</v>
      </c>
      <c r="B4657" s="1"/>
      <c r="C4657" s="1"/>
      <c r="D4657" s="1"/>
      <c r="E4657" s="1"/>
      <c r="F4657" s="1" t="str">
        <f>IFERROR(__xludf.DUMMYFUNCTION("""COMPUTED_VALUE"""),"2022-04-11 06:25:51 UTC")</f>
        <v>2022-04-11 06:25:51 UTC</v>
      </c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>
      <c r="A4658" s="2" t="s">
        <v>5064</v>
      </c>
      <c r="B4658" s="1"/>
      <c r="C4658" s="1"/>
      <c r="D4658" s="1"/>
      <c r="E4658" s="1"/>
      <c r="F4658" s="1" t="str">
        <f>IFERROR(__xludf.DUMMYFUNCTION("""COMPUTED_VALUE"""),"2022-04-11 06:25:46 UTC")</f>
        <v>2022-04-11 06:25:46 UTC</v>
      </c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>
      <c r="A4659" s="2" t="s">
        <v>5065</v>
      </c>
      <c r="B4659" s="2" t="s">
        <v>5066</v>
      </c>
      <c r="C4659" s="1"/>
      <c r="D4659" s="1"/>
      <c r="E4659" s="1"/>
      <c r="F4659" s="1" t="str">
        <f>IFERROR(__xludf.DUMMYFUNCTION("""COMPUTED_VALUE"""),"2022-04-11 06:25:42 UTC")</f>
        <v>2022-04-11 06:25:42 UTC</v>
      </c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>
      <c r="A4660" s="2" t="s">
        <v>5067</v>
      </c>
      <c r="B4660" s="2" t="s">
        <v>5068</v>
      </c>
      <c r="C4660" s="1"/>
      <c r="D4660" s="1"/>
      <c r="E4660" s="1"/>
      <c r="F4660" s="1" t="str">
        <f>IFERROR(__xludf.DUMMYFUNCTION("""COMPUTED_VALUE"""),"2022-04-11 06:22:16 UTC")</f>
        <v>2022-04-11 06:22:16 UTC</v>
      </c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>
      <c r="A4661" s="2" t="s">
        <v>5069</v>
      </c>
      <c r="B4661" s="2" t="s">
        <v>5070</v>
      </c>
      <c r="C4661" s="1"/>
      <c r="D4661" s="1"/>
      <c r="E4661" s="1"/>
      <c r="F4661" s="1" t="str">
        <f>IFERROR(__xludf.DUMMYFUNCTION("""COMPUTED_VALUE"""),"2022-04-11 06:16:21 UTC")</f>
        <v>2022-04-11 06:16:21 UTC</v>
      </c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>
      <c r="A4662" s="2" t="s">
        <v>5071</v>
      </c>
      <c r="B4662" s="2" t="s">
        <v>5072</v>
      </c>
      <c r="C4662" s="1"/>
      <c r="D4662" s="1"/>
      <c r="E4662" s="1"/>
      <c r="F4662" s="1" t="str">
        <f>IFERROR(__xludf.DUMMYFUNCTION("""COMPUTED_VALUE"""),"2022-04-11 06:16:15 UTC")</f>
        <v>2022-04-11 06:16:15 UTC</v>
      </c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>
      <c r="A4663" s="2" t="s">
        <v>5073</v>
      </c>
      <c r="B4663" s="2" t="s">
        <v>5074</v>
      </c>
      <c r="C4663" s="1"/>
      <c r="D4663" s="1"/>
      <c r="E4663" s="1"/>
      <c r="F4663" s="1" t="str">
        <f>IFERROR(__xludf.DUMMYFUNCTION("""COMPUTED_VALUE"""),"2022-04-11 06:15:29 UTC")</f>
        <v>2022-04-11 06:15:29 UTC</v>
      </c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>
      <c r="A4664" s="2" t="s">
        <v>5075</v>
      </c>
      <c r="B4664" s="2" t="s">
        <v>258</v>
      </c>
      <c r="C4664" s="1"/>
      <c r="D4664" s="1"/>
      <c r="E4664" s="1"/>
      <c r="F4664" s="1" t="str">
        <f>IFERROR(__xludf.DUMMYFUNCTION("""COMPUTED_VALUE"""),"2022-04-11 06:15:24 UTC")</f>
        <v>2022-04-11 06:15:24 UTC</v>
      </c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>
      <c r="A4665" s="2" t="s">
        <v>5076</v>
      </c>
      <c r="B4665" s="2" t="s">
        <v>5070</v>
      </c>
      <c r="C4665" s="1"/>
      <c r="D4665" s="1"/>
      <c r="E4665" s="1"/>
      <c r="F4665" s="1" t="str">
        <f>IFERROR(__xludf.DUMMYFUNCTION("""COMPUTED_VALUE"""),"2022-04-11 06:15:01 UTC")</f>
        <v>2022-04-11 06:15:01 UTC</v>
      </c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>
      <c r="A4666" s="2" t="s">
        <v>5077</v>
      </c>
      <c r="B4666" s="2" t="s">
        <v>5078</v>
      </c>
      <c r="C4666" s="1"/>
      <c r="D4666" s="1"/>
      <c r="E4666" s="1"/>
      <c r="F4666" s="1" t="str">
        <f>IFERROR(__xludf.DUMMYFUNCTION("""COMPUTED_VALUE"""),"2022-04-11 06:14:54 UTC")</f>
        <v>2022-04-11 06:14:54 UTC</v>
      </c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>
      <c r="A4667" s="2" t="s">
        <v>5079</v>
      </c>
      <c r="B4667" s="2" t="s">
        <v>5078</v>
      </c>
      <c r="C4667" s="1"/>
      <c r="D4667" s="1"/>
      <c r="E4667" s="1"/>
      <c r="F4667" s="1" t="str">
        <f>IFERROR(__xludf.DUMMYFUNCTION("""COMPUTED_VALUE"""),"2022-04-11 06:14:51 UTC")</f>
        <v>2022-04-11 06:14:51 UTC</v>
      </c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>
      <c r="A4668" s="2" t="s">
        <v>5080</v>
      </c>
      <c r="B4668" s="1"/>
      <c r="C4668" s="1"/>
      <c r="D4668" s="1"/>
      <c r="E4668" s="1"/>
      <c r="F4668" s="1" t="str">
        <f>IFERROR(__xludf.DUMMYFUNCTION("""COMPUTED_VALUE"""),"2022-04-11 06:14:04 UTC")</f>
        <v>2022-04-11 06:14:04 UTC</v>
      </c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>
      <c r="A4669" s="2" t="s">
        <v>5081</v>
      </c>
      <c r="B4669" s="1"/>
      <c r="C4669" s="1"/>
      <c r="D4669" s="1"/>
      <c r="E4669" s="1"/>
      <c r="F4669" s="1" t="str">
        <f>IFERROR(__xludf.DUMMYFUNCTION("""COMPUTED_VALUE"""),"2022-04-11 06:14:02 UTC")</f>
        <v>2022-04-11 06:14:02 UTC</v>
      </c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>
      <c r="A4670" s="2" t="s">
        <v>5082</v>
      </c>
      <c r="B4670" s="1"/>
      <c r="C4670" s="1"/>
      <c r="D4670" s="1"/>
      <c r="E4670" s="1"/>
      <c r="F4670" s="1" t="str">
        <f>IFERROR(__xludf.DUMMYFUNCTION("""COMPUTED_VALUE"""),"2022-04-11 06:14:00 UTC")</f>
        <v>2022-04-11 06:14:00 UTC</v>
      </c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>
      <c r="A4671" s="2" t="s">
        <v>5083</v>
      </c>
      <c r="B4671" s="1"/>
      <c r="C4671" s="1"/>
      <c r="D4671" s="1"/>
      <c r="E4671" s="1"/>
      <c r="F4671" s="1" t="str">
        <f>IFERROR(__xludf.DUMMYFUNCTION("""COMPUTED_VALUE"""),"2022-04-11 06:13:54 UTC")</f>
        <v>2022-04-11 06:13:54 UTC</v>
      </c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>
      <c r="A4672" s="2" t="s">
        <v>5084</v>
      </c>
      <c r="B4672" s="2" t="s">
        <v>5070</v>
      </c>
      <c r="C4672" s="1"/>
      <c r="D4672" s="1"/>
      <c r="E4672" s="1"/>
      <c r="F4672" s="1" t="str">
        <f>IFERROR(__xludf.DUMMYFUNCTION("""COMPUTED_VALUE"""),"2022-04-11 06:13:52 UTC")</f>
        <v>2022-04-11 06:13:52 UTC</v>
      </c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>
      <c r="A4673" s="2" t="s">
        <v>5085</v>
      </c>
      <c r="B4673" s="2" t="s">
        <v>5070</v>
      </c>
      <c r="C4673" s="1"/>
      <c r="D4673" s="1"/>
      <c r="E4673" s="1"/>
      <c r="F4673" s="1" t="str">
        <f>IFERROR(__xludf.DUMMYFUNCTION("""COMPUTED_VALUE"""),"2022-04-11 06:13:39 UTC")</f>
        <v>2022-04-11 06:13:39 UTC</v>
      </c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>
      <c r="A4674" s="2" t="s">
        <v>5086</v>
      </c>
      <c r="B4674" s="2" t="s">
        <v>5087</v>
      </c>
      <c r="C4674" s="1"/>
      <c r="D4674" s="1"/>
      <c r="E4674" s="1"/>
      <c r="F4674" s="1" t="str">
        <f>IFERROR(__xludf.DUMMYFUNCTION("""COMPUTED_VALUE"""),"2022-04-11 06:13:28 UTC")</f>
        <v>2022-04-11 06:13:28 UTC</v>
      </c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>
      <c r="A4675" s="2" t="s">
        <v>5088</v>
      </c>
      <c r="B4675" s="1"/>
      <c r="C4675" s="1"/>
      <c r="D4675" s="1"/>
      <c r="E4675" s="1"/>
      <c r="F4675" s="1" t="str">
        <f>IFERROR(__xludf.DUMMYFUNCTION("""COMPUTED_VALUE"""),"2022-04-11 06:11:59 UTC")</f>
        <v>2022-04-11 06:11:59 UTC</v>
      </c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>
      <c r="A4676" s="2" t="s">
        <v>5089</v>
      </c>
      <c r="B4676" s="2" t="s">
        <v>5090</v>
      </c>
      <c r="C4676" s="1"/>
      <c r="D4676" s="1"/>
      <c r="E4676" s="1"/>
      <c r="F4676" s="1" t="str">
        <f>IFERROR(__xludf.DUMMYFUNCTION("""COMPUTED_VALUE"""),"2022-04-11 06:05:28 UTC")</f>
        <v>2022-04-11 06:05:28 UTC</v>
      </c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>
      <c r="A4677" s="2" t="s">
        <v>5091</v>
      </c>
      <c r="B4677" s="1"/>
      <c r="C4677" s="1"/>
      <c r="D4677" s="1"/>
      <c r="E4677" s="1"/>
      <c r="F4677" s="1" t="str">
        <f>IFERROR(__xludf.DUMMYFUNCTION("""COMPUTED_VALUE"""),"2022-04-11 06:02:16 UTC")</f>
        <v>2022-04-11 06:02:16 UTC</v>
      </c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>
      <c r="A4678" s="2" t="s">
        <v>5092</v>
      </c>
      <c r="B4678" s="2" t="s">
        <v>5093</v>
      </c>
      <c r="C4678" s="1"/>
      <c r="D4678" s="1"/>
      <c r="E4678" s="1"/>
      <c r="F4678" s="1" t="str">
        <f>IFERROR(__xludf.DUMMYFUNCTION("""COMPUTED_VALUE"""),"2022-04-11 05:57:20 UTC")</f>
        <v>2022-04-11 05:57:20 UTC</v>
      </c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>
      <c r="A4679" s="2" t="s">
        <v>5094</v>
      </c>
      <c r="B4679" s="1"/>
      <c r="C4679" s="1"/>
      <c r="D4679" s="1"/>
      <c r="E4679" s="1"/>
      <c r="F4679" s="1" t="str">
        <f>IFERROR(__xludf.DUMMYFUNCTION("""COMPUTED_VALUE"""),"2022-04-11 05:56:46 UTC")</f>
        <v>2022-04-11 05:56:46 UTC</v>
      </c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>
      <c r="A4680" s="2" t="s">
        <v>5095</v>
      </c>
      <c r="B4680" s="2" t="s">
        <v>5096</v>
      </c>
      <c r="C4680" s="1"/>
      <c r="D4680" s="1"/>
      <c r="E4680" s="1"/>
      <c r="F4680" s="1" t="str">
        <f>IFERROR(__xludf.DUMMYFUNCTION("""COMPUTED_VALUE"""),"2022-04-11 05:54:46 UTC")</f>
        <v>2022-04-11 05:54:46 UTC</v>
      </c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>
      <c r="A4681" s="2" t="s">
        <v>5097</v>
      </c>
      <c r="B4681" s="2" t="s">
        <v>5098</v>
      </c>
      <c r="C4681" s="1"/>
      <c r="D4681" s="1"/>
      <c r="E4681" s="1"/>
      <c r="F4681" s="1" t="str">
        <f>IFERROR(__xludf.DUMMYFUNCTION("""COMPUTED_VALUE"""),"2022-04-11 05:54:43 UTC")</f>
        <v>2022-04-11 05:54:43 UTC</v>
      </c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>
      <c r="A4682" s="2" t="s">
        <v>5099</v>
      </c>
      <c r="B4682" s="1"/>
      <c r="C4682" s="1"/>
      <c r="D4682" s="1"/>
      <c r="E4682" s="1"/>
      <c r="F4682" s="1" t="str">
        <f>IFERROR(__xludf.DUMMYFUNCTION("""COMPUTED_VALUE"""),"2022-04-11 05:53:22 UTC")</f>
        <v>2022-04-11 05:53:22 UTC</v>
      </c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>
      <c r="A4683" s="2" t="s">
        <v>5100</v>
      </c>
      <c r="B4683" s="2" t="s">
        <v>5101</v>
      </c>
      <c r="C4683" s="1"/>
      <c r="D4683" s="1"/>
      <c r="E4683" s="1"/>
      <c r="F4683" s="1" t="str">
        <f>IFERROR(__xludf.DUMMYFUNCTION("""COMPUTED_VALUE"""),"2022-04-11 05:51:35 UTC")</f>
        <v>2022-04-11 05:51:35 UTC</v>
      </c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>
      <c r="A4684" s="2" t="s">
        <v>5102</v>
      </c>
      <c r="B4684" s="1"/>
      <c r="C4684" s="1"/>
      <c r="D4684" s="1"/>
      <c r="E4684" s="1"/>
      <c r="F4684" s="1" t="str">
        <f>IFERROR(__xludf.DUMMYFUNCTION("""COMPUTED_VALUE"""),"2022-04-11 05:49:47 UTC")</f>
        <v>2022-04-11 05:49:47 UTC</v>
      </c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>
      <c r="A4685" s="2" t="s">
        <v>5103</v>
      </c>
      <c r="B4685" s="1"/>
      <c r="C4685" s="1"/>
      <c r="D4685" s="1"/>
      <c r="E4685" s="1"/>
      <c r="F4685" s="1" t="str">
        <f>IFERROR(__xludf.DUMMYFUNCTION("""COMPUTED_VALUE"""),"2022-04-11 05:49:38 UTC")</f>
        <v>2022-04-11 05:49:38 UTC</v>
      </c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>
      <c r="A4686" s="2" t="s">
        <v>5104</v>
      </c>
      <c r="B4686" s="1"/>
      <c r="C4686" s="1"/>
      <c r="D4686" s="1"/>
      <c r="E4686" s="1"/>
      <c r="F4686" s="1" t="str">
        <f>IFERROR(__xludf.DUMMYFUNCTION("""COMPUTED_VALUE"""),"2022-04-11 05:49:17 UTC")</f>
        <v>2022-04-11 05:49:17 UTC</v>
      </c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>
      <c r="A4687" s="2" t="s">
        <v>5105</v>
      </c>
      <c r="B4687" s="2" t="s">
        <v>5106</v>
      </c>
      <c r="C4687" s="1"/>
      <c r="D4687" s="1"/>
      <c r="E4687" s="1"/>
      <c r="F4687" s="1" t="str">
        <f>IFERROR(__xludf.DUMMYFUNCTION("""COMPUTED_VALUE"""),"2022-04-11 05:48:46 UTC")</f>
        <v>2022-04-11 05:48:46 UTC</v>
      </c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>
      <c r="A4688" s="2" t="s">
        <v>5107</v>
      </c>
      <c r="B4688" s="2" t="s">
        <v>5108</v>
      </c>
      <c r="C4688" s="1"/>
      <c r="D4688" s="1"/>
      <c r="E4688" s="1"/>
      <c r="F4688" s="1" t="str">
        <f>IFERROR(__xludf.DUMMYFUNCTION("""COMPUTED_VALUE"""),"2022-04-11 05:48:20 UTC")</f>
        <v>2022-04-11 05:48:20 UTC</v>
      </c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>
      <c r="A4689" s="2" t="s">
        <v>5109</v>
      </c>
      <c r="B4689" s="1"/>
      <c r="C4689" s="1"/>
      <c r="D4689" s="1"/>
      <c r="E4689" s="1"/>
      <c r="F4689" s="1" t="str">
        <f>IFERROR(__xludf.DUMMYFUNCTION("""COMPUTED_VALUE"""),"2022-04-11 05:48:14 UTC")</f>
        <v>2022-04-11 05:48:14 UTC</v>
      </c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>
      <c r="A4690" s="2" t="s">
        <v>5110</v>
      </c>
      <c r="B4690" s="2" t="s">
        <v>5111</v>
      </c>
      <c r="C4690" s="1"/>
      <c r="D4690" s="1"/>
      <c r="E4690" s="1"/>
      <c r="F4690" s="1" t="str">
        <f>IFERROR(__xludf.DUMMYFUNCTION("""COMPUTED_VALUE"""),"2022-04-11 05:48:09 UTC")</f>
        <v>2022-04-11 05:48:09 UTC</v>
      </c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>
      <c r="A4691" s="2" t="s">
        <v>5112</v>
      </c>
      <c r="B4691" s="1"/>
      <c r="C4691" s="1"/>
      <c r="D4691" s="1"/>
      <c r="E4691" s="1"/>
      <c r="F4691" s="1" t="str">
        <f>IFERROR(__xludf.DUMMYFUNCTION("""COMPUTED_VALUE"""),"2022-04-11 05:46:22 UTC")</f>
        <v>2022-04-11 05:46:22 UTC</v>
      </c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>
      <c r="A4692" s="2" t="s">
        <v>5113</v>
      </c>
      <c r="B4692" s="2" t="s">
        <v>5114</v>
      </c>
      <c r="C4692" s="1"/>
      <c r="D4692" s="1"/>
      <c r="E4692" s="1"/>
      <c r="F4692" s="1" t="str">
        <f>IFERROR(__xludf.DUMMYFUNCTION("""COMPUTED_VALUE"""),"2022-04-11 05:46:16 UTC")</f>
        <v>2022-04-11 05:46:16 UTC</v>
      </c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>
      <c r="A4693" s="2" t="s">
        <v>5115</v>
      </c>
      <c r="B4693" s="1"/>
      <c r="C4693" s="1"/>
      <c r="D4693" s="1"/>
      <c r="E4693" s="1"/>
      <c r="F4693" s="1" t="str">
        <f>IFERROR(__xludf.DUMMYFUNCTION("""COMPUTED_VALUE"""),"2022-04-11 05:46:15 UTC")</f>
        <v>2022-04-11 05:46:15 UTC</v>
      </c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>
      <c r="A4694" s="2" t="s">
        <v>5116</v>
      </c>
      <c r="B4694" s="1"/>
      <c r="C4694" s="1"/>
      <c r="D4694" s="1"/>
      <c r="E4694" s="1"/>
      <c r="F4694" s="1" t="str">
        <f>IFERROR(__xludf.DUMMYFUNCTION("""COMPUTED_VALUE"""),"2022-04-11 05:45:36 UTC")</f>
        <v>2022-04-11 05:45:36 UTC</v>
      </c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>
      <c r="A4695" s="2" t="s">
        <v>5117</v>
      </c>
      <c r="B4695" s="1"/>
      <c r="C4695" s="1"/>
      <c r="D4695" s="1"/>
      <c r="E4695" s="1"/>
      <c r="F4695" s="1" t="str">
        <f>IFERROR(__xludf.DUMMYFUNCTION("""COMPUTED_VALUE"""),"2022-04-11 05:45:20 UTC")</f>
        <v>2022-04-11 05:45:20 UTC</v>
      </c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>
      <c r="A4696" s="2" t="s">
        <v>5118</v>
      </c>
      <c r="B4696" s="1"/>
      <c r="C4696" s="1"/>
      <c r="D4696" s="1"/>
      <c r="E4696" s="1"/>
      <c r="F4696" s="1" t="str">
        <f>IFERROR(__xludf.DUMMYFUNCTION("""COMPUTED_VALUE"""),"2022-04-11 05:44:59 UTC")</f>
        <v>2022-04-11 05:44:59 UTC</v>
      </c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>
      <c r="A4697" s="2" t="s">
        <v>5119</v>
      </c>
      <c r="B4697" s="1"/>
      <c r="C4697" s="1"/>
      <c r="D4697" s="1"/>
      <c r="E4697" s="1"/>
      <c r="F4697" s="1" t="str">
        <f>IFERROR(__xludf.DUMMYFUNCTION("""COMPUTED_VALUE"""),"2022-04-11 05:44:57 UTC")</f>
        <v>2022-04-11 05:44:57 UTC</v>
      </c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>
      <c r="A4698" s="2" t="s">
        <v>5120</v>
      </c>
      <c r="B4698" s="2" t="s">
        <v>324</v>
      </c>
      <c r="C4698" s="1"/>
      <c r="D4698" s="1"/>
      <c r="E4698" s="1"/>
      <c r="F4698" s="1" t="str">
        <f>IFERROR(__xludf.DUMMYFUNCTION("""COMPUTED_VALUE"""),"2022-04-11 05:44:54 UTC")</f>
        <v>2022-04-11 05:44:54 UTC</v>
      </c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>
      <c r="A4699" s="2" t="s">
        <v>5121</v>
      </c>
      <c r="B4699" s="1"/>
      <c r="C4699" s="1"/>
      <c r="D4699" s="1"/>
      <c r="E4699" s="1"/>
      <c r="F4699" s="1" t="str">
        <f>IFERROR(__xludf.DUMMYFUNCTION("""COMPUTED_VALUE"""),"2022-04-11 05:44:44 UTC")</f>
        <v>2022-04-11 05:44:44 UTC</v>
      </c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>
      <c r="A4700" s="2" t="s">
        <v>5122</v>
      </c>
      <c r="B4700" s="2" t="s">
        <v>3713</v>
      </c>
      <c r="C4700" s="1"/>
      <c r="D4700" s="1"/>
      <c r="E4700" s="1"/>
      <c r="F4700" s="1" t="str">
        <f>IFERROR(__xludf.DUMMYFUNCTION("""COMPUTED_VALUE"""),"2022-04-11 05:43:24 UTC")</f>
        <v>2022-04-11 05:43:24 UTC</v>
      </c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>
      <c r="A4701" s="2" t="s">
        <v>5123</v>
      </c>
      <c r="B4701" s="1"/>
      <c r="C4701" s="1"/>
      <c r="D4701" s="1"/>
      <c r="E4701" s="1"/>
      <c r="F4701" s="1" t="str">
        <f>IFERROR(__xludf.DUMMYFUNCTION("""COMPUTED_VALUE"""),"2022-04-11 05:43:18 UTC")</f>
        <v>2022-04-11 05:43:18 UTC</v>
      </c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>
      <c r="A4702" s="2" t="s">
        <v>5124</v>
      </c>
      <c r="B4702" s="2" t="s">
        <v>3713</v>
      </c>
      <c r="C4702" s="1"/>
      <c r="D4702" s="1"/>
      <c r="E4702" s="1"/>
      <c r="F4702" s="1" t="str">
        <f>IFERROR(__xludf.DUMMYFUNCTION("""COMPUTED_VALUE"""),"2022-04-11 05:43:10 UTC")</f>
        <v>2022-04-11 05:43:10 UTC</v>
      </c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>
      <c r="A4703" s="2" t="s">
        <v>5125</v>
      </c>
      <c r="B4703" s="2" t="s">
        <v>2015</v>
      </c>
      <c r="C4703" s="1"/>
      <c r="D4703" s="1"/>
      <c r="E4703" s="1"/>
      <c r="F4703" s="1" t="str">
        <f>IFERROR(__xludf.DUMMYFUNCTION("""COMPUTED_VALUE"""),"2022-04-11 05:41:40 UTC")</f>
        <v>2022-04-11 05:41:40 UTC</v>
      </c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>
      <c r="A4704" s="2" t="s">
        <v>5126</v>
      </c>
      <c r="B4704" s="2" t="s">
        <v>5114</v>
      </c>
      <c r="C4704" s="1"/>
      <c r="D4704" s="1"/>
      <c r="E4704" s="1"/>
      <c r="F4704" s="1" t="str">
        <f>IFERROR(__xludf.DUMMYFUNCTION("""COMPUTED_VALUE"""),"2022-04-11 05:41:31 UTC")</f>
        <v>2022-04-11 05:41:31 UTC</v>
      </c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>
      <c r="A4705" s="2" t="s">
        <v>5127</v>
      </c>
      <c r="B4705" s="2" t="s">
        <v>5114</v>
      </c>
      <c r="C4705" s="1"/>
      <c r="D4705" s="1"/>
      <c r="E4705" s="1"/>
      <c r="F4705" s="1" t="str">
        <f>IFERROR(__xludf.DUMMYFUNCTION("""COMPUTED_VALUE"""),"2022-04-11 05:41:29 UTC")</f>
        <v>2022-04-11 05:41:29 UTC</v>
      </c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>
      <c r="A4706" s="2" t="s">
        <v>5128</v>
      </c>
      <c r="B4706" s="2" t="s">
        <v>5114</v>
      </c>
      <c r="C4706" s="1"/>
      <c r="D4706" s="1"/>
      <c r="E4706" s="1"/>
      <c r="F4706" s="1" t="str">
        <f>IFERROR(__xludf.DUMMYFUNCTION("""COMPUTED_VALUE"""),"2022-04-11 05:41:27 UTC")</f>
        <v>2022-04-11 05:41:27 UTC</v>
      </c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>
      <c r="A4707" s="2" t="s">
        <v>5129</v>
      </c>
      <c r="B4707" s="1"/>
      <c r="C4707" s="1"/>
      <c r="D4707" s="1"/>
      <c r="E4707" s="1"/>
      <c r="F4707" s="1" t="str">
        <f>IFERROR(__xludf.DUMMYFUNCTION("""COMPUTED_VALUE"""),"2022-04-11 05:41:25 UTC")</f>
        <v>2022-04-11 05:41:25 UTC</v>
      </c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>
      <c r="A4708" s="2" t="s">
        <v>5130</v>
      </c>
      <c r="B4708" s="1"/>
      <c r="C4708" s="1"/>
      <c r="D4708" s="1"/>
      <c r="E4708" s="1"/>
      <c r="F4708" s="1" t="str">
        <f>IFERROR(__xludf.DUMMYFUNCTION("""COMPUTED_VALUE"""),"2022-04-11 05:41:24 UTC")</f>
        <v>2022-04-11 05:41:24 UTC</v>
      </c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>
      <c r="A4709" s="2" t="s">
        <v>5131</v>
      </c>
      <c r="B4709" s="2" t="s">
        <v>5114</v>
      </c>
      <c r="C4709" s="1"/>
      <c r="D4709" s="1"/>
      <c r="E4709" s="1"/>
      <c r="F4709" s="1" t="str">
        <f>IFERROR(__xludf.DUMMYFUNCTION("""COMPUTED_VALUE"""),"2022-04-11 05:41:22 UTC")</f>
        <v>2022-04-11 05:41:22 UTC</v>
      </c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>
      <c r="A4710" s="2" t="s">
        <v>5132</v>
      </c>
      <c r="B4710" s="2" t="s">
        <v>5114</v>
      </c>
      <c r="C4710" s="1"/>
      <c r="D4710" s="1"/>
      <c r="E4710" s="1"/>
      <c r="F4710" s="1" t="str">
        <f>IFERROR(__xludf.DUMMYFUNCTION("""COMPUTED_VALUE"""),"2022-04-11 05:41:15 UTC")</f>
        <v>2022-04-11 05:41:15 UTC</v>
      </c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>
      <c r="A4711" s="2" t="s">
        <v>5133</v>
      </c>
      <c r="B4711" s="2" t="s">
        <v>5114</v>
      </c>
      <c r="C4711" s="1"/>
      <c r="D4711" s="1"/>
      <c r="E4711" s="1"/>
      <c r="F4711" s="1" t="str">
        <f>IFERROR(__xludf.DUMMYFUNCTION("""COMPUTED_VALUE"""),"2022-04-11 05:41:12 UTC")</f>
        <v>2022-04-11 05:41:12 UTC</v>
      </c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>
      <c r="A4712" s="2" t="s">
        <v>5134</v>
      </c>
      <c r="B4712" s="2" t="s">
        <v>5135</v>
      </c>
      <c r="C4712" s="1"/>
      <c r="D4712" s="1"/>
      <c r="E4712" s="1"/>
      <c r="F4712" s="1" t="str">
        <f>IFERROR(__xludf.DUMMYFUNCTION("""COMPUTED_VALUE"""),"2022-04-11 05:39:50 UTC")</f>
        <v>2022-04-11 05:39:50 UTC</v>
      </c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>
      <c r="A4713" s="2" t="s">
        <v>5136</v>
      </c>
      <c r="B4713" s="1"/>
      <c r="C4713" s="1"/>
      <c r="D4713" s="1"/>
      <c r="E4713" s="1"/>
      <c r="F4713" s="1" t="str">
        <f>IFERROR(__xludf.DUMMYFUNCTION("""COMPUTED_VALUE"""),"2022-04-11 05:39:37 UTC")</f>
        <v>2022-04-11 05:39:37 UTC</v>
      </c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>
      <c r="A4714" s="2" t="s">
        <v>5137</v>
      </c>
      <c r="B4714" s="2" t="s">
        <v>2015</v>
      </c>
      <c r="C4714" s="1"/>
      <c r="D4714" s="1"/>
      <c r="E4714" s="1"/>
      <c r="F4714" s="1" t="str">
        <f>IFERROR(__xludf.DUMMYFUNCTION("""COMPUTED_VALUE"""),"2022-04-11 05:37:19 UTC")</f>
        <v>2022-04-11 05:37:19 UTC</v>
      </c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>
      <c r="A4715" s="2" t="s">
        <v>5138</v>
      </c>
      <c r="B4715" s="2" t="s">
        <v>2015</v>
      </c>
      <c r="C4715" s="1"/>
      <c r="D4715" s="1"/>
      <c r="E4715" s="1"/>
      <c r="F4715" s="1" t="str">
        <f>IFERROR(__xludf.DUMMYFUNCTION("""COMPUTED_VALUE"""),"2022-04-11 05:36:31 UTC")</f>
        <v>2022-04-11 05:36:31 UTC</v>
      </c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>
      <c r="A4716" s="2" t="s">
        <v>5139</v>
      </c>
      <c r="B4716" s="2" t="s">
        <v>2015</v>
      </c>
      <c r="C4716" s="1"/>
      <c r="D4716" s="1"/>
      <c r="E4716" s="1"/>
      <c r="F4716" s="1" t="str">
        <f>IFERROR(__xludf.DUMMYFUNCTION("""COMPUTED_VALUE"""),"2022-04-11 05:36:29 UTC")</f>
        <v>2022-04-11 05:36:29 UTC</v>
      </c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>
      <c r="A4717" s="2" t="s">
        <v>5140</v>
      </c>
      <c r="B4717" s="2" t="s">
        <v>2015</v>
      </c>
      <c r="C4717" s="1"/>
      <c r="D4717" s="1"/>
      <c r="E4717" s="1"/>
      <c r="F4717" s="1" t="str">
        <f>IFERROR(__xludf.DUMMYFUNCTION("""COMPUTED_VALUE"""),"2022-04-11 05:36:28 UTC")</f>
        <v>2022-04-11 05:36:28 UTC</v>
      </c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>
      <c r="A4718" s="2" t="s">
        <v>5141</v>
      </c>
      <c r="B4718" s="2" t="s">
        <v>2015</v>
      </c>
      <c r="C4718" s="1"/>
      <c r="D4718" s="1"/>
      <c r="E4718" s="1"/>
      <c r="F4718" s="1" t="str">
        <f>IFERROR(__xludf.DUMMYFUNCTION("""COMPUTED_VALUE"""),"2022-04-11 05:36:26 UTC")</f>
        <v>2022-04-11 05:36:26 UTC</v>
      </c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>
      <c r="A4719" s="2" t="s">
        <v>5142</v>
      </c>
      <c r="B4719" s="2" t="s">
        <v>2015</v>
      </c>
      <c r="C4719" s="1"/>
      <c r="D4719" s="1"/>
      <c r="E4719" s="1"/>
      <c r="F4719" s="1" t="str">
        <f>IFERROR(__xludf.DUMMYFUNCTION("""COMPUTED_VALUE"""),"2022-04-11 05:36:24 UTC")</f>
        <v>2022-04-11 05:36:24 UTC</v>
      </c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>
      <c r="A4720" s="2" t="s">
        <v>5143</v>
      </c>
      <c r="B4720" s="1"/>
      <c r="C4720" s="1"/>
      <c r="D4720" s="1"/>
      <c r="E4720" s="1"/>
      <c r="F4720" s="1" t="str">
        <f>IFERROR(__xludf.DUMMYFUNCTION("""COMPUTED_VALUE"""),"2022-04-11 05:36:23 UTC")</f>
        <v>2022-04-11 05:36:23 UTC</v>
      </c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>
      <c r="A4721" s="2" t="s">
        <v>5144</v>
      </c>
      <c r="B4721" s="2" t="s">
        <v>2015</v>
      </c>
      <c r="C4721" s="1"/>
      <c r="D4721" s="1"/>
      <c r="E4721" s="1"/>
      <c r="F4721" s="1" t="str">
        <f>IFERROR(__xludf.DUMMYFUNCTION("""COMPUTED_VALUE"""),"2022-04-11 05:36:20 UTC")</f>
        <v>2022-04-11 05:36:20 UTC</v>
      </c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>
      <c r="A4722" s="2" t="s">
        <v>5145</v>
      </c>
      <c r="B4722" s="1"/>
      <c r="C4722" s="1"/>
      <c r="D4722" s="1"/>
      <c r="E4722" s="1"/>
      <c r="F4722" s="1" t="str">
        <f>IFERROR(__xludf.DUMMYFUNCTION("""COMPUTED_VALUE"""),"2022-04-11 05:36:14 UTC")</f>
        <v>2022-04-11 05:36:14 UTC</v>
      </c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>
      <c r="A4723" s="2" t="s">
        <v>5146</v>
      </c>
      <c r="B4723" s="2" t="s">
        <v>5147</v>
      </c>
      <c r="C4723" s="1"/>
      <c r="D4723" s="1"/>
      <c r="E4723" s="1"/>
      <c r="F4723" s="1" t="str">
        <f>IFERROR(__xludf.DUMMYFUNCTION("""COMPUTED_VALUE"""),"2022-04-11 05:34:55 UTC")</f>
        <v>2022-04-11 05:34:55 UTC</v>
      </c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>
      <c r="A4724" s="2" t="s">
        <v>5148</v>
      </c>
      <c r="B4724" s="2" t="s">
        <v>5149</v>
      </c>
      <c r="C4724" s="1"/>
      <c r="D4724" s="1"/>
      <c r="E4724" s="1"/>
      <c r="F4724" s="1" t="str">
        <f>IFERROR(__xludf.DUMMYFUNCTION("""COMPUTED_VALUE"""),"2022-04-11 05:34:28 UTC")</f>
        <v>2022-04-11 05:34:28 UTC</v>
      </c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>
      <c r="A4725" s="2" t="s">
        <v>5150</v>
      </c>
      <c r="B4725" s="1"/>
      <c r="C4725" s="1"/>
      <c r="D4725" s="1"/>
      <c r="E4725" s="1"/>
      <c r="F4725" s="1" t="str">
        <f>IFERROR(__xludf.DUMMYFUNCTION("""COMPUTED_VALUE"""),"2022-04-11 05:33:17 UTC")</f>
        <v>2022-04-11 05:33:17 UTC</v>
      </c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>
      <c r="A4726" s="2" t="s">
        <v>5151</v>
      </c>
      <c r="B4726" s="2" t="s">
        <v>5152</v>
      </c>
      <c r="C4726" s="1"/>
      <c r="D4726" s="1"/>
      <c r="E4726" s="1"/>
      <c r="F4726" s="1" t="str">
        <f>IFERROR(__xludf.DUMMYFUNCTION("""COMPUTED_VALUE"""),"2022-04-11 05:32:37 UTC")</f>
        <v>2022-04-11 05:32:37 UTC</v>
      </c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>
      <c r="A4727" s="2" t="s">
        <v>5153</v>
      </c>
      <c r="B4727" s="1"/>
      <c r="C4727" s="1"/>
      <c r="D4727" s="1"/>
      <c r="E4727" s="1"/>
      <c r="F4727" s="1" t="str">
        <f>IFERROR(__xludf.DUMMYFUNCTION("""COMPUTED_VALUE"""),"2022-04-11 05:30:27 UTC")</f>
        <v>2022-04-11 05:30:27 UTC</v>
      </c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>
      <c r="A4728" s="2" t="s">
        <v>5154</v>
      </c>
      <c r="B4728" s="1"/>
      <c r="C4728" s="1"/>
      <c r="D4728" s="1"/>
      <c r="E4728" s="1"/>
      <c r="F4728" s="1" t="str">
        <f>IFERROR(__xludf.DUMMYFUNCTION("""COMPUTED_VALUE"""),"2022-04-11 05:29:52 UTC")</f>
        <v>2022-04-11 05:29:52 UTC</v>
      </c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>
      <c r="A4729" s="2" t="s">
        <v>5155</v>
      </c>
      <c r="B4729" s="1"/>
      <c r="C4729" s="1"/>
      <c r="D4729" s="1"/>
      <c r="E4729" s="1"/>
      <c r="F4729" s="1" t="str">
        <f>IFERROR(__xludf.DUMMYFUNCTION("""COMPUTED_VALUE"""),"2022-04-11 05:29:35 UTC")</f>
        <v>2022-04-11 05:29:35 UTC</v>
      </c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>
      <c r="A4730" s="2" t="s">
        <v>5156</v>
      </c>
      <c r="B4730" s="2" t="s">
        <v>5157</v>
      </c>
      <c r="C4730" s="1"/>
      <c r="D4730" s="1"/>
      <c r="E4730" s="1"/>
      <c r="F4730" s="1" t="str">
        <f>IFERROR(__xludf.DUMMYFUNCTION("""COMPUTED_VALUE"""),"2022-04-11 05:28:50 UTC")</f>
        <v>2022-04-11 05:28:50 UTC</v>
      </c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>
      <c r="A4731" s="2" t="s">
        <v>5158</v>
      </c>
      <c r="B4731" s="2" t="s">
        <v>5054</v>
      </c>
      <c r="C4731" s="1"/>
      <c r="D4731" s="1"/>
      <c r="E4731" s="1"/>
      <c r="F4731" s="1" t="str">
        <f>IFERROR(__xludf.DUMMYFUNCTION("""COMPUTED_VALUE"""),"2022-04-11 05:28:06 UTC")</f>
        <v>2022-04-11 05:28:06 UTC</v>
      </c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>
      <c r="A4732" s="2" t="s">
        <v>5159</v>
      </c>
      <c r="B4732" s="1"/>
      <c r="C4732" s="1"/>
      <c r="D4732" s="1"/>
      <c r="E4732" s="1"/>
      <c r="F4732" s="1" t="str">
        <f>IFERROR(__xludf.DUMMYFUNCTION("""COMPUTED_VALUE"""),"2022-04-11 05:27:04 UTC")</f>
        <v>2022-04-11 05:27:04 UTC</v>
      </c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>
      <c r="A4733" s="2" t="s">
        <v>5160</v>
      </c>
      <c r="B4733" s="1"/>
      <c r="C4733" s="1"/>
      <c r="D4733" s="1"/>
      <c r="E4733" s="1"/>
      <c r="F4733" s="1" t="str">
        <f>IFERROR(__xludf.DUMMYFUNCTION("""COMPUTED_VALUE"""),"2022-04-11 05:23:53 UTC")</f>
        <v>2022-04-11 05:23:53 UTC</v>
      </c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>
      <c r="A4734" s="2" t="s">
        <v>5161</v>
      </c>
      <c r="B4734" s="1"/>
      <c r="C4734" s="1"/>
      <c r="D4734" s="1"/>
      <c r="E4734" s="1"/>
      <c r="F4734" s="1" t="str">
        <f>IFERROR(__xludf.DUMMYFUNCTION("""COMPUTED_VALUE"""),"2022-04-11 05:23:50 UTC")</f>
        <v>2022-04-11 05:23:50 UTC</v>
      </c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>
      <c r="A4735" s="2" t="s">
        <v>5162</v>
      </c>
      <c r="B4735" s="2" t="s">
        <v>5054</v>
      </c>
      <c r="C4735" s="1"/>
      <c r="D4735" s="1"/>
      <c r="E4735" s="1"/>
      <c r="F4735" s="1" t="str">
        <f>IFERROR(__xludf.DUMMYFUNCTION("""COMPUTED_VALUE"""),"2022-04-11 05:23:44 UTC")</f>
        <v>2022-04-11 05:23:44 UTC</v>
      </c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>
      <c r="A4736" s="2" t="s">
        <v>5163</v>
      </c>
      <c r="B4736" s="2" t="s">
        <v>5054</v>
      </c>
      <c r="C4736" s="1"/>
      <c r="D4736" s="1"/>
      <c r="E4736" s="1"/>
      <c r="F4736" s="1" t="str">
        <f>IFERROR(__xludf.DUMMYFUNCTION("""COMPUTED_VALUE"""),"2022-04-11 05:23:06 UTC")</f>
        <v>2022-04-11 05:23:06 UTC</v>
      </c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>
      <c r="A4737" s="2" t="s">
        <v>5164</v>
      </c>
      <c r="B4737" s="2" t="s">
        <v>5054</v>
      </c>
      <c r="C4737" s="1"/>
      <c r="D4737" s="1"/>
      <c r="E4737" s="1"/>
      <c r="F4737" s="1" t="str">
        <f>IFERROR(__xludf.DUMMYFUNCTION("""COMPUTED_VALUE"""),"2022-04-11 05:23:01 UTC")</f>
        <v>2022-04-11 05:23:01 UTC</v>
      </c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>
      <c r="A4738" s="2" t="s">
        <v>5165</v>
      </c>
      <c r="B4738" s="2" t="s">
        <v>5054</v>
      </c>
      <c r="C4738" s="1"/>
      <c r="D4738" s="1"/>
      <c r="E4738" s="1"/>
      <c r="F4738" s="1" t="str">
        <f>IFERROR(__xludf.DUMMYFUNCTION("""COMPUTED_VALUE"""),"2022-04-11 05:22:55 UTC")</f>
        <v>2022-04-11 05:22:55 UTC</v>
      </c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>
      <c r="A4739" s="2" t="s">
        <v>5166</v>
      </c>
      <c r="B4739" s="2" t="s">
        <v>5054</v>
      </c>
      <c r="C4739" s="1"/>
      <c r="D4739" s="1"/>
      <c r="E4739" s="1"/>
      <c r="F4739" s="1" t="str">
        <f>IFERROR(__xludf.DUMMYFUNCTION("""COMPUTED_VALUE"""),"2022-04-11 05:22:39 UTC")</f>
        <v>2022-04-11 05:22:39 UTC</v>
      </c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>
      <c r="A4740" s="2" t="s">
        <v>5167</v>
      </c>
      <c r="B4740" s="1"/>
      <c r="C4740" s="1"/>
      <c r="D4740" s="1"/>
      <c r="E4740" s="1"/>
      <c r="F4740" s="1" t="str">
        <f>IFERROR(__xludf.DUMMYFUNCTION("""COMPUTED_VALUE"""),"2022-04-11 05:18:31 UTC")</f>
        <v>2022-04-11 05:18:31 UTC</v>
      </c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>
      <c r="A4741" s="2" t="s">
        <v>5168</v>
      </c>
      <c r="B4741" s="1"/>
      <c r="C4741" s="1"/>
      <c r="D4741" s="1"/>
      <c r="E4741" s="1"/>
      <c r="F4741" s="1" t="str">
        <f>IFERROR(__xludf.DUMMYFUNCTION("""COMPUTED_VALUE"""),"2022-04-11 05:08:50 UTC")</f>
        <v>2022-04-11 05:08:50 UTC</v>
      </c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>
      <c r="A4742" s="2" t="s">
        <v>5169</v>
      </c>
      <c r="B4742" s="2" t="s">
        <v>5170</v>
      </c>
      <c r="C4742" s="1"/>
      <c r="D4742" s="1"/>
      <c r="E4742" s="1"/>
      <c r="F4742" s="1" t="str">
        <f>IFERROR(__xludf.DUMMYFUNCTION("""COMPUTED_VALUE"""),"2022-04-11 05:07:25 UTC")</f>
        <v>2022-04-11 05:07:25 UTC</v>
      </c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>
      <c r="A4743" s="2" t="s">
        <v>5171</v>
      </c>
      <c r="B4743" s="1"/>
      <c r="C4743" s="1"/>
      <c r="D4743" s="1"/>
      <c r="E4743" s="1"/>
      <c r="F4743" s="1" t="str">
        <f>IFERROR(__xludf.DUMMYFUNCTION("""COMPUTED_VALUE"""),"2022-04-11 05:06:06 UTC")</f>
        <v>2022-04-11 05:06:06 UTC</v>
      </c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>
      <c r="A4744" s="2" t="s">
        <v>5172</v>
      </c>
      <c r="B4744" s="1"/>
      <c r="C4744" s="1"/>
      <c r="D4744" s="1"/>
      <c r="E4744" s="1"/>
      <c r="F4744" s="1" t="str">
        <f>IFERROR(__xludf.DUMMYFUNCTION("""COMPUTED_VALUE"""),"2022-04-11 05:05:11 UTC")</f>
        <v>2022-04-11 05:05:11 UTC</v>
      </c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>
      <c r="A4745" s="2" t="s">
        <v>5173</v>
      </c>
      <c r="B4745" s="2" t="s">
        <v>5174</v>
      </c>
      <c r="C4745" s="1"/>
      <c r="D4745" s="1"/>
      <c r="E4745" s="1"/>
      <c r="F4745" s="1" t="str">
        <f>IFERROR(__xludf.DUMMYFUNCTION("""COMPUTED_VALUE"""),"2022-04-11 05:04:56 UTC")</f>
        <v>2022-04-11 05:04:56 UTC</v>
      </c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>
      <c r="A4746" s="2" t="s">
        <v>5175</v>
      </c>
      <c r="B4746" s="1"/>
      <c r="C4746" s="1"/>
      <c r="D4746" s="1"/>
      <c r="E4746" s="1"/>
      <c r="F4746" s="1" t="str">
        <f>IFERROR(__xludf.DUMMYFUNCTION("""COMPUTED_VALUE"""),"2022-04-11 05:04:05 UTC")</f>
        <v>2022-04-11 05:04:05 UTC</v>
      </c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>
      <c r="A4747" s="2" t="s">
        <v>5176</v>
      </c>
      <c r="B4747" s="2" t="s">
        <v>5177</v>
      </c>
      <c r="C4747" s="1"/>
      <c r="D4747" s="1"/>
      <c r="E4747" s="1"/>
      <c r="F4747" s="1" t="str">
        <f>IFERROR(__xludf.DUMMYFUNCTION("""COMPUTED_VALUE"""),"2022-04-11 05:03:36 UTC")</f>
        <v>2022-04-11 05:03:36 UTC</v>
      </c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>
      <c r="A4748" s="2" t="s">
        <v>5178</v>
      </c>
      <c r="B4748" s="2" t="s">
        <v>5179</v>
      </c>
      <c r="C4748" s="1"/>
      <c r="D4748" s="1"/>
      <c r="E4748" s="1"/>
      <c r="F4748" s="1" t="str">
        <f>IFERROR(__xludf.DUMMYFUNCTION("""COMPUTED_VALUE"""),"2022-04-11 05:02:08 UTC")</f>
        <v>2022-04-11 05:02:08 UTC</v>
      </c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>
      <c r="A4749" s="2" t="s">
        <v>5180</v>
      </c>
      <c r="B4749" s="2" t="s">
        <v>5179</v>
      </c>
      <c r="C4749" s="1"/>
      <c r="D4749" s="1"/>
      <c r="E4749" s="1"/>
      <c r="F4749" s="1" t="str">
        <f>IFERROR(__xludf.DUMMYFUNCTION("""COMPUTED_VALUE"""),"2022-04-11 05:01:53 UTC")</f>
        <v>2022-04-11 05:01:53 UTC</v>
      </c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>
      <c r="A4750" s="2" t="s">
        <v>5181</v>
      </c>
      <c r="B4750" s="1"/>
      <c r="C4750" s="1"/>
      <c r="D4750" s="1"/>
      <c r="E4750" s="1"/>
      <c r="F4750" s="1" t="str">
        <f>IFERROR(__xludf.DUMMYFUNCTION("""COMPUTED_VALUE"""),"2022-04-11 04:56:08 UTC")</f>
        <v>2022-04-11 04:56:08 UTC</v>
      </c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>
      <c r="A4751" s="2" t="s">
        <v>5182</v>
      </c>
      <c r="B4751" s="2" t="s">
        <v>5183</v>
      </c>
      <c r="C4751" s="1"/>
      <c r="D4751" s="1"/>
      <c r="E4751" s="1"/>
      <c r="F4751" s="1" t="str">
        <f>IFERROR(__xludf.DUMMYFUNCTION("""COMPUTED_VALUE"""),"2022-04-11 04:56:06 UTC")</f>
        <v>2022-04-11 04:56:06 UTC</v>
      </c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>
      <c r="A4752" s="2" t="s">
        <v>5184</v>
      </c>
      <c r="B4752" s="1"/>
      <c r="C4752" s="1"/>
      <c r="D4752" s="1"/>
      <c r="E4752" s="1"/>
      <c r="F4752" s="1" t="str">
        <f>IFERROR(__xludf.DUMMYFUNCTION("""COMPUTED_VALUE"""),"2022-04-11 04:55:53 UTC")</f>
        <v>2022-04-11 04:55:53 UTC</v>
      </c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>
      <c r="A4753" s="2" t="s">
        <v>5185</v>
      </c>
      <c r="B4753" s="1"/>
      <c r="C4753" s="1"/>
      <c r="D4753" s="1"/>
      <c r="E4753" s="1"/>
      <c r="F4753" s="1" t="str">
        <f>IFERROR(__xludf.DUMMYFUNCTION("""COMPUTED_VALUE"""),"2022-04-11 04:55:12 UTC")</f>
        <v>2022-04-11 04:55:12 UTC</v>
      </c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>
      <c r="A4754" s="2" t="s">
        <v>5186</v>
      </c>
      <c r="B4754" s="2" t="s">
        <v>5187</v>
      </c>
      <c r="C4754" s="1"/>
      <c r="D4754" s="1"/>
      <c r="E4754" s="1"/>
      <c r="F4754" s="1" t="str">
        <f>IFERROR(__xludf.DUMMYFUNCTION("""COMPUTED_VALUE"""),"2022-04-11 04:54:56 UTC")</f>
        <v>2022-04-11 04:54:56 UTC</v>
      </c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>
      <c r="A4755" s="2" t="s">
        <v>5188</v>
      </c>
      <c r="B4755" s="1"/>
      <c r="C4755" s="1"/>
      <c r="D4755" s="1"/>
      <c r="E4755" s="1"/>
      <c r="F4755" s="1" t="str">
        <f>IFERROR(__xludf.DUMMYFUNCTION("""COMPUTED_VALUE"""),"2022-04-11 04:53:46 UTC")</f>
        <v>2022-04-11 04:53:46 UTC</v>
      </c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>
      <c r="A4756" s="2" t="s">
        <v>5189</v>
      </c>
      <c r="B4756" s="2" t="s">
        <v>5190</v>
      </c>
      <c r="C4756" s="1"/>
      <c r="D4756" s="1"/>
      <c r="E4756" s="1"/>
      <c r="F4756" s="1" t="str">
        <f>IFERROR(__xludf.DUMMYFUNCTION("""COMPUTED_VALUE"""),"2022-04-11 04:51:17 UTC")</f>
        <v>2022-04-11 04:51:17 UTC</v>
      </c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>
      <c r="A4757" s="2" t="s">
        <v>5191</v>
      </c>
      <c r="B4757" s="2" t="s">
        <v>5192</v>
      </c>
      <c r="C4757" s="1"/>
      <c r="D4757" s="1"/>
      <c r="E4757" s="1"/>
      <c r="F4757" s="1" t="str">
        <f>IFERROR(__xludf.DUMMYFUNCTION("""COMPUTED_VALUE"""),"2022-04-11 04:50:51 UTC")</f>
        <v>2022-04-11 04:50:51 UTC</v>
      </c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>
      <c r="A4758" s="2" t="s">
        <v>5193</v>
      </c>
      <c r="B4758" s="2" t="s">
        <v>5194</v>
      </c>
      <c r="C4758" s="1"/>
      <c r="D4758" s="1"/>
      <c r="E4758" s="1"/>
      <c r="F4758" s="1" t="str">
        <f>IFERROR(__xludf.DUMMYFUNCTION("""COMPUTED_VALUE"""),"2022-04-11 04:50:36 UTC")</f>
        <v>2022-04-11 04:50:36 UTC</v>
      </c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>
      <c r="A4759" s="2" t="s">
        <v>5195</v>
      </c>
      <c r="B4759" s="1"/>
      <c r="C4759" s="1"/>
      <c r="D4759" s="1"/>
      <c r="E4759" s="1"/>
      <c r="F4759" s="1" t="str">
        <f>IFERROR(__xludf.DUMMYFUNCTION("""COMPUTED_VALUE"""),"2022-04-11 04:50:35 UTC")</f>
        <v>2022-04-11 04:50:35 UTC</v>
      </c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>
      <c r="A4760" s="2" t="s">
        <v>5196</v>
      </c>
      <c r="B4760" s="2" t="s">
        <v>5197</v>
      </c>
      <c r="C4760" s="1"/>
      <c r="D4760" s="1"/>
      <c r="E4760" s="1"/>
      <c r="F4760" s="1" t="str">
        <f>IFERROR(__xludf.DUMMYFUNCTION("""COMPUTED_VALUE"""),"2022-04-11 04:49:22 UTC")</f>
        <v>2022-04-11 04:49:22 UTC</v>
      </c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>
      <c r="A4761" s="2" t="s">
        <v>5198</v>
      </c>
      <c r="B4761" s="2" t="s">
        <v>5197</v>
      </c>
      <c r="C4761" s="1"/>
      <c r="D4761" s="1"/>
      <c r="E4761" s="1"/>
      <c r="F4761" s="1" t="str">
        <f>IFERROR(__xludf.DUMMYFUNCTION("""COMPUTED_VALUE"""),"2022-04-11 04:49:18 UTC")</f>
        <v>2022-04-11 04:49:18 UTC</v>
      </c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>
      <c r="A4762" s="2" t="s">
        <v>5199</v>
      </c>
      <c r="B4762" s="1"/>
      <c r="C4762" s="1"/>
      <c r="D4762" s="1"/>
      <c r="E4762" s="1"/>
      <c r="F4762" s="1" t="str">
        <f>IFERROR(__xludf.DUMMYFUNCTION("""COMPUTED_VALUE"""),"2022-04-11 04:49:16 UTC")</f>
        <v>2022-04-11 04:49:16 UTC</v>
      </c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>
      <c r="A4763" s="2" t="s">
        <v>5200</v>
      </c>
      <c r="B4763" s="1"/>
      <c r="C4763" s="1"/>
      <c r="D4763" s="1"/>
      <c r="E4763" s="1"/>
      <c r="F4763" s="1" t="str">
        <f>IFERROR(__xludf.DUMMYFUNCTION("""COMPUTED_VALUE"""),"2022-04-11 04:49:07 UTC")</f>
        <v>2022-04-11 04:49:07 UTC</v>
      </c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>
      <c r="A4764" s="2" t="s">
        <v>5201</v>
      </c>
      <c r="B4764" s="2" t="s">
        <v>5202</v>
      </c>
      <c r="C4764" s="1"/>
      <c r="D4764" s="1"/>
      <c r="E4764" s="1"/>
      <c r="F4764" s="1" t="str">
        <f>IFERROR(__xludf.DUMMYFUNCTION("""COMPUTED_VALUE"""),"2022-04-11 04:47:32 UTC")</f>
        <v>2022-04-11 04:47:32 UTC</v>
      </c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>
      <c r="A4765" s="2" t="s">
        <v>5203</v>
      </c>
      <c r="B4765" s="1"/>
      <c r="C4765" s="1"/>
      <c r="D4765" s="1"/>
      <c r="E4765" s="1"/>
      <c r="F4765" s="1" t="str">
        <f>IFERROR(__xludf.DUMMYFUNCTION("""COMPUTED_VALUE"""),"2022-04-11 04:46:36 UTC")</f>
        <v>2022-04-11 04:46:36 UTC</v>
      </c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>
      <c r="A4766" s="2" t="s">
        <v>5204</v>
      </c>
      <c r="B4766" s="1"/>
      <c r="C4766" s="1"/>
      <c r="D4766" s="1"/>
      <c r="E4766" s="1"/>
      <c r="F4766" s="1" t="str">
        <f>IFERROR(__xludf.DUMMYFUNCTION("""COMPUTED_VALUE"""),"2022-04-11 04:46:32 UTC")</f>
        <v>2022-04-11 04:46:32 UTC</v>
      </c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>
      <c r="A4767" s="2" t="s">
        <v>5205</v>
      </c>
      <c r="B4767" s="1"/>
      <c r="C4767" s="1"/>
      <c r="D4767" s="1"/>
      <c r="E4767" s="1"/>
      <c r="F4767" s="1" t="str">
        <f>IFERROR(__xludf.DUMMYFUNCTION("""COMPUTED_VALUE"""),"2022-04-11 04:46:21 UTC")</f>
        <v>2022-04-11 04:46:21 UTC</v>
      </c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>
      <c r="A4768" s="2" t="s">
        <v>5206</v>
      </c>
      <c r="B4768" s="1"/>
      <c r="C4768" s="1"/>
      <c r="D4768" s="1"/>
      <c r="E4768" s="1"/>
      <c r="F4768" s="1" t="str">
        <f>IFERROR(__xludf.DUMMYFUNCTION("""COMPUTED_VALUE"""),"2022-04-11 04:45:01 UTC")</f>
        <v>2022-04-11 04:45:01 UTC</v>
      </c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>
      <c r="A4769" s="2" t="s">
        <v>5207</v>
      </c>
      <c r="B4769" s="2" t="s">
        <v>5208</v>
      </c>
      <c r="C4769" s="1"/>
      <c r="D4769" s="1"/>
      <c r="E4769" s="1"/>
      <c r="F4769" s="1" t="str">
        <f>IFERROR(__xludf.DUMMYFUNCTION("""COMPUTED_VALUE"""),"2022-04-11 04:43:35 UTC")</f>
        <v>2022-04-11 04:43:35 UTC</v>
      </c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>
      <c r="A4770" s="2" t="s">
        <v>5209</v>
      </c>
      <c r="B4770" s="1"/>
      <c r="C4770" s="1"/>
      <c r="D4770" s="1"/>
      <c r="E4770" s="1"/>
      <c r="F4770" s="1" t="str">
        <f>IFERROR(__xludf.DUMMYFUNCTION("""COMPUTED_VALUE"""),"2022-04-11 04:42:48 UTC")</f>
        <v>2022-04-11 04:42:48 UTC</v>
      </c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>
      <c r="A4771" s="2" t="s">
        <v>5210</v>
      </c>
      <c r="B4771" s="1"/>
      <c r="C4771" s="1"/>
      <c r="D4771" s="1"/>
      <c r="E4771" s="1"/>
      <c r="F4771" s="1" t="str">
        <f>IFERROR(__xludf.DUMMYFUNCTION("""COMPUTED_VALUE"""),"2022-04-11 04:42:45 UTC")</f>
        <v>2022-04-11 04:42:45 UTC</v>
      </c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>
      <c r="A4772" s="2" t="s">
        <v>5211</v>
      </c>
      <c r="B4772" s="1"/>
      <c r="C4772" s="1"/>
      <c r="D4772" s="1"/>
      <c r="E4772" s="1"/>
      <c r="F4772" s="1" t="str">
        <f>IFERROR(__xludf.DUMMYFUNCTION("""COMPUTED_VALUE"""),"2022-04-11 04:40:22 UTC")</f>
        <v>2022-04-11 04:40:22 UTC</v>
      </c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>
      <c r="A4773" s="2" t="s">
        <v>5212</v>
      </c>
      <c r="B4773" s="1"/>
      <c r="C4773" s="1"/>
      <c r="D4773" s="1"/>
      <c r="E4773" s="1"/>
      <c r="F4773" s="1" t="str">
        <f>IFERROR(__xludf.DUMMYFUNCTION("""COMPUTED_VALUE"""),"2022-04-11 04:39:10 UTC")</f>
        <v>2022-04-11 04:39:10 UTC</v>
      </c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>
      <c r="A4774" s="2" t="s">
        <v>5213</v>
      </c>
      <c r="B4774" s="2" t="s">
        <v>5214</v>
      </c>
      <c r="C4774" s="1"/>
      <c r="D4774" s="1"/>
      <c r="E4774" s="1"/>
      <c r="F4774" s="1" t="str">
        <f>IFERROR(__xludf.DUMMYFUNCTION("""COMPUTED_VALUE"""),"2022-04-11 04:37:40 UTC")</f>
        <v>2022-04-11 04:37:40 UTC</v>
      </c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>
      <c r="A4775" s="2" t="s">
        <v>5215</v>
      </c>
      <c r="B4775" s="2" t="s">
        <v>5216</v>
      </c>
      <c r="C4775" s="1"/>
      <c r="D4775" s="1"/>
      <c r="E4775" s="1"/>
      <c r="F4775" s="1" t="str">
        <f>IFERROR(__xludf.DUMMYFUNCTION("""COMPUTED_VALUE"""),"2022-04-11 04:36:39 UTC")</f>
        <v>2022-04-11 04:36:39 UTC</v>
      </c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>
      <c r="A4776" s="2" t="s">
        <v>5217</v>
      </c>
      <c r="B4776" s="2" t="s">
        <v>5216</v>
      </c>
      <c r="C4776" s="1"/>
      <c r="D4776" s="1"/>
      <c r="E4776" s="1"/>
      <c r="F4776" s="1" t="str">
        <f>IFERROR(__xludf.DUMMYFUNCTION("""COMPUTED_VALUE"""),"2022-04-11 04:36:26 UTC")</f>
        <v>2022-04-11 04:36:26 UTC</v>
      </c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>
      <c r="A4777" s="2" t="s">
        <v>5218</v>
      </c>
      <c r="B4777" s="1"/>
      <c r="C4777" s="1"/>
      <c r="D4777" s="1"/>
      <c r="E4777" s="1"/>
      <c r="F4777" s="1" t="str">
        <f>IFERROR(__xludf.DUMMYFUNCTION("""COMPUTED_VALUE"""),"2022-04-11 04:36:04 UTC")</f>
        <v>2022-04-11 04:36:04 UTC</v>
      </c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>
      <c r="A4778" s="2" t="s">
        <v>5219</v>
      </c>
      <c r="B4778" s="1"/>
      <c r="C4778" s="1"/>
      <c r="D4778" s="1"/>
      <c r="E4778" s="1"/>
      <c r="F4778" s="1" t="str">
        <f>IFERROR(__xludf.DUMMYFUNCTION("""COMPUTED_VALUE"""),"2022-04-11 04:35:58 UTC")</f>
        <v>2022-04-11 04:35:58 UTC</v>
      </c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>
      <c r="A4779" s="2" t="s">
        <v>5220</v>
      </c>
      <c r="B4779" s="2" t="s">
        <v>5214</v>
      </c>
      <c r="C4779" s="1"/>
      <c r="D4779" s="1"/>
      <c r="E4779" s="1"/>
      <c r="F4779" s="1" t="str">
        <f>IFERROR(__xludf.DUMMYFUNCTION("""COMPUTED_VALUE"""),"2022-04-11 04:35:40 UTC")</f>
        <v>2022-04-11 04:35:40 UTC</v>
      </c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>
      <c r="A4780" s="2" t="s">
        <v>5221</v>
      </c>
      <c r="B4780" s="2" t="s">
        <v>5222</v>
      </c>
      <c r="C4780" s="1"/>
      <c r="D4780" s="1"/>
      <c r="E4780" s="1"/>
      <c r="F4780" s="1" t="str">
        <f>IFERROR(__xludf.DUMMYFUNCTION("""COMPUTED_VALUE"""),"2022-04-11 04:34:30 UTC")</f>
        <v>2022-04-11 04:34:30 UTC</v>
      </c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>
      <c r="A4781" s="2" t="s">
        <v>5223</v>
      </c>
      <c r="B4781" s="1"/>
      <c r="C4781" s="1"/>
      <c r="D4781" s="1"/>
      <c r="E4781" s="1"/>
      <c r="F4781" s="1" t="str">
        <f>IFERROR(__xludf.DUMMYFUNCTION("""COMPUTED_VALUE"""),"2022-04-11 04:34:12 UTC")</f>
        <v>2022-04-11 04:34:12 UTC</v>
      </c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>
      <c r="A4782" s="2" t="s">
        <v>5224</v>
      </c>
      <c r="B4782" s="1"/>
      <c r="C4782" s="1"/>
      <c r="D4782" s="1"/>
      <c r="E4782" s="1"/>
      <c r="F4782" s="1" t="str">
        <f>IFERROR(__xludf.DUMMYFUNCTION("""COMPUTED_VALUE"""),"2022-04-11 04:33:17 UTC")</f>
        <v>2022-04-11 04:33:17 UTC</v>
      </c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>
      <c r="A4783" s="2" t="s">
        <v>5225</v>
      </c>
      <c r="B4783" s="1"/>
      <c r="C4783" s="1"/>
      <c r="D4783" s="1"/>
      <c r="E4783" s="1"/>
      <c r="F4783" s="1" t="str">
        <f>IFERROR(__xludf.DUMMYFUNCTION("""COMPUTED_VALUE"""),"2022-04-11 04:31:35 UTC")</f>
        <v>2022-04-11 04:31:35 UTC</v>
      </c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>
      <c r="A4784" s="2" t="s">
        <v>5226</v>
      </c>
      <c r="B4784" s="1"/>
      <c r="C4784" s="1"/>
      <c r="D4784" s="1"/>
      <c r="E4784" s="1"/>
      <c r="F4784" s="1" t="str">
        <f>IFERROR(__xludf.DUMMYFUNCTION("""COMPUTED_VALUE"""),"2022-04-11 04:31:03 UTC")</f>
        <v>2022-04-11 04:31:03 UTC</v>
      </c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>
      <c r="A4785" s="2" t="s">
        <v>5227</v>
      </c>
      <c r="B4785" s="2" t="s">
        <v>5228</v>
      </c>
      <c r="C4785" s="1"/>
      <c r="D4785" s="1"/>
      <c r="E4785" s="1"/>
      <c r="F4785" s="1" t="str">
        <f>IFERROR(__xludf.DUMMYFUNCTION("""COMPUTED_VALUE"""),"2022-04-11 04:29:56 UTC")</f>
        <v>2022-04-11 04:29:56 UTC</v>
      </c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>
      <c r="A4786" s="2" t="s">
        <v>5229</v>
      </c>
      <c r="B4786" s="1"/>
      <c r="C4786" s="1"/>
      <c r="D4786" s="1"/>
      <c r="E4786" s="1"/>
      <c r="F4786" s="1" t="str">
        <f>IFERROR(__xludf.DUMMYFUNCTION("""COMPUTED_VALUE"""),"2022-04-11 04:27:53 UTC")</f>
        <v>2022-04-11 04:27:53 UTC</v>
      </c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>
      <c r="A4787" s="2" t="s">
        <v>5230</v>
      </c>
      <c r="B4787" s="1"/>
      <c r="C4787" s="1"/>
      <c r="D4787" s="1"/>
      <c r="E4787" s="1"/>
      <c r="F4787" s="1" t="str">
        <f>IFERROR(__xludf.DUMMYFUNCTION("""COMPUTED_VALUE"""),"2022-04-11 04:27:21 UTC")</f>
        <v>2022-04-11 04:27:21 UTC</v>
      </c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>
      <c r="A4788" s="2" t="s">
        <v>5231</v>
      </c>
      <c r="B4788" s="1"/>
      <c r="C4788" s="1"/>
      <c r="D4788" s="1"/>
      <c r="E4788" s="1"/>
      <c r="F4788" s="1" t="str">
        <f>IFERROR(__xludf.DUMMYFUNCTION("""COMPUTED_VALUE"""),"2022-04-11 04:26:08 UTC")</f>
        <v>2022-04-11 04:26:08 UTC</v>
      </c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>
      <c r="A4789" s="2" t="s">
        <v>5232</v>
      </c>
      <c r="B4789" s="2" t="s">
        <v>5233</v>
      </c>
      <c r="C4789" s="1"/>
      <c r="D4789" s="1"/>
      <c r="E4789" s="1"/>
      <c r="F4789" s="1" t="str">
        <f>IFERROR(__xludf.DUMMYFUNCTION("""COMPUTED_VALUE"""),"2022-04-11 04:26:06 UTC")</f>
        <v>2022-04-11 04:26:06 UTC</v>
      </c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>
      <c r="A4790" s="2" t="s">
        <v>5234</v>
      </c>
      <c r="B4790" s="1"/>
      <c r="C4790" s="1"/>
      <c r="D4790" s="1"/>
      <c r="E4790" s="1"/>
      <c r="F4790" s="1" t="str">
        <f>IFERROR(__xludf.DUMMYFUNCTION("""COMPUTED_VALUE"""),"2022-04-11 04:25:23 UTC")</f>
        <v>2022-04-11 04:25:23 UTC</v>
      </c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>
      <c r="A4791" s="2" t="s">
        <v>5235</v>
      </c>
      <c r="B4791" s="1"/>
      <c r="C4791" s="1"/>
      <c r="D4791" s="1"/>
      <c r="E4791" s="1"/>
      <c r="F4791" s="1" t="str">
        <f>IFERROR(__xludf.DUMMYFUNCTION("""COMPUTED_VALUE"""),"2022-04-11 04:25:10 UTC")</f>
        <v>2022-04-11 04:25:10 UTC</v>
      </c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>
      <c r="A4792" s="2" t="s">
        <v>5236</v>
      </c>
      <c r="B4792" s="1"/>
      <c r="C4792" s="1"/>
      <c r="D4792" s="1"/>
      <c r="E4792" s="1"/>
      <c r="F4792" s="1" t="str">
        <f>IFERROR(__xludf.DUMMYFUNCTION("""COMPUTED_VALUE"""),"2022-04-11 04:25:08 UTC")</f>
        <v>2022-04-11 04:25:08 UTC</v>
      </c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>
      <c r="A4793" s="2" t="s">
        <v>5237</v>
      </c>
      <c r="B4793" s="1"/>
      <c r="C4793" s="1"/>
      <c r="D4793" s="1"/>
      <c r="E4793" s="1"/>
      <c r="F4793" s="1" t="str">
        <f>IFERROR(__xludf.DUMMYFUNCTION("""COMPUTED_VALUE"""),"2022-04-11 04:24:53 UTC")</f>
        <v>2022-04-11 04:24:53 UTC</v>
      </c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>
      <c r="A4794" s="2" t="s">
        <v>5238</v>
      </c>
      <c r="B4794" s="2" t="s">
        <v>5239</v>
      </c>
      <c r="C4794" s="1"/>
      <c r="D4794" s="1"/>
      <c r="E4794" s="1"/>
      <c r="F4794" s="1" t="str">
        <f>IFERROR(__xludf.DUMMYFUNCTION("""COMPUTED_VALUE"""),"2022-04-11 04:24:47 UTC")</f>
        <v>2022-04-11 04:24:47 UTC</v>
      </c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>
      <c r="A4795" s="2" t="s">
        <v>5240</v>
      </c>
      <c r="B4795" s="1"/>
      <c r="C4795" s="1"/>
      <c r="D4795" s="1"/>
      <c r="E4795" s="1"/>
      <c r="F4795" s="1" t="str">
        <f>IFERROR(__xludf.DUMMYFUNCTION("""COMPUTED_VALUE"""),"2022-04-11 04:23:46 UTC")</f>
        <v>2022-04-11 04:23:46 UTC</v>
      </c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>
      <c r="A4796" s="2" t="s">
        <v>5240</v>
      </c>
      <c r="B4796" s="2" t="s">
        <v>5241</v>
      </c>
      <c r="C4796" s="1"/>
      <c r="D4796" s="1"/>
      <c r="E4796" s="1"/>
      <c r="F4796" s="1" t="str">
        <f>IFERROR(__xludf.DUMMYFUNCTION("""COMPUTED_VALUE"""),"2022-04-11 04:23:46 UTC")</f>
        <v>2022-04-11 04:23:46 UTC</v>
      </c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>
      <c r="A4797" s="2" t="s">
        <v>5242</v>
      </c>
      <c r="B4797" s="1"/>
      <c r="C4797" s="1"/>
      <c r="D4797" s="1"/>
      <c r="E4797" s="1"/>
      <c r="F4797" s="1" t="str">
        <f>IFERROR(__xludf.DUMMYFUNCTION("""COMPUTED_VALUE"""),"2022-04-11 04:23:43 UTC")</f>
        <v>2022-04-11 04:23:43 UTC</v>
      </c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>
      <c r="A4798" s="2" t="s">
        <v>5243</v>
      </c>
      <c r="B4798" s="2" t="s">
        <v>5244</v>
      </c>
      <c r="C4798" s="1"/>
      <c r="D4798" s="1"/>
      <c r="E4798" s="1"/>
      <c r="F4798" s="1" t="str">
        <f>IFERROR(__xludf.DUMMYFUNCTION("""COMPUTED_VALUE"""),"2022-04-11 04:23:40 UTC")</f>
        <v>2022-04-11 04:23:40 UTC</v>
      </c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>
      <c r="A4799" s="2" t="s">
        <v>5245</v>
      </c>
      <c r="B4799" s="2" t="s">
        <v>5228</v>
      </c>
      <c r="C4799" s="1"/>
      <c r="D4799" s="1"/>
      <c r="E4799" s="1"/>
      <c r="F4799" s="1" t="str">
        <f>IFERROR(__xludf.DUMMYFUNCTION("""COMPUTED_VALUE"""),"2022-04-11 04:23:37 UTC")</f>
        <v>2022-04-11 04:23:37 UTC</v>
      </c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>
      <c r="A4800" s="2" t="s">
        <v>5246</v>
      </c>
      <c r="B4800" s="2" t="s">
        <v>5228</v>
      </c>
      <c r="C4800" s="1"/>
      <c r="D4800" s="1"/>
      <c r="E4800" s="1"/>
      <c r="F4800" s="1" t="str">
        <f>IFERROR(__xludf.DUMMYFUNCTION("""COMPUTED_VALUE"""),"2022-04-11 04:23:35 UTC")</f>
        <v>2022-04-11 04:23:35 UTC</v>
      </c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>
      <c r="A4801" s="2" t="s">
        <v>5247</v>
      </c>
      <c r="B4801" s="2" t="s">
        <v>5241</v>
      </c>
      <c r="C4801" s="1"/>
      <c r="D4801" s="1"/>
      <c r="E4801" s="1"/>
      <c r="F4801" s="1" t="str">
        <f>IFERROR(__xludf.DUMMYFUNCTION("""COMPUTED_VALUE"""),"2022-04-11 04:23:33 UTC")</f>
        <v>2022-04-11 04:23:33 UTC</v>
      </c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>
      <c r="A4802" s="2" t="s">
        <v>5248</v>
      </c>
      <c r="B4802" s="2" t="s">
        <v>5228</v>
      </c>
      <c r="C4802" s="1"/>
      <c r="D4802" s="1"/>
      <c r="E4802" s="1"/>
      <c r="F4802" s="1" t="str">
        <f>IFERROR(__xludf.DUMMYFUNCTION("""COMPUTED_VALUE"""),"2022-04-11 04:23:31 UTC")</f>
        <v>2022-04-11 04:23:31 UTC</v>
      </c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>
      <c r="A4803" s="2" t="s">
        <v>5249</v>
      </c>
      <c r="B4803" s="2" t="s">
        <v>5228</v>
      </c>
      <c r="C4803" s="1"/>
      <c r="D4803" s="1"/>
      <c r="E4803" s="1"/>
      <c r="F4803" s="1" t="str">
        <f>IFERROR(__xludf.DUMMYFUNCTION("""COMPUTED_VALUE"""),"2022-04-11 04:23:29 UTC")</f>
        <v>2022-04-11 04:23:29 UTC</v>
      </c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>
      <c r="A4804" s="2" t="s">
        <v>5250</v>
      </c>
      <c r="B4804" s="2" t="s">
        <v>5251</v>
      </c>
      <c r="C4804" s="1"/>
      <c r="D4804" s="1"/>
      <c r="E4804" s="1"/>
      <c r="F4804" s="1" t="str">
        <f>IFERROR(__xludf.DUMMYFUNCTION("""COMPUTED_VALUE"""),"2022-04-11 04:23:00 UTC")</f>
        <v>2022-04-11 04:23:00 UTC</v>
      </c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>
      <c r="A4805" s="2" t="s">
        <v>5252</v>
      </c>
      <c r="B4805" s="2" t="s">
        <v>5253</v>
      </c>
      <c r="C4805" s="1"/>
      <c r="D4805" s="1"/>
      <c r="E4805" s="1"/>
      <c r="F4805" s="1" t="str">
        <f>IFERROR(__xludf.DUMMYFUNCTION("""COMPUTED_VALUE"""),"2022-04-11 04:21:49 UTC")</f>
        <v>2022-04-11 04:21:49 UTC</v>
      </c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>
      <c r="A4806" s="2" t="s">
        <v>5254</v>
      </c>
      <c r="B4806" s="1"/>
      <c r="C4806" s="1"/>
      <c r="D4806" s="1"/>
      <c r="E4806" s="1"/>
      <c r="F4806" s="1" t="str">
        <f>IFERROR(__xludf.DUMMYFUNCTION("""COMPUTED_VALUE"""),"2022-04-11 04:21:29 UTC")</f>
        <v>2022-04-11 04:21:29 UTC</v>
      </c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>
      <c r="A4807" s="2" t="s">
        <v>5255</v>
      </c>
      <c r="B4807" s="1"/>
      <c r="C4807" s="1"/>
      <c r="D4807" s="1"/>
      <c r="E4807" s="1"/>
      <c r="F4807" s="1" t="str">
        <f>IFERROR(__xludf.DUMMYFUNCTION("""COMPUTED_VALUE"""),"2022-04-11 04:19:44 UTC")</f>
        <v>2022-04-11 04:19:44 UTC</v>
      </c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>
      <c r="A4808" s="2" t="s">
        <v>5256</v>
      </c>
      <c r="B4808" s="2" t="s">
        <v>5257</v>
      </c>
      <c r="C4808" s="1"/>
      <c r="D4808" s="1"/>
      <c r="E4808" s="1"/>
      <c r="F4808" s="1" t="str">
        <f>IFERROR(__xludf.DUMMYFUNCTION("""COMPUTED_VALUE"""),"2022-04-11 04:19:38 UTC")</f>
        <v>2022-04-11 04:19:38 UTC</v>
      </c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>
      <c r="A4809" s="2" t="s">
        <v>5258</v>
      </c>
      <c r="B4809" s="2" t="s">
        <v>5257</v>
      </c>
      <c r="C4809" s="1"/>
      <c r="D4809" s="1"/>
      <c r="E4809" s="1"/>
      <c r="F4809" s="1" t="str">
        <f>IFERROR(__xludf.DUMMYFUNCTION("""COMPUTED_VALUE"""),"2022-04-11 04:19:36 UTC")</f>
        <v>2022-04-11 04:19:36 UTC</v>
      </c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>
      <c r="A4810" s="2" t="s">
        <v>5259</v>
      </c>
      <c r="B4810" s="2" t="s">
        <v>5257</v>
      </c>
      <c r="C4810" s="1"/>
      <c r="D4810" s="1"/>
      <c r="E4810" s="1"/>
      <c r="F4810" s="1" t="str">
        <f>IFERROR(__xludf.DUMMYFUNCTION("""COMPUTED_VALUE"""),"2022-04-11 04:19:03 UTC")</f>
        <v>2022-04-11 04:19:03 UTC</v>
      </c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>
      <c r="A4811" s="2" t="s">
        <v>5260</v>
      </c>
      <c r="B4811" s="2" t="s">
        <v>5257</v>
      </c>
      <c r="C4811" s="1"/>
      <c r="D4811" s="1"/>
      <c r="E4811" s="1"/>
      <c r="F4811" s="1" t="str">
        <f>IFERROR(__xludf.DUMMYFUNCTION("""COMPUTED_VALUE"""),"2022-04-11 04:18:59 UTC")</f>
        <v>2022-04-11 04:18:59 UTC</v>
      </c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>
      <c r="A4812" s="2" t="s">
        <v>5261</v>
      </c>
      <c r="B4812" s="2" t="s">
        <v>5257</v>
      </c>
      <c r="C4812" s="1"/>
      <c r="D4812" s="1"/>
      <c r="E4812" s="1"/>
      <c r="F4812" s="1" t="str">
        <f>IFERROR(__xludf.DUMMYFUNCTION("""COMPUTED_VALUE"""),"2022-04-11 04:18:57 UTC")</f>
        <v>2022-04-11 04:18:57 UTC</v>
      </c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>
      <c r="A4813" s="2" t="s">
        <v>5262</v>
      </c>
      <c r="B4813" s="2" t="s">
        <v>5257</v>
      </c>
      <c r="C4813" s="1"/>
      <c r="D4813" s="1"/>
      <c r="E4813" s="1"/>
      <c r="F4813" s="1" t="str">
        <f>IFERROR(__xludf.DUMMYFUNCTION("""COMPUTED_VALUE"""),"2022-04-11 04:18:55 UTC")</f>
        <v>2022-04-11 04:18:55 UTC</v>
      </c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>
      <c r="A4814" s="2" t="s">
        <v>5263</v>
      </c>
      <c r="B4814" s="2" t="s">
        <v>5257</v>
      </c>
      <c r="C4814" s="1"/>
      <c r="D4814" s="1"/>
      <c r="E4814" s="1"/>
      <c r="F4814" s="1" t="str">
        <f>IFERROR(__xludf.DUMMYFUNCTION("""COMPUTED_VALUE"""),"2022-04-11 04:18:54 UTC")</f>
        <v>2022-04-11 04:18:54 UTC</v>
      </c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>
      <c r="A4815" s="2" t="s">
        <v>5264</v>
      </c>
      <c r="B4815" s="2" t="s">
        <v>5257</v>
      </c>
      <c r="C4815" s="1"/>
      <c r="D4815" s="1"/>
      <c r="E4815" s="1"/>
      <c r="F4815" s="1" t="str">
        <f>IFERROR(__xludf.DUMMYFUNCTION("""COMPUTED_VALUE"""),"2022-04-11 04:18:53 UTC")</f>
        <v>2022-04-11 04:18:53 UTC</v>
      </c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>
      <c r="A4816" s="2" t="s">
        <v>5265</v>
      </c>
      <c r="B4816" s="2" t="s">
        <v>5257</v>
      </c>
      <c r="C4816" s="1"/>
      <c r="D4816" s="1"/>
      <c r="E4816" s="1"/>
      <c r="F4816" s="1" t="str">
        <f>IFERROR(__xludf.DUMMYFUNCTION("""COMPUTED_VALUE"""),"2022-04-11 04:18:51 UTC")</f>
        <v>2022-04-11 04:18:51 UTC</v>
      </c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>
      <c r="A4817" s="2" t="s">
        <v>5266</v>
      </c>
      <c r="B4817" s="2" t="s">
        <v>5257</v>
      </c>
      <c r="C4817" s="1"/>
      <c r="D4817" s="1"/>
      <c r="E4817" s="1"/>
      <c r="F4817" s="1" t="str">
        <f>IFERROR(__xludf.DUMMYFUNCTION("""COMPUTED_VALUE"""),"2022-04-11 04:18:50 UTC")</f>
        <v>2022-04-11 04:18:50 UTC</v>
      </c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>
      <c r="A4818" s="2" t="s">
        <v>5267</v>
      </c>
      <c r="B4818" s="2" t="s">
        <v>5257</v>
      </c>
      <c r="C4818" s="1"/>
      <c r="D4818" s="1"/>
      <c r="E4818" s="1"/>
      <c r="F4818" s="1" t="str">
        <f>IFERROR(__xludf.DUMMYFUNCTION("""COMPUTED_VALUE"""),"2022-04-11 04:18:49 UTC")</f>
        <v>2022-04-11 04:18:49 UTC</v>
      </c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>
      <c r="A4819" s="2" t="s">
        <v>5268</v>
      </c>
      <c r="B4819" s="2" t="s">
        <v>5257</v>
      </c>
      <c r="C4819" s="1"/>
      <c r="D4819" s="1"/>
      <c r="E4819" s="1"/>
      <c r="F4819" s="1" t="str">
        <f>IFERROR(__xludf.DUMMYFUNCTION("""COMPUTED_VALUE"""),"2022-04-11 04:18:47 UTC")</f>
        <v>2022-04-11 04:18:47 UTC</v>
      </c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>
      <c r="A4820" s="2" t="s">
        <v>5269</v>
      </c>
      <c r="B4820" s="2" t="s">
        <v>5257</v>
      </c>
      <c r="C4820" s="1"/>
      <c r="D4820" s="1"/>
      <c r="E4820" s="1"/>
      <c r="F4820" s="1" t="str">
        <f>IFERROR(__xludf.DUMMYFUNCTION("""COMPUTED_VALUE"""),"2022-04-11 04:18:46 UTC")</f>
        <v>2022-04-11 04:18:46 UTC</v>
      </c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>
      <c r="A4821" s="2" t="s">
        <v>5270</v>
      </c>
      <c r="B4821" s="2" t="s">
        <v>5257</v>
      </c>
      <c r="C4821" s="1"/>
      <c r="D4821" s="1"/>
      <c r="E4821" s="1"/>
      <c r="F4821" s="1" t="str">
        <f>IFERROR(__xludf.DUMMYFUNCTION("""COMPUTED_VALUE"""),"2022-04-11 04:18:44 UTC")</f>
        <v>2022-04-11 04:18:44 UTC</v>
      </c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>
      <c r="A4822" s="2" t="s">
        <v>5271</v>
      </c>
      <c r="B4822" s="2" t="s">
        <v>5272</v>
      </c>
      <c r="C4822" s="1"/>
      <c r="D4822" s="1"/>
      <c r="E4822" s="1"/>
      <c r="F4822" s="1" t="str">
        <f>IFERROR(__xludf.DUMMYFUNCTION("""COMPUTED_VALUE"""),"2022-04-11 04:18:43 UTC")</f>
        <v>2022-04-11 04:18:43 UTC</v>
      </c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>
      <c r="A4823" s="2" t="s">
        <v>5273</v>
      </c>
      <c r="B4823" s="2" t="s">
        <v>5257</v>
      </c>
      <c r="C4823" s="1"/>
      <c r="D4823" s="1"/>
      <c r="E4823" s="1"/>
      <c r="F4823" s="1" t="str">
        <f>IFERROR(__xludf.DUMMYFUNCTION("""COMPUTED_VALUE"""),"2022-04-11 04:18:42 UTC")</f>
        <v>2022-04-11 04:18:42 UTC</v>
      </c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>
      <c r="A4824" s="2" t="s">
        <v>5273</v>
      </c>
      <c r="B4824" s="2" t="s">
        <v>5272</v>
      </c>
      <c r="C4824" s="1"/>
      <c r="D4824" s="1"/>
      <c r="E4824" s="1"/>
      <c r="F4824" s="1" t="str">
        <f>IFERROR(__xludf.DUMMYFUNCTION("""COMPUTED_VALUE"""),"2022-04-11 04:18:42 UTC")</f>
        <v>2022-04-11 04:18:42 UTC</v>
      </c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>
      <c r="A4825" s="2" t="s">
        <v>5274</v>
      </c>
      <c r="B4825" s="2" t="s">
        <v>5272</v>
      </c>
      <c r="C4825" s="1"/>
      <c r="D4825" s="1"/>
      <c r="E4825" s="1"/>
      <c r="F4825" s="1" t="str">
        <f>IFERROR(__xludf.DUMMYFUNCTION("""COMPUTED_VALUE"""),"2022-04-11 04:18:41 UTC")</f>
        <v>2022-04-11 04:18:41 UTC</v>
      </c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>
      <c r="A4826" s="2" t="s">
        <v>5274</v>
      </c>
      <c r="B4826" s="2" t="s">
        <v>5257</v>
      </c>
      <c r="C4826" s="1"/>
      <c r="D4826" s="1"/>
      <c r="E4826" s="1"/>
      <c r="F4826" s="1" t="str">
        <f>IFERROR(__xludf.DUMMYFUNCTION("""COMPUTED_VALUE"""),"2022-04-11 04:18:41 UTC")</f>
        <v>2022-04-11 04:18:41 UTC</v>
      </c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>
      <c r="A4827" s="2" t="s">
        <v>5275</v>
      </c>
      <c r="B4827" s="2" t="s">
        <v>5272</v>
      </c>
      <c r="C4827" s="1"/>
      <c r="D4827" s="1"/>
      <c r="E4827" s="1"/>
      <c r="F4827" s="1" t="str">
        <f>IFERROR(__xludf.DUMMYFUNCTION("""COMPUTED_VALUE"""),"2022-04-11 04:18:39 UTC")</f>
        <v>2022-04-11 04:18:39 UTC</v>
      </c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>
      <c r="A4828" s="2" t="s">
        <v>5275</v>
      </c>
      <c r="B4828" s="2" t="s">
        <v>5257</v>
      </c>
      <c r="C4828" s="1"/>
      <c r="D4828" s="1"/>
      <c r="E4828" s="1"/>
      <c r="F4828" s="1" t="str">
        <f>IFERROR(__xludf.DUMMYFUNCTION("""COMPUTED_VALUE"""),"2022-04-11 04:18:39 UTC")</f>
        <v>2022-04-11 04:18:39 UTC</v>
      </c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>
      <c r="A4829" s="2" t="s">
        <v>5276</v>
      </c>
      <c r="B4829" s="2" t="s">
        <v>5272</v>
      </c>
      <c r="C4829" s="1"/>
      <c r="D4829" s="1"/>
      <c r="E4829" s="1"/>
      <c r="F4829" s="1" t="str">
        <f>IFERROR(__xludf.DUMMYFUNCTION("""COMPUTED_VALUE"""),"2022-04-11 04:18:38 UTC")</f>
        <v>2022-04-11 04:18:38 UTC</v>
      </c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>
      <c r="A4830" s="2" t="s">
        <v>5276</v>
      </c>
      <c r="B4830" s="2" t="s">
        <v>5257</v>
      </c>
      <c r="C4830" s="1"/>
      <c r="D4830" s="1"/>
      <c r="E4830" s="1"/>
      <c r="F4830" s="1" t="str">
        <f>IFERROR(__xludf.DUMMYFUNCTION("""COMPUTED_VALUE"""),"2022-04-11 04:18:38 UTC")</f>
        <v>2022-04-11 04:18:38 UTC</v>
      </c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>
      <c r="A4831" s="2" t="s">
        <v>5277</v>
      </c>
      <c r="B4831" s="2" t="s">
        <v>5272</v>
      </c>
      <c r="C4831" s="1"/>
      <c r="D4831" s="1"/>
      <c r="E4831" s="1"/>
      <c r="F4831" s="1" t="str">
        <f>IFERROR(__xludf.DUMMYFUNCTION("""COMPUTED_VALUE"""),"2022-04-11 04:18:37 UTC")</f>
        <v>2022-04-11 04:18:37 UTC</v>
      </c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>
      <c r="A4832" s="2" t="s">
        <v>5278</v>
      </c>
      <c r="B4832" s="2" t="s">
        <v>5257</v>
      </c>
      <c r="C4832" s="1"/>
      <c r="D4832" s="1"/>
      <c r="E4832" s="1"/>
      <c r="F4832" s="1" t="str">
        <f>IFERROR(__xludf.DUMMYFUNCTION("""COMPUTED_VALUE"""),"2022-04-11 04:18:36 UTC")</f>
        <v>2022-04-11 04:18:36 UTC</v>
      </c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>
      <c r="A4833" s="2" t="s">
        <v>5279</v>
      </c>
      <c r="B4833" s="2" t="s">
        <v>5272</v>
      </c>
      <c r="C4833" s="1"/>
      <c r="D4833" s="1"/>
      <c r="E4833" s="1"/>
      <c r="F4833" s="1" t="str">
        <f>IFERROR(__xludf.DUMMYFUNCTION("""COMPUTED_VALUE"""),"2022-04-11 04:18:35 UTC")</f>
        <v>2022-04-11 04:18:35 UTC</v>
      </c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>
      <c r="A4834" s="2" t="s">
        <v>5279</v>
      </c>
      <c r="B4834" s="2" t="s">
        <v>5257</v>
      </c>
      <c r="C4834" s="1"/>
      <c r="D4834" s="1"/>
      <c r="E4834" s="1"/>
      <c r="F4834" s="1" t="str">
        <f>IFERROR(__xludf.DUMMYFUNCTION("""COMPUTED_VALUE"""),"2022-04-11 04:18:35 UTC")</f>
        <v>2022-04-11 04:18:35 UTC</v>
      </c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>
      <c r="A4835" s="2" t="s">
        <v>5280</v>
      </c>
      <c r="B4835" s="2" t="s">
        <v>5272</v>
      </c>
      <c r="C4835" s="1"/>
      <c r="D4835" s="1"/>
      <c r="E4835" s="1"/>
      <c r="F4835" s="1" t="str">
        <f>IFERROR(__xludf.DUMMYFUNCTION("""COMPUTED_VALUE"""),"2022-04-11 04:18:33 UTC")</f>
        <v>2022-04-11 04:18:33 UTC</v>
      </c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>
      <c r="A4836" s="2" t="s">
        <v>5281</v>
      </c>
      <c r="B4836" s="2" t="s">
        <v>5257</v>
      </c>
      <c r="C4836" s="1"/>
      <c r="D4836" s="1"/>
      <c r="E4836" s="1"/>
      <c r="F4836" s="1" t="str">
        <f>IFERROR(__xludf.DUMMYFUNCTION("""COMPUTED_VALUE"""),"2022-04-11 04:18:30 UTC")</f>
        <v>2022-04-11 04:18:30 UTC</v>
      </c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>
      <c r="A4837" s="2" t="s">
        <v>5282</v>
      </c>
      <c r="B4837" s="2" t="s">
        <v>5272</v>
      </c>
      <c r="C4837" s="1"/>
      <c r="D4837" s="1"/>
      <c r="E4837" s="1"/>
      <c r="F4837" s="1" t="str">
        <f>IFERROR(__xludf.DUMMYFUNCTION("""COMPUTED_VALUE"""),"2022-04-11 04:18:23 UTC")</f>
        <v>2022-04-11 04:18:23 UTC</v>
      </c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>
      <c r="A4838" s="2" t="s">
        <v>5283</v>
      </c>
      <c r="B4838" s="2" t="s">
        <v>5257</v>
      </c>
      <c r="C4838" s="1"/>
      <c r="D4838" s="1"/>
      <c r="E4838" s="1"/>
      <c r="F4838" s="1" t="str">
        <f>IFERROR(__xludf.DUMMYFUNCTION("""COMPUTED_VALUE"""),"2022-04-11 04:17:57 UTC")</f>
        <v>2022-04-11 04:17:57 UTC</v>
      </c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>
      <c r="A4839" s="2" t="s">
        <v>5284</v>
      </c>
      <c r="B4839" s="1"/>
      <c r="C4839" s="1"/>
      <c r="D4839" s="1"/>
      <c r="E4839" s="1"/>
      <c r="F4839" s="1" t="str">
        <f>IFERROR(__xludf.DUMMYFUNCTION("""COMPUTED_VALUE"""),"2022-04-11 04:17:44 UTC")</f>
        <v>2022-04-11 04:17:44 UTC</v>
      </c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>
      <c r="A4840" s="2" t="s">
        <v>5285</v>
      </c>
      <c r="B4840" s="2" t="s">
        <v>5286</v>
      </c>
      <c r="C4840" s="1"/>
      <c r="D4840" s="1"/>
      <c r="E4840" s="1"/>
      <c r="F4840" s="1" t="str">
        <f>IFERROR(__xludf.DUMMYFUNCTION("""COMPUTED_VALUE"""),"2022-04-11 04:14:49 UTC")</f>
        <v>2022-04-11 04:14:49 UTC</v>
      </c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>
      <c r="A4841" s="2" t="s">
        <v>5287</v>
      </c>
      <c r="B4841" s="2" t="s">
        <v>5286</v>
      </c>
      <c r="C4841" s="1"/>
      <c r="D4841" s="1"/>
      <c r="E4841" s="1"/>
      <c r="F4841" s="1" t="str">
        <f>IFERROR(__xludf.DUMMYFUNCTION("""COMPUTED_VALUE"""),"2022-04-11 04:14:25 UTC")</f>
        <v>2022-04-11 04:14:25 UTC</v>
      </c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>
      <c r="A4842" s="2" t="s">
        <v>5288</v>
      </c>
      <c r="B4842" s="1"/>
      <c r="C4842" s="1"/>
      <c r="D4842" s="1"/>
      <c r="E4842" s="1"/>
      <c r="F4842" s="1" t="str">
        <f>IFERROR(__xludf.DUMMYFUNCTION("""COMPUTED_VALUE"""),"2022-04-11 04:14:11 UTC")</f>
        <v>2022-04-11 04:14:11 UTC</v>
      </c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>
      <c r="A4843" s="2" t="s">
        <v>5289</v>
      </c>
      <c r="B4843" s="2" t="s">
        <v>5286</v>
      </c>
      <c r="C4843" s="1"/>
      <c r="D4843" s="1"/>
      <c r="E4843" s="1"/>
      <c r="F4843" s="1" t="str">
        <f>IFERROR(__xludf.DUMMYFUNCTION("""COMPUTED_VALUE"""),"2022-04-11 04:14:00 UTC")</f>
        <v>2022-04-11 04:14:00 UTC</v>
      </c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>
      <c r="A4844" s="2" t="s">
        <v>5290</v>
      </c>
      <c r="B4844" s="2" t="s">
        <v>5286</v>
      </c>
      <c r="C4844" s="1"/>
      <c r="D4844" s="1"/>
      <c r="E4844" s="1"/>
      <c r="F4844" s="1" t="str">
        <f>IFERROR(__xludf.DUMMYFUNCTION("""COMPUTED_VALUE"""),"2022-04-11 04:12:47 UTC")</f>
        <v>2022-04-11 04:12:47 UTC</v>
      </c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>
      <c r="A4845" s="2" t="s">
        <v>5291</v>
      </c>
      <c r="B4845" s="1"/>
      <c r="C4845" s="1"/>
      <c r="D4845" s="1"/>
      <c r="E4845" s="1"/>
      <c r="F4845" s="1" t="str">
        <f>IFERROR(__xludf.DUMMYFUNCTION("""COMPUTED_VALUE"""),"2022-04-11 04:11:51 UTC")</f>
        <v>2022-04-11 04:11:51 UTC</v>
      </c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>
      <c r="A4846" s="2" t="s">
        <v>5292</v>
      </c>
      <c r="B4846" s="2" t="s">
        <v>5293</v>
      </c>
      <c r="C4846" s="1"/>
      <c r="D4846" s="1"/>
      <c r="E4846" s="1"/>
      <c r="F4846" s="1" t="str">
        <f>IFERROR(__xludf.DUMMYFUNCTION("""COMPUTED_VALUE"""),"2022-04-11 04:09:54 UTC")</f>
        <v>2022-04-11 04:09:54 UTC</v>
      </c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>
      <c r="A4847" s="2" t="s">
        <v>5294</v>
      </c>
      <c r="B4847" s="1"/>
      <c r="C4847" s="1"/>
      <c r="D4847" s="1"/>
      <c r="E4847" s="1"/>
      <c r="F4847" s="1" t="str">
        <f>IFERROR(__xludf.DUMMYFUNCTION("""COMPUTED_VALUE"""),"2022-04-11 04:09:52 UTC")</f>
        <v>2022-04-11 04:09:52 UTC</v>
      </c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>
      <c r="A4848" s="2" t="s">
        <v>5295</v>
      </c>
      <c r="B4848" s="2" t="s">
        <v>5293</v>
      </c>
      <c r="C4848" s="1"/>
      <c r="D4848" s="1"/>
      <c r="E4848" s="1"/>
      <c r="F4848" s="1" t="str">
        <f>IFERROR(__xludf.DUMMYFUNCTION("""COMPUTED_VALUE"""),"2022-04-11 04:09:42 UTC")</f>
        <v>2022-04-11 04:09:42 UTC</v>
      </c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>
      <c r="A4849" s="2" t="s">
        <v>5296</v>
      </c>
      <c r="B4849" s="2" t="s">
        <v>5293</v>
      </c>
      <c r="C4849" s="1"/>
      <c r="D4849" s="1"/>
      <c r="E4849" s="1"/>
      <c r="F4849" s="1" t="str">
        <f>IFERROR(__xludf.DUMMYFUNCTION("""COMPUTED_VALUE"""),"2022-04-11 04:09:39 UTC")</f>
        <v>2022-04-11 04:09:39 UTC</v>
      </c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>
      <c r="A4850" s="2" t="s">
        <v>5297</v>
      </c>
      <c r="B4850" s="2" t="s">
        <v>5293</v>
      </c>
      <c r="C4850" s="1"/>
      <c r="D4850" s="1"/>
      <c r="E4850" s="1"/>
      <c r="F4850" s="1" t="str">
        <f>IFERROR(__xludf.DUMMYFUNCTION("""COMPUTED_VALUE"""),"2022-04-11 04:08:55 UTC")</f>
        <v>2022-04-11 04:08:55 UTC</v>
      </c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>
      <c r="A4851" s="2" t="s">
        <v>5298</v>
      </c>
      <c r="B4851" s="2" t="s">
        <v>5293</v>
      </c>
      <c r="C4851" s="1"/>
      <c r="D4851" s="1"/>
      <c r="E4851" s="1"/>
      <c r="F4851" s="1" t="str">
        <f>IFERROR(__xludf.DUMMYFUNCTION("""COMPUTED_VALUE"""),"2022-04-11 04:08:42 UTC")</f>
        <v>2022-04-11 04:08:42 UTC</v>
      </c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>
      <c r="A4852" s="2" t="s">
        <v>5299</v>
      </c>
      <c r="B4852" s="2" t="s">
        <v>5293</v>
      </c>
      <c r="C4852" s="1"/>
      <c r="D4852" s="1"/>
      <c r="E4852" s="1"/>
      <c r="F4852" s="1" t="str">
        <f>IFERROR(__xludf.DUMMYFUNCTION("""COMPUTED_VALUE"""),"2022-04-11 04:08:39 UTC")</f>
        <v>2022-04-11 04:08:39 UTC</v>
      </c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>
      <c r="A4853" s="2" t="s">
        <v>5300</v>
      </c>
      <c r="B4853" s="2" t="s">
        <v>5301</v>
      </c>
      <c r="C4853" s="1"/>
      <c r="D4853" s="1"/>
      <c r="E4853" s="1"/>
      <c r="F4853" s="1" t="str">
        <f>IFERROR(__xludf.DUMMYFUNCTION("""COMPUTED_VALUE"""),"2022-04-11 04:08:33 UTC")</f>
        <v>2022-04-11 04:08:33 UTC</v>
      </c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>
      <c r="A4854" s="2" t="s">
        <v>5302</v>
      </c>
      <c r="B4854" s="1"/>
      <c r="C4854" s="1"/>
      <c r="D4854" s="1"/>
      <c r="E4854" s="1"/>
      <c r="F4854" s="1" t="str">
        <f>IFERROR(__xludf.DUMMYFUNCTION("""COMPUTED_VALUE"""),"2022-04-11 04:08:20 UTC")</f>
        <v>2022-04-11 04:08:20 UTC</v>
      </c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>
      <c r="A4855" s="2" t="s">
        <v>5303</v>
      </c>
      <c r="B4855" s="2" t="s">
        <v>5293</v>
      </c>
      <c r="C4855" s="1"/>
      <c r="D4855" s="1"/>
      <c r="E4855" s="1"/>
      <c r="F4855" s="1" t="str">
        <f>IFERROR(__xludf.DUMMYFUNCTION("""COMPUTED_VALUE"""),"2022-04-11 04:08:08 UTC")</f>
        <v>2022-04-11 04:08:08 UTC</v>
      </c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>
      <c r="A4856" s="2" t="s">
        <v>5304</v>
      </c>
      <c r="B4856" s="2" t="s">
        <v>5293</v>
      </c>
      <c r="C4856" s="1"/>
      <c r="D4856" s="1"/>
      <c r="E4856" s="1"/>
      <c r="F4856" s="1" t="str">
        <f>IFERROR(__xludf.DUMMYFUNCTION("""COMPUTED_VALUE"""),"2022-04-11 04:08:06 UTC")</f>
        <v>2022-04-11 04:08:06 UTC</v>
      </c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>
      <c r="A4857" s="2" t="s">
        <v>5305</v>
      </c>
      <c r="B4857" s="2" t="s">
        <v>5293</v>
      </c>
      <c r="C4857" s="1"/>
      <c r="D4857" s="1"/>
      <c r="E4857" s="1"/>
      <c r="F4857" s="1" t="str">
        <f>IFERROR(__xludf.DUMMYFUNCTION("""COMPUTED_VALUE"""),"2022-04-11 04:08:03 UTC")</f>
        <v>2022-04-11 04:08:03 UTC</v>
      </c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>
      <c r="A4858" s="2" t="s">
        <v>5306</v>
      </c>
      <c r="B4858" s="2" t="s">
        <v>5293</v>
      </c>
      <c r="C4858" s="1"/>
      <c r="D4858" s="1"/>
      <c r="E4858" s="1"/>
      <c r="F4858" s="1" t="str">
        <f>IFERROR(__xludf.DUMMYFUNCTION("""COMPUTED_VALUE"""),"2022-04-11 04:07:59 UTC")</f>
        <v>2022-04-11 04:07:59 UTC</v>
      </c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>
      <c r="A4859" s="2" t="s">
        <v>5307</v>
      </c>
      <c r="B4859" s="2" t="s">
        <v>5293</v>
      </c>
      <c r="C4859" s="1"/>
      <c r="D4859" s="1"/>
      <c r="E4859" s="1"/>
      <c r="F4859" s="1" t="str">
        <f>IFERROR(__xludf.DUMMYFUNCTION("""COMPUTED_VALUE"""),"2022-04-11 04:07:51 UTC")</f>
        <v>2022-04-11 04:07:51 UTC</v>
      </c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>
      <c r="A4860" s="2" t="s">
        <v>5308</v>
      </c>
      <c r="B4860" s="1"/>
      <c r="C4860" s="1"/>
      <c r="D4860" s="1"/>
      <c r="E4860" s="1"/>
      <c r="F4860" s="1" t="str">
        <f>IFERROR(__xludf.DUMMYFUNCTION("""COMPUTED_VALUE"""),"2022-04-11 04:07:12 UTC")</f>
        <v>2022-04-11 04:07:12 UTC</v>
      </c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>
      <c r="A4861" s="2" t="s">
        <v>5309</v>
      </c>
      <c r="B4861" s="2" t="s">
        <v>5301</v>
      </c>
      <c r="C4861" s="1"/>
      <c r="D4861" s="1"/>
      <c r="E4861" s="1"/>
      <c r="F4861" s="1" t="str">
        <f>IFERROR(__xludf.DUMMYFUNCTION("""COMPUTED_VALUE"""),"2022-04-11 04:06:48 UTC")</f>
        <v>2022-04-11 04:06:48 UTC</v>
      </c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>
      <c r="A4862" s="2" t="s">
        <v>5310</v>
      </c>
      <c r="B4862" s="2" t="s">
        <v>5301</v>
      </c>
      <c r="C4862" s="1"/>
      <c r="D4862" s="1"/>
      <c r="E4862" s="1"/>
      <c r="F4862" s="1" t="str">
        <f>IFERROR(__xludf.DUMMYFUNCTION("""COMPUTED_VALUE"""),"2022-04-11 04:06:43 UTC")</f>
        <v>2022-04-11 04:06:43 UTC</v>
      </c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>
      <c r="A4863" s="2" t="s">
        <v>5311</v>
      </c>
      <c r="B4863" s="2" t="s">
        <v>5301</v>
      </c>
      <c r="C4863" s="1"/>
      <c r="D4863" s="1"/>
      <c r="E4863" s="1"/>
      <c r="F4863" s="1" t="str">
        <f>IFERROR(__xludf.DUMMYFUNCTION("""COMPUTED_VALUE"""),"2022-04-11 04:06:18 UTC")</f>
        <v>2022-04-11 04:06:18 UTC</v>
      </c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>
      <c r="A4864" s="2" t="s">
        <v>5312</v>
      </c>
      <c r="B4864" s="2" t="s">
        <v>5301</v>
      </c>
      <c r="C4864" s="1"/>
      <c r="D4864" s="1"/>
      <c r="E4864" s="1"/>
      <c r="F4864" s="1" t="str">
        <f>IFERROR(__xludf.DUMMYFUNCTION("""COMPUTED_VALUE"""),"2022-04-11 04:05:39 UTC")</f>
        <v>2022-04-11 04:05:39 UTC</v>
      </c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>
      <c r="A4865" s="2" t="s">
        <v>5313</v>
      </c>
      <c r="B4865" s="2" t="s">
        <v>5301</v>
      </c>
      <c r="C4865" s="1"/>
      <c r="D4865" s="1"/>
      <c r="E4865" s="1"/>
      <c r="F4865" s="1" t="str">
        <f>IFERROR(__xludf.DUMMYFUNCTION("""COMPUTED_VALUE"""),"2022-04-11 04:05:33 UTC")</f>
        <v>2022-04-11 04:05:33 UTC</v>
      </c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>
      <c r="A4866" s="2" t="s">
        <v>5314</v>
      </c>
      <c r="B4866" s="2" t="s">
        <v>5301</v>
      </c>
      <c r="C4866" s="1"/>
      <c r="D4866" s="1"/>
      <c r="E4866" s="1"/>
      <c r="F4866" s="1" t="str">
        <f>IFERROR(__xludf.DUMMYFUNCTION("""COMPUTED_VALUE"""),"2022-04-11 04:05:27 UTC")</f>
        <v>2022-04-11 04:05:27 UTC</v>
      </c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>
      <c r="A4867" s="2" t="s">
        <v>5315</v>
      </c>
      <c r="B4867" s="2" t="s">
        <v>5301</v>
      </c>
      <c r="C4867" s="1"/>
      <c r="D4867" s="1"/>
      <c r="E4867" s="1"/>
      <c r="F4867" s="1" t="str">
        <f>IFERROR(__xludf.DUMMYFUNCTION("""COMPUTED_VALUE"""),"2022-04-11 04:05:18 UTC")</f>
        <v>2022-04-11 04:05:18 UTC</v>
      </c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>
      <c r="A4868" s="2" t="s">
        <v>5316</v>
      </c>
      <c r="B4868" s="1"/>
      <c r="C4868" s="1"/>
      <c r="D4868" s="1"/>
      <c r="E4868" s="1"/>
      <c r="F4868" s="1" t="str">
        <f>IFERROR(__xludf.DUMMYFUNCTION("""COMPUTED_VALUE"""),"2022-04-11 04:00:31 UTC")</f>
        <v>2022-04-11 04:00:31 UTC</v>
      </c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>
      <c r="A4869" s="2" t="s">
        <v>5317</v>
      </c>
      <c r="B4869" s="1"/>
      <c r="C4869" s="1"/>
      <c r="D4869" s="1"/>
      <c r="E4869" s="1"/>
      <c r="F4869" s="1" t="str">
        <f>IFERROR(__xludf.DUMMYFUNCTION("""COMPUTED_VALUE"""),"2022-04-11 04:00:16 UTC")</f>
        <v>2022-04-11 04:00:16 UTC</v>
      </c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>
      <c r="A4870" s="2" t="s">
        <v>5318</v>
      </c>
      <c r="B4870" s="2" t="s">
        <v>5319</v>
      </c>
      <c r="C4870" s="1"/>
      <c r="D4870" s="1"/>
      <c r="E4870" s="1"/>
      <c r="F4870" s="1" t="str">
        <f>IFERROR(__xludf.DUMMYFUNCTION("""COMPUTED_VALUE"""),"2022-04-11 03:59:35 UTC")</f>
        <v>2022-04-11 03:59:35 UTC</v>
      </c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>
      <c r="A4871" s="2" t="s">
        <v>5320</v>
      </c>
      <c r="B4871" s="1"/>
      <c r="C4871" s="1"/>
      <c r="D4871" s="1"/>
      <c r="E4871" s="1"/>
      <c r="F4871" s="1" t="str">
        <f>IFERROR(__xludf.DUMMYFUNCTION("""COMPUTED_VALUE"""),"2022-04-11 03:59:15 UTC")</f>
        <v>2022-04-11 03:59:15 UTC</v>
      </c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>
      <c r="A4872" s="2" t="s">
        <v>5321</v>
      </c>
      <c r="B4872" s="1"/>
      <c r="C4872" s="1"/>
      <c r="D4872" s="1"/>
      <c r="E4872" s="1"/>
      <c r="F4872" s="1" t="str">
        <f>IFERROR(__xludf.DUMMYFUNCTION("""COMPUTED_VALUE"""),"2022-04-11 03:58:55 UTC")</f>
        <v>2022-04-11 03:58:55 UTC</v>
      </c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>
      <c r="A4873" s="2" t="s">
        <v>5322</v>
      </c>
      <c r="B4873" s="2" t="s">
        <v>5323</v>
      </c>
      <c r="C4873" s="1"/>
      <c r="D4873" s="1"/>
      <c r="E4873" s="1"/>
      <c r="F4873" s="1" t="str">
        <f>IFERROR(__xludf.DUMMYFUNCTION("""COMPUTED_VALUE"""),"2022-04-11 03:56:54 UTC")</f>
        <v>2022-04-11 03:56:54 UTC</v>
      </c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>
      <c r="A4874" s="2" t="s">
        <v>5324</v>
      </c>
      <c r="B4874" s="1"/>
      <c r="C4874" s="1"/>
      <c r="D4874" s="1"/>
      <c r="E4874" s="1"/>
      <c r="F4874" s="1" t="str">
        <f>IFERROR(__xludf.DUMMYFUNCTION("""COMPUTED_VALUE"""),"2022-04-11 03:56:07 UTC")</f>
        <v>2022-04-11 03:56:07 UTC</v>
      </c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>
      <c r="A4875" s="2" t="s">
        <v>5325</v>
      </c>
      <c r="B4875" s="1"/>
      <c r="C4875" s="1"/>
      <c r="D4875" s="1"/>
      <c r="E4875" s="1"/>
      <c r="F4875" s="1" t="str">
        <f>IFERROR(__xludf.DUMMYFUNCTION("""COMPUTED_VALUE"""),"2022-04-11 03:56:05 UTC")</f>
        <v>2022-04-11 03:56:05 UTC</v>
      </c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>
      <c r="A4876" s="2" t="s">
        <v>5326</v>
      </c>
      <c r="B4876" s="1"/>
      <c r="C4876" s="1"/>
      <c r="D4876" s="1"/>
      <c r="E4876" s="1"/>
      <c r="F4876" s="1" t="str">
        <f>IFERROR(__xludf.DUMMYFUNCTION("""COMPUTED_VALUE"""),"2022-04-11 03:56:00 UTC")</f>
        <v>2022-04-11 03:56:00 UTC</v>
      </c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>
      <c r="A4877" s="2" t="s">
        <v>5327</v>
      </c>
      <c r="B4877" s="1"/>
      <c r="C4877" s="1"/>
      <c r="D4877" s="1"/>
      <c r="E4877" s="1"/>
      <c r="F4877" s="1" t="str">
        <f>IFERROR(__xludf.DUMMYFUNCTION("""COMPUTED_VALUE"""),"2022-04-11 03:55:43 UTC")</f>
        <v>2022-04-11 03:55:43 UTC</v>
      </c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>
      <c r="A4878" s="2" t="s">
        <v>5328</v>
      </c>
      <c r="B4878" s="2" t="s">
        <v>5323</v>
      </c>
      <c r="C4878" s="1"/>
      <c r="D4878" s="1"/>
      <c r="E4878" s="1"/>
      <c r="F4878" s="1" t="str">
        <f>IFERROR(__xludf.DUMMYFUNCTION("""COMPUTED_VALUE"""),"2022-04-11 03:54:51 UTC")</f>
        <v>2022-04-11 03:54:51 UTC</v>
      </c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>
      <c r="A4879" s="2" t="s">
        <v>5329</v>
      </c>
      <c r="B4879" s="1"/>
      <c r="C4879" s="1"/>
      <c r="D4879" s="1"/>
      <c r="E4879" s="1"/>
      <c r="F4879" s="1" t="str">
        <f>IFERROR(__xludf.DUMMYFUNCTION("""COMPUTED_VALUE"""),"2022-04-11 03:54:49 UTC")</f>
        <v>2022-04-11 03:54:49 UTC</v>
      </c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>
      <c r="A4880" s="2" t="s">
        <v>5330</v>
      </c>
      <c r="B4880" s="2" t="s">
        <v>5323</v>
      </c>
      <c r="C4880" s="1"/>
      <c r="D4880" s="1"/>
      <c r="E4880" s="1"/>
      <c r="F4880" s="1" t="str">
        <f>IFERROR(__xludf.DUMMYFUNCTION("""COMPUTED_VALUE"""),"2022-04-11 03:54:30 UTC")</f>
        <v>2022-04-11 03:54:30 UTC</v>
      </c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>
      <c r="A4881" s="2" t="s">
        <v>5331</v>
      </c>
      <c r="B4881" s="2" t="s">
        <v>5323</v>
      </c>
      <c r="C4881" s="1"/>
      <c r="D4881" s="1"/>
      <c r="E4881" s="1"/>
      <c r="F4881" s="1" t="str">
        <f>IFERROR(__xludf.DUMMYFUNCTION("""COMPUTED_VALUE"""),"2022-04-11 03:54:23 UTC")</f>
        <v>2022-04-11 03:54:23 UTC</v>
      </c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>
      <c r="A4882" s="2" t="s">
        <v>5332</v>
      </c>
      <c r="B4882" s="2" t="s">
        <v>5323</v>
      </c>
      <c r="C4882" s="1"/>
      <c r="D4882" s="1"/>
      <c r="E4882" s="1"/>
      <c r="F4882" s="1" t="str">
        <f>IFERROR(__xludf.DUMMYFUNCTION("""COMPUTED_VALUE"""),"2022-04-11 03:50:09 UTC")</f>
        <v>2022-04-11 03:50:09 UTC</v>
      </c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>
      <c r="A4883" s="2" t="s">
        <v>5333</v>
      </c>
      <c r="B4883" s="2" t="s">
        <v>5323</v>
      </c>
      <c r="C4883" s="1"/>
      <c r="D4883" s="1"/>
      <c r="E4883" s="1"/>
      <c r="F4883" s="1" t="str">
        <f>IFERROR(__xludf.DUMMYFUNCTION("""COMPUTED_VALUE"""),"2022-04-11 03:50:05 UTC")</f>
        <v>2022-04-11 03:50:05 UTC</v>
      </c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>
      <c r="A4884" s="2" t="s">
        <v>5334</v>
      </c>
      <c r="B4884" s="2" t="s">
        <v>5323</v>
      </c>
      <c r="C4884" s="1"/>
      <c r="D4884" s="1"/>
      <c r="E4884" s="1"/>
      <c r="F4884" s="1" t="str">
        <f>IFERROR(__xludf.DUMMYFUNCTION("""COMPUTED_VALUE"""),"2022-04-11 03:49:59 UTC")</f>
        <v>2022-04-11 03:49:59 UTC</v>
      </c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>
      <c r="A4885" s="2" t="s">
        <v>5335</v>
      </c>
      <c r="B4885" s="2" t="s">
        <v>5323</v>
      </c>
      <c r="C4885" s="1"/>
      <c r="D4885" s="1"/>
      <c r="E4885" s="1"/>
      <c r="F4885" s="1" t="str">
        <f>IFERROR(__xludf.DUMMYFUNCTION("""COMPUTED_VALUE"""),"2022-04-11 03:49:16 UTC")</f>
        <v>2022-04-11 03:49:16 UTC</v>
      </c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>
      <c r="A4886" s="2" t="s">
        <v>5336</v>
      </c>
      <c r="B4886" s="2" t="s">
        <v>5337</v>
      </c>
      <c r="C4886" s="1"/>
      <c r="D4886" s="1"/>
      <c r="E4886" s="1"/>
      <c r="F4886" s="1" t="str">
        <f>IFERROR(__xludf.DUMMYFUNCTION("""COMPUTED_VALUE"""),"2022-04-11 03:46:17 UTC")</f>
        <v>2022-04-11 03:46:17 UTC</v>
      </c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>
      <c r="A4887" s="2" t="s">
        <v>5338</v>
      </c>
      <c r="B4887" s="1"/>
      <c r="C4887" s="1"/>
      <c r="D4887" s="1"/>
      <c r="E4887" s="1"/>
      <c r="F4887" s="1" t="str">
        <f>IFERROR(__xludf.DUMMYFUNCTION("""COMPUTED_VALUE"""),"2022-04-11 03:46:04 UTC")</f>
        <v>2022-04-11 03:46:04 UTC</v>
      </c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>
      <c r="A4888" s="2" t="s">
        <v>5339</v>
      </c>
      <c r="B4888" s="1"/>
      <c r="C4888" s="1"/>
      <c r="D4888" s="1"/>
      <c r="E4888" s="1"/>
      <c r="F4888" s="1" t="str">
        <f>IFERROR(__xludf.DUMMYFUNCTION("""COMPUTED_VALUE"""),"2022-04-11 03:46:03 UTC")</f>
        <v>2022-04-11 03:46:03 UTC</v>
      </c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>
      <c r="A4889" s="2" t="s">
        <v>5340</v>
      </c>
      <c r="B4889" s="2" t="s">
        <v>5337</v>
      </c>
      <c r="C4889" s="1"/>
      <c r="D4889" s="1"/>
      <c r="E4889" s="1"/>
      <c r="F4889" s="1" t="str">
        <f>IFERROR(__xludf.DUMMYFUNCTION("""COMPUTED_VALUE"""),"2022-04-11 03:46:00 UTC")</f>
        <v>2022-04-11 03:46:00 UTC</v>
      </c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>
      <c r="A4890" s="2" t="s">
        <v>5341</v>
      </c>
      <c r="B4890" s="2" t="s">
        <v>5337</v>
      </c>
      <c r="C4890" s="1"/>
      <c r="D4890" s="1"/>
      <c r="E4890" s="1"/>
      <c r="F4890" s="1" t="str">
        <f>IFERROR(__xludf.DUMMYFUNCTION("""COMPUTED_VALUE"""),"2022-04-11 03:45:58 UTC")</f>
        <v>2022-04-11 03:45:58 UTC</v>
      </c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>
      <c r="A4891" s="2" t="s">
        <v>5342</v>
      </c>
      <c r="B4891" s="1"/>
      <c r="C4891" s="1"/>
      <c r="D4891" s="1"/>
      <c r="E4891" s="1"/>
      <c r="F4891" s="1" t="str">
        <f>IFERROR(__xludf.DUMMYFUNCTION("""COMPUTED_VALUE"""),"2022-04-11 03:45:46 UTC")</f>
        <v>2022-04-11 03:45:46 UTC</v>
      </c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>
      <c r="A4892" s="2" t="s">
        <v>5343</v>
      </c>
      <c r="B4892" s="2" t="s">
        <v>5344</v>
      </c>
      <c r="C4892" s="1"/>
      <c r="D4892" s="1"/>
      <c r="E4892" s="1"/>
      <c r="F4892" s="1" t="str">
        <f>IFERROR(__xludf.DUMMYFUNCTION("""COMPUTED_VALUE"""),"2022-04-11 03:44:59 UTC")</f>
        <v>2022-04-11 03:44:59 UTC</v>
      </c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>
      <c r="A4893" s="2" t="s">
        <v>5345</v>
      </c>
      <c r="B4893" s="2" t="s">
        <v>5344</v>
      </c>
      <c r="C4893" s="1"/>
      <c r="D4893" s="1"/>
      <c r="E4893" s="1"/>
      <c r="F4893" s="1" t="str">
        <f>IFERROR(__xludf.DUMMYFUNCTION("""COMPUTED_VALUE"""),"2022-04-11 03:41:25 UTC")</f>
        <v>2022-04-11 03:41:25 UTC</v>
      </c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>
      <c r="A4894" s="2" t="s">
        <v>5346</v>
      </c>
      <c r="B4894" s="2" t="s">
        <v>5344</v>
      </c>
      <c r="C4894" s="1"/>
      <c r="D4894" s="1"/>
      <c r="E4894" s="1"/>
      <c r="F4894" s="1" t="str">
        <f>IFERROR(__xludf.DUMMYFUNCTION("""COMPUTED_VALUE"""),"2022-04-11 03:41:23 UTC")</f>
        <v>2022-04-11 03:41:23 UTC</v>
      </c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>
      <c r="A4895" s="2" t="s">
        <v>5347</v>
      </c>
      <c r="B4895" s="2" t="s">
        <v>5348</v>
      </c>
      <c r="C4895" s="1"/>
      <c r="D4895" s="1"/>
      <c r="E4895" s="1"/>
      <c r="F4895" s="1" t="str">
        <f>IFERROR(__xludf.DUMMYFUNCTION("""COMPUTED_VALUE"""),"2022-04-11 03:39:47 UTC")</f>
        <v>2022-04-11 03:39:47 UTC</v>
      </c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>
      <c r="A4896" s="2" t="s">
        <v>5349</v>
      </c>
      <c r="B4896" s="2" t="s">
        <v>5350</v>
      </c>
      <c r="C4896" s="1"/>
      <c r="D4896" s="1"/>
      <c r="E4896" s="1"/>
      <c r="F4896" s="1" t="str">
        <f>IFERROR(__xludf.DUMMYFUNCTION("""COMPUTED_VALUE"""),"2022-04-11 03:38:39 UTC")</f>
        <v>2022-04-11 03:38:39 UTC</v>
      </c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>
      <c r="A4897" s="2" t="s">
        <v>5351</v>
      </c>
      <c r="B4897" s="2" t="s">
        <v>5352</v>
      </c>
      <c r="C4897" s="1"/>
      <c r="D4897" s="1"/>
      <c r="E4897" s="1"/>
      <c r="F4897" s="1" t="str">
        <f>IFERROR(__xludf.DUMMYFUNCTION("""COMPUTED_VALUE"""),"2022-04-11 03:38:23 UTC")</f>
        <v>2022-04-11 03:38:23 UTC</v>
      </c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>
      <c r="A4898" s="2" t="s">
        <v>5353</v>
      </c>
      <c r="B4898" s="1"/>
      <c r="C4898" s="1"/>
      <c r="D4898" s="1"/>
      <c r="E4898" s="1"/>
      <c r="F4898" s="1" t="str">
        <f>IFERROR(__xludf.DUMMYFUNCTION("""COMPUTED_VALUE"""),"2022-04-11 03:37:31 UTC")</f>
        <v>2022-04-11 03:37:31 UTC</v>
      </c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>
      <c r="A4899" s="2" t="s">
        <v>5354</v>
      </c>
      <c r="B4899" s="1"/>
      <c r="C4899" s="1"/>
      <c r="D4899" s="1"/>
      <c r="E4899" s="1"/>
      <c r="F4899" s="1" t="str">
        <f>IFERROR(__xludf.DUMMYFUNCTION("""COMPUTED_VALUE"""),"2022-04-11 03:37:25 UTC")</f>
        <v>2022-04-11 03:37:25 UTC</v>
      </c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>
      <c r="A4900" s="2" t="s">
        <v>5355</v>
      </c>
      <c r="B4900" s="1"/>
      <c r="C4900" s="1"/>
      <c r="D4900" s="1"/>
      <c r="E4900" s="1"/>
      <c r="F4900" s="1" t="str">
        <f>IFERROR(__xludf.DUMMYFUNCTION("""COMPUTED_VALUE"""),"2022-04-11 03:37:23 UTC")</f>
        <v>2022-04-11 03:37:23 UTC</v>
      </c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>
      <c r="A4901" s="2" t="s">
        <v>5356</v>
      </c>
      <c r="B4901" s="1"/>
      <c r="C4901" s="1"/>
      <c r="D4901" s="1"/>
      <c r="E4901" s="1"/>
      <c r="F4901" s="1" t="str">
        <f>IFERROR(__xludf.DUMMYFUNCTION("""COMPUTED_VALUE"""),"2022-04-11 03:37:22 UTC")</f>
        <v>2022-04-11 03:37:22 UTC</v>
      </c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>
      <c r="A4902" s="2" t="s">
        <v>5357</v>
      </c>
      <c r="B4902" s="2" t="s">
        <v>5337</v>
      </c>
      <c r="C4902" s="1"/>
      <c r="D4902" s="1"/>
      <c r="E4902" s="1"/>
      <c r="F4902" s="1" t="str">
        <f>IFERROR(__xludf.DUMMYFUNCTION("""COMPUTED_VALUE"""),"2022-04-11 03:37:21 UTC")</f>
        <v>2022-04-11 03:37:21 UTC</v>
      </c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>
      <c r="A4903" s="2" t="s">
        <v>5358</v>
      </c>
      <c r="B4903" s="2" t="s">
        <v>5337</v>
      </c>
      <c r="C4903" s="1"/>
      <c r="D4903" s="1"/>
      <c r="E4903" s="1"/>
      <c r="F4903" s="1" t="str">
        <f>IFERROR(__xludf.DUMMYFUNCTION("""COMPUTED_VALUE"""),"2022-04-11 03:37:12 UTC")</f>
        <v>2022-04-11 03:37:12 UTC</v>
      </c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>
      <c r="A4904" s="2" t="s">
        <v>5359</v>
      </c>
      <c r="B4904" s="1"/>
      <c r="C4904" s="1"/>
      <c r="D4904" s="1"/>
      <c r="E4904" s="1"/>
      <c r="F4904" s="1" t="str">
        <f>IFERROR(__xludf.DUMMYFUNCTION("""COMPUTED_VALUE"""),"2022-04-11 03:37:04 UTC")</f>
        <v>2022-04-11 03:37:04 UTC</v>
      </c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>
      <c r="A4905" s="2" t="s">
        <v>5360</v>
      </c>
      <c r="B4905" s="1"/>
      <c r="C4905" s="1"/>
      <c r="D4905" s="1"/>
      <c r="E4905" s="1"/>
      <c r="F4905" s="1" t="str">
        <f>IFERROR(__xludf.DUMMYFUNCTION("""COMPUTED_VALUE"""),"2022-04-11 03:36:03 UTC")</f>
        <v>2022-04-11 03:36:03 UTC</v>
      </c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>
      <c r="A4906" s="2" t="s">
        <v>5361</v>
      </c>
      <c r="B4906" s="1"/>
      <c r="C4906" s="1"/>
      <c r="D4906" s="1"/>
      <c r="E4906" s="1"/>
      <c r="F4906" s="1" t="str">
        <f>IFERROR(__xludf.DUMMYFUNCTION("""COMPUTED_VALUE"""),"2022-04-11 03:33:38 UTC")</f>
        <v>2022-04-11 03:33:38 UTC</v>
      </c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>
      <c r="A4907" s="2" t="s">
        <v>5362</v>
      </c>
      <c r="B4907" s="2" t="s">
        <v>5363</v>
      </c>
      <c r="C4907" s="1"/>
      <c r="D4907" s="1"/>
      <c r="E4907" s="1"/>
      <c r="F4907" s="1" t="str">
        <f>IFERROR(__xludf.DUMMYFUNCTION("""COMPUTED_VALUE"""),"2022-04-11 03:33:35 UTC")</f>
        <v>2022-04-11 03:33:35 UTC</v>
      </c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>
      <c r="A4908" s="2" t="s">
        <v>5364</v>
      </c>
      <c r="B4908" s="2" t="s">
        <v>732</v>
      </c>
      <c r="C4908" s="1"/>
      <c r="D4908" s="1"/>
      <c r="E4908" s="1"/>
      <c r="F4908" s="1" t="str">
        <f>IFERROR(__xludf.DUMMYFUNCTION("""COMPUTED_VALUE"""),"2022-04-11 03:33:11 UTC")</f>
        <v>2022-04-11 03:33:11 UTC</v>
      </c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>
      <c r="A4909" s="2" t="s">
        <v>5365</v>
      </c>
      <c r="B4909" s="2" t="s">
        <v>732</v>
      </c>
      <c r="C4909" s="1"/>
      <c r="D4909" s="1"/>
      <c r="E4909" s="1"/>
      <c r="F4909" s="1" t="str">
        <f>IFERROR(__xludf.DUMMYFUNCTION("""COMPUTED_VALUE"""),"2022-04-11 03:33:06 UTC")</f>
        <v>2022-04-11 03:33:06 UTC</v>
      </c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>
      <c r="A4910" s="2" t="s">
        <v>5366</v>
      </c>
      <c r="B4910" s="2" t="s">
        <v>732</v>
      </c>
      <c r="C4910" s="1"/>
      <c r="D4910" s="1"/>
      <c r="E4910" s="1"/>
      <c r="F4910" s="1" t="str">
        <f>IFERROR(__xludf.DUMMYFUNCTION("""COMPUTED_VALUE"""),"2022-04-11 03:33:04 UTC")</f>
        <v>2022-04-11 03:33:04 UTC</v>
      </c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>
      <c r="A4911" s="2" t="s">
        <v>5367</v>
      </c>
      <c r="B4911" s="2" t="s">
        <v>732</v>
      </c>
      <c r="C4911" s="1"/>
      <c r="D4911" s="1"/>
      <c r="E4911" s="1"/>
      <c r="F4911" s="1" t="str">
        <f>IFERROR(__xludf.DUMMYFUNCTION("""COMPUTED_VALUE"""),"2022-04-11 03:33:02 UTC")</f>
        <v>2022-04-11 03:33:02 UTC</v>
      </c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>
      <c r="A4912" s="2" t="s">
        <v>5368</v>
      </c>
      <c r="B4912" s="2" t="s">
        <v>732</v>
      </c>
      <c r="C4912" s="1"/>
      <c r="D4912" s="1"/>
      <c r="E4912" s="1"/>
      <c r="F4912" s="1" t="str">
        <f>IFERROR(__xludf.DUMMYFUNCTION("""COMPUTED_VALUE"""),"2022-04-11 03:32:57 UTC")</f>
        <v>2022-04-11 03:32:57 UTC</v>
      </c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>
      <c r="A4913" s="2" t="s">
        <v>5369</v>
      </c>
      <c r="B4913" s="1"/>
      <c r="C4913" s="1"/>
      <c r="D4913" s="1"/>
      <c r="E4913" s="1"/>
      <c r="F4913" s="1" t="str">
        <f>IFERROR(__xludf.DUMMYFUNCTION("""COMPUTED_VALUE"""),"2022-04-11 03:32:33 UTC")</f>
        <v>2022-04-11 03:32:33 UTC</v>
      </c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>
      <c r="A4914" s="2" t="s">
        <v>5370</v>
      </c>
      <c r="B4914" s="1"/>
      <c r="C4914" s="1"/>
      <c r="D4914" s="1"/>
      <c r="E4914" s="1"/>
      <c r="F4914" s="1" t="str">
        <f>IFERROR(__xludf.DUMMYFUNCTION("""COMPUTED_VALUE"""),"2022-04-11 03:32:32 UTC")</f>
        <v>2022-04-11 03:32:32 UTC</v>
      </c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>
      <c r="A4915" s="2" t="s">
        <v>5371</v>
      </c>
      <c r="B4915" s="2" t="s">
        <v>282</v>
      </c>
      <c r="C4915" s="1"/>
      <c r="D4915" s="1"/>
      <c r="E4915" s="1"/>
      <c r="F4915" s="1" t="str">
        <f>IFERROR(__xludf.DUMMYFUNCTION("""COMPUTED_VALUE"""),"2022-04-11 03:32:26 UTC")</f>
        <v>2022-04-11 03:32:26 UTC</v>
      </c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>
      <c r="A4916" s="2" t="s">
        <v>5372</v>
      </c>
      <c r="B4916" s="2" t="s">
        <v>282</v>
      </c>
      <c r="C4916" s="1"/>
      <c r="D4916" s="1"/>
      <c r="E4916" s="1"/>
      <c r="F4916" s="1" t="str">
        <f>IFERROR(__xludf.DUMMYFUNCTION("""COMPUTED_VALUE"""),"2022-04-11 03:32:24 UTC")</f>
        <v>2022-04-11 03:32:24 UTC</v>
      </c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>
      <c r="A4917" s="2" t="s">
        <v>5373</v>
      </c>
      <c r="B4917" s="2" t="s">
        <v>5374</v>
      </c>
      <c r="C4917" s="1"/>
      <c r="D4917" s="1"/>
      <c r="E4917" s="1"/>
      <c r="F4917" s="1" t="str">
        <f>IFERROR(__xludf.DUMMYFUNCTION("""COMPUTED_VALUE"""),"2022-04-11 03:32:20 UTC")</f>
        <v>2022-04-11 03:32:20 UTC</v>
      </c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>
      <c r="A4918" s="2" t="s">
        <v>5375</v>
      </c>
      <c r="B4918" s="2" t="s">
        <v>5374</v>
      </c>
      <c r="C4918" s="1"/>
      <c r="D4918" s="1"/>
      <c r="E4918" s="1"/>
      <c r="F4918" s="1" t="str">
        <f>IFERROR(__xludf.DUMMYFUNCTION("""COMPUTED_VALUE"""),"2022-04-11 03:31:57 UTC")</f>
        <v>2022-04-11 03:31:57 UTC</v>
      </c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>
      <c r="A4919" s="2" t="s">
        <v>5376</v>
      </c>
      <c r="B4919" s="1"/>
      <c r="C4919" s="1"/>
      <c r="D4919" s="1"/>
      <c r="E4919" s="1"/>
      <c r="F4919" s="1" t="str">
        <f>IFERROR(__xludf.DUMMYFUNCTION("""COMPUTED_VALUE"""),"2022-04-11 03:30:44 UTC")</f>
        <v>2022-04-11 03:30:44 UTC</v>
      </c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>
      <c r="A4920" s="2" t="s">
        <v>5377</v>
      </c>
      <c r="B4920" s="1"/>
      <c r="C4920" s="1"/>
      <c r="D4920" s="1"/>
      <c r="E4920" s="1"/>
      <c r="F4920" s="1" t="str">
        <f>IFERROR(__xludf.DUMMYFUNCTION("""COMPUTED_VALUE"""),"2022-04-11 03:28:50 UTC")</f>
        <v>2022-04-11 03:28:50 UTC</v>
      </c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>
      <c r="A4921" s="2" t="s">
        <v>5378</v>
      </c>
      <c r="B4921" s="1"/>
      <c r="C4921" s="1"/>
      <c r="D4921" s="1"/>
      <c r="E4921" s="1"/>
      <c r="F4921" s="1" t="str">
        <f>IFERROR(__xludf.DUMMYFUNCTION("""COMPUTED_VALUE"""),"2022-04-11 03:28:34 UTC")</f>
        <v>2022-04-11 03:28:34 UTC</v>
      </c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>
      <c r="A4922" s="2" t="s">
        <v>5379</v>
      </c>
      <c r="B4922" s="1"/>
      <c r="C4922" s="1"/>
      <c r="D4922" s="1"/>
      <c r="E4922" s="1"/>
      <c r="F4922" s="1" t="str">
        <f>IFERROR(__xludf.DUMMYFUNCTION("""COMPUTED_VALUE"""),"2022-04-11 03:27:31 UTC")</f>
        <v>2022-04-11 03:27:31 UTC</v>
      </c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>
      <c r="A4923" s="2" t="s">
        <v>5380</v>
      </c>
      <c r="B4923" s="1"/>
      <c r="C4923" s="1"/>
      <c r="D4923" s="1"/>
      <c r="E4923" s="1"/>
      <c r="F4923" s="1" t="str">
        <f>IFERROR(__xludf.DUMMYFUNCTION("""COMPUTED_VALUE"""),"2022-04-11 03:27:24 UTC")</f>
        <v>2022-04-11 03:27:24 UTC</v>
      </c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>
      <c r="A4924" s="2" t="s">
        <v>5381</v>
      </c>
      <c r="B4924" s="1"/>
      <c r="C4924" s="1"/>
      <c r="D4924" s="1"/>
      <c r="E4924" s="1"/>
      <c r="F4924" s="1" t="str">
        <f>IFERROR(__xludf.DUMMYFUNCTION("""COMPUTED_VALUE"""),"2022-04-11 03:27:23 UTC")</f>
        <v>2022-04-11 03:27:23 UTC</v>
      </c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>
      <c r="A4925" s="2" t="s">
        <v>5382</v>
      </c>
      <c r="B4925" s="2" t="s">
        <v>5192</v>
      </c>
      <c r="C4925" s="1"/>
      <c r="D4925" s="1"/>
      <c r="E4925" s="1"/>
      <c r="F4925" s="1" t="str">
        <f>IFERROR(__xludf.DUMMYFUNCTION("""COMPUTED_VALUE"""),"2022-04-11 03:27:21 UTC")</f>
        <v>2022-04-11 03:27:21 UTC</v>
      </c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>
      <c r="A4926" s="2" t="s">
        <v>5383</v>
      </c>
      <c r="B4926" s="2" t="s">
        <v>5192</v>
      </c>
      <c r="C4926" s="1"/>
      <c r="D4926" s="1"/>
      <c r="E4926" s="1"/>
      <c r="F4926" s="1" t="str">
        <f>IFERROR(__xludf.DUMMYFUNCTION("""COMPUTED_VALUE"""),"2022-04-11 03:27:14 UTC")</f>
        <v>2022-04-11 03:27:14 UTC</v>
      </c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>
      <c r="A4927" s="2" t="s">
        <v>5384</v>
      </c>
      <c r="B4927" s="2" t="s">
        <v>5385</v>
      </c>
      <c r="C4927" s="1"/>
      <c r="D4927" s="1"/>
      <c r="E4927" s="1"/>
      <c r="F4927" s="1" t="str">
        <f>IFERROR(__xludf.DUMMYFUNCTION("""COMPUTED_VALUE"""),"2022-04-11 03:23:40 UTC")</f>
        <v>2022-04-11 03:23:40 UTC</v>
      </c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>
      <c r="A4928" s="2" t="s">
        <v>5386</v>
      </c>
      <c r="B4928" s="1"/>
      <c r="C4928" s="1"/>
      <c r="D4928" s="1"/>
      <c r="E4928" s="1"/>
      <c r="F4928" s="1" t="str">
        <f>IFERROR(__xludf.DUMMYFUNCTION("""COMPUTED_VALUE"""),"2022-04-11 03:23:38 UTC")</f>
        <v>2022-04-11 03:23:38 UTC</v>
      </c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>
      <c r="A4929" s="2" t="s">
        <v>5387</v>
      </c>
      <c r="B4929" s="1"/>
      <c r="C4929" s="1"/>
      <c r="D4929" s="1"/>
      <c r="E4929" s="1"/>
      <c r="F4929" s="1" t="str">
        <f>IFERROR(__xludf.DUMMYFUNCTION("""COMPUTED_VALUE"""),"2022-04-11 03:22:43 UTC")</f>
        <v>2022-04-11 03:22:43 UTC</v>
      </c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>
      <c r="A4930" s="2" t="s">
        <v>5388</v>
      </c>
      <c r="B4930" s="1"/>
      <c r="C4930" s="1"/>
      <c r="D4930" s="1"/>
      <c r="E4930" s="1"/>
      <c r="F4930" s="1" t="str">
        <f>IFERROR(__xludf.DUMMYFUNCTION("""COMPUTED_VALUE"""),"2022-04-11 03:22:41 UTC")</f>
        <v>2022-04-11 03:22:41 UTC</v>
      </c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>
      <c r="A4931" s="2" t="s">
        <v>5389</v>
      </c>
      <c r="B4931" s="1"/>
      <c r="C4931" s="1"/>
      <c r="D4931" s="1"/>
      <c r="E4931" s="1"/>
      <c r="F4931" s="1" t="str">
        <f>IFERROR(__xludf.DUMMYFUNCTION("""COMPUTED_VALUE"""),"2022-04-11 03:22:39 UTC")</f>
        <v>2022-04-11 03:22:39 UTC</v>
      </c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>
      <c r="A4932" s="2" t="s">
        <v>5390</v>
      </c>
      <c r="B4932" s="1"/>
      <c r="C4932" s="1"/>
      <c r="D4932" s="1"/>
      <c r="E4932" s="1"/>
      <c r="F4932" s="1" t="str">
        <f>IFERROR(__xludf.DUMMYFUNCTION("""COMPUTED_VALUE"""),"2022-04-11 03:22:37 UTC")</f>
        <v>2022-04-11 03:22:37 UTC</v>
      </c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>
      <c r="A4933" s="2" t="s">
        <v>5391</v>
      </c>
      <c r="B4933" s="1"/>
      <c r="C4933" s="1"/>
      <c r="D4933" s="1"/>
      <c r="E4933" s="1"/>
      <c r="F4933" s="1" t="str">
        <f>IFERROR(__xludf.DUMMYFUNCTION("""COMPUTED_VALUE"""),"2022-04-11 03:22:18 UTC")</f>
        <v>2022-04-11 03:22:18 UTC</v>
      </c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>
      <c r="A4934" s="2" t="s">
        <v>5392</v>
      </c>
      <c r="B4934" s="1"/>
      <c r="C4934" s="1"/>
      <c r="D4934" s="1"/>
      <c r="E4934" s="1"/>
      <c r="F4934" s="1" t="str">
        <f>IFERROR(__xludf.DUMMYFUNCTION("""COMPUTED_VALUE"""),"2022-04-11 03:22:16 UTC")</f>
        <v>2022-04-11 03:22:16 UTC</v>
      </c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>
      <c r="A4935" s="2" t="s">
        <v>5393</v>
      </c>
      <c r="B4935" s="1"/>
      <c r="C4935" s="1"/>
      <c r="D4935" s="1"/>
      <c r="E4935" s="1"/>
      <c r="F4935" s="1" t="str">
        <f>IFERROR(__xludf.DUMMYFUNCTION("""COMPUTED_VALUE"""),"2022-04-11 03:21:28 UTC")</f>
        <v>2022-04-11 03:21:28 UTC</v>
      </c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>
      <c r="A4936" s="2" t="s">
        <v>5394</v>
      </c>
      <c r="B4936" s="1"/>
      <c r="C4936" s="1"/>
      <c r="D4936" s="1"/>
      <c r="E4936" s="1"/>
      <c r="F4936" s="1" t="str">
        <f>IFERROR(__xludf.DUMMYFUNCTION("""COMPUTED_VALUE"""),"2022-04-11 03:21:26 UTC")</f>
        <v>2022-04-11 03:21:26 UTC</v>
      </c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>
      <c r="A4937" s="2" t="s">
        <v>5395</v>
      </c>
      <c r="B4937" s="2" t="s">
        <v>5385</v>
      </c>
      <c r="C4937" s="1"/>
      <c r="D4937" s="1"/>
      <c r="E4937" s="1"/>
      <c r="F4937" s="1" t="str">
        <f>IFERROR(__xludf.DUMMYFUNCTION("""COMPUTED_VALUE"""),"2022-04-11 03:21:17 UTC")</f>
        <v>2022-04-11 03:21:17 UTC</v>
      </c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>
      <c r="A4938" s="2" t="s">
        <v>5396</v>
      </c>
      <c r="B4938" s="1"/>
      <c r="C4938" s="1"/>
      <c r="D4938" s="1"/>
      <c r="E4938" s="1"/>
      <c r="F4938" s="1" t="str">
        <f>IFERROR(__xludf.DUMMYFUNCTION("""COMPUTED_VALUE"""),"2022-04-11 03:21:15 UTC")</f>
        <v>2022-04-11 03:21:15 UTC</v>
      </c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>
      <c r="A4939" s="2" t="s">
        <v>5397</v>
      </c>
      <c r="B4939" s="1"/>
      <c r="C4939" s="1"/>
      <c r="D4939" s="1"/>
      <c r="E4939" s="1"/>
      <c r="F4939" s="1" t="str">
        <f>IFERROR(__xludf.DUMMYFUNCTION("""COMPUTED_VALUE"""),"2022-04-11 03:20:20 UTC")</f>
        <v>2022-04-11 03:20:20 UTC</v>
      </c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>
      <c r="A4940" s="2" t="s">
        <v>5398</v>
      </c>
      <c r="B4940" s="2" t="s">
        <v>5385</v>
      </c>
      <c r="C4940" s="1"/>
      <c r="D4940" s="1"/>
      <c r="E4940" s="1"/>
      <c r="F4940" s="1" t="str">
        <f>IFERROR(__xludf.DUMMYFUNCTION("""COMPUTED_VALUE"""),"2022-04-11 03:20:06 UTC")</f>
        <v>2022-04-11 03:20:06 UTC</v>
      </c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>
      <c r="A4941" s="2" t="s">
        <v>5399</v>
      </c>
      <c r="B4941" s="2" t="s">
        <v>5400</v>
      </c>
      <c r="C4941" s="1"/>
      <c r="D4941" s="1"/>
      <c r="E4941" s="1"/>
      <c r="F4941" s="1" t="str">
        <f>IFERROR(__xludf.DUMMYFUNCTION("""COMPUTED_VALUE"""),"2022-04-11 03:18:44 UTC")</f>
        <v>2022-04-11 03:18:44 UTC</v>
      </c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>
      <c r="A4942" s="2" t="s">
        <v>5401</v>
      </c>
      <c r="B4942" s="1"/>
      <c r="C4942" s="1"/>
      <c r="D4942" s="1"/>
      <c r="E4942" s="1"/>
      <c r="F4942" s="1" t="str">
        <f>IFERROR(__xludf.DUMMYFUNCTION("""COMPUTED_VALUE"""),"2022-04-11 03:18:13 UTC")</f>
        <v>2022-04-11 03:18:13 UTC</v>
      </c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>
      <c r="A4943" s="2" t="s">
        <v>5402</v>
      </c>
      <c r="B4943" s="2" t="s">
        <v>5403</v>
      </c>
      <c r="C4943" s="1"/>
      <c r="D4943" s="1"/>
      <c r="E4943" s="1"/>
      <c r="F4943" s="1" t="str">
        <f>IFERROR(__xludf.DUMMYFUNCTION("""COMPUTED_VALUE"""),"2022-04-11 03:01:54 UTC")</f>
        <v>2022-04-11 03:01:54 UTC</v>
      </c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>
      <c r="A4944" s="2" t="s">
        <v>5404</v>
      </c>
      <c r="B4944" s="2" t="s">
        <v>5403</v>
      </c>
      <c r="C4944" s="1"/>
      <c r="D4944" s="1"/>
      <c r="E4944" s="1"/>
      <c r="F4944" s="1" t="str">
        <f>IFERROR(__xludf.DUMMYFUNCTION("""COMPUTED_VALUE"""),"2022-04-11 03:01:38 UTC")</f>
        <v>2022-04-11 03:01:38 UTC</v>
      </c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>
      <c r="A4945" s="2" t="s">
        <v>5405</v>
      </c>
      <c r="B4945" s="2" t="s">
        <v>5406</v>
      </c>
      <c r="C4945" s="1"/>
      <c r="D4945" s="1"/>
      <c r="E4945" s="1"/>
      <c r="F4945" s="1" t="str">
        <f>IFERROR(__xludf.DUMMYFUNCTION("""COMPUTED_VALUE"""),"2022-04-11 02:55:23 UTC")</f>
        <v>2022-04-11 02:55:23 UTC</v>
      </c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>
      <c r="A4946" s="2" t="s">
        <v>5407</v>
      </c>
      <c r="B4946" s="2" t="s">
        <v>5406</v>
      </c>
      <c r="C4946" s="1"/>
      <c r="D4946" s="1"/>
      <c r="E4946" s="1"/>
      <c r="F4946" s="1" t="str">
        <f>IFERROR(__xludf.DUMMYFUNCTION("""COMPUTED_VALUE"""),"2022-04-11 02:54:45 UTC")</f>
        <v>2022-04-11 02:54:45 UTC</v>
      </c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>
      <c r="A4947" s="2" t="s">
        <v>5408</v>
      </c>
      <c r="B4947" s="2" t="s">
        <v>5406</v>
      </c>
      <c r="C4947" s="1"/>
      <c r="D4947" s="1"/>
      <c r="E4947" s="1"/>
      <c r="F4947" s="1" t="str">
        <f>IFERROR(__xludf.DUMMYFUNCTION("""COMPUTED_VALUE"""),"2022-04-11 02:54:10 UTC")</f>
        <v>2022-04-11 02:54:10 UTC</v>
      </c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>
      <c r="A4948" s="2" t="s">
        <v>5409</v>
      </c>
      <c r="B4948" s="2" t="s">
        <v>5406</v>
      </c>
      <c r="C4948" s="1"/>
      <c r="D4948" s="1"/>
      <c r="E4948" s="1"/>
      <c r="F4948" s="1" t="str">
        <f>IFERROR(__xludf.DUMMYFUNCTION("""COMPUTED_VALUE"""),"2022-04-11 02:53:39 UTC")</f>
        <v>2022-04-11 02:53:39 UTC</v>
      </c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>
      <c r="A4949" s="2" t="s">
        <v>5410</v>
      </c>
      <c r="B4949" s="1"/>
      <c r="C4949" s="1"/>
      <c r="D4949" s="1"/>
      <c r="E4949" s="1"/>
      <c r="F4949" s="1" t="str">
        <f>IFERROR(__xludf.DUMMYFUNCTION("""COMPUTED_VALUE"""),"2022-04-11 02:48:43 UTC")</f>
        <v>2022-04-11 02:48:43 UTC</v>
      </c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>
      <c r="A4950" s="2" t="s">
        <v>5411</v>
      </c>
      <c r="B4950" s="2" t="s">
        <v>5412</v>
      </c>
      <c r="C4950" s="1"/>
      <c r="D4950" s="1"/>
      <c r="E4950" s="1"/>
      <c r="F4950" s="1" t="str">
        <f>IFERROR(__xludf.DUMMYFUNCTION("""COMPUTED_VALUE"""),"2022-04-11 02:48:38 UTC")</f>
        <v>2022-04-11 02:48:38 UTC</v>
      </c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>
      <c r="A4951" s="2" t="s">
        <v>5413</v>
      </c>
      <c r="B4951" s="1"/>
      <c r="C4951" s="1"/>
      <c r="D4951" s="1"/>
      <c r="E4951" s="1"/>
      <c r="F4951" s="1" t="str">
        <f>IFERROR(__xludf.DUMMYFUNCTION("""COMPUTED_VALUE"""),"2022-04-11 02:45:24 UTC")</f>
        <v>2022-04-11 02:45:24 UTC</v>
      </c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>
      <c r="A4952" s="2" t="s">
        <v>5414</v>
      </c>
      <c r="B4952" s="1"/>
      <c r="C4952" s="1"/>
      <c r="D4952" s="1"/>
      <c r="E4952" s="1"/>
      <c r="F4952" s="1" t="str">
        <f>IFERROR(__xludf.DUMMYFUNCTION("""COMPUTED_VALUE"""),"2022-04-11 02:45:22 UTC")</f>
        <v>2022-04-11 02:45:22 UTC</v>
      </c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>
      <c r="A4953" s="2" t="s">
        <v>5415</v>
      </c>
      <c r="B4953" s="1"/>
      <c r="C4953" s="1"/>
      <c r="D4953" s="1"/>
      <c r="E4953" s="1"/>
      <c r="F4953" s="1" t="str">
        <f>IFERROR(__xludf.DUMMYFUNCTION("""COMPUTED_VALUE"""),"2022-04-11 02:45:12 UTC")</f>
        <v>2022-04-11 02:45:12 UTC</v>
      </c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>
      <c r="A4954" s="2" t="s">
        <v>5416</v>
      </c>
      <c r="B4954" s="2" t="s">
        <v>5417</v>
      </c>
      <c r="C4954" s="1"/>
      <c r="D4954" s="1"/>
      <c r="E4954" s="1"/>
      <c r="F4954" s="1" t="str">
        <f>IFERROR(__xludf.DUMMYFUNCTION("""COMPUTED_VALUE"""),"2022-04-11 02:45:09 UTC")</f>
        <v>2022-04-11 02:45:09 UTC</v>
      </c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>
      <c r="A4955" s="2" t="s">
        <v>5418</v>
      </c>
      <c r="B4955" s="1"/>
      <c r="C4955" s="1"/>
      <c r="D4955" s="1"/>
      <c r="E4955" s="1"/>
      <c r="F4955" s="1" t="str">
        <f>IFERROR(__xludf.DUMMYFUNCTION("""COMPUTED_VALUE"""),"2022-04-11 02:45:07 UTC")</f>
        <v>2022-04-11 02:45:07 UTC</v>
      </c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>
      <c r="A4956" s="2" t="s">
        <v>5419</v>
      </c>
      <c r="B4956" s="1"/>
      <c r="C4956" s="1"/>
      <c r="D4956" s="1"/>
      <c r="E4956" s="1"/>
      <c r="F4956" s="1" t="str">
        <f>IFERROR(__xludf.DUMMYFUNCTION("""COMPUTED_VALUE"""),"2022-04-11 02:45:02 UTC")</f>
        <v>2022-04-11 02:45:02 UTC</v>
      </c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>
      <c r="A4957" s="2" t="s">
        <v>5420</v>
      </c>
      <c r="B4957" s="1"/>
      <c r="C4957" s="1"/>
      <c r="D4957" s="1"/>
      <c r="E4957" s="1"/>
      <c r="F4957" s="1" t="str">
        <f>IFERROR(__xludf.DUMMYFUNCTION("""COMPUTED_VALUE"""),"2022-04-11 02:44:44 UTC")</f>
        <v>2022-04-11 02:44:44 UTC</v>
      </c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>
      <c r="A4958" s="2" t="s">
        <v>5421</v>
      </c>
      <c r="B4958" s="2" t="s">
        <v>5422</v>
      </c>
      <c r="C4958" s="1"/>
      <c r="D4958" s="1"/>
      <c r="E4958" s="1"/>
      <c r="F4958" s="1" t="str">
        <f>IFERROR(__xludf.DUMMYFUNCTION("""COMPUTED_VALUE"""),"2022-04-11 02:44:29 UTC")</f>
        <v>2022-04-11 02:44:29 UTC</v>
      </c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>
      <c r="A4959" s="2" t="s">
        <v>5423</v>
      </c>
      <c r="B4959" s="1"/>
      <c r="C4959" s="1"/>
      <c r="D4959" s="1"/>
      <c r="E4959" s="1"/>
      <c r="F4959" s="1" t="str">
        <f>IFERROR(__xludf.DUMMYFUNCTION("""COMPUTED_VALUE"""),"2022-04-11 02:43:12 UTC")</f>
        <v>2022-04-11 02:43:12 UTC</v>
      </c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>
      <c r="A4960" s="2" t="s">
        <v>5424</v>
      </c>
      <c r="B4960" s="2" t="s">
        <v>5425</v>
      </c>
      <c r="C4960" s="1"/>
      <c r="D4960" s="1"/>
      <c r="E4960" s="1"/>
      <c r="F4960" s="1" t="str">
        <f>IFERROR(__xludf.DUMMYFUNCTION("""COMPUTED_VALUE"""),"2022-04-11 02:43:10 UTC")</f>
        <v>2022-04-11 02:43:10 UTC</v>
      </c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>
      <c r="A4961" s="2" t="s">
        <v>5426</v>
      </c>
      <c r="B4961" s="1"/>
      <c r="C4961" s="1"/>
      <c r="D4961" s="1"/>
      <c r="E4961" s="1"/>
      <c r="F4961" s="1" t="str">
        <f>IFERROR(__xludf.DUMMYFUNCTION("""COMPUTED_VALUE"""),"2022-04-11 02:43:08 UTC")</f>
        <v>2022-04-11 02:43:08 UTC</v>
      </c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>
      <c r="A4962" s="2" t="s">
        <v>5427</v>
      </c>
      <c r="B4962" s="1"/>
      <c r="C4962" s="1"/>
      <c r="D4962" s="1"/>
      <c r="E4962" s="1"/>
      <c r="F4962" s="1" t="str">
        <f>IFERROR(__xludf.DUMMYFUNCTION("""COMPUTED_VALUE"""),"2022-04-11 02:42:49 UTC")</f>
        <v>2022-04-11 02:42:49 UTC</v>
      </c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>
      <c r="A4963" s="2" t="s">
        <v>5428</v>
      </c>
      <c r="B4963" s="1"/>
      <c r="C4963" s="1"/>
      <c r="D4963" s="1"/>
      <c r="E4963" s="1"/>
      <c r="F4963" s="1" t="str">
        <f>IFERROR(__xludf.DUMMYFUNCTION("""COMPUTED_VALUE"""),"2022-04-11 02:42:44 UTC")</f>
        <v>2022-04-11 02:42:44 UTC</v>
      </c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>
      <c r="A4964" s="2" t="s">
        <v>5429</v>
      </c>
      <c r="B4964" s="1"/>
      <c r="C4964" s="1"/>
      <c r="D4964" s="1"/>
      <c r="E4964" s="1"/>
      <c r="F4964" s="1" t="str">
        <f>IFERROR(__xludf.DUMMYFUNCTION("""COMPUTED_VALUE"""),"2022-04-11 02:42:33 UTC")</f>
        <v>2022-04-11 02:42:33 UTC</v>
      </c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>
      <c r="A4965" s="2" t="s">
        <v>5430</v>
      </c>
      <c r="B4965" s="1"/>
      <c r="C4965" s="1"/>
      <c r="D4965" s="1"/>
      <c r="E4965" s="1"/>
      <c r="F4965" s="1" t="str">
        <f>IFERROR(__xludf.DUMMYFUNCTION("""COMPUTED_VALUE"""),"2022-04-11 02:41:31 UTC")</f>
        <v>2022-04-11 02:41:31 UTC</v>
      </c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>
      <c r="A4966" s="2" t="s">
        <v>5431</v>
      </c>
      <c r="B4966" s="2" t="s">
        <v>5432</v>
      </c>
      <c r="C4966" s="1"/>
      <c r="D4966" s="1"/>
      <c r="E4966" s="1"/>
      <c r="F4966" s="1" t="str">
        <f>IFERROR(__xludf.DUMMYFUNCTION("""COMPUTED_VALUE"""),"2022-04-11 02:41:13 UTC")</f>
        <v>2022-04-11 02:41:13 UTC</v>
      </c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>
      <c r="A4967" s="2" t="s">
        <v>5433</v>
      </c>
      <c r="B4967" s="1"/>
      <c r="C4967" s="1"/>
      <c r="D4967" s="1"/>
      <c r="E4967" s="1"/>
      <c r="F4967" s="1" t="str">
        <f>IFERROR(__xludf.DUMMYFUNCTION("""COMPUTED_VALUE"""),"2022-04-11 02:40:29 UTC")</f>
        <v>2022-04-11 02:40:29 UTC</v>
      </c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>
      <c r="A4968" s="2" t="s">
        <v>5434</v>
      </c>
      <c r="B4968" s="1"/>
      <c r="C4968" s="1"/>
      <c r="D4968" s="1"/>
      <c r="E4968" s="1"/>
      <c r="F4968" s="1" t="str">
        <f>IFERROR(__xludf.DUMMYFUNCTION("""COMPUTED_VALUE"""),"2022-04-11 02:40:27 UTC")</f>
        <v>2022-04-11 02:40:27 UTC</v>
      </c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>
      <c r="A4969" s="2" t="s">
        <v>5435</v>
      </c>
      <c r="B4969" s="1"/>
      <c r="C4969" s="1"/>
      <c r="D4969" s="1"/>
      <c r="E4969" s="1"/>
      <c r="F4969" s="1" t="str">
        <f>IFERROR(__xludf.DUMMYFUNCTION("""COMPUTED_VALUE"""),"2022-04-11 02:40:22 UTC")</f>
        <v>2022-04-11 02:40:22 UTC</v>
      </c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>
      <c r="A4970" s="2" t="s">
        <v>5436</v>
      </c>
      <c r="B4970" s="2" t="s">
        <v>5437</v>
      </c>
      <c r="C4970" s="1"/>
      <c r="D4970" s="1"/>
      <c r="E4970" s="1"/>
      <c r="F4970" s="1" t="str">
        <f>IFERROR(__xludf.DUMMYFUNCTION("""COMPUTED_VALUE"""),"2022-04-11 02:40:15 UTC")</f>
        <v>2022-04-11 02:40:15 UTC</v>
      </c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>
      <c r="A4971" s="2" t="s">
        <v>5438</v>
      </c>
      <c r="B4971" s="2" t="s">
        <v>5439</v>
      </c>
      <c r="C4971" s="1"/>
      <c r="D4971" s="1"/>
      <c r="E4971" s="1"/>
      <c r="F4971" s="1" t="str">
        <f>IFERROR(__xludf.DUMMYFUNCTION("""COMPUTED_VALUE"""),"2022-04-11 02:40:11 UTC")</f>
        <v>2022-04-11 02:40:11 UTC</v>
      </c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>
      <c r="A4972" s="2" t="s">
        <v>5440</v>
      </c>
      <c r="B4972" s="1"/>
      <c r="C4972" s="1"/>
      <c r="D4972" s="1"/>
      <c r="E4972" s="1"/>
      <c r="F4972" s="1" t="str">
        <f>IFERROR(__xludf.DUMMYFUNCTION("""COMPUTED_VALUE"""),"2022-04-11 02:40:06 UTC")</f>
        <v>2022-04-11 02:40:06 UTC</v>
      </c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>
      <c r="A4973" s="2" t="s">
        <v>5441</v>
      </c>
      <c r="B4973" s="2" t="s">
        <v>5422</v>
      </c>
      <c r="C4973" s="1"/>
      <c r="D4973" s="1"/>
      <c r="E4973" s="1"/>
      <c r="F4973" s="1" t="str">
        <f>IFERROR(__xludf.DUMMYFUNCTION("""COMPUTED_VALUE"""),"2022-04-11 02:23:01 UTC")</f>
        <v>2022-04-11 02:23:01 UTC</v>
      </c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>
      <c r="A4974" s="2" t="s">
        <v>5442</v>
      </c>
      <c r="B4974" s="1"/>
      <c r="C4974" s="1"/>
      <c r="D4974" s="1"/>
      <c r="E4974" s="1"/>
      <c r="F4974" s="1" t="str">
        <f>IFERROR(__xludf.DUMMYFUNCTION("""COMPUTED_VALUE"""),"2022-04-11 02:22:59 UTC")</f>
        <v>2022-04-11 02:22:59 UTC</v>
      </c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>
      <c r="A4975" s="2" t="s">
        <v>5443</v>
      </c>
      <c r="B4975" s="1"/>
      <c r="C4975" s="1"/>
      <c r="D4975" s="1"/>
      <c r="E4975" s="1"/>
      <c r="F4975" s="1" t="str">
        <f>IFERROR(__xludf.DUMMYFUNCTION("""COMPUTED_VALUE"""),"2022-04-11 02:22:57 UTC")</f>
        <v>2022-04-11 02:22:57 UTC</v>
      </c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>
      <c r="A4976" s="2" t="s">
        <v>5444</v>
      </c>
      <c r="B4976" s="1"/>
      <c r="C4976" s="1"/>
      <c r="D4976" s="1"/>
      <c r="E4976" s="1"/>
      <c r="F4976" s="1" t="str">
        <f>IFERROR(__xludf.DUMMYFUNCTION("""COMPUTED_VALUE"""),"2022-04-11 02:22:50 UTC")</f>
        <v>2022-04-11 02:22:50 UTC</v>
      </c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>
      <c r="A4977" s="2" t="s">
        <v>5445</v>
      </c>
      <c r="B4977" s="1"/>
      <c r="C4977" s="1"/>
      <c r="D4977" s="1"/>
      <c r="E4977" s="1"/>
      <c r="F4977" s="1" t="str">
        <f>IFERROR(__xludf.DUMMYFUNCTION("""COMPUTED_VALUE"""),"2022-04-11 02:20:50 UTC")</f>
        <v>2022-04-11 02:20:50 UTC</v>
      </c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>
      <c r="A4978" s="2" t="s">
        <v>5446</v>
      </c>
      <c r="B4978" s="2" t="s">
        <v>5447</v>
      </c>
      <c r="C4978" s="1"/>
      <c r="D4978" s="1"/>
      <c r="E4978" s="1"/>
      <c r="F4978" s="1" t="str">
        <f>IFERROR(__xludf.DUMMYFUNCTION("""COMPUTED_VALUE"""),"2022-04-11 02:20:00 UTC")</f>
        <v>2022-04-11 02:20:00 UTC</v>
      </c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>
      <c r="A4979" s="2" t="s">
        <v>5448</v>
      </c>
      <c r="B4979" s="2" t="s">
        <v>5449</v>
      </c>
      <c r="C4979" s="1"/>
      <c r="D4979" s="1"/>
      <c r="E4979" s="1"/>
      <c r="F4979" s="1" t="str">
        <f>IFERROR(__xludf.DUMMYFUNCTION("""COMPUTED_VALUE"""),"2022-04-11 02:18:27 UTC")</f>
        <v>2022-04-11 02:18:27 UTC</v>
      </c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>
      <c r="A4980" s="2" t="s">
        <v>5450</v>
      </c>
      <c r="B4980" s="1"/>
      <c r="C4980" s="1"/>
      <c r="D4980" s="1"/>
      <c r="E4980" s="1"/>
      <c r="F4980" s="1" t="str">
        <f>IFERROR(__xludf.DUMMYFUNCTION("""COMPUTED_VALUE"""),"2022-04-11 02:16:47 UTC")</f>
        <v>2022-04-11 02:16:47 UTC</v>
      </c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>
      <c r="A4981" s="2" t="s">
        <v>5451</v>
      </c>
      <c r="B4981" s="1"/>
      <c r="C4981" s="1"/>
      <c r="D4981" s="1"/>
      <c r="E4981" s="1"/>
      <c r="F4981" s="1" t="str">
        <f>IFERROR(__xludf.DUMMYFUNCTION("""COMPUTED_VALUE"""),"2022-04-11 02:11:28 UTC")</f>
        <v>2022-04-11 02:11:28 UTC</v>
      </c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>
      <c r="A4982" s="2" t="s">
        <v>5452</v>
      </c>
      <c r="B4982" s="1"/>
      <c r="C4982" s="1"/>
      <c r="D4982" s="1"/>
      <c r="E4982" s="1"/>
      <c r="F4982" s="1" t="str">
        <f>IFERROR(__xludf.DUMMYFUNCTION("""COMPUTED_VALUE"""),"2022-04-11 02:08:15 UTC")</f>
        <v>2022-04-11 02:08:15 UTC</v>
      </c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>
      <c r="A4983" s="2" t="s">
        <v>5453</v>
      </c>
      <c r="B4983" s="1"/>
      <c r="C4983" s="1"/>
      <c r="D4983" s="1"/>
      <c r="E4983" s="1"/>
      <c r="F4983" s="1" t="str">
        <f>IFERROR(__xludf.DUMMYFUNCTION("""COMPUTED_VALUE"""),"2022-04-11 02:08:03 UTC")</f>
        <v>2022-04-11 02:08:03 UTC</v>
      </c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>
      <c r="A4984" s="2" t="s">
        <v>5454</v>
      </c>
      <c r="B4984" s="1"/>
      <c r="C4984" s="1"/>
      <c r="D4984" s="1"/>
      <c r="E4984" s="1"/>
      <c r="F4984" s="1" t="str">
        <f>IFERROR(__xludf.DUMMYFUNCTION("""COMPUTED_VALUE"""),"2022-04-11 02:06:44 UTC")</f>
        <v>2022-04-11 02:06:44 UTC</v>
      </c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>
      <c r="A4985" s="2" t="s">
        <v>5455</v>
      </c>
      <c r="B4985" s="1"/>
      <c r="C4985" s="1"/>
      <c r="D4985" s="1"/>
      <c r="E4985" s="1"/>
      <c r="F4985" s="1" t="str">
        <f>IFERROR(__xludf.DUMMYFUNCTION("""COMPUTED_VALUE"""),"2022-04-11 02:06:39 UTC")</f>
        <v>2022-04-11 02:06:39 UTC</v>
      </c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>
      <c r="A4986" s="2" t="s">
        <v>5456</v>
      </c>
      <c r="B4986" s="1"/>
      <c r="C4986" s="1"/>
      <c r="D4986" s="1"/>
      <c r="E4986" s="1"/>
      <c r="F4986" s="1" t="str">
        <f>IFERROR(__xludf.DUMMYFUNCTION("""COMPUTED_VALUE"""),"2022-04-11 02:06:35 UTC")</f>
        <v>2022-04-11 02:06:35 UTC</v>
      </c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>
      <c r="A4987" s="2" t="s">
        <v>5457</v>
      </c>
      <c r="B4987" s="1"/>
      <c r="C4987" s="1"/>
      <c r="D4987" s="1"/>
      <c r="E4987" s="1"/>
      <c r="F4987" s="1" t="str">
        <f>IFERROR(__xludf.DUMMYFUNCTION("""COMPUTED_VALUE"""),"2022-04-11 01:52:35 UTC")</f>
        <v>2022-04-11 01:52:35 UTC</v>
      </c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>
      <c r="A4988" s="2" t="s">
        <v>5458</v>
      </c>
      <c r="B4988" s="1"/>
      <c r="C4988" s="1"/>
      <c r="D4988" s="1"/>
      <c r="E4988" s="1"/>
      <c r="F4988" s="1" t="str">
        <f>IFERROR(__xludf.DUMMYFUNCTION("""COMPUTED_VALUE"""),"2022-04-11 01:50:46 UTC")</f>
        <v>2022-04-11 01:50:46 UTC</v>
      </c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>
      <c r="A4989" s="2" t="s">
        <v>5459</v>
      </c>
      <c r="B4989" s="1"/>
      <c r="C4989" s="1"/>
      <c r="D4989" s="1"/>
      <c r="E4989" s="1"/>
      <c r="F4989" s="1" t="str">
        <f>IFERROR(__xludf.DUMMYFUNCTION("""COMPUTED_VALUE"""),"2022-04-11 01:22:02 UTC")</f>
        <v>2022-04-11 01:22:02 UTC</v>
      </c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>
      <c r="A4990" s="2" t="s">
        <v>5460</v>
      </c>
      <c r="B4990" s="1"/>
      <c r="C4990" s="1"/>
      <c r="D4990" s="1"/>
      <c r="E4990" s="1"/>
      <c r="F4990" s="1" t="str">
        <f>IFERROR(__xludf.DUMMYFUNCTION("""COMPUTED_VALUE"""),"2022-04-11 01:21:06 UTC")</f>
        <v>2022-04-11 01:21:06 UTC</v>
      </c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>
      <c r="A4991" s="2" t="s">
        <v>5461</v>
      </c>
      <c r="B4991" s="1"/>
      <c r="C4991" s="1"/>
      <c r="D4991" s="1"/>
      <c r="E4991" s="1"/>
      <c r="F4991" s="1" t="str">
        <f>IFERROR(__xludf.DUMMYFUNCTION("""COMPUTED_VALUE"""),"2022-04-11 01:13:50 UTC")</f>
        <v>2022-04-11 01:13:50 UTC</v>
      </c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>
      <c r="A4992" s="2" t="s">
        <v>5462</v>
      </c>
      <c r="B4992" s="1"/>
      <c r="C4992" s="1"/>
      <c r="D4992" s="1"/>
      <c r="E4992" s="1"/>
      <c r="F4992" s="1" t="str">
        <f>IFERROR(__xludf.DUMMYFUNCTION("""COMPUTED_VALUE"""),"2022-04-11 01:13:43 UTC")</f>
        <v>2022-04-11 01:13:43 UTC</v>
      </c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>
      <c r="A4993" s="2" t="s">
        <v>5463</v>
      </c>
      <c r="B4993" s="2" t="s">
        <v>5464</v>
      </c>
      <c r="C4993" s="1"/>
      <c r="D4993" s="1"/>
      <c r="E4993" s="1"/>
      <c r="F4993" s="1" t="str">
        <f>IFERROR(__xludf.DUMMYFUNCTION("""COMPUTED_VALUE"""),"2022-04-11 01:11:44 UTC")</f>
        <v>2022-04-11 01:11:44 UTC</v>
      </c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>
      <c r="A4994" s="2" t="s">
        <v>5465</v>
      </c>
      <c r="B4994" s="1"/>
      <c r="C4994" s="1"/>
      <c r="D4994" s="1"/>
      <c r="E4994" s="1"/>
      <c r="F4994" s="1" t="str">
        <f>IFERROR(__xludf.DUMMYFUNCTION("""COMPUTED_VALUE"""),"2022-04-11 01:11:33 UTC")</f>
        <v>2022-04-11 01:11:33 UTC</v>
      </c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>
      <c r="A4995" s="2" t="s">
        <v>5466</v>
      </c>
      <c r="B4995" s="1"/>
      <c r="C4995" s="1"/>
      <c r="D4995" s="1"/>
      <c r="E4995" s="1"/>
      <c r="F4995" s="1" t="str">
        <f>IFERROR(__xludf.DUMMYFUNCTION("""COMPUTED_VALUE"""),"2022-04-11 01:10:17 UTC")</f>
        <v>2022-04-11 01:10:17 UTC</v>
      </c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>
      <c r="A4996" s="2" t="s">
        <v>5467</v>
      </c>
      <c r="B4996" s="2" t="s">
        <v>5464</v>
      </c>
      <c r="C4996" s="1"/>
      <c r="D4996" s="1"/>
      <c r="E4996" s="1"/>
      <c r="F4996" s="1" t="str">
        <f>IFERROR(__xludf.DUMMYFUNCTION("""COMPUTED_VALUE"""),"2022-04-11 01:09:57 UTC")</f>
        <v>2022-04-11 01:09:57 UTC</v>
      </c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>
      <c r="A4997" s="2" t="s">
        <v>5468</v>
      </c>
      <c r="B4997" s="1"/>
      <c r="C4997" s="1"/>
      <c r="D4997" s="1"/>
      <c r="E4997" s="1"/>
      <c r="F4997" s="1" t="str">
        <f>IFERROR(__xludf.DUMMYFUNCTION("""COMPUTED_VALUE"""),"2022-04-11 00:49:22 UTC")</f>
        <v>2022-04-11 00:49:22 UTC</v>
      </c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>
      <c r="A4998" s="2" t="s">
        <v>5469</v>
      </c>
      <c r="B4998" s="1"/>
      <c r="C4998" s="1"/>
      <c r="D4998" s="1"/>
      <c r="E4998" s="1"/>
      <c r="F4998" s="1" t="str">
        <f>IFERROR(__xludf.DUMMYFUNCTION("""COMPUTED_VALUE"""),"2022-04-11 00:49:20 UTC")</f>
        <v>2022-04-11 00:49:20 UTC</v>
      </c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>
      <c r="A4999" s="2" t="s">
        <v>5470</v>
      </c>
      <c r="B4999" s="1"/>
      <c r="C4999" s="1"/>
      <c r="D4999" s="1"/>
      <c r="E4999" s="1"/>
      <c r="F4999" s="1" t="str">
        <f>IFERROR(__xludf.DUMMYFUNCTION("""COMPUTED_VALUE"""),"2022-04-11 00:49:11 UTC")</f>
        <v>2022-04-11 00:49:11 UTC</v>
      </c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>
      <c r="A5000" s="2" t="s">
        <v>5471</v>
      </c>
      <c r="B5000" s="1"/>
      <c r="C5000" s="1"/>
      <c r="D5000" s="1"/>
      <c r="E5000" s="1"/>
      <c r="F5000" s="1" t="str">
        <f>IFERROR(__xludf.DUMMYFUNCTION("""COMPUTED_VALUE"""),"2022-04-11 00:47:50 UTC")</f>
        <v>2022-04-11 00:47:50 UTC</v>
      </c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>
      <c r="A5001" s="2" t="s">
        <v>5472</v>
      </c>
      <c r="B5001" s="2" t="s">
        <v>5473</v>
      </c>
      <c r="C5001" s="1"/>
      <c r="D5001" s="1"/>
      <c r="E5001" s="1"/>
      <c r="F5001" s="1" t="str">
        <f>IFERROR(__xludf.DUMMYFUNCTION("""COMPUTED_VALUE"""),"2022-04-11 00:39:54 UTC")</f>
        <v>2022-04-11 00:39:54 UTC</v>
      </c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>
      <c r="A5002" s="2" t="s">
        <v>5474</v>
      </c>
      <c r="B5002" s="2" t="s">
        <v>5473</v>
      </c>
      <c r="C5002" s="1"/>
      <c r="D5002" s="1"/>
      <c r="E5002" s="1"/>
      <c r="F5002" s="1" t="str">
        <f>IFERROR(__xludf.DUMMYFUNCTION("""COMPUTED_VALUE"""),"2022-04-11 00:39:52 UTC")</f>
        <v>2022-04-11 00:39:52 UTC</v>
      </c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>
      <c r="A5003" s="2" t="s">
        <v>5475</v>
      </c>
      <c r="B5003" s="2" t="s">
        <v>5473</v>
      </c>
      <c r="C5003" s="1"/>
      <c r="D5003" s="1"/>
      <c r="E5003" s="1"/>
      <c r="F5003" s="1" t="str">
        <f>IFERROR(__xludf.DUMMYFUNCTION("""COMPUTED_VALUE"""),"2022-04-11 00:39:48 UTC")</f>
        <v>2022-04-11 00:39:48 UTC</v>
      </c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>
      <c r="A5004" s="2" t="s">
        <v>5476</v>
      </c>
      <c r="B5004" s="2" t="s">
        <v>5473</v>
      </c>
      <c r="C5004" s="1"/>
      <c r="D5004" s="1"/>
      <c r="E5004" s="1"/>
      <c r="F5004" s="1" t="str">
        <f>IFERROR(__xludf.DUMMYFUNCTION("""COMPUTED_VALUE"""),"2022-04-11 00:39:34 UTC")</f>
        <v>2022-04-11 00:39:34 UTC</v>
      </c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>
      <c r="A5005" s="2" t="s">
        <v>5477</v>
      </c>
      <c r="B5005" s="1"/>
      <c r="C5005" s="1"/>
      <c r="D5005" s="1"/>
      <c r="E5005" s="1"/>
      <c r="F5005" s="1" t="str">
        <f>IFERROR(__xludf.DUMMYFUNCTION("""COMPUTED_VALUE"""),"2022-04-11 00:35:04 UTC")</f>
        <v>2022-04-11 00:35:04 UTC</v>
      </c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>
      <c r="A5006" s="2" t="s">
        <v>5478</v>
      </c>
      <c r="B5006" s="1"/>
      <c r="C5006" s="1"/>
      <c r="D5006" s="1"/>
      <c r="E5006" s="1"/>
      <c r="F5006" s="1" t="str">
        <f>IFERROR(__xludf.DUMMYFUNCTION("""COMPUTED_VALUE"""),"2022-04-11 00:33:32 UTC")</f>
        <v>2022-04-11 00:33:32 UTC</v>
      </c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>
      <c r="A5007" s="2" t="s">
        <v>5479</v>
      </c>
      <c r="B5007" s="1"/>
      <c r="C5007" s="1"/>
      <c r="D5007" s="1"/>
      <c r="E5007" s="1"/>
      <c r="F5007" s="1" t="str">
        <f>IFERROR(__xludf.DUMMYFUNCTION("""COMPUTED_VALUE"""),"2022-04-11 00:32:06 UTC")</f>
        <v>2022-04-11 00:32:06 UTC</v>
      </c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>
      <c r="A5008" s="2" t="s">
        <v>5480</v>
      </c>
      <c r="B5008" s="2" t="s">
        <v>5481</v>
      </c>
      <c r="C5008" s="1"/>
      <c r="D5008" s="1"/>
      <c r="E5008" s="1"/>
      <c r="F5008" s="1" t="str">
        <f>IFERROR(__xludf.DUMMYFUNCTION("""COMPUTED_VALUE"""),"2022-04-11 00:32:04 UTC")</f>
        <v>2022-04-11 00:32:04 UTC</v>
      </c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>
      <c r="A5009" s="2" t="s">
        <v>5482</v>
      </c>
      <c r="B5009" s="1"/>
      <c r="C5009" s="1"/>
      <c r="D5009" s="1"/>
      <c r="E5009" s="1"/>
      <c r="F5009" s="1" t="str">
        <f>IFERROR(__xludf.DUMMYFUNCTION("""COMPUTED_VALUE"""),"2022-04-11 00:32:01 UTC")</f>
        <v>2022-04-11 00:32:01 UTC</v>
      </c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>
      <c r="A5010" s="2" t="s">
        <v>5483</v>
      </c>
      <c r="B5010" s="1"/>
      <c r="C5010" s="1"/>
      <c r="D5010" s="1"/>
      <c r="E5010" s="1"/>
      <c r="F5010" s="1" t="str">
        <f>IFERROR(__xludf.DUMMYFUNCTION("""COMPUTED_VALUE"""),"2022-04-11 00:28:38 UTC")</f>
        <v>2022-04-11 00:28:38 UTC</v>
      </c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>
      <c r="A5011" s="2" t="s">
        <v>5484</v>
      </c>
      <c r="B5011" s="1"/>
      <c r="C5011" s="1"/>
      <c r="D5011" s="1"/>
      <c r="E5011" s="1"/>
      <c r="F5011" s="1" t="str">
        <f>IFERROR(__xludf.DUMMYFUNCTION("""COMPUTED_VALUE"""),"2022-04-11 00:24:06 UTC")</f>
        <v>2022-04-11 00:24:06 UTC</v>
      </c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>
      <c r="A5012" s="2" t="s">
        <v>5485</v>
      </c>
      <c r="B5012" s="1"/>
      <c r="C5012" s="1"/>
      <c r="D5012" s="1"/>
      <c r="E5012" s="1"/>
      <c r="F5012" s="1" t="str">
        <f>IFERROR(__xludf.DUMMYFUNCTION("""COMPUTED_VALUE"""),"2022-04-11 00:14:01 UTC")</f>
        <v>2022-04-11 00:14:01 UTC</v>
      </c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>
      <c r="A5013" s="2" t="s">
        <v>5486</v>
      </c>
      <c r="B5013" s="2" t="s">
        <v>5029</v>
      </c>
      <c r="C5013" s="1"/>
      <c r="D5013" s="1"/>
      <c r="E5013" s="1"/>
      <c r="F5013" s="1" t="str">
        <f>IFERROR(__xludf.DUMMYFUNCTION("""COMPUTED_VALUE"""),"2022-04-11 00:13:59 UTC")</f>
        <v>2022-04-11 00:13:59 UTC</v>
      </c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>
      <c r="A5014" s="2" t="s">
        <v>5487</v>
      </c>
      <c r="B5014" s="1"/>
      <c r="C5014" s="1"/>
      <c r="D5014" s="1"/>
      <c r="E5014" s="1"/>
      <c r="F5014" s="1" t="str">
        <f>IFERROR(__xludf.DUMMYFUNCTION("""COMPUTED_VALUE"""),"2022-04-11 00:12:31 UTC")</f>
        <v>2022-04-11 00:12:31 UTC</v>
      </c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>
      <c r="A5015" s="2" t="s">
        <v>5488</v>
      </c>
      <c r="B5015" s="1"/>
      <c r="C5015" s="1"/>
      <c r="D5015" s="1"/>
      <c r="E5015" s="1"/>
      <c r="F5015" s="1" t="str">
        <f>IFERROR(__xludf.DUMMYFUNCTION("""COMPUTED_VALUE"""),"2022-04-11 00:12:26 UTC")</f>
        <v>2022-04-11 00:12:26 UTC</v>
      </c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>
      <c r="A5016" s="2" t="s">
        <v>5489</v>
      </c>
      <c r="B5016" s="1"/>
      <c r="C5016" s="1"/>
      <c r="D5016" s="1"/>
      <c r="E5016" s="1"/>
      <c r="F5016" s="1" t="str">
        <f>IFERROR(__xludf.DUMMYFUNCTION("""COMPUTED_VALUE"""),"2022-04-11 00:12:06 UTC")</f>
        <v>2022-04-11 00:12:06 UTC</v>
      </c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>
      <c r="A5017" s="2" t="s">
        <v>5490</v>
      </c>
      <c r="B5017" s="1"/>
      <c r="C5017" s="1"/>
      <c r="D5017" s="1"/>
      <c r="E5017" s="1"/>
      <c r="F5017" s="1" t="str">
        <f>IFERROR(__xludf.DUMMYFUNCTION("""COMPUTED_VALUE"""),"2022-04-11 00:08:35 UTC")</f>
        <v>2022-04-11 00:08:35 UTC</v>
      </c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>
      <c r="A5018" s="2" t="s">
        <v>5491</v>
      </c>
      <c r="B5018" s="1"/>
      <c r="C5018" s="1"/>
      <c r="D5018" s="1"/>
      <c r="E5018" s="1"/>
      <c r="F5018" s="1" t="str">
        <f>IFERROR(__xludf.DUMMYFUNCTION("""COMPUTED_VALUE"""),"2022-04-10 23:26:56 UTC")</f>
        <v>2022-04-10 23:26:56 UTC</v>
      </c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>
      <c r="A5019" s="2" t="s">
        <v>5492</v>
      </c>
      <c r="B5019" s="1"/>
      <c r="C5019" s="1"/>
      <c r="D5019" s="1"/>
      <c r="E5019" s="1"/>
      <c r="F5019" s="1" t="str">
        <f>IFERROR(__xludf.DUMMYFUNCTION("""COMPUTED_VALUE"""),"2022-04-10 23:26:54 UTC")</f>
        <v>2022-04-10 23:26:54 UTC</v>
      </c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>
      <c r="A5020" s="2" t="s">
        <v>5493</v>
      </c>
      <c r="B5020" s="2" t="s">
        <v>5494</v>
      </c>
      <c r="C5020" s="1"/>
      <c r="D5020" s="1"/>
      <c r="E5020" s="1"/>
      <c r="F5020" s="1" t="str">
        <f>IFERROR(__xludf.DUMMYFUNCTION("""COMPUTED_VALUE"""),"2022-04-10 23:26:13 UTC")</f>
        <v>2022-04-10 23:26:13 UTC</v>
      </c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>
      <c r="A5021" s="2" t="s">
        <v>5495</v>
      </c>
      <c r="B5021" s="1"/>
      <c r="C5021" s="1"/>
      <c r="D5021" s="1"/>
      <c r="E5021" s="1"/>
      <c r="F5021" s="1" t="str">
        <f>IFERROR(__xludf.DUMMYFUNCTION("""COMPUTED_VALUE"""),"2022-04-10 23:26:09 UTC")</f>
        <v>2022-04-10 23:26:09 UTC</v>
      </c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>
      <c r="A5022" s="2" t="s">
        <v>5496</v>
      </c>
      <c r="B5022" s="1"/>
      <c r="C5022" s="1"/>
      <c r="D5022" s="1"/>
      <c r="E5022" s="1"/>
      <c r="F5022" s="1" t="str">
        <f>IFERROR(__xludf.DUMMYFUNCTION("""COMPUTED_VALUE"""),"2022-04-10 23:26:01 UTC")</f>
        <v>2022-04-10 23:26:01 UTC</v>
      </c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>
      <c r="A5023" s="2" t="s">
        <v>5497</v>
      </c>
      <c r="B5023" s="1"/>
      <c r="C5023" s="1"/>
      <c r="D5023" s="1"/>
      <c r="E5023" s="1"/>
      <c r="F5023" s="1" t="str">
        <f>IFERROR(__xludf.DUMMYFUNCTION("""COMPUTED_VALUE"""),"2022-04-10 23:25:35 UTC")</f>
        <v>2022-04-10 23:25:35 UTC</v>
      </c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>
      <c r="A5024" s="2" t="s">
        <v>5498</v>
      </c>
      <c r="B5024" s="2" t="s">
        <v>5494</v>
      </c>
      <c r="C5024" s="1"/>
      <c r="D5024" s="1"/>
      <c r="E5024" s="1"/>
      <c r="F5024" s="1" t="str">
        <f>IFERROR(__xludf.DUMMYFUNCTION("""COMPUTED_VALUE"""),"2022-04-10 23:25:05 UTC")</f>
        <v>2022-04-10 23:25:05 UTC</v>
      </c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>
      <c r="A5025" s="2" t="s">
        <v>5499</v>
      </c>
      <c r="B5025" s="1"/>
      <c r="C5025" s="1"/>
      <c r="D5025" s="1"/>
      <c r="E5025" s="1"/>
      <c r="F5025" s="1" t="str">
        <f>IFERROR(__xludf.DUMMYFUNCTION("""COMPUTED_VALUE"""),"2022-04-10 23:24:48 UTC")</f>
        <v>2022-04-10 23:24:48 UTC</v>
      </c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>
      <c r="A5026" s="2" t="s">
        <v>5500</v>
      </c>
      <c r="B5026" s="1"/>
      <c r="C5026" s="1"/>
      <c r="D5026" s="1"/>
      <c r="E5026" s="1"/>
      <c r="F5026" s="1" t="str">
        <f>IFERROR(__xludf.DUMMYFUNCTION("""COMPUTED_VALUE"""),"2022-04-10 23:24:44 UTC")</f>
        <v>2022-04-10 23:24:44 UTC</v>
      </c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>
      <c r="A5027" s="2" t="s">
        <v>5501</v>
      </c>
      <c r="B5027" s="1"/>
      <c r="C5027" s="1"/>
      <c r="D5027" s="1"/>
      <c r="E5027" s="1"/>
      <c r="F5027" s="1" t="str">
        <f>IFERROR(__xludf.DUMMYFUNCTION("""COMPUTED_VALUE"""),"2022-04-10 23:24:12 UTC")</f>
        <v>2022-04-10 23:24:12 UTC</v>
      </c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>
      <c r="A5028" s="2" t="s">
        <v>5502</v>
      </c>
      <c r="B5028" s="1"/>
      <c r="C5028" s="1"/>
      <c r="D5028" s="1"/>
      <c r="E5028" s="1"/>
      <c r="F5028" s="1" t="str">
        <f>IFERROR(__xludf.DUMMYFUNCTION("""COMPUTED_VALUE"""),"2022-04-10 23:23:56 UTC")</f>
        <v>2022-04-10 23:23:56 UTC</v>
      </c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>
      <c r="A5029" s="2" t="s">
        <v>5503</v>
      </c>
      <c r="B5029" s="1"/>
      <c r="C5029" s="1"/>
      <c r="D5029" s="1"/>
      <c r="E5029" s="1"/>
      <c r="F5029" s="1" t="str">
        <f>IFERROR(__xludf.DUMMYFUNCTION("""COMPUTED_VALUE"""),"2022-04-10 23:12:05 UTC")</f>
        <v>2022-04-10 23:12:05 UTC</v>
      </c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>
      <c r="A5030" s="2" t="s">
        <v>5504</v>
      </c>
      <c r="B5030" s="1"/>
      <c r="C5030" s="1"/>
      <c r="D5030" s="1"/>
      <c r="E5030" s="1"/>
      <c r="F5030" s="1" t="str">
        <f>IFERROR(__xludf.DUMMYFUNCTION("""COMPUTED_VALUE"""),"2022-04-10 23:12:02 UTC")</f>
        <v>2022-04-10 23:12:02 UTC</v>
      </c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>
      <c r="A5031" s="2" t="s">
        <v>5505</v>
      </c>
      <c r="B5031" s="1"/>
      <c r="C5031" s="1"/>
      <c r="D5031" s="1"/>
      <c r="E5031" s="1"/>
      <c r="F5031" s="1" t="str">
        <f>IFERROR(__xludf.DUMMYFUNCTION("""COMPUTED_VALUE"""),"2022-04-10 21:21:27 UTC")</f>
        <v>2022-04-10 21:21:27 UTC</v>
      </c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>
      <c r="A5032" s="2" t="s">
        <v>5506</v>
      </c>
      <c r="B5032" s="2" t="s">
        <v>5507</v>
      </c>
      <c r="C5032" s="1"/>
      <c r="D5032" s="1"/>
      <c r="E5032" s="1"/>
      <c r="F5032" s="1" t="str">
        <f>IFERROR(__xludf.DUMMYFUNCTION("""COMPUTED_VALUE"""),"2022-04-10 20:53:49 UTC")</f>
        <v>2022-04-10 20:53:49 UTC</v>
      </c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>
      <c r="A5033" s="2" t="s">
        <v>5508</v>
      </c>
      <c r="B5033" s="1"/>
      <c r="C5033" s="1"/>
      <c r="D5033" s="1"/>
      <c r="E5033" s="1"/>
      <c r="F5033" s="1" t="str">
        <f>IFERROR(__xludf.DUMMYFUNCTION("""COMPUTED_VALUE"""),"2022-04-10 19:56:25 UTC")</f>
        <v>2022-04-10 19:56:25 UTC</v>
      </c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>
      <c r="A5034" s="2" t="s">
        <v>5509</v>
      </c>
      <c r="B5034" s="2" t="s">
        <v>5510</v>
      </c>
      <c r="C5034" s="1"/>
      <c r="D5034" s="1"/>
      <c r="E5034" s="1"/>
      <c r="F5034" s="1" t="str">
        <f>IFERROR(__xludf.DUMMYFUNCTION("""COMPUTED_VALUE"""),"2022-04-10 19:27:10 UTC")</f>
        <v>2022-04-10 19:27:10 UTC</v>
      </c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>
      <c r="A5035" s="2" t="s">
        <v>5511</v>
      </c>
      <c r="B5035" s="2" t="s">
        <v>5512</v>
      </c>
      <c r="C5035" s="1"/>
      <c r="D5035" s="1"/>
      <c r="E5035" s="1"/>
      <c r="F5035" s="1" t="str">
        <f>IFERROR(__xludf.DUMMYFUNCTION("""COMPUTED_VALUE"""),"2022-04-10 19:15:31 UTC")</f>
        <v>2022-04-10 19:15:31 UTC</v>
      </c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>
      <c r="A5036" s="2" t="s">
        <v>5513</v>
      </c>
      <c r="B5036" s="1"/>
      <c r="C5036" s="1"/>
      <c r="D5036" s="1"/>
      <c r="E5036" s="1"/>
      <c r="F5036" s="1" t="str">
        <f>IFERROR(__xludf.DUMMYFUNCTION("""COMPUTED_VALUE"""),"2022-04-10 19:15:03 UTC")</f>
        <v>2022-04-10 19:15:03 UTC</v>
      </c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>
      <c r="A5037" s="2" t="s">
        <v>5514</v>
      </c>
      <c r="B5037" s="2" t="s">
        <v>5512</v>
      </c>
      <c r="C5037" s="1"/>
      <c r="D5037" s="1"/>
      <c r="E5037" s="1"/>
      <c r="F5037" s="1" t="str">
        <f>IFERROR(__xludf.DUMMYFUNCTION("""COMPUTED_VALUE"""),"2022-04-10 19:13:19 UTC")</f>
        <v>2022-04-10 19:13:19 UTC</v>
      </c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>
      <c r="A5038" s="2" t="s">
        <v>5515</v>
      </c>
      <c r="B5038" s="1"/>
      <c r="C5038" s="1"/>
      <c r="D5038" s="1"/>
      <c r="E5038" s="1"/>
      <c r="F5038" s="1" t="str">
        <f>IFERROR(__xludf.DUMMYFUNCTION("""COMPUTED_VALUE"""),"2022-04-10 19:13:12 UTC")</f>
        <v>2022-04-10 19:13:12 UTC</v>
      </c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>
      <c r="A5039" s="2" t="s">
        <v>5516</v>
      </c>
      <c r="B5039" s="2" t="s">
        <v>1229</v>
      </c>
      <c r="C5039" s="1"/>
      <c r="D5039" s="1"/>
      <c r="E5039" s="1"/>
      <c r="F5039" s="1" t="str">
        <f>IFERROR(__xludf.DUMMYFUNCTION("""COMPUTED_VALUE"""),"2022-04-10 18:52:36 UTC")</f>
        <v>2022-04-10 18:52:36 UTC</v>
      </c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>
      <c r="A5040" s="2" t="s">
        <v>5517</v>
      </c>
      <c r="B5040" s="2" t="s">
        <v>1229</v>
      </c>
      <c r="C5040" s="1"/>
      <c r="D5040" s="1"/>
      <c r="E5040" s="1"/>
      <c r="F5040" s="1" t="str">
        <f>IFERROR(__xludf.DUMMYFUNCTION("""COMPUTED_VALUE"""),"2022-04-10 18:52:33 UTC")</f>
        <v>2022-04-10 18:52:33 UTC</v>
      </c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>
      <c r="A5041" s="2" t="s">
        <v>5518</v>
      </c>
      <c r="B5041" s="2" t="s">
        <v>1229</v>
      </c>
      <c r="C5041" s="1"/>
      <c r="D5041" s="1"/>
      <c r="E5041" s="1"/>
      <c r="F5041" s="1" t="str">
        <f>IFERROR(__xludf.DUMMYFUNCTION("""COMPUTED_VALUE"""),"2022-04-10 18:52:31 UTC")</f>
        <v>2022-04-10 18:52:31 UTC</v>
      </c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>
      <c r="A5042" s="2" t="s">
        <v>5519</v>
      </c>
      <c r="B5042" s="2" t="s">
        <v>5422</v>
      </c>
      <c r="C5042" s="1"/>
      <c r="D5042" s="1"/>
      <c r="E5042" s="1"/>
      <c r="F5042" s="1" t="str">
        <f>IFERROR(__xludf.DUMMYFUNCTION("""COMPUTED_VALUE"""),"2022-04-10 18:22:28 UTC")</f>
        <v>2022-04-10 18:22:28 UTC</v>
      </c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>
      <c r="A5043" s="2" t="s">
        <v>5520</v>
      </c>
      <c r="B5043" s="2" t="s">
        <v>5521</v>
      </c>
      <c r="C5043" s="1"/>
      <c r="D5043" s="1"/>
      <c r="E5043" s="1"/>
      <c r="F5043" s="1" t="str">
        <f>IFERROR(__xludf.DUMMYFUNCTION("""COMPUTED_VALUE"""),"2022-04-10 18:22:17 UTC")</f>
        <v>2022-04-10 18:22:17 UTC</v>
      </c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>
      <c r="A5044" s="2" t="s">
        <v>5522</v>
      </c>
      <c r="B5044" s="1"/>
      <c r="C5044" s="1"/>
      <c r="D5044" s="1"/>
      <c r="E5044" s="1"/>
      <c r="F5044" s="1" t="str">
        <f>IFERROR(__xludf.DUMMYFUNCTION("""COMPUTED_VALUE"""),"2022-04-10 18:18:29 UTC")</f>
        <v>2022-04-10 18:18:29 UTC</v>
      </c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>
      <c r="A5045" s="2" t="s">
        <v>5523</v>
      </c>
      <c r="B5045" s="2" t="s">
        <v>5524</v>
      </c>
      <c r="C5045" s="1"/>
      <c r="D5045" s="1"/>
      <c r="E5045" s="1"/>
      <c r="F5045" s="1" t="str">
        <f>IFERROR(__xludf.DUMMYFUNCTION("""COMPUTED_VALUE"""),"2022-04-10 18:14:32 UTC")</f>
        <v>2022-04-10 18:14:32 UTC</v>
      </c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>
      <c r="A5046" s="2" t="s">
        <v>5525</v>
      </c>
      <c r="B5046" s="2" t="s">
        <v>5526</v>
      </c>
      <c r="C5046" s="1"/>
      <c r="D5046" s="1"/>
      <c r="E5046" s="1"/>
      <c r="F5046" s="1" t="str">
        <f>IFERROR(__xludf.DUMMYFUNCTION("""COMPUTED_VALUE"""),"2022-04-10 18:09:34 UTC")</f>
        <v>2022-04-10 18:09:34 UTC</v>
      </c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>
      <c r="A5047" s="2" t="s">
        <v>5527</v>
      </c>
      <c r="B5047" s="2" t="s">
        <v>5521</v>
      </c>
      <c r="C5047" s="1"/>
      <c r="D5047" s="1"/>
      <c r="E5047" s="1"/>
      <c r="F5047" s="1" t="str">
        <f>IFERROR(__xludf.DUMMYFUNCTION("""COMPUTED_VALUE"""),"2022-04-10 18:07:17 UTC")</f>
        <v>2022-04-10 18:07:17 UTC</v>
      </c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>
      <c r="A5048" s="2" t="s">
        <v>5528</v>
      </c>
      <c r="B5048" s="2" t="s">
        <v>5521</v>
      </c>
      <c r="C5048" s="1"/>
      <c r="D5048" s="1"/>
      <c r="E5048" s="1"/>
      <c r="F5048" s="1" t="str">
        <f>IFERROR(__xludf.DUMMYFUNCTION("""COMPUTED_VALUE"""),"2022-04-10 18:07:14 UTC")</f>
        <v>2022-04-10 18:07:14 UTC</v>
      </c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>
      <c r="A5049" s="2" t="s">
        <v>5529</v>
      </c>
      <c r="B5049" s="2" t="s">
        <v>5521</v>
      </c>
      <c r="C5049" s="1"/>
      <c r="D5049" s="1"/>
      <c r="E5049" s="1"/>
      <c r="F5049" s="1" t="str">
        <f>IFERROR(__xludf.DUMMYFUNCTION("""COMPUTED_VALUE"""),"2022-04-10 18:07:12 UTC")</f>
        <v>2022-04-10 18:07:12 UTC</v>
      </c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>
      <c r="A5050" s="2" t="s">
        <v>5530</v>
      </c>
      <c r="B5050" s="2" t="s">
        <v>5521</v>
      </c>
      <c r="C5050" s="1"/>
      <c r="D5050" s="1"/>
      <c r="E5050" s="1"/>
      <c r="F5050" s="1" t="str">
        <f>IFERROR(__xludf.DUMMYFUNCTION("""COMPUTED_VALUE"""),"2022-04-10 18:07:10 UTC")</f>
        <v>2022-04-10 18:07:10 UTC</v>
      </c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>
      <c r="A5051" s="2" t="s">
        <v>5531</v>
      </c>
      <c r="B5051" s="2" t="s">
        <v>5521</v>
      </c>
      <c r="C5051" s="1"/>
      <c r="D5051" s="1"/>
      <c r="E5051" s="1"/>
      <c r="F5051" s="1" t="str">
        <f>IFERROR(__xludf.DUMMYFUNCTION("""COMPUTED_VALUE"""),"2022-04-10 18:07:04 UTC")</f>
        <v>2022-04-10 18:07:04 UTC</v>
      </c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>
      <c r="A5052" s="2" t="s">
        <v>5532</v>
      </c>
      <c r="B5052" s="2" t="s">
        <v>5521</v>
      </c>
      <c r="C5052" s="1"/>
      <c r="D5052" s="1"/>
      <c r="E5052" s="1"/>
      <c r="F5052" s="1" t="str">
        <f>IFERROR(__xludf.DUMMYFUNCTION("""COMPUTED_VALUE"""),"2022-04-10 18:07:01 UTC")</f>
        <v>2022-04-10 18:07:01 UTC</v>
      </c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>
      <c r="A5053" s="2" t="s">
        <v>5533</v>
      </c>
      <c r="B5053" s="2" t="s">
        <v>5521</v>
      </c>
      <c r="C5053" s="1"/>
      <c r="D5053" s="1"/>
      <c r="E5053" s="1"/>
      <c r="F5053" s="1" t="str">
        <f>IFERROR(__xludf.DUMMYFUNCTION("""COMPUTED_VALUE"""),"2022-04-10 18:06:54 UTC")</f>
        <v>2022-04-10 18:06:54 UTC</v>
      </c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>
      <c r="A5054" s="2" t="s">
        <v>5534</v>
      </c>
      <c r="B5054" s="2" t="s">
        <v>5521</v>
      </c>
      <c r="C5054" s="1"/>
      <c r="D5054" s="1"/>
      <c r="E5054" s="1"/>
      <c r="F5054" s="1" t="str">
        <f>IFERROR(__xludf.DUMMYFUNCTION("""COMPUTED_VALUE"""),"2022-04-10 18:06:49 UTC")</f>
        <v>2022-04-10 18:06:49 UTC</v>
      </c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>
      <c r="A5055" s="2" t="s">
        <v>5535</v>
      </c>
      <c r="B5055" s="1"/>
      <c r="C5055" s="1"/>
      <c r="D5055" s="1"/>
      <c r="E5055" s="1"/>
      <c r="F5055" s="1" t="str">
        <f>IFERROR(__xludf.DUMMYFUNCTION("""COMPUTED_VALUE"""),"2022-04-10 18:03:38 UTC")</f>
        <v>2022-04-10 18:03:38 UTC</v>
      </c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>
      <c r="A5056" s="2" t="s">
        <v>5536</v>
      </c>
      <c r="B5056" s="1"/>
      <c r="C5056" s="1"/>
      <c r="D5056" s="1"/>
      <c r="E5056" s="1"/>
      <c r="F5056" s="1" t="str">
        <f>IFERROR(__xludf.DUMMYFUNCTION("""COMPUTED_VALUE"""),"2022-04-10 18:03:22 UTC")</f>
        <v>2022-04-10 18:03:22 UTC</v>
      </c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>
      <c r="A5057" s="2" t="s">
        <v>5537</v>
      </c>
      <c r="B5057" s="1"/>
      <c r="C5057" s="1"/>
      <c r="D5057" s="1"/>
      <c r="E5057" s="1"/>
      <c r="F5057" s="1" t="str">
        <f>IFERROR(__xludf.DUMMYFUNCTION("""COMPUTED_VALUE"""),"2022-04-10 17:56:57 UTC")</f>
        <v>2022-04-10 17:56:57 UTC</v>
      </c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>
      <c r="A5058" s="2" t="s">
        <v>5538</v>
      </c>
      <c r="B5058" s="1"/>
      <c r="C5058" s="1"/>
      <c r="D5058" s="1"/>
      <c r="E5058" s="1"/>
      <c r="F5058" s="1" t="str">
        <f>IFERROR(__xludf.DUMMYFUNCTION("""COMPUTED_VALUE"""),"2022-04-10 17:56:07 UTC")</f>
        <v>2022-04-10 17:56:07 UTC</v>
      </c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>
      <c r="A5059" s="2" t="s">
        <v>5539</v>
      </c>
      <c r="B5059" s="2" t="s">
        <v>5066</v>
      </c>
      <c r="C5059" s="1"/>
      <c r="D5059" s="1"/>
      <c r="E5059" s="1"/>
      <c r="F5059" s="1" t="str">
        <f>IFERROR(__xludf.DUMMYFUNCTION("""COMPUTED_VALUE"""),"2022-04-10 17:56:05 UTC")</f>
        <v>2022-04-10 17:56:05 UTC</v>
      </c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>
      <c r="A5060" s="2" t="s">
        <v>5540</v>
      </c>
      <c r="B5060" s="2" t="s">
        <v>5066</v>
      </c>
      <c r="C5060" s="1"/>
      <c r="D5060" s="1"/>
      <c r="E5060" s="1"/>
      <c r="F5060" s="1" t="str">
        <f>IFERROR(__xludf.DUMMYFUNCTION("""COMPUTED_VALUE"""),"2022-04-10 17:56:01 UTC")</f>
        <v>2022-04-10 17:56:01 UTC</v>
      </c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>
      <c r="A5061" s="2" t="s">
        <v>5541</v>
      </c>
      <c r="B5061" s="1"/>
      <c r="C5061" s="1"/>
      <c r="D5061" s="1"/>
      <c r="E5061" s="1"/>
      <c r="F5061" s="1" t="str">
        <f>IFERROR(__xludf.DUMMYFUNCTION("""COMPUTED_VALUE"""),"2022-04-10 17:55:59 UTC")</f>
        <v>2022-04-10 17:55:59 UTC</v>
      </c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>
      <c r="A5062" s="2" t="s">
        <v>5542</v>
      </c>
      <c r="B5062" s="1"/>
      <c r="C5062" s="1"/>
      <c r="D5062" s="1"/>
      <c r="E5062" s="1"/>
      <c r="F5062" s="1" t="str">
        <f>IFERROR(__xludf.DUMMYFUNCTION("""COMPUTED_VALUE"""),"2022-04-10 17:54:18 UTC")</f>
        <v>2022-04-10 17:54:18 UTC</v>
      </c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>
      <c r="A5063" s="2" t="s">
        <v>5543</v>
      </c>
      <c r="B5063" s="1"/>
      <c r="C5063" s="1"/>
      <c r="D5063" s="1"/>
      <c r="E5063" s="1"/>
      <c r="F5063" s="1" t="str">
        <f>IFERROR(__xludf.DUMMYFUNCTION("""COMPUTED_VALUE"""),"2022-04-10 17:54:16 UTC")</f>
        <v>2022-04-10 17:54:16 UTC</v>
      </c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>
      <c r="A5064" s="2" t="s">
        <v>5544</v>
      </c>
      <c r="B5064" s="1"/>
      <c r="C5064" s="1"/>
      <c r="D5064" s="1"/>
      <c r="E5064" s="1"/>
      <c r="F5064" s="1" t="str">
        <f>IFERROR(__xludf.DUMMYFUNCTION("""COMPUTED_VALUE"""),"2022-04-10 17:38:02 UTC")</f>
        <v>2022-04-10 17:38:02 UTC</v>
      </c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>
      <c r="A5065" s="2" t="s">
        <v>5545</v>
      </c>
      <c r="B5065" s="2" t="s">
        <v>5546</v>
      </c>
      <c r="C5065" s="1"/>
      <c r="D5065" s="1"/>
      <c r="E5065" s="1"/>
      <c r="F5065" s="1" t="str">
        <f>IFERROR(__xludf.DUMMYFUNCTION("""COMPUTED_VALUE"""),"2022-04-10 17:37:53 UTC")</f>
        <v>2022-04-10 17:37:53 UTC</v>
      </c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>
      <c r="A5066" s="2" t="s">
        <v>5547</v>
      </c>
      <c r="B5066" s="2" t="s">
        <v>5548</v>
      </c>
      <c r="C5066" s="1"/>
      <c r="D5066" s="1"/>
      <c r="E5066" s="1"/>
      <c r="F5066" s="1" t="str">
        <f>IFERROR(__xludf.DUMMYFUNCTION("""COMPUTED_VALUE"""),"2022-04-10 17:21:56 UTC")</f>
        <v>2022-04-10 17:21:56 UTC</v>
      </c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>
      <c r="A5067" s="2" t="s">
        <v>5549</v>
      </c>
      <c r="B5067" s="1"/>
      <c r="C5067" s="1"/>
      <c r="D5067" s="1"/>
      <c r="E5067" s="1"/>
      <c r="F5067" s="1" t="str">
        <f>IFERROR(__xludf.DUMMYFUNCTION("""COMPUTED_VALUE"""),"2022-04-10 17:17:15 UTC")</f>
        <v>2022-04-10 17:17:15 UTC</v>
      </c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>
      <c r="A5068" s="2" t="s">
        <v>5550</v>
      </c>
      <c r="B5068" s="2" t="s">
        <v>5551</v>
      </c>
      <c r="C5068" s="1"/>
      <c r="D5068" s="1"/>
      <c r="E5068" s="1"/>
      <c r="F5068" s="1" t="str">
        <f>IFERROR(__xludf.DUMMYFUNCTION("""COMPUTED_VALUE"""),"2022-04-10 17:16:44 UTC")</f>
        <v>2022-04-10 17:16:44 UTC</v>
      </c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>
      <c r="A5069" s="2" t="s">
        <v>5552</v>
      </c>
      <c r="B5069" s="2" t="s">
        <v>5553</v>
      </c>
      <c r="C5069" s="1"/>
      <c r="D5069" s="1"/>
      <c r="E5069" s="1"/>
      <c r="F5069" s="1" t="str">
        <f>IFERROR(__xludf.DUMMYFUNCTION("""COMPUTED_VALUE"""),"2022-04-10 17:15:35 UTC")</f>
        <v>2022-04-10 17:15:35 UTC</v>
      </c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>
      <c r="A5070" s="2" t="s">
        <v>5554</v>
      </c>
      <c r="B5070" s="1"/>
      <c r="C5070" s="1"/>
      <c r="D5070" s="1"/>
      <c r="E5070" s="1"/>
      <c r="F5070" s="1" t="str">
        <f>IFERROR(__xludf.DUMMYFUNCTION("""COMPUTED_VALUE"""),"2022-04-10 17:12:39 UTC")</f>
        <v>2022-04-10 17:12:39 UTC</v>
      </c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>
      <c r="A5071" s="2" t="s">
        <v>5555</v>
      </c>
      <c r="B5071" s="2" t="s">
        <v>5556</v>
      </c>
      <c r="C5071" s="1"/>
      <c r="D5071" s="1"/>
      <c r="E5071" s="1"/>
      <c r="F5071" s="1" t="str">
        <f>IFERROR(__xludf.DUMMYFUNCTION("""COMPUTED_VALUE"""),"2022-04-10 17:01:45 UTC")</f>
        <v>2022-04-10 17:01:45 UTC</v>
      </c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>
      <c r="A5072" s="2" t="s">
        <v>5557</v>
      </c>
      <c r="B5072" s="1"/>
      <c r="C5072" s="1"/>
      <c r="D5072" s="1"/>
      <c r="E5072" s="1"/>
      <c r="F5072" s="1" t="str">
        <f>IFERROR(__xludf.DUMMYFUNCTION("""COMPUTED_VALUE"""),"2022-04-10 16:55:07 UTC")</f>
        <v>2022-04-10 16:55:07 UTC</v>
      </c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>
      <c r="A5073" s="2" t="s">
        <v>5558</v>
      </c>
      <c r="B5073" s="2" t="s">
        <v>5559</v>
      </c>
      <c r="C5073" s="1"/>
      <c r="D5073" s="1"/>
      <c r="E5073" s="1"/>
      <c r="F5073" s="1" t="str">
        <f>IFERROR(__xludf.DUMMYFUNCTION("""COMPUTED_VALUE"""),"2022-04-10 16:47:46 UTC")</f>
        <v>2022-04-10 16:47:46 UTC</v>
      </c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>
      <c r="A5074" s="2" t="s">
        <v>5560</v>
      </c>
      <c r="B5074" s="2" t="s">
        <v>5561</v>
      </c>
      <c r="C5074" s="1"/>
      <c r="D5074" s="1"/>
      <c r="E5074" s="1"/>
      <c r="F5074" s="1" t="str">
        <f>IFERROR(__xludf.DUMMYFUNCTION("""COMPUTED_VALUE"""),"2022-04-10 16:45:47 UTC")</f>
        <v>2022-04-10 16:45:47 UTC</v>
      </c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>
      <c r="A5075" s="2" t="s">
        <v>5562</v>
      </c>
      <c r="B5075" s="2" t="s">
        <v>5563</v>
      </c>
      <c r="C5075" s="1"/>
      <c r="D5075" s="1"/>
      <c r="E5075" s="1"/>
      <c r="F5075" s="1" t="str">
        <f>IFERROR(__xludf.DUMMYFUNCTION("""COMPUTED_VALUE"""),"2022-04-10 16:35:46 UTC")</f>
        <v>2022-04-10 16:35:46 UTC</v>
      </c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>
      <c r="A5076" s="2" t="s">
        <v>5564</v>
      </c>
      <c r="B5076" s="2" t="s">
        <v>5565</v>
      </c>
      <c r="C5076" s="1"/>
      <c r="D5076" s="1"/>
      <c r="E5076" s="1"/>
      <c r="F5076" s="1" t="str">
        <f>IFERROR(__xludf.DUMMYFUNCTION("""COMPUTED_VALUE"""),"2022-04-10 16:34:29 UTC")</f>
        <v>2022-04-10 16:34:29 UTC</v>
      </c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>
      <c r="A5077" s="2" t="s">
        <v>5566</v>
      </c>
      <c r="B5077" s="1"/>
      <c r="C5077" s="1"/>
      <c r="D5077" s="1"/>
      <c r="E5077" s="1"/>
      <c r="F5077" s="1" t="str">
        <f>IFERROR(__xludf.DUMMYFUNCTION("""COMPUTED_VALUE"""),"2022-04-10 16:34:01 UTC")</f>
        <v>2022-04-10 16:34:01 UTC</v>
      </c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>
      <c r="A5078" s="2" t="s">
        <v>5567</v>
      </c>
      <c r="B5078" s="1"/>
      <c r="C5078" s="1"/>
      <c r="D5078" s="1"/>
      <c r="E5078" s="1"/>
      <c r="F5078" s="1" t="str">
        <f>IFERROR(__xludf.DUMMYFUNCTION("""COMPUTED_VALUE"""),"2022-04-10 16:29:39 UTC")</f>
        <v>2022-04-10 16:29:39 UTC</v>
      </c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>
      <c r="A5079" s="2" t="s">
        <v>5568</v>
      </c>
      <c r="B5079" s="2" t="s">
        <v>5569</v>
      </c>
      <c r="C5079" s="1"/>
      <c r="D5079" s="1"/>
      <c r="E5079" s="1"/>
      <c r="F5079" s="1" t="str">
        <f>IFERROR(__xludf.DUMMYFUNCTION("""COMPUTED_VALUE"""),"2022-04-10 16:29:15 UTC")</f>
        <v>2022-04-10 16:29:15 UTC</v>
      </c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>
      <c r="A5080" s="2" t="s">
        <v>5570</v>
      </c>
      <c r="B5080" s="1"/>
      <c r="C5080" s="1"/>
      <c r="D5080" s="1"/>
      <c r="E5080" s="1"/>
      <c r="F5080" s="1" t="str">
        <f>IFERROR(__xludf.DUMMYFUNCTION("""COMPUTED_VALUE"""),"2022-04-10 16:24:53 UTC")</f>
        <v>2022-04-10 16:24:53 UTC</v>
      </c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>
      <c r="A5081" s="2" t="s">
        <v>5571</v>
      </c>
      <c r="B5081" s="1"/>
      <c r="C5081" s="1"/>
      <c r="D5081" s="1"/>
      <c r="E5081" s="1"/>
      <c r="F5081" s="1" t="str">
        <f>IFERROR(__xludf.DUMMYFUNCTION("""COMPUTED_VALUE"""),"2022-04-10 16:22:44 UTC")</f>
        <v>2022-04-10 16:22:44 UTC</v>
      </c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>
      <c r="A5082" s="2" t="s">
        <v>5572</v>
      </c>
      <c r="B5082" s="2" t="s">
        <v>5573</v>
      </c>
      <c r="C5082" s="1"/>
      <c r="D5082" s="1"/>
      <c r="E5082" s="1"/>
      <c r="F5082" s="1" t="str">
        <f>IFERROR(__xludf.DUMMYFUNCTION("""COMPUTED_VALUE"""),"2022-04-10 16:22:41 UTC")</f>
        <v>2022-04-10 16:22:41 UTC</v>
      </c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>
      <c r="A5083" s="2" t="s">
        <v>5574</v>
      </c>
      <c r="B5083" s="2" t="s">
        <v>5575</v>
      </c>
      <c r="C5083" s="1"/>
      <c r="D5083" s="1"/>
      <c r="E5083" s="1"/>
      <c r="F5083" s="1" t="str">
        <f>IFERROR(__xludf.DUMMYFUNCTION("""COMPUTED_VALUE"""),"2022-04-10 16:18:58 UTC")</f>
        <v>2022-04-10 16:18:58 UTC</v>
      </c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>
      <c r="A5084" s="2" t="s">
        <v>5576</v>
      </c>
      <c r="B5084" s="1"/>
      <c r="C5084" s="1"/>
      <c r="D5084" s="1"/>
      <c r="E5084" s="1"/>
      <c r="F5084" s="1" t="str">
        <f>IFERROR(__xludf.DUMMYFUNCTION("""COMPUTED_VALUE"""),"2022-04-10 16:11:33 UTC")</f>
        <v>2022-04-10 16:11:33 UTC</v>
      </c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>
      <c r="A5085" s="2" t="s">
        <v>5577</v>
      </c>
      <c r="B5085" s="1"/>
      <c r="C5085" s="1"/>
      <c r="D5085" s="1"/>
      <c r="E5085" s="1"/>
      <c r="F5085" s="1" t="str">
        <f>IFERROR(__xludf.DUMMYFUNCTION("""COMPUTED_VALUE"""),"2022-04-10 16:11:31 UTC")</f>
        <v>2022-04-10 16:11:31 UTC</v>
      </c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>
      <c r="A5086" s="2" t="s">
        <v>5578</v>
      </c>
      <c r="B5086" s="2" t="s">
        <v>5579</v>
      </c>
      <c r="C5086" s="1"/>
      <c r="D5086" s="1"/>
      <c r="E5086" s="1"/>
      <c r="F5086" s="1" t="str">
        <f>IFERROR(__xludf.DUMMYFUNCTION("""COMPUTED_VALUE"""),"2022-04-10 16:06:05 UTC")</f>
        <v>2022-04-10 16:06:05 UTC</v>
      </c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>
      <c r="A5087" s="2" t="s">
        <v>5580</v>
      </c>
      <c r="B5087" s="2" t="s">
        <v>5581</v>
      </c>
      <c r="C5087" s="1"/>
      <c r="D5087" s="1"/>
      <c r="E5087" s="1"/>
      <c r="F5087" s="1" t="str">
        <f>IFERROR(__xludf.DUMMYFUNCTION("""COMPUTED_VALUE"""),"2022-04-10 16:03:16 UTC")</f>
        <v>2022-04-10 16:03:16 UTC</v>
      </c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>
      <c r="A5088" s="2" t="s">
        <v>5582</v>
      </c>
      <c r="B5088" s="1"/>
      <c r="C5088" s="1"/>
      <c r="D5088" s="1"/>
      <c r="E5088" s="1"/>
      <c r="F5088" s="1" t="str">
        <f>IFERROR(__xludf.DUMMYFUNCTION("""COMPUTED_VALUE"""),"2022-04-10 16:01:58 UTC")</f>
        <v>2022-04-10 16:01:58 UTC</v>
      </c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>
      <c r="A5089" s="2" t="s">
        <v>5583</v>
      </c>
      <c r="B5089" s="1"/>
      <c r="C5089" s="1"/>
      <c r="D5089" s="1"/>
      <c r="E5089" s="1"/>
      <c r="F5089" s="1" t="str">
        <f>IFERROR(__xludf.DUMMYFUNCTION("""COMPUTED_VALUE"""),"2022-04-10 16:00:49 UTC")</f>
        <v>2022-04-10 16:00:49 UTC</v>
      </c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>
      <c r="A5090" s="2" t="s">
        <v>5584</v>
      </c>
      <c r="B5090" s="1"/>
      <c r="C5090" s="1"/>
      <c r="D5090" s="1"/>
      <c r="E5090" s="1"/>
      <c r="F5090" s="1" t="str">
        <f>IFERROR(__xludf.DUMMYFUNCTION("""COMPUTED_VALUE"""),"2022-04-10 16:00:47 UTC")</f>
        <v>2022-04-10 16:00:47 UTC</v>
      </c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>
      <c r="A5091" s="2" t="s">
        <v>5585</v>
      </c>
      <c r="B5091" s="1"/>
      <c r="C5091" s="1"/>
      <c r="D5091" s="1"/>
      <c r="E5091" s="1"/>
      <c r="F5091" s="1" t="str">
        <f>IFERROR(__xludf.DUMMYFUNCTION("""COMPUTED_VALUE"""),"2022-04-10 16:00:42 UTC")</f>
        <v>2022-04-10 16:00:42 UTC</v>
      </c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>
      <c r="A5092" s="2" t="s">
        <v>5586</v>
      </c>
      <c r="B5092" s="2" t="s">
        <v>5587</v>
      </c>
      <c r="C5092" s="1"/>
      <c r="D5092" s="1"/>
      <c r="E5092" s="1"/>
      <c r="F5092" s="1" t="str">
        <f>IFERROR(__xludf.DUMMYFUNCTION("""COMPUTED_VALUE"""),"2022-04-10 16:00:40 UTC")</f>
        <v>2022-04-10 16:00:40 UTC</v>
      </c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>
      <c r="A5093" s="2" t="s">
        <v>5588</v>
      </c>
      <c r="B5093" s="1"/>
      <c r="C5093" s="1"/>
      <c r="D5093" s="1"/>
      <c r="E5093" s="1"/>
      <c r="F5093" s="1" t="str">
        <f>IFERROR(__xludf.DUMMYFUNCTION("""COMPUTED_VALUE"""),"2022-04-10 16:00:32 UTC")</f>
        <v>2022-04-10 16:00:32 UTC</v>
      </c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>
      <c r="A5094" s="2" t="s">
        <v>5589</v>
      </c>
      <c r="B5094" s="1"/>
      <c r="C5094" s="1"/>
      <c r="D5094" s="1"/>
      <c r="E5094" s="1"/>
      <c r="F5094" s="1" t="str">
        <f>IFERROR(__xludf.DUMMYFUNCTION("""COMPUTED_VALUE"""),"2022-04-10 15:58:54 UTC")</f>
        <v>2022-04-10 15:58:54 UTC</v>
      </c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>
      <c r="A5095" s="2" t="s">
        <v>5590</v>
      </c>
      <c r="B5095" s="2" t="s">
        <v>5591</v>
      </c>
      <c r="C5095" s="1"/>
      <c r="D5095" s="1"/>
      <c r="E5095" s="1"/>
      <c r="F5095" s="1" t="str">
        <f>IFERROR(__xludf.DUMMYFUNCTION("""COMPUTED_VALUE"""),"2022-04-10 15:58:32 UTC")</f>
        <v>2022-04-10 15:58:32 UTC</v>
      </c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>
      <c r="A5096" s="2" t="s">
        <v>5592</v>
      </c>
      <c r="B5096" s="1"/>
      <c r="C5096" s="1"/>
      <c r="D5096" s="1"/>
      <c r="E5096" s="1"/>
      <c r="F5096" s="1" t="str">
        <f>IFERROR(__xludf.DUMMYFUNCTION("""COMPUTED_VALUE"""),"2022-04-10 15:54:47 UTC")</f>
        <v>2022-04-10 15:54:47 UTC</v>
      </c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>
      <c r="A5097" s="2" t="s">
        <v>5593</v>
      </c>
      <c r="B5097" s="2" t="s">
        <v>5594</v>
      </c>
      <c r="C5097" s="1"/>
      <c r="D5097" s="1"/>
      <c r="E5097" s="1"/>
      <c r="F5097" s="1" t="str">
        <f>IFERROR(__xludf.DUMMYFUNCTION("""COMPUTED_VALUE"""),"2022-04-10 15:54:39 UTC")</f>
        <v>2022-04-10 15:54:39 UTC</v>
      </c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>
      <c r="A5098" s="2" t="s">
        <v>5595</v>
      </c>
      <c r="B5098" s="2" t="s">
        <v>5596</v>
      </c>
      <c r="C5098" s="1"/>
      <c r="D5098" s="1"/>
      <c r="E5098" s="1"/>
      <c r="F5098" s="1" t="str">
        <f>IFERROR(__xludf.DUMMYFUNCTION("""COMPUTED_VALUE"""),"2022-04-10 15:52:10 UTC")</f>
        <v>2022-04-10 15:52:10 UTC</v>
      </c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>
      <c r="A5099" s="2" t="s">
        <v>5597</v>
      </c>
      <c r="B5099" s="2" t="s">
        <v>5598</v>
      </c>
      <c r="C5099" s="1"/>
      <c r="D5099" s="1"/>
      <c r="E5099" s="1"/>
      <c r="F5099" s="1" t="str">
        <f>IFERROR(__xludf.DUMMYFUNCTION("""COMPUTED_VALUE"""),"2022-04-10 15:52:04 UTC")</f>
        <v>2022-04-10 15:52:04 UTC</v>
      </c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>
      <c r="A5100" s="2" t="s">
        <v>5599</v>
      </c>
      <c r="B5100" s="1"/>
      <c r="C5100" s="1"/>
      <c r="D5100" s="1"/>
      <c r="E5100" s="1"/>
      <c r="F5100" s="1" t="str">
        <f>IFERROR(__xludf.DUMMYFUNCTION("""COMPUTED_VALUE"""),"2022-04-10 15:50:56 UTC")</f>
        <v>2022-04-10 15:50:56 UTC</v>
      </c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>
      <c r="A5101" s="2" t="s">
        <v>5600</v>
      </c>
      <c r="B5101" s="1"/>
      <c r="C5101" s="1"/>
      <c r="D5101" s="1"/>
      <c r="E5101" s="1"/>
      <c r="F5101" s="1" t="str">
        <f>IFERROR(__xludf.DUMMYFUNCTION("""COMPUTED_VALUE"""),"2022-04-10 15:50:37 UTC")</f>
        <v>2022-04-10 15:50:37 UTC</v>
      </c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>
      <c r="A5102" s="2" t="s">
        <v>5601</v>
      </c>
      <c r="B5102" s="2" t="s">
        <v>5596</v>
      </c>
      <c r="C5102" s="1"/>
      <c r="D5102" s="1"/>
      <c r="E5102" s="1"/>
      <c r="F5102" s="1" t="str">
        <f>IFERROR(__xludf.DUMMYFUNCTION("""COMPUTED_VALUE"""),"2022-04-10 15:50:02 UTC")</f>
        <v>2022-04-10 15:50:02 UTC</v>
      </c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>
      <c r="A5103" s="2" t="s">
        <v>5602</v>
      </c>
      <c r="B5103" s="2" t="s">
        <v>5603</v>
      </c>
      <c r="C5103" s="1"/>
      <c r="D5103" s="1"/>
      <c r="E5103" s="1"/>
      <c r="F5103" s="1" t="str">
        <f>IFERROR(__xludf.DUMMYFUNCTION("""COMPUTED_VALUE"""),"2022-04-10 15:44:15 UTC")</f>
        <v>2022-04-10 15:44:15 UTC</v>
      </c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>
      <c r="A5104" s="2" t="s">
        <v>5604</v>
      </c>
      <c r="B5104" s="1"/>
      <c r="C5104" s="1"/>
      <c r="D5104" s="1"/>
      <c r="E5104" s="1"/>
      <c r="F5104" s="1" t="str">
        <f>IFERROR(__xludf.DUMMYFUNCTION("""COMPUTED_VALUE"""),"2022-04-10 15:40:46 UTC")</f>
        <v>2022-04-10 15:40:46 UTC</v>
      </c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>
      <c r="A5105" s="2" t="s">
        <v>5605</v>
      </c>
      <c r="B5105" s="1"/>
      <c r="C5105" s="1"/>
      <c r="D5105" s="1"/>
      <c r="E5105" s="1"/>
      <c r="F5105" s="1" t="str">
        <f>IFERROR(__xludf.DUMMYFUNCTION("""COMPUTED_VALUE"""),"2022-04-10 15:39:18 UTC")</f>
        <v>2022-04-10 15:39:18 UTC</v>
      </c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>
      <c r="A5106" s="2" t="s">
        <v>5606</v>
      </c>
      <c r="B5106" s="2" t="s">
        <v>5569</v>
      </c>
      <c r="C5106" s="1"/>
      <c r="D5106" s="1"/>
      <c r="E5106" s="1"/>
      <c r="F5106" s="1" t="str">
        <f>IFERROR(__xludf.DUMMYFUNCTION("""COMPUTED_VALUE"""),"2022-04-10 15:31:09 UTC")</f>
        <v>2022-04-10 15:31:09 UTC</v>
      </c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>
      <c r="A5107" s="2" t="s">
        <v>5607</v>
      </c>
      <c r="B5107" s="2" t="s">
        <v>5569</v>
      </c>
      <c r="C5107" s="1"/>
      <c r="D5107" s="1"/>
      <c r="E5107" s="1"/>
      <c r="F5107" s="1" t="str">
        <f>IFERROR(__xludf.DUMMYFUNCTION("""COMPUTED_VALUE"""),"2022-04-10 15:31:05 UTC")</f>
        <v>2022-04-10 15:31:05 UTC</v>
      </c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>
      <c r="A5108" s="2" t="s">
        <v>5608</v>
      </c>
      <c r="B5108" s="2" t="s">
        <v>5569</v>
      </c>
      <c r="C5108" s="1"/>
      <c r="D5108" s="1"/>
      <c r="E5108" s="1"/>
      <c r="F5108" s="1" t="str">
        <f>IFERROR(__xludf.DUMMYFUNCTION("""COMPUTED_VALUE"""),"2022-04-10 15:31:04 UTC")</f>
        <v>2022-04-10 15:31:04 UTC</v>
      </c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>
      <c r="A5109" s="2" t="s">
        <v>5609</v>
      </c>
      <c r="B5109" s="1"/>
      <c r="C5109" s="1"/>
      <c r="D5109" s="1"/>
      <c r="E5109" s="1"/>
      <c r="F5109" s="1" t="str">
        <f>IFERROR(__xludf.DUMMYFUNCTION("""COMPUTED_VALUE"""),"2022-04-10 15:31:02 UTC")</f>
        <v>2022-04-10 15:31:02 UTC</v>
      </c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>
      <c r="A5110" s="2" t="s">
        <v>5610</v>
      </c>
      <c r="B5110" s="1"/>
      <c r="C5110" s="1"/>
      <c r="D5110" s="1"/>
      <c r="E5110" s="1"/>
      <c r="F5110" s="1" t="str">
        <f>IFERROR(__xludf.DUMMYFUNCTION("""COMPUTED_VALUE"""),"2022-04-10 15:31:01 UTC")</f>
        <v>2022-04-10 15:31:01 UTC</v>
      </c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>
      <c r="A5111" s="2" t="s">
        <v>5611</v>
      </c>
      <c r="B5111" s="1"/>
      <c r="C5111" s="1"/>
      <c r="D5111" s="1"/>
      <c r="E5111" s="1"/>
      <c r="F5111" s="1" t="str">
        <f>IFERROR(__xludf.DUMMYFUNCTION("""COMPUTED_VALUE"""),"2022-04-10 15:31:00 UTC")</f>
        <v>2022-04-10 15:31:00 UTC</v>
      </c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>
      <c r="A5112" s="2" t="s">
        <v>5612</v>
      </c>
      <c r="B5112" s="1"/>
      <c r="C5112" s="1"/>
      <c r="D5112" s="1"/>
      <c r="E5112" s="1"/>
      <c r="F5112" s="1" t="str">
        <f>IFERROR(__xludf.DUMMYFUNCTION("""COMPUTED_VALUE"""),"2022-04-10 15:30:58 UTC")</f>
        <v>2022-04-10 15:30:58 UTC</v>
      </c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>
      <c r="A5113" s="2" t="s">
        <v>5613</v>
      </c>
      <c r="B5113" s="2" t="s">
        <v>5569</v>
      </c>
      <c r="C5113" s="1"/>
      <c r="D5113" s="1"/>
      <c r="E5113" s="1"/>
      <c r="F5113" s="1" t="str">
        <f>IFERROR(__xludf.DUMMYFUNCTION("""COMPUTED_VALUE"""),"2022-04-10 15:30:56 UTC")</f>
        <v>2022-04-10 15:30:56 UTC</v>
      </c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>
      <c r="A5114" s="2" t="s">
        <v>5614</v>
      </c>
      <c r="B5114" s="2" t="s">
        <v>5569</v>
      </c>
      <c r="C5114" s="1"/>
      <c r="D5114" s="1"/>
      <c r="E5114" s="1"/>
      <c r="F5114" s="1" t="str">
        <f>IFERROR(__xludf.DUMMYFUNCTION("""COMPUTED_VALUE"""),"2022-04-10 15:30:53 UTC")</f>
        <v>2022-04-10 15:30:53 UTC</v>
      </c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>
      <c r="A5115" s="2" t="s">
        <v>5615</v>
      </c>
      <c r="B5115" s="1"/>
      <c r="C5115" s="1"/>
      <c r="D5115" s="1"/>
      <c r="E5115" s="1"/>
      <c r="F5115" s="1" t="str">
        <f>IFERROR(__xludf.DUMMYFUNCTION("""COMPUTED_VALUE"""),"2022-04-10 15:30:13 UTC")</f>
        <v>2022-04-10 15:30:13 UTC</v>
      </c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>
      <c r="A5116" s="2" t="s">
        <v>5616</v>
      </c>
      <c r="B5116" s="1"/>
      <c r="C5116" s="1"/>
      <c r="D5116" s="1"/>
      <c r="E5116" s="1"/>
      <c r="F5116" s="1" t="str">
        <f>IFERROR(__xludf.DUMMYFUNCTION("""COMPUTED_VALUE"""),"2022-04-10 15:30:11 UTC")</f>
        <v>2022-04-10 15:30:11 UTC</v>
      </c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>
      <c r="A5117" s="2" t="s">
        <v>5617</v>
      </c>
      <c r="B5117" s="2" t="s">
        <v>5618</v>
      </c>
      <c r="C5117" s="1"/>
      <c r="D5117" s="1"/>
      <c r="E5117" s="1"/>
      <c r="F5117" s="1" t="str">
        <f>IFERROR(__xludf.DUMMYFUNCTION("""COMPUTED_VALUE"""),"2022-04-10 15:30:03 UTC")</f>
        <v>2022-04-10 15:30:03 UTC</v>
      </c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>
      <c r="A5118" s="2" t="s">
        <v>5619</v>
      </c>
      <c r="B5118" s="1"/>
      <c r="C5118" s="1"/>
      <c r="D5118" s="1"/>
      <c r="E5118" s="1"/>
      <c r="F5118" s="1" t="str">
        <f>IFERROR(__xludf.DUMMYFUNCTION("""COMPUTED_VALUE"""),"2022-04-10 15:29:36 UTC")</f>
        <v>2022-04-10 15:29:36 UTC</v>
      </c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>
      <c r="A5119" s="2" t="s">
        <v>5620</v>
      </c>
      <c r="B5119" s="2" t="s">
        <v>5621</v>
      </c>
      <c r="C5119" s="1"/>
      <c r="D5119" s="1"/>
      <c r="E5119" s="1"/>
      <c r="F5119" s="1" t="str">
        <f>IFERROR(__xludf.DUMMYFUNCTION("""COMPUTED_VALUE"""),"2022-04-10 15:25:36 UTC")</f>
        <v>2022-04-10 15:25:36 UTC</v>
      </c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>
      <c r="A5120" s="2" t="s">
        <v>5622</v>
      </c>
      <c r="B5120" s="1"/>
      <c r="C5120" s="1"/>
      <c r="D5120" s="1"/>
      <c r="E5120" s="1"/>
      <c r="F5120" s="1" t="str">
        <f>IFERROR(__xludf.DUMMYFUNCTION("""COMPUTED_VALUE"""),"2022-04-10 15:25:06 UTC")</f>
        <v>2022-04-10 15:25:06 UTC</v>
      </c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>
      <c r="A5121" s="2" t="s">
        <v>5623</v>
      </c>
      <c r="B5121" s="1"/>
      <c r="C5121" s="1"/>
      <c r="D5121" s="1"/>
      <c r="E5121" s="1"/>
      <c r="F5121" s="1" t="str">
        <f>IFERROR(__xludf.DUMMYFUNCTION("""COMPUTED_VALUE"""),"2022-04-10 15:25:03 UTC")</f>
        <v>2022-04-10 15:25:03 UTC</v>
      </c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>
      <c r="A5122" s="2" t="s">
        <v>5624</v>
      </c>
      <c r="B5122" s="1"/>
      <c r="C5122" s="1"/>
      <c r="D5122" s="1"/>
      <c r="E5122" s="1"/>
      <c r="F5122" s="1" t="str">
        <f>IFERROR(__xludf.DUMMYFUNCTION("""COMPUTED_VALUE"""),"2022-04-10 15:23:32 UTC")</f>
        <v>2022-04-10 15:23:32 UTC</v>
      </c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>
      <c r="A5123" s="2" t="s">
        <v>5625</v>
      </c>
      <c r="B5123" s="2" t="s">
        <v>5626</v>
      </c>
      <c r="C5123" s="1"/>
      <c r="D5123" s="1"/>
      <c r="E5123" s="1"/>
      <c r="F5123" s="1" t="str">
        <f>IFERROR(__xludf.DUMMYFUNCTION("""COMPUTED_VALUE"""),"2022-04-10 15:18:22 UTC")</f>
        <v>2022-04-10 15:18:22 UTC</v>
      </c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>
      <c r="A5124" s="2" t="s">
        <v>5627</v>
      </c>
      <c r="B5124" s="2" t="s">
        <v>5628</v>
      </c>
      <c r="C5124" s="1"/>
      <c r="D5124" s="1"/>
      <c r="E5124" s="1"/>
      <c r="F5124" s="1" t="str">
        <f>IFERROR(__xludf.DUMMYFUNCTION("""COMPUTED_VALUE"""),"2022-04-10 15:14:52 UTC")</f>
        <v>2022-04-10 15:14:52 UTC</v>
      </c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>
      <c r="A5125" s="2" t="s">
        <v>5629</v>
      </c>
      <c r="B5125" s="2" t="s">
        <v>5628</v>
      </c>
      <c r="C5125" s="1"/>
      <c r="D5125" s="1"/>
      <c r="E5125" s="1"/>
      <c r="F5125" s="1" t="str">
        <f>IFERROR(__xludf.DUMMYFUNCTION("""COMPUTED_VALUE"""),"2022-04-10 15:14:19 UTC")</f>
        <v>2022-04-10 15:14:19 UTC</v>
      </c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>
      <c r="A5126" s="2" t="s">
        <v>5630</v>
      </c>
      <c r="B5126" s="1"/>
      <c r="C5126" s="1"/>
      <c r="D5126" s="1"/>
      <c r="E5126" s="1"/>
      <c r="F5126" s="1" t="str">
        <f>IFERROR(__xludf.DUMMYFUNCTION("""COMPUTED_VALUE"""),"2022-04-10 15:13:36 UTC")</f>
        <v>2022-04-10 15:13:36 UTC</v>
      </c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>
      <c r="A5127" s="2" t="s">
        <v>5631</v>
      </c>
      <c r="B5127" s="2" t="s">
        <v>5632</v>
      </c>
      <c r="C5127" s="1"/>
      <c r="D5127" s="1"/>
      <c r="E5127" s="1"/>
      <c r="F5127" s="1" t="str">
        <f>IFERROR(__xludf.DUMMYFUNCTION("""COMPUTED_VALUE"""),"2022-04-10 15:13:21 UTC")</f>
        <v>2022-04-10 15:13:21 UTC</v>
      </c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>
      <c r="A5128" s="2" t="s">
        <v>5633</v>
      </c>
      <c r="B5128" s="1"/>
      <c r="C5128" s="1"/>
      <c r="D5128" s="1"/>
      <c r="E5128" s="1"/>
      <c r="F5128" s="1" t="str">
        <f>IFERROR(__xludf.DUMMYFUNCTION("""COMPUTED_VALUE"""),"2022-04-10 15:13:16 UTC")</f>
        <v>2022-04-10 15:13:16 UTC</v>
      </c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>
      <c r="A5129" s="2" t="s">
        <v>5634</v>
      </c>
      <c r="B5129" s="1"/>
      <c r="C5129" s="1"/>
      <c r="D5129" s="1"/>
      <c r="E5129" s="1"/>
      <c r="F5129" s="1" t="str">
        <f>IFERROR(__xludf.DUMMYFUNCTION("""COMPUTED_VALUE"""),"2022-04-10 15:13:13 UTC")</f>
        <v>2022-04-10 15:13:13 UTC</v>
      </c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>
      <c r="A5130" s="2" t="s">
        <v>5635</v>
      </c>
      <c r="B5130" s="2" t="s">
        <v>5636</v>
      </c>
      <c r="C5130" s="1"/>
      <c r="D5130" s="1"/>
      <c r="E5130" s="1"/>
      <c r="F5130" s="1" t="str">
        <f>IFERROR(__xludf.DUMMYFUNCTION("""COMPUTED_VALUE"""),"2022-04-10 15:13:01 UTC")</f>
        <v>2022-04-10 15:13:01 UTC</v>
      </c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>
      <c r="A5131" s="2" t="s">
        <v>5637</v>
      </c>
      <c r="B5131" s="2" t="s">
        <v>5638</v>
      </c>
      <c r="C5131" s="1"/>
      <c r="D5131" s="1"/>
      <c r="E5131" s="1"/>
      <c r="F5131" s="1" t="str">
        <f>IFERROR(__xludf.DUMMYFUNCTION("""COMPUTED_VALUE"""),"2022-04-10 15:11:33 UTC")</f>
        <v>2022-04-10 15:11:33 UTC</v>
      </c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>
      <c r="A5132" s="2" t="s">
        <v>5639</v>
      </c>
      <c r="B5132" s="2" t="s">
        <v>5640</v>
      </c>
      <c r="C5132" s="1"/>
      <c r="D5132" s="1"/>
      <c r="E5132" s="1"/>
      <c r="F5132" s="1" t="str">
        <f>IFERROR(__xludf.DUMMYFUNCTION("""COMPUTED_VALUE"""),"2022-04-10 14:59:57 UTC")</f>
        <v>2022-04-10 14:59:57 UTC</v>
      </c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>
      <c r="A5133" s="2" t="s">
        <v>5641</v>
      </c>
      <c r="B5133" s="2" t="s">
        <v>5642</v>
      </c>
      <c r="C5133" s="1"/>
      <c r="D5133" s="1"/>
      <c r="E5133" s="1"/>
      <c r="F5133" s="1" t="str">
        <f>IFERROR(__xludf.DUMMYFUNCTION("""COMPUTED_VALUE"""),"2022-04-10 14:53:10 UTC")</f>
        <v>2022-04-10 14:53:10 UTC</v>
      </c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>
      <c r="A5134" s="2" t="s">
        <v>5643</v>
      </c>
      <c r="B5134" s="1"/>
      <c r="C5134" s="1"/>
      <c r="D5134" s="1"/>
      <c r="E5134" s="1"/>
      <c r="F5134" s="1" t="str">
        <f>IFERROR(__xludf.DUMMYFUNCTION("""COMPUTED_VALUE"""),"2022-04-10 14:52:48 UTC")</f>
        <v>2022-04-10 14:52:48 UTC</v>
      </c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>
      <c r="A5135" s="2" t="s">
        <v>5644</v>
      </c>
      <c r="B5135" s="1"/>
      <c r="C5135" s="1"/>
      <c r="D5135" s="1"/>
      <c r="E5135" s="1"/>
      <c r="F5135" s="1" t="str">
        <f>IFERROR(__xludf.DUMMYFUNCTION("""COMPUTED_VALUE"""),"2022-04-10 14:50:14 UTC")</f>
        <v>2022-04-10 14:50:14 UTC</v>
      </c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>
      <c r="A5136" s="2" t="s">
        <v>5645</v>
      </c>
      <c r="B5136" s="1"/>
      <c r="C5136" s="1"/>
      <c r="D5136" s="1"/>
      <c r="E5136" s="1"/>
      <c r="F5136" s="1" t="str">
        <f>IFERROR(__xludf.DUMMYFUNCTION("""COMPUTED_VALUE"""),"2022-04-10 14:48:53 UTC")</f>
        <v>2022-04-10 14:48:53 UTC</v>
      </c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>
      <c r="A5137" s="2" t="s">
        <v>5646</v>
      </c>
      <c r="B5137" s="2" t="s">
        <v>5569</v>
      </c>
      <c r="C5137" s="1"/>
      <c r="D5137" s="1"/>
      <c r="E5137" s="1"/>
      <c r="F5137" s="1" t="str">
        <f>IFERROR(__xludf.DUMMYFUNCTION("""COMPUTED_VALUE"""),"2022-04-10 14:48:35 UTC")</f>
        <v>2022-04-10 14:48:35 UTC</v>
      </c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>
      <c r="A5138" s="2" t="s">
        <v>5647</v>
      </c>
      <c r="B5138" s="1"/>
      <c r="C5138" s="1"/>
      <c r="D5138" s="1"/>
      <c r="E5138" s="1"/>
      <c r="F5138" s="1" t="str">
        <f>IFERROR(__xludf.DUMMYFUNCTION("""COMPUTED_VALUE"""),"2022-04-10 14:43:52 UTC")</f>
        <v>2022-04-10 14:43:52 UTC</v>
      </c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>
      <c r="A5139" s="2" t="s">
        <v>5648</v>
      </c>
      <c r="B5139" s="2" t="s">
        <v>5649</v>
      </c>
      <c r="C5139" s="1"/>
      <c r="D5139" s="1"/>
      <c r="E5139" s="1"/>
      <c r="F5139" s="1" t="str">
        <f>IFERROR(__xludf.DUMMYFUNCTION("""COMPUTED_VALUE"""),"2022-04-10 14:42:38 UTC")</f>
        <v>2022-04-10 14:42:38 UTC</v>
      </c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>
      <c r="A5140" s="2" t="s">
        <v>5650</v>
      </c>
      <c r="B5140" s="1"/>
      <c r="C5140" s="1"/>
      <c r="D5140" s="1"/>
      <c r="E5140" s="1"/>
      <c r="F5140" s="1" t="str">
        <f>IFERROR(__xludf.DUMMYFUNCTION("""COMPUTED_VALUE"""),"2022-04-10 14:39:45 UTC")</f>
        <v>2022-04-10 14:39:45 UTC</v>
      </c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>
      <c r="A5141" s="2" t="s">
        <v>5651</v>
      </c>
      <c r="B5141" s="2" t="s">
        <v>5652</v>
      </c>
      <c r="C5141" s="1"/>
      <c r="D5141" s="1"/>
      <c r="E5141" s="1"/>
      <c r="F5141" s="1" t="str">
        <f>IFERROR(__xludf.DUMMYFUNCTION("""COMPUTED_VALUE"""),"2022-04-10 14:39:43 UTC")</f>
        <v>2022-04-10 14:39:43 UTC</v>
      </c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>
      <c r="A5142" s="2" t="s">
        <v>5653</v>
      </c>
      <c r="B5142" s="1"/>
      <c r="C5142" s="1"/>
      <c r="D5142" s="1"/>
      <c r="E5142" s="1"/>
      <c r="F5142" s="1" t="str">
        <f>IFERROR(__xludf.DUMMYFUNCTION("""COMPUTED_VALUE"""),"2022-04-10 14:39:35 UTC")</f>
        <v>2022-04-10 14:39:35 UTC</v>
      </c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>
      <c r="A5143" s="2" t="s">
        <v>5654</v>
      </c>
      <c r="B5143" s="1"/>
      <c r="C5143" s="1"/>
      <c r="D5143" s="1"/>
      <c r="E5143" s="1"/>
      <c r="F5143" s="1" t="str">
        <f>IFERROR(__xludf.DUMMYFUNCTION("""COMPUTED_VALUE"""),"2022-04-10 14:38:40 UTC")</f>
        <v>2022-04-10 14:38:40 UTC</v>
      </c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>
      <c r="A5144" s="2" t="s">
        <v>5655</v>
      </c>
      <c r="B5144" s="1"/>
      <c r="C5144" s="1"/>
      <c r="D5144" s="1"/>
      <c r="E5144" s="1"/>
      <c r="F5144" s="1" t="str">
        <f>IFERROR(__xludf.DUMMYFUNCTION("""COMPUTED_VALUE"""),"2022-04-10 14:38:36 UTC")</f>
        <v>2022-04-10 14:38:36 UTC</v>
      </c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>
      <c r="A5145" s="2" t="s">
        <v>5656</v>
      </c>
      <c r="B5145" s="1"/>
      <c r="C5145" s="1"/>
      <c r="D5145" s="1"/>
      <c r="E5145" s="1"/>
      <c r="F5145" s="1" t="str">
        <f>IFERROR(__xludf.DUMMYFUNCTION("""COMPUTED_VALUE"""),"2022-04-10 14:38:25 UTC")</f>
        <v>2022-04-10 14:38:25 UTC</v>
      </c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>
      <c r="A5146" s="2" t="s">
        <v>5657</v>
      </c>
      <c r="B5146" s="1"/>
      <c r="C5146" s="1"/>
      <c r="D5146" s="1"/>
      <c r="E5146" s="1"/>
      <c r="F5146" s="1" t="str">
        <f>IFERROR(__xludf.DUMMYFUNCTION("""COMPUTED_VALUE"""),"2022-04-10 14:38:15 UTC")</f>
        <v>2022-04-10 14:38:15 UTC</v>
      </c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>
      <c r="A5147" s="2" t="s">
        <v>5658</v>
      </c>
      <c r="B5147" s="1"/>
      <c r="C5147" s="1"/>
      <c r="D5147" s="1"/>
      <c r="E5147" s="1"/>
      <c r="F5147" s="1" t="str">
        <f>IFERROR(__xludf.DUMMYFUNCTION("""COMPUTED_VALUE"""),"2022-04-10 14:37:13 UTC")</f>
        <v>2022-04-10 14:37:13 UTC</v>
      </c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>
      <c r="A5148" s="2" t="s">
        <v>5659</v>
      </c>
      <c r="B5148" s="1"/>
      <c r="C5148" s="1"/>
      <c r="D5148" s="1"/>
      <c r="E5148" s="1"/>
      <c r="F5148" s="1" t="str">
        <f>IFERROR(__xludf.DUMMYFUNCTION("""COMPUTED_VALUE"""),"2022-04-10 14:34:53 UTC")</f>
        <v>2022-04-10 14:34:53 UTC</v>
      </c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>
      <c r="A5149" s="2" t="s">
        <v>5660</v>
      </c>
      <c r="B5149" s="2" t="s">
        <v>5661</v>
      </c>
      <c r="C5149" s="1"/>
      <c r="D5149" s="1"/>
      <c r="E5149" s="1"/>
      <c r="F5149" s="1" t="str">
        <f>IFERROR(__xludf.DUMMYFUNCTION("""COMPUTED_VALUE"""),"2022-04-10 14:34:44 UTC")</f>
        <v>2022-04-10 14:34:44 UTC</v>
      </c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>
      <c r="A5150" s="2" t="s">
        <v>5662</v>
      </c>
      <c r="B5150" s="2" t="s">
        <v>5663</v>
      </c>
      <c r="C5150" s="1"/>
      <c r="D5150" s="1"/>
      <c r="E5150" s="1"/>
      <c r="F5150" s="1" t="str">
        <f>IFERROR(__xludf.DUMMYFUNCTION("""COMPUTED_VALUE"""),"2022-04-10 14:33:40 UTC")</f>
        <v>2022-04-10 14:33:40 UTC</v>
      </c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>
      <c r="A5151" s="2" t="s">
        <v>5664</v>
      </c>
      <c r="B5151" s="2" t="s">
        <v>5233</v>
      </c>
      <c r="C5151" s="1"/>
      <c r="D5151" s="1"/>
      <c r="E5151" s="1"/>
      <c r="F5151" s="1" t="str">
        <f>IFERROR(__xludf.DUMMYFUNCTION("""COMPUTED_VALUE"""),"2022-04-10 14:28:40 UTC")</f>
        <v>2022-04-10 14:28:40 UTC</v>
      </c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>
      <c r="A5152" s="2" t="s">
        <v>5665</v>
      </c>
      <c r="B5152" s="2" t="s">
        <v>5233</v>
      </c>
      <c r="C5152" s="1"/>
      <c r="D5152" s="1"/>
      <c r="E5152" s="1"/>
      <c r="F5152" s="1" t="str">
        <f>IFERROR(__xludf.DUMMYFUNCTION("""COMPUTED_VALUE"""),"2022-04-10 14:28:38 UTC")</f>
        <v>2022-04-10 14:28:38 UTC</v>
      </c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>
      <c r="A5153" s="2" t="s">
        <v>5666</v>
      </c>
      <c r="B5153" s="1"/>
      <c r="C5153" s="1"/>
      <c r="D5153" s="1"/>
      <c r="E5153" s="1"/>
      <c r="F5153" s="1" t="str">
        <f>IFERROR(__xludf.DUMMYFUNCTION("""COMPUTED_VALUE"""),"2022-04-10 14:28:16 UTC")</f>
        <v>2022-04-10 14:28:16 UTC</v>
      </c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>
      <c r="A5154" s="2" t="s">
        <v>5667</v>
      </c>
      <c r="B5154" s="2" t="s">
        <v>5668</v>
      </c>
      <c r="C5154" s="1"/>
      <c r="D5154" s="1"/>
      <c r="E5154" s="1"/>
      <c r="F5154" s="1" t="str">
        <f>IFERROR(__xludf.DUMMYFUNCTION("""COMPUTED_VALUE"""),"2022-04-10 14:27:35 UTC")</f>
        <v>2022-04-10 14:27:35 UTC</v>
      </c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>
      <c r="A5155" s="2" t="s">
        <v>5669</v>
      </c>
      <c r="B5155" s="2" t="s">
        <v>5668</v>
      </c>
      <c r="C5155" s="1"/>
      <c r="D5155" s="1"/>
      <c r="E5155" s="1"/>
      <c r="F5155" s="1" t="str">
        <f>IFERROR(__xludf.DUMMYFUNCTION("""COMPUTED_VALUE"""),"2022-04-10 14:26:50 UTC")</f>
        <v>2022-04-10 14:26:50 UTC</v>
      </c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>
      <c r="A5156" s="2" t="s">
        <v>5670</v>
      </c>
      <c r="B5156" s="1"/>
      <c r="C5156" s="1"/>
      <c r="D5156" s="1"/>
      <c r="E5156" s="1"/>
      <c r="F5156" s="1" t="str">
        <f>IFERROR(__xludf.DUMMYFUNCTION("""COMPUTED_VALUE"""),"2022-04-10 14:26:40 UTC")</f>
        <v>2022-04-10 14:26:40 UTC</v>
      </c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>
      <c r="A5157" s="2" t="s">
        <v>5671</v>
      </c>
      <c r="B5157" s="2" t="s">
        <v>5668</v>
      </c>
      <c r="C5157" s="1"/>
      <c r="D5157" s="1"/>
      <c r="E5157" s="1"/>
      <c r="F5157" s="1" t="str">
        <f>IFERROR(__xludf.DUMMYFUNCTION("""COMPUTED_VALUE"""),"2022-04-10 14:26:37 UTC")</f>
        <v>2022-04-10 14:26:37 UTC</v>
      </c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>
      <c r="A5158" s="2" t="s">
        <v>5672</v>
      </c>
      <c r="B5158" s="1"/>
      <c r="C5158" s="1"/>
      <c r="D5158" s="1"/>
      <c r="E5158" s="1"/>
      <c r="F5158" s="1" t="str">
        <f>IFERROR(__xludf.DUMMYFUNCTION("""COMPUTED_VALUE"""),"2022-04-10 14:26:27 UTC")</f>
        <v>2022-04-10 14:26:27 UTC</v>
      </c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>
      <c r="A5159" s="2" t="s">
        <v>5673</v>
      </c>
      <c r="B5159" s="2" t="s">
        <v>5674</v>
      </c>
      <c r="C5159" s="1"/>
      <c r="D5159" s="1"/>
      <c r="E5159" s="1"/>
      <c r="F5159" s="1" t="str">
        <f>IFERROR(__xludf.DUMMYFUNCTION("""COMPUTED_VALUE"""),"2022-04-10 14:23:30 UTC")</f>
        <v>2022-04-10 14:23:30 UTC</v>
      </c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>
      <c r="A5160" s="2" t="s">
        <v>5675</v>
      </c>
      <c r="B5160" s="2" t="s">
        <v>5674</v>
      </c>
      <c r="C5160" s="1"/>
      <c r="D5160" s="1"/>
      <c r="E5160" s="1"/>
      <c r="F5160" s="1" t="str">
        <f>IFERROR(__xludf.DUMMYFUNCTION("""COMPUTED_VALUE"""),"2022-04-10 14:23:25 UTC")</f>
        <v>2022-04-10 14:23:25 UTC</v>
      </c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>
      <c r="A5161" s="2" t="s">
        <v>5676</v>
      </c>
      <c r="B5161" s="1"/>
      <c r="C5161" s="1"/>
      <c r="D5161" s="1"/>
      <c r="E5161" s="1"/>
      <c r="F5161" s="1" t="str">
        <f>IFERROR(__xludf.DUMMYFUNCTION("""COMPUTED_VALUE"""),"2022-04-10 14:23:07 UTC")</f>
        <v>2022-04-10 14:23:07 UTC</v>
      </c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>
      <c r="A5162" s="2" t="s">
        <v>5677</v>
      </c>
      <c r="B5162" s="1"/>
      <c r="C5162" s="1"/>
      <c r="D5162" s="1"/>
      <c r="E5162" s="1"/>
      <c r="F5162" s="1" t="str">
        <f>IFERROR(__xludf.DUMMYFUNCTION("""COMPUTED_VALUE"""),"2022-04-10 14:22:59 UTC")</f>
        <v>2022-04-10 14:22:59 UTC</v>
      </c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>
      <c r="A5163" s="2" t="s">
        <v>5678</v>
      </c>
      <c r="B5163" s="1"/>
      <c r="C5163" s="1"/>
      <c r="D5163" s="1"/>
      <c r="E5163" s="1"/>
      <c r="F5163" s="1" t="str">
        <f>IFERROR(__xludf.DUMMYFUNCTION("""COMPUTED_VALUE"""),"2022-04-10 14:22:47 UTC")</f>
        <v>2022-04-10 14:22:47 UTC</v>
      </c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>
      <c r="A5164" s="2" t="s">
        <v>5679</v>
      </c>
      <c r="B5164" s="2" t="s">
        <v>5680</v>
      </c>
      <c r="C5164" s="1"/>
      <c r="D5164" s="1"/>
      <c r="E5164" s="1"/>
      <c r="F5164" s="1" t="str">
        <f>IFERROR(__xludf.DUMMYFUNCTION("""COMPUTED_VALUE"""),"2022-04-10 14:22:41 UTC")</f>
        <v>2022-04-10 14:22:41 UTC</v>
      </c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>
      <c r="A5165" s="2" t="s">
        <v>5681</v>
      </c>
      <c r="B5165" s="2" t="s">
        <v>5674</v>
      </c>
      <c r="C5165" s="1"/>
      <c r="D5165" s="1"/>
      <c r="E5165" s="1"/>
      <c r="F5165" s="1" t="str">
        <f>IFERROR(__xludf.DUMMYFUNCTION("""COMPUTED_VALUE"""),"2022-04-10 14:22:37 UTC")</f>
        <v>2022-04-10 14:22:37 UTC</v>
      </c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>
      <c r="A5166" s="2" t="s">
        <v>5682</v>
      </c>
      <c r="B5166" s="2" t="s">
        <v>5674</v>
      </c>
      <c r="C5166" s="1"/>
      <c r="D5166" s="1"/>
      <c r="E5166" s="1"/>
      <c r="F5166" s="1" t="str">
        <f>IFERROR(__xludf.DUMMYFUNCTION("""COMPUTED_VALUE"""),"2022-04-10 14:22:33 UTC")</f>
        <v>2022-04-10 14:22:33 UTC</v>
      </c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>
      <c r="A5167" s="2" t="s">
        <v>5683</v>
      </c>
      <c r="B5167" s="2" t="s">
        <v>5684</v>
      </c>
      <c r="C5167" s="1"/>
      <c r="D5167" s="1"/>
      <c r="E5167" s="1"/>
      <c r="F5167" s="1" t="str">
        <f>IFERROR(__xludf.DUMMYFUNCTION("""COMPUTED_VALUE"""),"2022-04-10 14:22:28 UTC")</f>
        <v>2022-04-10 14:22:28 UTC</v>
      </c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>
      <c r="A5168" s="2" t="s">
        <v>5685</v>
      </c>
      <c r="B5168" s="2" t="s">
        <v>5674</v>
      </c>
      <c r="C5168" s="1"/>
      <c r="D5168" s="1"/>
      <c r="E5168" s="1"/>
      <c r="F5168" s="1" t="str">
        <f>IFERROR(__xludf.DUMMYFUNCTION("""COMPUTED_VALUE"""),"2022-04-10 14:22:24 UTC")</f>
        <v>2022-04-10 14:22:24 UTC</v>
      </c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>
      <c r="A5169" s="2" t="s">
        <v>5686</v>
      </c>
      <c r="B5169" s="2" t="s">
        <v>5674</v>
      </c>
      <c r="C5169" s="1"/>
      <c r="D5169" s="1"/>
      <c r="E5169" s="1"/>
      <c r="F5169" s="1" t="str">
        <f>IFERROR(__xludf.DUMMYFUNCTION("""COMPUTED_VALUE"""),"2022-04-10 14:22:12 UTC")</f>
        <v>2022-04-10 14:22:12 UTC</v>
      </c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>
      <c r="A5170" s="2" t="s">
        <v>5687</v>
      </c>
      <c r="B5170" s="2" t="s">
        <v>5674</v>
      </c>
      <c r="C5170" s="1"/>
      <c r="D5170" s="1"/>
      <c r="E5170" s="1"/>
      <c r="F5170" s="1" t="str">
        <f>IFERROR(__xludf.DUMMYFUNCTION("""COMPUTED_VALUE"""),"2022-04-10 14:22:06 UTC")</f>
        <v>2022-04-10 14:22:06 UTC</v>
      </c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>
      <c r="A5171" s="2" t="s">
        <v>5688</v>
      </c>
      <c r="B5171" s="1"/>
      <c r="C5171" s="1"/>
      <c r="D5171" s="1"/>
      <c r="E5171" s="1"/>
      <c r="F5171" s="1" t="str">
        <f>IFERROR(__xludf.DUMMYFUNCTION("""COMPUTED_VALUE"""),"2022-04-10 14:21:59 UTC")</f>
        <v>2022-04-10 14:21:59 UTC</v>
      </c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>
      <c r="A5172" s="2" t="s">
        <v>5689</v>
      </c>
      <c r="B5172" s="2" t="s">
        <v>5690</v>
      </c>
      <c r="C5172" s="1"/>
      <c r="D5172" s="1"/>
      <c r="E5172" s="1"/>
      <c r="F5172" s="1" t="str">
        <f>IFERROR(__xludf.DUMMYFUNCTION("""COMPUTED_VALUE"""),"2022-04-10 14:21:52 UTC")</f>
        <v>2022-04-10 14:21:52 UTC</v>
      </c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>
      <c r="A5173" s="2" t="s">
        <v>5691</v>
      </c>
      <c r="B5173" s="2" t="s">
        <v>5674</v>
      </c>
      <c r="C5173" s="1"/>
      <c r="D5173" s="1"/>
      <c r="E5173" s="1"/>
      <c r="F5173" s="1" t="str">
        <f>IFERROR(__xludf.DUMMYFUNCTION("""COMPUTED_VALUE"""),"2022-04-10 14:21:48 UTC")</f>
        <v>2022-04-10 14:21:48 UTC</v>
      </c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>
      <c r="A5174" s="2" t="s">
        <v>5692</v>
      </c>
      <c r="B5174" s="2" t="s">
        <v>5674</v>
      </c>
      <c r="C5174" s="1"/>
      <c r="D5174" s="1"/>
      <c r="E5174" s="1"/>
      <c r="F5174" s="1" t="str">
        <f>IFERROR(__xludf.DUMMYFUNCTION("""COMPUTED_VALUE"""),"2022-04-10 14:21:43 UTC")</f>
        <v>2022-04-10 14:21:43 UTC</v>
      </c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>
      <c r="A5175" s="2" t="s">
        <v>5693</v>
      </c>
      <c r="B5175" s="2" t="s">
        <v>5066</v>
      </c>
      <c r="C5175" s="1"/>
      <c r="D5175" s="1"/>
      <c r="E5175" s="1"/>
      <c r="F5175" s="1" t="str">
        <f>IFERROR(__xludf.DUMMYFUNCTION("""COMPUTED_VALUE"""),"2022-04-10 14:21:11 UTC")</f>
        <v>2022-04-10 14:21:11 UTC</v>
      </c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>
      <c r="A5176" s="2" t="s">
        <v>5694</v>
      </c>
      <c r="B5176" s="1"/>
      <c r="C5176" s="1"/>
      <c r="D5176" s="1"/>
      <c r="E5176" s="1"/>
      <c r="F5176" s="1" t="str">
        <f>IFERROR(__xludf.DUMMYFUNCTION("""COMPUTED_VALUE"""),"2022-04-10 14:21:06 UTC")</f>
        <v>2022-04-10 14:21:06 UTC</v>
      </c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>
      <c r="A5177" s="2" t="s">
        <v>5695</v>
      </c>
      <c r="B5177" s="1"/>
      <c r="C5177" s="1"/>
      <c r="D5177" s="1"/>
      <c r="E5177" s="1"/>
      <c r="F5177" s="1" t="str">
        <f>IFERROR(__xludf.DUMMYFUNCTION("""COMPUTED_VALUE"""),"2022-04-10 14:21:02 UTC")</f>
        <v>2022-04-10 14:21:02 UTC</v>
      </c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>
      <c r="A5178" s="2" t="s">
        <v>5696</v>
      </c>
      <c r="B5178" s="1"/>
      <c r="C5178" s="1"/>
      <c r="D5178" s="1"/>
      <c r="E5178" s="1"/>
      <c r="F5178" s="1" t="str">
        <f>IFERROR(__xludf.DUMMYFUNCTION("""COMPUTED_VALUE"""),"2022-04-10 14:20:58 UTC")</f>
        <v>2022-04-10 14:20:58 UTC</v>
      </c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>
      <c r="A5179" s="2" t="s">
        <v>5697</v>
      </c>
      <c r="B5179" s="1"/>
      <c r="C5179" s="1"/>
      <c r="D5179" s="1"/>
      <c r="E5179" s="1"/>
      <c r="F5179" s="1" t="str">
        <f>IFERROR(__xludf.DUMMYFUNCTION("""COMPUTED_VALUE"""),"2022-04-10 14:20:55 UTC")</f>
        <v>2022-04-10 14:20:55 UTC</v>
      </c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>
      <c r="A5180" s="2" t="s">
        <v>5698</v>
      </c>
      <c r="B5180" s="2" t="s">
        <v>5066</v>
      </c>
      <c r="C5180" s="1"/>
      <c r="D5180" s="1"/>
      <c r="E5180" s="1"/>
      <c r="F5180" s="1" t="str">
        <f>IFERROR(__xludf.DUMMYFUNCTION("""COMPUTED_VALUE"""),"2022-04-10 14:20:53 UTC")</f>
        <v>2022-04-10 14:20:53 UTC</v>
      </c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>
      <c r="A5181" s="2" t="s">
        <v>5699</v>
      </c>
      <c r="B5181" s="1"/>
      <c r="C5181" s="1"/>
      <c r="D5181" s="1"/>
      <c r="E5181" s="1"/>
      <c r="F5181" s="1" t="str">
        <f>IFERROR(__xludf.DUMMYFUNCTION("""COMPUTED_VALUE"""),"2022-04-10 14:20:33 UTC")</f>
        <v>2022-04-10 14:20:33 UTC</v>
      </c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>
      <c r="A5182" s="2" t="s">
        <v>5700</v>
      </c>
      <c r="B5182" s="2" t="s">
        <v>5066</v>
      </c>
      <c r="C5182" s="1"/>
      <c r="D5182" s="1"/>
      <c r="E5182" s="1"/>
      <c r="F5182" s="1" t="str">
        <f>IFERROR(__xludf.DUMMYFUNCTION("""COMPUTED_VALUE"""),"2022-04-10 14:17:14 UTC")</f>
        <v>2022-04-10 14:17:14 UTC</v>
      </c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>
      <c r="A5183" s="2" t="s">
        <v>5701</v>
      </c>
      <c r="B5183" s="1"/>
      <c r="C5183" s="1"/>
      <c r="D5183" s="1"/>
      <c r="E5183" s="1"/>
      <c r="F5183" s="1" t="str">
        <f>IFERROR(__xludf.DUMMYFUNCTION("""COMPUTED_VALUE"""),"2022-04-10 14:17:04 UTC")</f>
        <v>2022-04-10 14:17:04 UTC</v>
      </c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>
      <c r="A5184" s="2" t="s">
        <v>5702</v>
      </c>
      <c r="B5184" s="2" t="s">
        <v>3364</v>
      </c>
      <c r="C5184" s="1"/>
      <c r="D5184" s="1"/>
      <c r="E5184" s="1"/>
      <c r="F5184" s="1" t="str">
        <f>IFERROR(__xludf.DUMMYFUNCTION("""COMPUTED_VALUE"""),"2022-04-10 14:16:34 UTC")</f>
        <v>2022-04-10 14:16:34 UTC</v>
      </c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>
      <c r="A5185" s="2" t="s">
        <v>5703</v>
      </c>
      <c r="B5185" s="2" t="s">
        <v>5066</v>
      </c>
      <c r="C5185" s="1"/>
      <c r="D5185" s="1"/>
      <c r="E5185" s="1"/>
      <c r="F5185" s="1" t="str">
        <f>IFERROR(__xludf.DUMMYFUNCTION("""COMPUTED_VALUE"""),"2022-04-10 14:16:32 UTC")</f>
        <v>2022-04-10 14:16:32 UTC</v>
      </c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>
      <c r="A5186" s="2" t="s">
        <v>5704</v>
      </c>
      <c r="B5186" s="2" t="s">
        <v>5705</v>
      </c>
      <c r="C5186" s="1"/>
      <c r="D5186" s="1"/>
      <c r="E5186" s="1"/>
      <c r="F5186" s="1" t="str">
        <f>IFERROR(__xludf.DUMMYFUNCTION("""COMPUTED_VALUE"""),"2022-04-10 14:16:30 UTC")</f>
        <v>2022-04-10 14:16:30 UTC</v>
      </c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>
      <c r="A5187" s="2" t="s">
        <v>5706</v>
      </c>
      <c r="B5187" s="2" t="s">
        <v>5066</v>
      </c>
      <c r="C5187" s="1"/>
      <c r="D5187" s="1"/>
      <c r="E5187" s="1"/>
      <c r="F5187" s="1" t="str">
        <f>IFERROR(__xludf.DUMMYFUNCTION("""COMPUTED_VALUE"""),"2022-04-10 14:16:29 UTC")</f>
        <v>2022-04-10 14:16:29 UTC</v>
      </c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>
      <c r="A5188" s="2" t="s">
        <v>5707</v>
      </c>
      <c r="B5188" s="2" t="s">
        <v>5705</v>
      </c>
      <c r="C5188" s="1"/>
      <c r="D5188" s="1"/>
      <c r="E5188" s="1"/>
      <c r="F5188" s="1" t="str">
        <f>IFERROR(__xludf.DUMMYFUNCTION("""COMPUTED_VALUE"""),"2022-04-10 14:16:28 UTC")</f>
        <v>2022-04-10 14:16:28 UTC</v>
      </c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>
      <c r="A5189" s="2" t="s">
        <v>5708</v>
      </c>
      <c r="B5189" s="2" t="s">
        <v>5066</v>
      </c>
      <c r="C5189" s="1"/>
      <c r="D5189" s="1"/>
      <c r="E5189" s="1"/>
      <c r="F5189" s="1" t="str">
        <f>IFERROR(__xludf.DUMMYFUNCTION("""COMPUTED_VALUE"""),"2022-04-10 14:16:27 UTC")</f>
        <v>2022-04-10 14:16:27 UTC</v>
      </c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>
      <c r="A5190" s="2" t="s">
        <v>5709</v>
      </c>
      <c r="B5190" s="1"/>
      <c r="C5190" s="1"/>
      <c r="D5190" s="1"/>
      <c r="E5190" s="1"/>
      <c r="F5190" s="1" t="str">
        <f>IFERROR(__xludf.DUMMYFUNCTION("""COMPUTED_VALUE"""),"2022-04-10 14:16:25 UTC")</f>
        <v>2022-04-10 14:16:25 UTC</v>
      </c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>
      <c r="A5191" s="2" t="s">
        <v>5710</v>
      </c>
      <c r="B5191" s="2" t="s">
        <v>5705</v>
      </c>
      <c r="C5191" s="1"/>
      <c r="D5191" s="1"/>
      <c r="E5191" s="1"/>
      <c r="F5191" s="1" t="str">
        <f>IFERROR(__xludf.DUMMYFUNCTION("""COMPUTED_VALUE"""),"2022-04-10 14:16:24 UTC")</f>
        <v>2022-04-10 14:16:24 UTC</v>
      </c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>
      <c r="A5192" s="2" t="s">
        <v>5711</v>
      </c>
      <c r="B5192" s="1"/>
      <c r="C5192" s="1"/>
      <c r="D5192" s="1"/>
      <c r="E5192" s="1"/>
      <c r="F5192" s="1" t="str">
        <f>IFERROR(__xludf.DUMMYFUNCTION("""COMPUTED_VALUE"""),"2022-04-10 14:16:23 UTC")</f>
        <v>2022-04-10 14:16:23 UTC</v>
      </c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>
      <c r="A5193" s="2" t="s">
        <v>5712</v>
      </c>
      <c r="B5193" s="2" t="s">
        <v>5705</v>
      </c>
      <c r="C5193" s="1"/>
      <c r="D5193" s="1"/>
      <c r="E5193" s="1"/>
      <c r="F5193" s="1" t="str">
        <f>IFERROR(__xludf.DUMMYFUNCTION("""COMPUTED_VALUE"""),"2022-04-10 14:16:22 UTC")</f>
        <v>2022-04-10 14:16:22 UTC</v>
      </c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>
      <c r="A5194" s="2" t="s">
        <v>5713</v>
      </c>
      <c r="B5194" s="2" t="s">
        <v>5066</v>
      </c>
      <c r="C5194" s="1"/>
      <c r="D5194" s="1"/>
      <c r="E5194" s="1"/>
      <c r="F5194" s="1" t="str">
        <f>IFERROR(__xludf.DUMMYFUNCTION("""COMPUTED_VALUE"""),"2022-04-10 14:16:21 UTC")</f>
        <v>2022-04-10 14:16:21 UTC</v>
      </c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>
      <c r="A5195" s="2" t="s">
        <v>5714</v>
      </c>
      <c r="B5195" s="2" t="s">
        <v>5705</v>
      </c>
      <c r="C5195" s="1"/>
      <c r="D5195" s="1"/>
      <c r="E5195" s="1"/>
      <c r="F5195" s="1" t="str">
        <f>IFERROR(__xludf.DUMMYFUNCTION("""COMPUTED_VALUE"""),"2022-04-10 14:16:18 UTC")</f>
        <v>2022-04-10 14:16:18 UTC</v>
      </c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>
      <c r="A5196" s="2" t="s">
        <v>5715</v>
      </c>
      <c r="B5196" s="1"/>
      <c r="C5196" s="1"/>
      <c r="D5196" s="1"/>
      <c r="E5196" s="1"/>
      <c r="F5196" s="1" t="str">
        <f>IFERROR(__xludf.DUMMYFUNCTION("""COMPUTED_VALUE"""),"2022-04-10 14:16:17 UTC")</f>
        <v>2022-04-10 14:16:17 UTC</v>
      </c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>
      <c r="A5197" s="2" t="s">
        <v>5716</v>
      </c>
      <c r="B5197" s="2" t="s">
        <v>5705</v>
      </c>
      <c r="C5197" s="1"/>
      <c r="D5197" s="1"/>
      <c r="E5197" s="1"/>
      <c r="F5197" s="1" t="str">
        <f>IFERROR(__xludf.DUMMYFUNCTION("""COMPUTED_VALUE"""),"2022-04-10 14:16:15 UTC")</f>
        <v>2022-04-10 14:16:15 UTC</v>
      </c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>
      <c r="A5198" s="2" t="s">
        <v>5717</v>
      </c>
      <c r="B5198" s="2" t="s">
        <v>5066</v>
      </c>
      <c r="C5198" s="1"/>
      <c r="D5198" s="1"/>
      <c r="E5198" s="1"/>
      <c r="F5198" s="1" t="str">
        <f>IFERROR(__xludf.DUMMYFUNCTION("""COMPUTED_VALUE"""),"2022-04-10 14:16:14 UTC")</f>
        <v>2022-04-10 14:16:14 UTC</v>
      </c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>
      <c r="A5199" s="2" t="s">
        <v>5717</v>
      </c>
      <c r="B5199" s="2" t="s">
        <v>5705</v>
      </c>
      <c r="C5199" s="1"/>
      <c r="D5199" s="1"/>
      <c r="E5199" s="1"/>
      <c r="F5199" s="1" t="str">
        <f>IFERROR(__xludf.DUMMYFUNCTION("""COMPUTED_VALUE"""),"2022-04-10 14:16:14 UTC")</f>
        <v>2022-04-10 14:16:14 UTC</v>
      </c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>
      <c r="A5200" s="2" t="s">
        <v>5718</v>
      </c>
      <c r="B5200" s="2" t="s">
        <v>5705</v>
      </c>
      <c r="C5200" s="1"/>
      <c r="D5200" s="1"/>
      <c r="E5200" s="1"/>
      <c r="F5200" s="1" t="str">
        <f>IFERROR(__xludf.DUMMYFUNCTION("""COMPUTED_VALUE"""),"2022-04-10 14:16:12 UTC")</f>
        <v>2022-04-10 14:16:12 UTC</v>
      </c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>
      <c r="A5201" s="2" t="s">
        <v>5719</v>
      </c>
      <c r="B5201" s="1"/>
      <c r="C5201" s="1"/>
      <c r="D5201" s="1"/>
      <c r="E5201" s="1"/>
      <c r="F5201" s="1" t="str">
        <f>IFERROR(__xludf.DUMMYFUNCTION("""COMPUTED_VALUE"""),"2022-04-10 14:16:10 UTC")</f>
        <v>2022-04-10 14:16:10 UTC</v>
      </c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>
      <c r="A5202" s="2" t="s">
        <v>5720</v>
      </c>
      <c r="B5202" s="2" t="s">
        <v>5705</v>
      </c>
      <c r="C5202" s="1"/>
      <c r="D5202" s="1"/>
      <c r="E5202" s="1"/>
      <c r="F5202" s="1" t="str">
        <f>IFERROR(__xludf.DUMMYFUNCTION("""COMPUTED_VALUE"""),"2022-04-10 14:16:09 UTC")</f>
        <v>2022-04-10 14:16:09 UTC</v>
      </c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>
      <c r="A5203" s="2" t="s">
        <v>5721</v>
      </c>
      <c r="B5203" s="2" t="s">
        <v>5705</v>
      </c>
      <c r="C5203" s="1"/>
      <c r="D5203" s="1"/>
      <c r="E5203" s="1"/>
      <c r="F5203" s="1" t="str">
        <f>IFERROR(__xludf.DUMMYFUNCTION("""COMPUTED_VALUE"""),"2022-04-10 14:16:07 UTC")</f>
        <v>2022-04-10 14:16:07 UTC</v>
      </c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>
      <c r="A5204" s="2" t="s">
        <v>5722</v>
      </c>
      <c r="B5204" s="1"/>
      <c r="C5204" s="1"/>
      <c r="D5204" s="1"/>
      <c r="E5204" s="1"/>
      <c r="F5204" s="1" t="str">
        <f>IFERROR(__xludf.DUMMYFUNCTION("""COMPUTED_VALUE"""),"2022-04-10 14:16:04 UTC")</f>
        <v>2022-04-10 14:16:04 UTC</v>
      </c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>
      <c r="A5205" s="2" t="s">
        <v>5723</v>
      </c>
      <c r="B5205" s="1"/>
      <c r="C5205" s="1"/>
      <c r="D5205" s="1"/>
      <c r="E5205" s="1"/>
      <c r="F5205" s="1" t="str">
        <f>IFERROR(__xludf.DUMMYFUNCTION("""COMPUTED_VALUE"""),"2022-04-10 14:16:00 UTC")</f>
        <v>2022-04-10 14:16:00 UTC</v>
      </c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>
      <c r="A5206" s="2" t="s">
        <v>5724</v>
      </c>
      <c r="B5206" s="1"/>
      <c r="C5206" s="1"/>
      <c r="D5206" s="1"/>
      <c r="E5206" s="1"/>
      <c r="F5206" s="1" t="str">
        <f>IFERROR(__xludf.DUMMYFUNCTION("""COMPUTED_VALUE"""),"2022-04-10 14:15:58 UTC")</f>
        <v>2022-04-10 14:15:58 UTC</v>
      </c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>
      <c r="A5207" s="2" t="s">
        <v>5725</v>
      </c>
      <c r="B5207" s="2" t="s">
        <v>5705</v>
      </c>
      <c r="C5207" s="1"/>
      <c r="D5207" s="1"/>
      <c r="E5207" s="1"/>
      <c r="F5207" s="1" t="str">
        <f>IFERROR(__xludf.DUMMYFUNCTION("""COMPUTED_VALUE"""),"2022-04-10 14:15:56 UTC")</f>
        <v>2022-04-10 14:15:56 UTC</v>
      </c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>
      <c r="A5208" s="2" t="s">
        <v>5726</v>
      </c>
      <c r="B5208" s="1"/>
      <c r="C5208" s="1"/>
      <c r="D5208" s="1"/>
      <c r="E5208" s="1"/>
      <c r="F5208" s="1" t="str">
        <f>IFERROR(__xludf.DUMMYFUNCTION("""COMPUTED_VALUE"""),"2022-04-10 14:15:54 UTC")</f>
        <v>2022-04-10 14:15:54 UTC</v>
      </c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>
      <c r="A5209" s="2" t="s">
        <v>5727</v>
      </c>
      <c r="B5209" s="1"/>
      <c r="C5209" s="1"/>
      <c r="D5209" s="1"/>
      <c r="E5209" s="1"/>
      <c r="F5209" s="1" t="str">
        <f>IFERROR(__xludf.DUMMYFUNCTION("""COMPUTED_VALUE"""),"2022-04-10 14:15:49 UTC")</f>
        <v>2022-04-10 14:15:49 UTC</v>
      </c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>
      <c r="A5210" s="2" t="s">
        <v>5727</v>
      </c>
      <c r="B5210" s="2" t="s">
        <v>5705</v>
      </c>
      <c r="C5210" s="1"/>
      <c r="D5210" s="1"/>
      <c r="E5210" s="1"/>
      <c r="F5210" s="1" t="str">
        <f>IFERROR(__xludf.DUMMYFUNCTION("""COMPUTED_VALUE"""),"2022-04-10 14:15:49 UTC")</f>
        <v>2022-04-10 14:15:49 UTC</v>
      </c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>
      <c r="A5211" s="2" t="s">
        <v>5728</v>
      </c>
      <c r="B5211" s="1"/>
      <c r="C5211" s="1"/>
      <c r="D5211" s="1"/>
      <c r="E5211" s="1"/>
      <c r="F5211" s="1" t="str">
        <f>IFERROR(__xludf.DUMMYFUNCTION("""COMPUTED_VALUE"""),"2022-04-10 14:15:46 UTC")</f>
        <v>2022-04-10 14:15:46 UTC</v>
      </c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>
      <c r="A5212" s="2" t="s">
        <v>5729</v>
      </c>
      <c r="B5212" s="1"/>
      <c r="C5212" s="1"/>
      <c r="D5212" s="1"/>
      <c r="E5212" s="1"/>
      <c r="F5212" s="1" t="str">
        <f>IFERROR(__xludf.DUMMYFUNCTION("""COMPUTED_VALUE"""),"2022-04-10 14:15:44 UTC")</f>
        <v>2022-04-10 14:15:44 UTC</v>
      </c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>
      <c r="A5213" s="2" t="s">
        <v>5730</v>
      </c>
      <c r="B5213" s="2" t="s">
        <v>5731</v>
      </c>
      <c r="C5213" s="1"/>
      <c r="D5213" s="1"/>
      <c r="E5213" s="1"/>
      <c r="F5213" s="1" t="str">
        <f>IFERROR(__xludf.DUMMYFUNCTION("""COMPUTED_VALUE"""),"2022-04-10 14:14:38 UTC")</f>
        <v>2022-04-10 14:14:38 UTC</v>
      </c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>
      <c r="A5214" s="2" t="s">
        <v>5732</v>
      </c>
      <c r="B5214" s="2" t="s">
        <v>5705</v>
      </c>
      <c r="C5214" s="1"/>
      <c r="D5214" s="1"/>
      <c r="E5214" s="1"/>
      <c r="F5214" s="1" t="str">
        <f>IFERROR(__xludf.DUMMYFUNCTION("""COMPUTED_VALUE"""),"2022-04-10 14:14:02 UTC")</f>
        <v>2022-04-10 14:14:02 UTC</v>
      </c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>
      <c r="A5215" s="2" t="s">
        <v>5733</v>
      </c>
      <c r="B5215" s="2" t="s">
        <v>5705</v>
      </c>
      <c r="C5215" s="1"/>
      <c r="D5215" s="1"/>
      <c r="E5215" s="1"/>
      <c r="F5215" s="1" t="str">
        <f>IFERROR(__xludf.DUMMYFUNCTION("""COMPUTED_VALUE"""),"2022-04-10 14:14:00 UTC")</f>
        <v>2022-04-10 14:14:00 UTC</v>
      </c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>
      <c r="A5216" s="2" t="s">
        <v>5734</v>
      </c>
      <c r="B5216" s="1"/>
      <c r="C5216" s="1"/>
      <c r="D5216" s="1"/>
      <c r="E5216" s="1"/>
      <c r="F5216" s="1" t="str">
        <f>IFERROR(__xludf.DUMMYFUNCTION("""COMPUTED_VALUE"""),"2022-04-10 14:13:58 UTC")</f>
        <v>2022-04-10 14:13:58 UTC</v>
      </c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>
      <c r="A5217" s="2" t="s">
        <v>5735</v>
      </c>
      <c r="B5217" s="2" t="s">
        <v>5705</v>
      </c>
      <c r="C5217" s="1"/>
      <c r="D5217" s="1"/>
      <c r="E5217" s="1"/>
      <c r="F5217" s="1" t="str">
        <f>IFERROR(__xludf.DUMMYFUNCTION("""COMPUTED_VALUE"""),"2022-04-10 14:13:56 UTC")</f>
        <v>2022-04-10 14:13:56 UTC</v>
      </c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>
      <c r="A5218" s="2" t="s">
        <v>5736</v>
      </c>
      <c r="B5218" s="1"/>
      <c r="C5218" s="1"/>
      <c r="D5218" s="1"/>
      <c r="E5218" s="1"/>
      <c r="F5218" s="1" t="str">
        <f>IFERROR(__xludf.DUMMYFUNCTION("""COMPUTED_VALUE"""),"2022-04-10 14:13:43 UTC")</f>
        <v>2022-04-10 14:13:43 UTC</v>
      </c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>
      <c r="A5219" s="2" t="s">
        <v>5737</v>
      </c>
      <c r="B5219" s="2" t="s">
        <v>5663</v>
      </c>
      <c r="C5219" s="1"/>
      <c r="D5219" s="1"/>
      <c r="E5219" s="1"/>
      <c r="F5219" s="1" t="str">
        <f>IFERROR(__xludf.DUMMYFUNCTION("""COMPUTED_VALUE"""),"2022-04-10 14:13:36 UTC")</f>
        <v>2022-04-10 14:13:36 UTC</v>
      </c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>
      <c r="A5220" s="2" t="s">
        <v>5738</v>
      </c>
      <c r="B5220" s="2" t="s">
        <v>5663</v>
      </c>
      <c r="C5220" s="1"/>
      <c r="D5220" s="1"/>
      <c r="E5220" s="1"/>
      <c r="F5220" s="1" t="str">
        <f>IFERROR(__xludf.DUMMYFUNCTION("""COMPUTED_VALUE"""),"2022-04-10 14:13:34 UTC")</f>
        <v>2022-04-10 14:13:34 UTC</v>
      </c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>
      <c r="A5221" s="2" t="s">
        <v>5739</v>
      </c>
      <c r="B5221" s="2" t="s">
        <v>5663</v>
      </c>
      <c r="C5221" s="1"/>
      <c r="D5221" s="1"/>
      <c r="E5221" s="1"/>
      <c r="F5221" s="1" t="str">
        <f>IFERROR(__xludf.DUMMYFUNCTION("""COMPUTED_VALUE"""),"2022-04-10 14:13:32 UTC")</f>
        <v>2022-04-10 14:13:32 UTC</v>
      </c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>
      <c r="A5222" s="2" t="s">
        <v>5740</v>
      </c>
      <c r="B5222" s="2" t="s">
        <v>5663</v>
      </c>
      <c r="C5222" s="1"/>
      <c r="D5222" s="1"/>
      <c r="E5222" s="1"/>
      <c r="F5222" s="1" t="str">
        <f>IFERROR(__xludf.DUMMYFUNCTION("""COMPUTED_VALUE"""),"2022-04-10 14:13:28 UTC")</f>
        <v>2022-04-10 14:13:28 UTC</v>
      </c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>
      <c r="A5223" s="2" t="s">
        <v>5741</v>
      </c>
      <c r="B5223" s="2" t="s">
        <v>5663</v>
      </c>
      <c r="C5223" s="1"/>
      <c r="D5223" s="1"/>
      <c r="E5223" s="1"/>
      <c r="F5223" s="1" t="str">
        <f>IFERROR(__xludf.DUMMYFUNCTION("""COMPUTED_VALUE"""),"2022-04-10 14:13:26 UTC")</f>
        <v>2022-04-10 14:13:26 UTC</v>
      </c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>
      <c r="A5224" s="2" t="s">
        <v>5742</v>
      </c>
      <c r="B5224" s="2" t="s">
        <v>5663</v>
      </c>
      <c r="C5224" s="1"/>
      <c r="D5224" s="1"/>
      <c r="E5224" s="1"/>
      <c r="F5224" s="1" t="str">
        <f>IFERROR(__xludf.DUMMYFUNCTION("""COMPUTED_VALUE"""),"2022-04-10 14:13:07 UTC")</f>
        <v>2022-04-10 14:13:07 UTC</v>
      </c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>
      <c r="A5225" s="2" t="s">
        <v>5743</v>
      </c>
      <c r="B5225" s="2" t="s">
        <v>5744</v>
      </c>
      <c r="C5225" s="1"/>
      <c r="D5225" s="1"/>
      <c r="E5225" s="1"/>
      <c r="F5225" s="1" t="str">
        <f>IFERROR(__xludf.DUMMYFUNCTION("""COMPUTED_VALUE"""),"2022-04-10 14:13:05 UTC")</f>
        <v>2022-04-10 14:13:05 UTC</v>
      </c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>
      <c r="A5226" s="2" t="s">
        <v>5745</v>
      </c>
      <c r="B5226" s="2" t="s">
        <v>5744</v>
      </c>
      <c r="C5226" s="1"/>
      <c r="D5226" s="1"/>
      <c r="E5226" s="1"/>
      <c r="F5226" s="1" t="str">
        <f>IFERROR(__xludf.DUMMYFUNCTION("""COMPUTED_VALUE"""),"2022-04-10 14:13:02 UTC")</f>
        <v>2022-04-10 14:13:02 UTC</v>
      </c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>
      <c r="A5227" s="2" t="s">
        <v>5746</v>
      </c>
      <c r="B5227" s="2" t="s">
        <v>5744</v>
      </c>
      <c r="C5227" s="1"/>
      <c r="D5227" s="1"/>
      <c r="E5227" s="1"/>
      <c r="F5227" s="1" t="str">
        <f>IFERROR(__xludf.DUMMYFUNCTION("""COMPUTED_VALUE"""),"2022-04-10 14:12:54 UTC")</f>
        <v>2022-04-10 14:12:54 UTC</v>
      </c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>
      <c r="A5228" s="2" t="s">
        <v>5747</v>
      </c>
      <c r="B5228" s="2" t="s">
        <v>5663</v>
      </c>
      <c r="C5228" s="1"/>
      <c r="D5228" s="1"/>
      <c r="E5228" s="1"/>
      <c r="F5228" s="1" t="str">
        <f>IFERROR(__xludf.DUMMYFUNCTION("""COMPUTED_VALUE"""),"2022-04-10 14:12:40 UTC")</f>
        <v>2022-04-10 14:12:40 UTC</v>
      </c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>
      <c r="A5229" s="2" t="s">
        <v>5748</v>
      </c>
      <c r="B5229" s="1"/>
      <c r="C5229" s="1"/>
      <c r="D5229" s="1"/>
      <c r="E5229" s="1"/>
      <c r="F5229" s="1" t="str">
        <f>IFERROR(__xludf.DUMMYFUNCTION("""COMPUTED_VALUE"""),"2022-04-10 14:08:35 UTC")</f>
        <v>2022-04-10 14:08:35 UTC</v>
      </c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>
      <c r="A5230" s="2" t="s">
        <v>5749</v>
      </c>
      <c r="B5230" s="2" t="s">
        <v>5750</v>
      </c>
      <c r="C5230" s="1"/>
      <c r="D5230" s="1"/>
      <c r="E5230" s="1"/>
      <c r="F5230" s="1" t="str">
        <f>IFERROR(__xludf.DUMMYFUNCTION("""COMPUTED_VALUE"""),"2022-04-10 14:07:29 UTC")</f>
        <v>2022-04-10 14:07:29 UTC</v>
      </c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>
      <c r="A5231" s="2" t="s">
        <v>5751</v>
      </c>
      <c r="B5231" s="1"/>
      <c r="C5231" s="1"/>
      <c r="D5231" s="1"/>
      <c r="E5231" s="1"/>
      <c r="F5231" s="1" t="str">
        <f>IFERROR(__xludf.DUMMYFUNCTION("""COMPUTED_VALUE"""),"2022-04-10 14:06:21 UTC")</f>
        <v>2022-04-10 14:06:21 UTC</v>
      </c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>
      <c r="A5232" s="2" t="s">
        <v>5752</v>
      </c>
      <c r="B5232" s="2" t="s">
        <v>5750</v>
      </c>
      <c r="C5232" s="1"/>
      <c r="D5232" s="1"/>
      <c r="E5232" s="1"/>
      <c r="F5232" s="1" t="str">
        <f>IFERROR(__xludf.DUMMYFUNCTION("""COMPUTED_VALUE"""),"2022-04-10 14:06:18 UTC")</f>
        <v>2022-04-10 14:06:18 UTC</v>
      </c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>
      <c r="A5233" s="2" t="s">
        <v>5753</v>
      </c>
      <c r="B5233" s="2" t="s">
        <v>5754</v>
      </c>
      <c r="C5233" s="1"/>
      <c r="D5233" s="1"/>
      <c r="E5233" s="1"/>
      <c r="F5233" s="1" t="str">
        <f>IFERROR(__xludf.DUMMYFUNCTION("""COMPUTED_VALUE"""),"2022-04-10 14:04:23 UTC")</f>
        <v>2022-04-10 14:04:23 UTC</v>
      </c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>
      <c r="A5234" s="2" t="s">
        <v>5755</v>
      </c>
      <c r="B5234" s="1"/>
      <c r="C5234" s="1"/>
      <c r="D5234" s="1"/>
      <c r="E5234" s="1"/>
      <c r="F5234" s="1" t="str">
        <f>IFERROR(__xludf.DUMMYFUNCTION("""COMPUTED_VALUE"""),"2022-04-10 14:02:54 UTC")</f>
        <v>2022-04-10 14:02:54 UTC</v>
      </c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>
      <c r="A5235" s="2" t="s">
        <v>5755</v>
      </c>
      <c r="B5235" s="1"/>
      <c r="C5235" s="1"/>
      <c r="D5235" s="1"/>
      <c r="E5235" s="1"/>
      <c r="F5235" s="1" t="str">
        <f>IFERROR(__xludf.DUMMYFUNCTION("""COMPUTED_VALUE"""),"2022-04-10 14:02:54 UTC")</f>
        <v>2022-04-10 14:02:54 UTC</v>
      </c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>
      <c r="A5236" s="2" t="s">
        <v>5756</v>
      </c>
      <c r="B5236" s="1"/>
      <c r="C5236" s="1"/>
      <c r="D5236" s="1"/>
      <c r="E5236" s="1"/>
      <c r="F5236" s="1" t="str">
        <f>IFERROR(__xludf.DUMMYFUNCTION("""COMPUTED_VALUE"""),"2022-04-10 14:02:48 UTC")</f>
        <v>2022-04-10 14:02:48 UTC</v>
      </c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>
      <c r="A5237" s="2" t="s">
        <v>5757</v>
      </c>
      <c r="B5237" s="1"/>
      <c r="C5237" s="1"/>
      <c r="D5237" s="1"/>
      <c r="E5237" s="1"/>
      <c r="F5237" s="1" t="str">
        <f>IFERROR(__xludf.DUMMYFUNCTION("""COMPUTED_VALUE"""),"2022-04-10 14:02:27 UTC")</f>
        <v>2022-04-10 14:02:27 UTC</v>
      </c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>
      <c r="A5238" s="2" t="s">
        <v>5758</v>
      </c>
      <c r="B5238" s="2" t="s">
        <v>5561</v>
      </c>
      <c r="C5238" s="1"/>
      <c r="D5238" s="1"/>
      <c r="E5238" s="1"/>
      <c r="F5238" s="1" t="str">
        <f>IFERROR(__xludf.DUMMYFUNCTION("""COMPUTED_VALUE"""),"2022-04-10 14:02:22 UTC")</f>
        <v>2022-04-10 14:02:22 UTC</v>
      </c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>
      <c r="A5239" s="2" t="s">
        <v>5759</v>
      </c>
      <c r="B5239" s="1"/>
      <c r="C5239" s="1"/>
      <c r="D5239" s="1"/>
      <c r="E5239" s="1"/>
      <c r="F5239" s="1" t="str">
        <f>IFERROR(__xludf.DUMMYFUNCTION("""COMPUTED_VALUE"""),"2022-04-10 14:01:39 UTC")</f>
        <v>2022-04-10 14:01:39 UTC</v>
      </c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>
      <c r="A5240" s="2" t="s">
        <v>5760</v>
      </c>
      <c r="B5240" s="1"/>
      <c r="C5240" s="1"/>
      <c r="D5240" s="1"/>
      <c r="E5240" s="1"/>
      <c r="F5240" s="1" t="str">
        <f>IFERROR(__xludf.DUMMYFUNCTION("""COMPUTED_VALUE"""),"2022-04-10 14:01:30 UTC")</f>
        <v>2022-04-10 14:01:30 UTC</v>
      </c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>
      <c r="A5241" s="2" t="s">
        <v>5761</v>
      </c>
      <c r="B5241" s="1"/>
      <c r="C5241" s="1"/>
      <c r="D5241" s="1"/>
      <c r="E5241" s="1"/>
      <c r="F5241" s="1" t="str">
        <f>IFERROR(__xludf.DUMMYFUNCTION("""COMPUTED_VALUE"""),"2022-04-10 14:01:22 UTC")</f>
        <v>2022-04-10 14:01:22 UTC</v>
      </c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>
      <c r="A5242" s="2" t="s">
        <v>5762</v>
      </c>
      <c r="B5242" s="1"/>
      <c r="C5242" s="1"/>
      <c r="D5242" s="1"/>
      <c r="E5242" s="1"/>
      <c r="F5242" s="1" t="str">
        <f>IFERROR(__xludf.DUMMYFUNCTION("""COMPUTED_VALUE"""),"2022-04-10 14:01:20 UTC")</f>
        <v>2022-04-10 14:01:20 UTC</v>
      </c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>
      <c r="A5243" s="2" t="s">
        <v>5763</v>
      </c>
      <c r="B5243" s="1"/>
      <c r="C5243" s="1"/>
      <c r="D5243" s="1"/>
      <c r="E5243" s="1"/>
      <c r="F5243" s="1" t="str">
        <f>IFERROR(__xludf.DUMMYFUNCTION("""COMPUTED_VALUE"""),"2022-04-10 14:00:55 UTC")</f>
        <v>2022-04-10 14:00:55 UTC</v>
      </c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>
      <c r="A5244" s="2" t="s">
        <v>5764</v>
      </c>
      <c r="B5244" s="1"/>
      <c r="C5244" s="1"/>
      <c r="D5244" s="1"/>
      <c r="E5244" s="1"/>
      <c r="F5244" s="1" t="str">
        <f>IFERROR(__xludf.DUMMYFUNCTION("""COMPUTED_VALUE"""),"2022-04-10 13:59:28 UTC")</f>
        <v>2022-04-10 13:59:28 UTC</v>
      </c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>
      <c r="A5245" s="2" t="s">
        <v>5765</v>
      </c>
      <c r="B5245" s="1"/>
      <c r="C5245" s="1"/>
      <c r="D5245" s="1"/>
      <c r="E5245" s="1"/>
      <c r="F5245" s="1" t="str">
        <f>IFERROR(__xludf.DUMMYFUNCTION("""COMPUTED_VALUE"""),"2022-04-10 13:58:57 UTC")</f>
        <v>2022-04-10 13:58:57 UTC</v>
      </c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>
      <c r="A5246" s="2" t="s">
        <v>5766</v>
      </c>
      <c r="B5246" s="1"/>
      <c r="C5246" s="1"/>
      <c r="D5246" s="1"/>
      <c r="E5246" s="1"/>
      <c r="F5246" s="1" t="str">
        <f>IFERROR(__xludf.DUMMYFUNCTION("""COMPUTED_VALUE"""),"2022-04-10 13:58:38 UTC")</f>
        <v>2022-04-10 13:58:38 UTC</v>
      </c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>
      <c r="A5247" s="2" t="s">
        <v>5767</v>
      </c>
      <c r="B5247" s="2" t="s">
        <v>5768</v>
      </c>
      <c r="C5247" s="1"/>
      <c r="D5247" s="1"/>
      <c r="E5247" s="1"/>
      <c r="F5247" s="1" t="str">
        <f>IFERROR(__xludf.DUMMYFUNCTION("""COMPUTED_VALUE"""),"2022-04-10 13:57:58 UTC")</f>
        <v>2022-04-10 13:57:58 UTC</v>
      </c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>
      <c r="A5248" s="2" t="s">
        <v>5769</v>
      </c>
      <c r="B5248" s="1"/>
      <c r="C5248" s="1"/>
      <c r="D5248" s="1"/>
      <c r="E5248" s="1"/>
      <c r="F5248" s="1" t="str">
        <f>IFERROR(__xludf.DUMMYFUNCTION("""COMPUTED_VALUE"""),"2022-04-10 13:57:53 UTC")</f>
        <v>2022-04-10 13:57:53 UTC</v>
      </c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>
      <c r="A5249" s="2" t="s">
        <v>5770</v>
      </c>
      <c r="B5249" s="1"/>
      <c r="C5249" s="1"/>
      <c r="D5249" s="1"/>
      <c r="E5249" s="1"/>
      <c r="F5249" s="1" t="str">
        <f>IFERROR(__xludf.DUMMYFUNCTION("""COMPUTED_VALUE"""),"2022-04-10 13:57:50 UTC")</f>
        <v>2022-04-10 13:57:50 UTC</v>
      </c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>
      <c r="A5250" s="2" t="s">
        <v>5771</v>
      </c>
      <c r="B5250" s="1"/>
      <c r="C5250" s="1"/>
      <c r="D5250" s="1"/>
      <c r="E5250" s="1"/>
      <c r="F5250" s="1" t="str">
        <f>IFERROR(__xludf.DUMMYFUNCTION("""COMPUTED_VALUE"""),"2022-04-10 13:57:49 UTC")</f>
        <v>2022-04-10 13:57:49 UTC</v>
      </c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>
      <c r="A5251" s="2" t="s">
        <v>5772</v>
      </c>
      <c r="B5251" s="1"/>
      <c r="C5251" s="1"/>
      <c r="D5251" s="1"/>
      <c r="E5251" s="1"/>
      <c r="F5251" s="1" t="str">
        <f>IFERROR(__xludf.DUMMYFUNCTION("""COMPUTED_VALUE"""),"2022-04-10 13:57:48 UTC")</f>
        <v>2022-04-10 13:57:48 UTC</v>
      </c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>
      <c r="A5252" s="2" t="s">
        <v>5773</v>
      </c>
      <c r="B5252" s="1"/>
      <c r="C5252" s="1"/>
      <c r="D5252" s="1"/>
      <c r="E5252" s="1"/>
      <c r="F5252" s="1" t="str">
        <f>IFERROR(__xludf.DUMMYFUNCTION("""COMPUTED_VALUE"""),"2022-04-10 13:57:47 UTC")</f>
        <v>2022-04-10 13:57:47 UTC</v>
      </c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>
      <c r="A5253" s="2" t="s">
        <v>5774</v>
      </c>
      <c r="B5253" s="1"/>
      <c r="C5253" s="1"/>
      <c r="D5253" s="1"/>
      <c r="E5253" s="1"/>
      <c r="F5253" s="1" t="str">
        <f>IFERROR(__xludf.DUMMYFUNCTION("""COMPUTED_VALUE"""),"2022-04-10 13:57:46 UTC")</f>
        <v>2022-04-10 13:57:46 UTC</v>
      </c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>
      <c r="A5254" s="2" t="s">
        <v>5775</v>
      </c>
      <c r="B5254" s="2" t="s">
        <v>5569</v>
      </c>
      <c r="C5254" s="1"/>
      <c r="D5254" s="1"/>
      <c r="E5254" s="1"/>
      <c r="F5254" s="1" t="str">
        <f>IFERROR(__xludf.DUMMYFUNCTION("""COMPUTED_VALUE"""),"2022-04-10 13:57:45 UTC")</f>
        <v>2022-04-10 13:57:45 UTC</v>
      </c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>
      <c r="A5255" s="2" t="s">
        <v>5776</v>
      </c>
      <c r="B5255" s="1"/>
      <c r="C5255" s="1"/>
      <c r="D5255" s="1"/>
      <c r="E5255" s="1"/>
      <c r="F5255" s="1" t="str">
        <f>IFERROR(__xludf.DUMMYFUNCTION("""COMPUTED_VALUE"""),"2022-04-10 13:57:44 UTC")</f>
        <v>2022-04-10 13:57:44 UTC</v>
      </c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>
      <c r="A5256" s="2" t="s">
        <v>5777</v>
      </c>
      <c r="B5256" s="1"/>
      <c r="C5256" s="1"/>
      <c r="D5256" s="1"/>
      <c r="E5256" s="1"/>
      <c r="F5256" s="1" t="str">
        <f>IFERROR(__xludf.DUMMYFUNCTION("""COMPUTED_VALUE"""),"2022-04-10 13:57:42 UTC")</f>
        <v>2022-04-10 13:57:42 UTC</v>
      </c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>
      <c r="A5257" s="2" t="s">
        <v>5778</v>
      </c>
      <c r="B5257" s="1"/>
      <c r="C5257" s="1"/>
      <c r="D5257" s="1"/>
      <c r="E5257" s="1"/>
      <c r="F5257" s="1" t="str">
        <f>IFERROR(__xludf.DUMMYFUNCTION("""COMPUTED_VALUE"""),"2022-04-10 13:57:41 UTC")</f>
        <v>2022-04-10 13:57:41 UTC</v>
      </c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>
      <c r="A5258" s="2" t="s">
        <v>5779</v>
      </c>
      <c r="B5258" s="1"/>
      <c r="C5258" s="1"/>
      <c r="D5258" s="1"/>
      <c r="E5258" s="1"/>
      <c r="F5258" s="1" t="str">
        <f>IFERROR(__xludf.DUMMYFUNCTION("""COMPUTED_VALUE"""),"2022-04-10 13:57:39 UTC")</f>
        <v>2022-04-10 13:57:39 UTC</v>
      </c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>
      <c r="A5259" s="2" t="s">
        <v>5780</v>
      </c>
      <c r="B5259" s="1"/>
      <c r="C5259" s="1"/>
      <c r="D5259" s="1"/>
      <c r="E5259" s="1"/>
      <c r="F5259" s="1" t="str">
        <f>IFERROR(__xludf.DUMMYFUNCTION("""COMPUTED_VALUE"""),"2022-04-10 13:57:37 UTC")</f>
        <v>2022-04-10 13:57:37 UTC</v>
      </c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>
      <c r="A5260" s="2" t="s">
        <v>5781</v>
      </c>
      <c r="B5260" s="2" t="s">
        <v>5569</v>
      </c>
      <c r="C5260" s="1"/>
      <c r="D5260" s="1"/>
      <c r="E5260" s="1"/>
      <c r="F5260" s="1" t="str">
        <f>IFERROR(__xludf.DUMMYFUNCTION("""COMPUTED_VALUE"""),"2022-04-10 13:57:36 UTC")</f>
        <v>2022-04-10 13:57:36 UTC</v>
      </c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>
      <c r="A5261" s="2" t="s">
        <v>5782</v>
      </c>
      <c r="B5261" s="1"/>
      <c r="C5261" s="1"/>
      <c r="D5261" s="1"/>
      <c r="E5261" s="1"/>
      <c r="F5261" s="1" t="str">
        <f>IFERROR(__xludf.DUMMYFUNCTION("""COMPUTED_VALUE"""),"2022-04-10 13:57:34 UTC")</f>
        <v>2022-04-10 13:57:34 UTC</v>
      </c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>
      <c r="A5262" s="2" t="s">
        <v>5782</v>
      </c>
      <c r="B5262" s="2" t="s">
        <v>5569</v>
      </c>
      <c r="C5262" s="1"/>
      <c r="D5262" s="1"/>
      <c r="E5262" s="1"/>
      <c r="F5262" s="1" t="str">
        <f>IFERROR(__xludf.DUMMYFUNCTION("""COMPUTED_VALUE"""),"2022-04-10 13:57:34 UTC")</f>
        <v>2022-04-10 13:57:34 UTC</v>
      </c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>
      <c r="A5263" s="2" t="s">
        <v>5783</v>
      </c>
      <c r="B5263" s="2" t="s">
        <v>5569</v>
      </c>
      <c r="C5263" s="1"/>
      <c r="D5263" s="1"/>
      <c r="E5263" s="1"/>
      <c r="F5263" s="1" t="str">
        <f>IFERROR(__xludf.DUMMYFUNCTION("""COMPUTED_VALUE"""),"2022-04-10 13:57:29 UTC")</f>
        <v>2022-04-10 13:57:29 UTC</v>
      </c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>
      <c r="A5264" s="2" t="s">
        <v>5784</v>
      </c>
      <c r="B5264" s="2" t="s">
        <v>5569</v>
      </c>
      <c r="C5264" s="1"/>
      <c r="D5264" s="1"/>
      <c r="E5264" s="1"/>
      <c r="F5264" s="1" t="str">
        <f>IFERROR(__xludf.DUMMYFUNCTION("""COMPUTED_VALUE"""),"2022-04-10 13:57:27 UTC")</f>
        <v>2022-04-10 13:57:27 UTC</v>
      </c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>
      <c r="A5265" s="2" t="s">
        <v>5785</v>
      </c>
      <c r="B5265" s="1"/>
      <c r="C5265" s="1"/>
      <c r="D5265" s="1"/>
      <c r="E5265" s="1"/>
      <c r="F5265" s="1" t="str">
        <f>IFERROR(__xludf.DUMMYFUNCTION("""COMPUTED_VALUE"""),"2022-04-10 13:57:26 UTC")</f>
        <v>2022-04-10 13:57:26 UTC</v>
      </c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>
      <c r="A5266" s="2" t="s">
        <v>5786</v>
      </c>
      <c r="B5266" s="1"/>
      <c r="C5266" s="1"/>
      <c r="D5266" s="1"/>
      <c r="E5266" s="1"/>
      <c r="F5266" s="1" t="str">
        <f>IFERROR(__xludf.DUMMYFUNCTION("""COMPUTED_VALUE"""),"2022-04-10 13:57:17 UTC")</f>
        <v>2022-04-10 13:57:17 UTC</v>
      </c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>
      <c r="A5267" s="2" t="s">
        <v>5787</v>
      </c>
      <c r="B5267" s="2" t="s">
        <v>5788</v>
      </c>
      <c r="C5267" s="1"/>
      <c r="D5267" s="1"/>
      <c r="E5267" s="1"/>
      <c r="F5267" s="1" t="str">
        <f>IFERROR(__xludf.DUMMYFUNCTION("""COMPUTED_VALUE"""),"2022-04-10 13:57:02 UTC")</f>
        <v>2022-04-10 13:57:02 UTC</v>
      </c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>
      <c r="A5268" s="2" t="s">
        <v>5789</v>
      </c>
      <c r="B5268" s="1"/>
      <c r="C5268" s="1"/>
      <c r="D5268" s="1"/>
      <c r="E5268" s="1"/>
      <c r="F5268" s="1" t="str">
        <f>IFERROR(__xludf.DUMMYFUNCTION("""COMPUTED_VALUE"""),"2022-04-10 13:56:47 UTC")</f>
        <v>2022-04-10 13:56:47 UTC</v>
      </c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>
      <c r="A5269" s="2" t="s">
        <v>5790</v>
      </c>
      <c r="B5269" s="2" t="s">
        <v>5788</v>
      </c>
      <c r="C5269" s="1"/>
      <c r="D5269" s="1"/>
      <c r="E5269" s="1"/>
      <c r="F5269" s="1" t="str">
        <f>IFERROR(__xludf.DUMMYFUNCTION("""COMPUTED_VALUE"""),"2022-04-10 13:56:43 UTC")</f>
        <v>2022-04-10 13:56:43 UTC</v>
      </c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>
      <c r="A5270" s="2" t="s">
        <v>5791</v>
      </c>
      <c r="B5270" s="1"/>
      <c r="C5270" s="1"/>
      <c r="D5270" s="1"/>
      <c r="E5270" s="1"/>
      <c r="F5270" s="1" t="str">
        <f>IFERROR(__xludf.DUMMYFUNCTION("""COMPUTED_VALUE"""),"2022-04-10 13:56:25 UTC")</f>
        <v>2022-04-10 13:56:25 UTC</v>
      </c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>
      <c r="A5271" s="2" t="s">
        <v>5792</v>
      </c>
      <c r="B5271" s="2" t="s">
        <v>5233</v>
      </c>
      <c r="C5271" s="1"/>
      <c r="D5271" s="1"/>
      <c r="E5271" s="1"/>
      <c r="F5271" s="1" t="str">
        <f>IFERROR(__xludf.DUMMYFUNCTION("""COMPUTED_VALUE"""),"2022-04-10 13:56:17 UTC")</f>
        <v>2022-04-10 13:56:17 UTC</v>
      </c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>
      <c r="A5272" s="2" t="s">
        <v>5793</v>
      </c>
      <c r="B5272" s="2" t="s">
        <v>5788</v>
      </c>
      <c r="C5272" s="1"/>
      <c r="D5272" s="1"/>
      <c r="E5272" s="1"/>
      <c r="F5272" s="1" t="str">
        <f>IFERROR(__xludf.DUMMYFUNCTION("""COMPUTED_VALUE"""),"2022-04-10 13:56:13 UTC")</f>
        <v>2022-04-10 13:56:13 UTC</v>
      </c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>
      <c r="A5273" s="2" t="s">
        <v>5794</v>
      </c>
      <c r="B5273" s="2" t="s">
        <v>5233</v>
      </c>
      <c r="C5273" s="1"/>
      <c r="D5273" s="1"/>
      <c r="E5273" s="1"/>
      <c r="F5273" s="1" t="str">
        <f>IFERROR(__xludf.DUMMYFUNCTION("""COMPUTED_VALUE"""),"2022-04-10 13:56:08 UTC")</f>
        <v>2022-04-10 13:56:08 UTC</v>
      </c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>
      <c r="A5274" s="2" t="s">
        <v>5795</v>
      </c>
      <c r="B5274" s="2" t="s">
        <v>5569</v>
      </c>
      <c r="C5274" s="1"/>
      <c r="D5274" s="1"/>
      <c r="E5274" s="1"/>
      <c r="F5274" s="1" t="str">
        <f>IFERROR(__xludf.DUMMYFUNCTION("""COMPUTED_VALUE"""),"2022-04-10 13:55:57 UTC")</f>
        <v>2022-04-10 13:55:57 UTC</v>
      </c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>
      <c r="A5275" s="2" t="s">
        <v>5796</v>
      </c>
      <c r="B5275" s="2" t="s">
        <v>5233</v>
      </c>
      <c r="C5275" s="1"/>
      <c r="D5275" s="1"/>
      <c r="E5275" s="1"/>
      <c r="F5275" s="1" t="str">
        <f>IFERROR(__xludf.DUMMYFUNCTION("""COMPUTED_VALUE"""),"2022-04-10 13:55:10 UTC")</f>
        <v>2022-04-10 13:55:10 UTC</v>
      </c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>
      <c r="A5276" s="2" t="s">
        <v>5797</v>
      </c>
      <c r="B5276" s="2" t="s">
        <v>5233</v>
      </c>
      <c r="C5276" s="1"/>
      <c r="D5276" s="1"/>
      <c r="E5276" s="1"/>
      <c r="F5276" s="1" t="str">
        <f>IFERROR(__xludf.DUMMYFUNCTION("""COMPUTED_VALUE"""),"2022-04-10 13:55:07 UTC")</f>
        <v>2022-04-10 13:55:07 UTC</v>
      </c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>
      <c r="A5277" s="2" t="s">
        <v>5798</v>
      </c>
      <c r="B5277" s="2" t="s">
        <v>5233</v>
      </c>
      <c r="C5277" s="1"/>
      <c r="D5277" s="1"/>
      <c r="E5277" s="1"/>
      <c r="F5277" s="1" t="str">
        <f>IFERROR(__xludf.DUMMYFUNCTION("""COMPUTED_VALUE"""),"2022-04-10 13:55:03 UTC")</f>
        <v>2022-04-10 13:55:03 UTC</v>
      </c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>
      <c r="A5278" s="2" t="s">
        <v>5799</v>
      </c>
      <c r="B5278" s="2" t="s">
        <v>5233</v>
      </c>
      <c r="C5278" s="1"/>
      <c r="D5278" s="1"/>
      <c r="E5278" s="1"/>
      <c r="F5278" s="1" t="str">
        <f>IFERROR(__xludf.DUMMYFUNCTION("""COMPUTED_VALUE"""),"2022-04-10 13:54:56 UTC")</f>
        <v>2022-04-10 13:54:56 UTC</v>
      </c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>
      <c r="A5279" s="2" t="s">
        <v>5800</v>
      </c>
      <c r="B5279" s="2" t="s">
        <v>5233</v>
      </c>
      <c r="C5279" s="1"/>
      <c r="D5279" s="1"/>
      <c r="E5279" s="1"/>
      <c r="F5279" s="1" t="str">
        <f>IFERROR(__xludf.DUMMYFUNCTION("""COMPUTED_VALUE"""),"2022-04-10 13:54:48 UTC")</f>
        <v>2022-04-10 13:54:48 UTC</v>
      </c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>
      <c r="A5280" s="2" t="s">
        <v>5801</v>
      </c>
      <c r="B5280" s="1"/>
      <c r="C5280" s="1"/>
      <c r="D5280" s="1"/>
      <c r="E5280" s="1"/>
      <c r="F5280" s="1" t="str">
        <f>IFERROR(__xludf.DUMMYFUNCTION("""COMPUTED_VALUE"""),"2022-04-10 13:53:07 UTC")</f>
        <v>2022-04-10 13:53:07 UTC</v>
      </c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>
      <c r="A5281" s="2" t="s">
        <v>5802</v>
      </c>
      <c r="B5281" s="1"/>
      <c r="C5281" s="1"/>
      <c r="D5281" s="1"/>
      <c r="E5281" s="1"/>
      <c r="F5281" s="1" t="str">
        <f>IFERROR(__xludf.DUMMYFUNCTION("""COMPUTED_VALUE"""),"2022-04-10 13:51:25 UTC")</f>
        <v>2022-04-10 13:51:25 UTC</v>
      </c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>
      <c r="A5282" s="2" t="s">
        <v>5803</v>
      </c>
      <c r="B5282" s="2" t="s">
        <v>5804</v>
      </c>
      <c r="C5282" s="1"/>
      <c r="D5282" s="1"/>
      <c r="E5282" s="1"/>
      <c r="F5282" s="1" t="str">
        <f>IFERROR(__xludf.DUMMYFUNCTION("""COMPUTED_VALUE"""),"2022-04-10 13:50:57 UTC")</f>
        <v>2022-04-10 13:50:57 UTC</v>
      </c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>
      <c r="A5283" s="2" t="s">
        <v>5805</v>
      </c>
      <c r="B5283" s="1"/>
      <c r="C5283" s="1"/>
      <c r="D5283" s="1"/>
      <c r="E5283" s="1"/>
      <c r="F5283" s="1" t="str">
        <f>IFERROR(__xludf.DUMMYFUNCTION("""COMPUTED_VALUE"""),"2022-04-10 13:48:46 UTC")</f>
        <v>2022-04-10 13:48:46 UTC</v>
      </c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>
      <c r="A5284" s="2" t="s">
        <v>5806</v>
      </c>
      <c r="B5284" s="1"/>
      <c r="C5284" s="1"/>
      <c r="D5284" s="1"/>
      <c r="E5284" s="1"/>
      <c r="F5284" s="1" t="str">
        <f>IFERROR(__xludf.DUMMYFUNCTION("""COMPUTED_VALUE"""),"2022-04-10 13:42:02 UTC")</f>
        <v>2022-04-10 13:42:02 UTC</v>
      </c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>
      <c r="A5285" s="2" t="s">
        <v>5807</v>
      </c>
      <c r="B5285" s="2" t="s">
        <v>5788</v>
      </c>
      <c r="C5285" s="1"/>
      <c r="D5285" s="1"/>
      <c r="E5285" s="1"/>
      <c r="F5285" s="1" t="str">
        <f>IFERROR(__xludf.DUMMYFUNCTION("""COMPUTED_VALUE"""),"2022-04-10 13:41:14 UTC")</f>
        <v>2022-04-10 13:41:14 UTC</v>
      </c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>
      <c r="A5286" s="2" t="s">
        <v>5808</v>
      </c>
      <c r="B5286" s="1"/>
      <c r="C5286" s="1"/>
      <c r="D5286" s="1"/>
      <c r="E5286" s="1"/>
      <c r="F5286" s="1" t="str">
        <f>IFERROR(__xludf.DUMMYFUNCTION("""COMPUTED_VALUE"""),"2022-04-10 13:41:02 UTC")</f>
        <v>2022-04-10 13:41:02 UTC</v>
      </c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>
      <c r="A5287" s="2" t="s">
        <v>5809</v>
      </c>
      <c r="B5287" s="1"/>
      <c r="C5287" s="1"/>
      <c r="D5287" s="1"/>
      <c r="E5287" s="1"/>
      <c r="F5287" s="1" t="str">
        <f>IFERROR(__xludf.DUMMYFUNCTION("""COMPUTED_VALUE"""),"2022-04-10 13:39:21 UTC")</f>
        <v>2022-04-10 13:39:21 UTC</v>
      </c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>
      <c r="A5288" s="2" t="s">
        <v>5810</v>
      </c>
      <c r="B5288" s="2" t="s">
        <v>5811</v>
      </c>
      <c r="C5288" s="1"/>
      <c r="D5288" s="1"/>
      <c r="E5288" s="1"/>
      <c r="F5288" s="1" t="str">
        <f>IFERROR(__xludf.DUMMYFUNCTION("""COMPUTED_VALUE"""),"2022-04-10 13:39:17 UTC")</f>
        <v>2022-04-10 13:39:17 UTC</v>
      </c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>
      <c r="A5289" s="2" t="s">
        <v>5812</v>
      </c>
      <c r="B5289" s="1"/>
      <c r="C5289" s="1"/>
      <c r="D5289" s="1"/>
      <c r="E5289" s="1"/>
      <c r="F5289" s="1" t="str">
        <f>IFERROR(__xludf.DUMMYFUNCTION("""COMPUTED_VALUE"""),"2022-04-10 13:39:15 UTC")</f>
        <v>2022-04-10 13:39:15 UTC</v>
      </c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>
      <c r="A5290" s="2" t="s">
        <v>5813</v>
      </c>
      <c r="B5290" s="2" t="s">
        <v>5814</v>
      </c>
      <c r="C5290" s="1"/>
      <c r="D5290" s="1"/>
      <c r="E5290" s="1"/>
      <c r="F5290" s="1" t="str">
        <f>IFERROR(__xludf.DUMMYFUNCTION("""COMPUTED_VALUE"""),"2022-04-10 13:39:09 UTC")</f>
        <v>2022-04-10 13:39:09 UTC</v>
      </c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>
      <c r="A5291" s="2" t="s">
        <v>5815</v>
      </c>
      <c r="B5291" s="2" t="s">
        <v>5816</v>
      </c>
      <c r="C5291" s="1"/>
      <c r="D5291" s="1"/>
      <c r="E5291" s="1"/>
      <c r="F5291" s="1" t="str">
        <f>IFERROR(__xludf.DUMMYFUNCTION("""COMPUTED_VALUE"""),"2022-04-10 13:33:21 UTC")</f>
        <v>2022-04-10 13:33:21 UTC</v>
      </c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>
      <c r="A5292" s="2" t="s">
        <v>5817</v>
      </c>
      <c r="B5292" s="1"/>
      <c r="C5292" s="1"/>
      <c r="D5292" s="1"/>
      <c r="E5292" s="1"/>
      <c r="F5292" s="1" t="str">
        <f>IFERROR(__xludf.DUMMYFUNCTION("""COMPUTED_VALUE"""),"2022-04-10 13:31:17 UTC")</f>
        <v>2022-04-10 13:31:17 UTC</v>
      </c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>
      <c r="A5293" s="2" t="s">
        <v>5818</v>
      </c>
      <c r="B5293" s="2" t="s">
        <v>5819</v>
      </c>
      <c r="C5293" s="1"/>
      <c r="D5293" s="1"/>
      <c r="E5293" s="1"/>
      <c r="F5293" s="1" t="str">
        <f>IFERROR(__xludf.DUMMYFUNCTION("""COMPUTED_VALUE"""),"2022-04-10 13:25:53 UTC")</f>
        <v>2022-04-10 13:25:53 UTC</v>
      </c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>
      <c r="A5294" s="2" t="s">
        <v>5820</v>
      </c>
      <c r="B5294" s="2" t="s">
        <v>5821</v>
      </c>
      <c r="C5294" s="1"/>
      <c r="D5294" s="1"/>
      <c r="E5294" s="1"/>
      <c r="F5294" s="1" t="str">
        <f>IFERROR(__xludf.DUMMYFUNCTION("""COMPUTED_VALUE"""),"2022-04-10 13:25:08 UTC")</f>
        <v>2022-04-10 13:25:08 UTC</v>
      </c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>
      <c r="A5295" s="2" t="s">
        <v>5822</v>
      </c>
      <c r="B5295" s="1"/>
      <c r="C5295" s="1"/>
      <c r="D5295" s="1"/>
      <c r="E5295" s="1"/>
      <c r="F5295" s="1" t="str">
        <f>IFERROR(__xludf.DUMMYFUNCTION("""COMPUTED_VALUE"""),"2022-04-10 13:24:46 UTC")</f>
        <v>2022-04-10 13:24:46 UTC</v>
      </c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>
      <c r="A5296" s="2" t="s">
        <v>5823</v>
      </c>
      <c r="B5296" s="2" t="s">
        <v>5824</v>
      </c>
      <c r="C5296" s="1"/>
      <c r="D5296" s="1"/>
      <c r="E5296" s="1"/>
      <c r="F5296" s="1" t="str">
        <f>IFERROR(__xludf.DUMMYFUNCTION("""COMPUTED_VALUE"""),"2022-04-10 13:24:35 UTC")</f>
        <v>2022-04-10 13:24:35 UTC</v>
      </c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>
      <c r="A5297" s="2" t="s">
        <v>5825</v>
      </c>
      <c r="B5297" s="1"/>
      <c r="C5297" s="1"/>
      <c r="D5297" s="1"/>
      <c r="E5297" s="1"/>
      <c r="F5297" s="1" t="str">
        <f>IFERROR(__xludf.DUMMYFUNCTION("""COMPUTED_VALUE"""),"2022-04-10 13:23:58 UTC")</f>
        <v>2022-04-10 13:23:58 UTC</v>
      </c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>
      <c r="A5298" s="2" t="s">
        <v>5826</v>
      </c>
      <c r="B5298" s="1"/>
      <c r="C5298" s="1"/>
      <c r="D5298" s="1"/>
      <c r="E5298" s="1"/>
      <c r="F5298" s="1" t="str">
        <f>IFERROR(__xludf.DUMMYFUNCTION("""COMPUTED_VALUE"""),"2022-04-10 13:23:56 UTC")</f>
        <v>2022-04-10 13:23:56 UTC</v>
      </c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>
      <c r="A5299" s="2" t="s">
        <v>5827</v>
      </c>
      <c r="B5299" s="1"/>
      <c r="C5299" s="1"/>
      <c r="D5299" s="1"/>
      <c r="E5299" s="1"/>
      <c r="F5299" s="1" t="str">
        <f>IFERROR(__xludf.DUMMYFUNCTION("""COMPUTED_VALUE"""),"2022-04-10 13:23:50 UTC")</f>
        <v>2022-04-10 13:23:50 UTC</v>
      </c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>
      <c r="A5300" s="2" t="s">
        <v>5828</v>
      </c>
      <c r="B5300" s="2" t="s">
        <v>5829</v>
      </c>
      <c r="C5300" s="1"/>
      <c r="D5300" s="1"/>
      <c r="E5300" s="1"/>
      <c r="F5300" s="1" t="str">
        <f>IFERROR(__xludf.DUMMYFUNCTION("""COMPUTED_VALUE"""),"2022-04-10 13:22:07 UTC")</f>
        <v>2022-04-10 13:22:07 UTC</v>
      </c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>
      <c r="A5301" s="2" t="s">
        <v>5830</v>
      </c>
      <c r="B5301" s="1"/>
      <c r="C5301" s="1"/>
      <c r="D5301" s="1"/>
      <c r="E5301" s="1"/>
      <c r="F5301" s="1" t="str">
        <f>IFERROR(__xludf.DUMMYFUNCTION("""COMPUTED_VALUE"""),"2022-04-10 13:21:59 UTC")</f>
        <v>2022-04-10 13:21:59 UTC</v>
      </c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>
      <c r="A5302" s="2" t="s">
        <v>5831</v>
      </c>
      <c r="B5302" s="1"/>
      <c r="C5302" s="1"/>
      <c r="D5302" s="1"/>
      <c r="E5302" s="1"/>
      <c r="F5302" s="1" t="str">
        <f>IFERROR(__xludf.DUMMYFUNCTION("""COMPUTED_VALUE"""),"2022-04-10 13:21:57 UTC")</f>
        <v>2022-04-10 13:21:57 UTC</v>
      </c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>
      <c r="A5303" s="2" t="s">
        <v>5832</v>
      </c>
      <c r="B5303" s="2" t="s">
        <v>5824</v>
      </c>
      <c r="C5303" s="1"/>
      <c r="D5303" s="1"/>
      <c r="E5303" s="1"/>
      <c r="F5303" s="1" t="str">
        <f>IFERROR(__xludf.DUMMYFUNCTION("""COMPUTED_VALUE"""),"2022-04-10 13:21:47 UTC")</f>
        <v>2022-04-10 13:21:47 UTC</v>
      </c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>
      <c r="A5304" s="2" t="s">
        <v>5833</v>
      </c>
      <c r="B5304" s="1"/>
      <c r="C5304" s="1"/>
      <c r="D5304" s="1"/>
      <c r="E5304" s="1"/>
      <c r="F5304" s="1" t="str">
        <f>IFERROR(__xludf.DUMMYFUNCTION("""COMPUTED_VALUE"""),"2022-04-10 13:07:29 UTC")</f>
        <v>2022-04-10 13:07:29 UTC</v>
      </c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>
      <c r="A5305" s="2" t="s">
        <v>5834</v>
      </c>
      <c r="B5305" s="1"/>
      <c r="C5305" s="1"/>
      <c r="D5305" s="1"/>
      <c r="E5305" s="1"/>
      <c r="F5305" s="1" t="str">
        <f>IFERROR(__xludf.DUMMYFUNCTION("""COMPUTED_VALUE"""),"2022-04-10 13:07:09 UTC")</f>
        <v>2022-04-10 13:07:09 UTC</v>
      </c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>
      <c r="A5306" s="2" t="s">
        <v>5835</v>
      </c>
      <c r="B5306" s="1"/>
      <c r="C5306" s="1"/>
      <c r="D5306" s="1"/>
      <c r="E5306" s="1"/>
      <c r="F5306" s="1" t="str">
        <f>IFERROR(__xludf.DUMMYFUNCTION("""COMPUTED_VALUE"""),"2022-04-10 13:07:07 UTC")</f>
        <v>2022-04-10 13:07:07 UTC</v>
      </c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>
      <c r="A5307" s="2" t="s">
        <v>5836</v>
      </c>
      <c r="B5307" s="1"/>
      <c r="C5307" s="1"/>
      <c r="D5307" s="1"/>
      <c r="E5307" s="1"/>
      <c r="F5307" s="1" t="str">
        <f>IFERROR(__xludf.DUMMYFUNCTION("""COMPUTED_VALUE"""),"2022-04-10 13:06:24 UTC")</f>
        <v>2022-04-10 13:06:24 UTC</v>
      </c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>
      <c r="A5308" s="2" t="s">
        <v>5837</v>
      </c>
      <c r="B5308" s="1"/>
      <c r="C5308" s="1"/>
      <c r="D5308" s="1"/>
      <c r="E5308" s="1"/>
      <c r="F5308" s="1" t="str">
        <f>IFERROR(__xludf.DUMMYFUNCTION("""COMPUTED_VALUE"""),"2022-04-10 13:05:13 UTC")</f>
        <v>2022-04-10 13:05:13 UTC</v>
      </c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>
      <c r="A5309" s="2" t="s">
        <v>5838</v>
      </c>
      <c r="B5309" s="1"/>
      <c r="C5309" s="1"/>
      <c r="D5309" s="1"/>
      <c r="E5309" s="1"/>
      <c r="F5309" s="1" t="str">
        <f>IFERROR(__xludf.DUMMYFUNCTION("""COMPUTED_VALUE"""),"2022-04-10 13:05:08 UTC")</f>
        <v>2022-04-10 13:05:08 UTC</v>
      </c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>
      <c r="A5310" s="2" t="s">
        <v>5839</v>
      </c>
      <c r="B5310" s="2" t="s">
        <v>5840</v>
      </c>
      <c r="C5310" s="1"/>
      <c r="D5310" s="1"/>
      <c r="E5310" s="1"/>
      <c r="F5310" s="1" t="str">
        <f>IFERROR(__xludf.DUMMYFUNCTION("""COMPUTED_VALUE"""),"2022-04-10 13:04:57 UTC")</f>
        <v>2022-04-10 13:04:57 UTC</v>
      </c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>
      <c r="A5311" s="2" t="s">
        <v>5841</v>
      </c>
      <c r="B5311" s="2" t="s">
        <v>5510</v>
      </c>
      <c r="C5311" s="1"/>
      <c r="D5311" s="1"/>
      <c r="E5311" s="1"/>
      <c r="F5311" s="1" t="str">
        <f>IFERROR(__xludf.DUMMYFUNCTION("""COMPUTED_VALUE"""),"2022-04-10 12:58:23 UTC")</f>
        <v>2022-04-10 12:58:23 UTC</v>
      </c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>
      <c r="A5312" s="2" t="s">
        <v>5842</v>
      </c>
      <c r="B5312" s="2" t="s">
        <v>5843</v>
      </c>
      <c r="C5312" s="1"/>
      <c r="D5312" s="1"/>
      <c r="E5312" s="1"/>
      <c r="F5312" s="1" t="str">
        <f>IFERROR(__xludf.DUMMYFUNCTION("""COMPUTED_VALUE"""),"2022-04-10 12:55:58 UTC")</f>
        <v>2022-04-10 12:55:58 UTC</v>
      </c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>
      <c r="A5313" s="2" t="s">
        <v>5844</v>
      </c>
      <c r="B5313" s="1"/>
      <c r="C5313" s="1"/>
      <c r="D5313" s="1"/>
      <c r="E5313" s="1"/>
      <c r="F5313" s="1" t="str">
        <f>IFERROR(__xludf.DUMMYFUNCTION("""COMPUTED_VALUE"""),"2022-04-10 12:50:02 UTC")</f>
        <v>2022-04-10 12:50:02 UTC</v>
      </c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>
      <c r="A5314" s="2" t="s">
        <v>5845</v>
      </c>
      <c r="B5314" s="2" t="s">
        <v>5846</v>
      </c>
      <c r="C5314" s="1"/>
      <c r="D5314" s="1"/>
      <c r="E5314" s="1"/>
      <c r="F5314" s="1" t="str">
        <f>IFERROR(__xludf.DUMMYFUNCTION("""COMPUTED_VALUE"""),"2022-04-10 12:43:17 UTC")</f>
        <v>2022-04-10 12:43:17 UTC</v>
      </c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>
      <c r="A5315" s="2" t="s">
        <v>5847</v>
      </c>
      <c r="B5315" s="1"/>
      <c r="C5315" s="1"/>
      <c r="D5315" s="1"/>
      <c r="E5315" s="1"/>
      <c r="F5315" s="1" t="str">
        <f>IFERROR(__xludf.DUMMYFUNCTION("""COMPUTED_VALUE"""),"2022-04-10 12:41:10 UTC")</f>
        <v>2022-04-10 12:41:10 UTC</v>
      </c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>
      <c r="A5316" s="2" t="s">
        <v>5848</v>
      </c>
      <c r="B5316" s="1"/>
      <c r="C5316" s="1"/>
      <c r="D5316" s="1"/>
      <c r="E5316" s="1"/>
      <c r="F5316" s="1" t="str">
        <f>IFERROR(__xludf.DUMMYFUNCTION("""COMPUTED_VALUE"""),"2022-04-10 12:30:09 UTC")</f>
        <v>2022-04-10 12:30:09 UTC</v>
      </c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>
      <c r="A5317" s="2" t="s">
        <v>5849</v>
      </c>
      <c r="B5317" s="2" t="s">
        <v>5850</v>
      </c>
      <c r="C5317" s="1"/>
      <c r="D5317" s="1"/>
      <c r="E5317" s="1"/>
      <c r="F5317" s="1" t="str">
        <f>IFERROR(__xludf.DUMMYFUNCTION("""COMPUTED_VALUE"""),"2022-04-10 12:28:56 UTC")</f>
        <v>2022-04-10 12:28:56 UTC</v>
      </c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>
      <c r="A5318" s="2" t="s">
        <v>5851</v>
      </c>
      <c r="B5318" s="1"/>
      <c r="C5318" s="1"/>
      <c r="D5318" s="1"/>
      <c r="E5318" s="1"/>
      <c r="F5318" s="1" t="str">
        <f>IFERROR(__xludf.DUMMYFUNCTION("""COMPUTED_VALUE"""),"2022-04-10 12:28:39 UTC")</f>
        <v>2022-04-10 12:28:39 UTC</v>
      </c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>
      <c r="A5319" s="2" t="s">
        <v>5852</v>
      </c>
      <c r="B5319" s="2" t="s">
        <v>5853</v>
      </c>
      <c r="C5319" s="1"/>
      <c r="D5319" s="1"/>
      <c r="E5319" s="1"/>
      <c r="F5319" s="1" t="str">
        <f>IFERROR(__xludf.DUMMYFUNCTION("""COMPUTED_VALUE"""),"2022-04-10 12:18:53 UTC")</f>
        <v>2022-04-10 12:18:53 UTC</v>
      </c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>
      <c r="A5320" s="2" t="s">
        <v>5854</v>
      </c>
      <c r="B5320" s="1"/>
      <c r="C5320" s="1"/>
      <c r="D5320" s="1"/>
      <c r="E5320" s="1"/>
      <c r="F5320" s="1" t="str">
        <f>IFERROR(__xludf.DUMMYFUNCTION("""COMPUTED_VALUE"""),"2022-04-10 12:07:33 UTC")</f>
        <v>2022-04-10 12:07:33 UTC</v>
      </c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>
      <c r="A5321" s="2" t="s">
        <v>5855</v>
      </c>
      <c r="B5321" s="1"/>
      <c r="C5321" s="1"/>
      <c r="D5321" s="1"/>
      <c r="E5321" s="1"/>
      <c r="F5321" s="1" t="str">
        <f>IFERROR(__xludf.DUMMYFUNCTION("""COMPUTED_VALUE"""),"2022-04-10 12:06:28 UTC")</f>
        <v>2022-04-10 12:06:28 UTC</v>
      </c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>
      <c r="A5322" s="2" t="s">
        <v>5856</v>
      </c>
      <c r="B5322" s="2" t="s">
        <v>5040</v>
      </c>
      <c r="C5322" s="1"/>
      <c r="D5322" s="1"/>
      <c r="E5322" s="1"/>
      <c r="F5322" s="1" t="str">
        <f>IFERROR(__xludf.DUMMYFUNCTION("""COMPUTED_VALUE"""),"2022-04-10 12:05:27 UTC")</f>
        <v>2022-04-10 12:05:27 UTC</v>
      </c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>
      <c r="A5323" s="2" t="s">
        <v>5857</v>
      </c>
      <c r="B5323" s="1"/>
      <c r="C5323" s="1"/>
      <c r="D5323" s="1"/>
      <c r="E5323" s="1"/>
      <c r="F5323" s="1" t="str">
        <f>IFERROR(__xludf.DUMMYFUNCTION("""COMPUTED_VALUE"""),"2022-04-10 12:05:03 UTC")</f>
        <v>2022-04-10 12:05:03 UTC</v>
      </c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>
      <c r="A5324" s="2" t="s">
        <v>5858</v>
      </c>
      <c r="B5324" s="1"/>
      <c r="C5324" s="1"/>
      <c r="D5324" s="1"/>
      <c r="E5324" s="1"/>
      <c r="F5324" s="1" t="str">
        <f>IFERROR(__xludf.DUMMYFUNCTION("""COMPUTED_VALUE"""),"2022-04-10 12:04:47 UTC")</f>
        <v>2022-04-10 12:04:47 UTC</v>
      </c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>
      <c r="A5325" s="2" t="s">
        <v>5859</v>
      </c>
      <c r="B5325" s="1"/>
      <c r="C5325" s="1"/>
      <c r="D5325" s="1"/>
      <c r="E5325" s="1"/>
      <c r="F5325" s="1" t="str">
        <f>IFERROR(__xludf.DUMMYFUNCTION("""COMPUTED_VALUE"""),"2022-04-10 12:04:43 UTC")</f>
        <v>2022-04-10 12:04:43 UTC</v>
      </c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>
      <c r="A5326" s="2" t="s">
        <v>5860</v>
      </c>
      <c r="B5326" s="2" t="s">
        <v>5040</v>
      </c>
      <c r="C5326" s="1"/>
      <c r="D5326" s="1"/>
      <c r="E5326" s="1"/>
      <c r="F5326" s="1" t="str">
        <f>IFERROR(__xludf.DUMMYFUNCTION("""COMPUTED_VALUE"""),"2022-04-10 12:04:13 UTC")</f>
        <v>2022-04-10 12:04:13 UTC</v>
      </c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>
      <c r="A5327" s="2" t="s">
        <v>5861</v>
      </c>
      <c r="B5327" s="2" t="s">
        <v>5422</v>
      </c>
      <c r="C5327" s="1"/>
      <c r="D5327" s="1"/>
      <c r="E5327" s="1"/>
      <c r="F5327" s="1" t="str">
        <f>IFERROR(__xludf.DUMMYFUNCTION("""COMPUTED_VALUE"""),"2022-04-10 11:52:58 UTC")</f>
        <v>2022-04-10 11:52:58 UTC</v>
      </c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>
      <c r="A5328" s="2" t="s">
        <v>5862</v>
      </c>
      <c r="B5328" s="2" t="s">
        <v>5422</v>
      </c>
      <c r="C5328" s="1"/>
      <c r="D5328" s="1"/>
      <c r="E5328" s="1"/>
      <c r="F5328" s="1" t="str">
        <f>IFERROR(__xludf.DUMMYFUNCTION("""COMPUTED_VALUE"""),"2022-04-10 11:52:27 UTC")</f>
        <v>2022-04-10 11:52:27 UTC</v>
      </c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>
      <c r="A5329" s="2" t="s">
        <v>5863</v>
      </c>
      <c r="B5329" s="1"/>
      <c r="C5329" s="1"/>
      <c r="D5329" s="1"/>
      <c r="E5329" s="1"/>
      <c r="F5329" s="1" t="str">
        <f>IFERROR(__xludf.DUMMYFUNCTION("""COMPUTED_VALUE"""),"2022-04-10 11:41:32 UTC")</f>
        <v>2022-04-10 11:41:32 UTC</v>
      </c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>
      <c r="A5330" s="2" t="s">
        <v>5864</v>
      </c>
      <c r="B5330" s="1"/>
      <c r="C5330" s="1"/>
      <c r="D5330" s="1"/>
      <c r="E5330" s="1"/>
      <c r="F5330" s="1" t="str">
        <f>IFERROR(__xludf.DUMMYFUNCTION("""COMPUTED_VALUE"""),"2022-04-10 11:41:29 UTC")</f>
        <v>2022-04-10 11:41:29 UTC</v>
      </c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>
      <c r="A5331" s="2" t="s">
        <v>5865</v>
      </c>
      <c r="B5331" s="2" t="s">
        <v>5866</v>
      </c>
      <c r="C5331" s="1"/>
      <c r="D5331" s="1"/>
      <c r="E5331" s="1"/>
      <c r="F5331" s="1" t="str">
        <f>IFERROR(__xludf.DUMMYFUNCTION("""COMPUTED_VALUE"""),"2022-04-10 11:41:27 UTC")</f>
        <v>2022-04-10 11:41:27 UTC</v>
      </c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>
      <c r="A5332" s="2" t="s">
        <v>5867</v>
      </c>
      <c r="B5332" s="1"/>
      <c r="C5332" s="1"/>
      <c r="D5332" s="1"/>
      <c r="E5332" s="1"/>
      <c r="F5332" s="1" t="str">
        <f>IFERROR(__xludf.DUMMYFUNCTION("""COMPUTED_VALUE"""),"2022-04-10 11:40:17 UTC")</f>
        <v>2022-04-10 11:40:17 UTC</v>
      </c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>
      <c r="A5333" s="2" t="s">
        <v>5868</v>
      </c>
      <c r="B5333" s="1"/>
      <c r="C5333" s="1"/>
      <c r="D5333" s="1"/>
      <c r="E5333" s="1"/>
      <c r="F5333" s="1" t="str">
        <f>IFERROR(__xludf.DUMMYFUNCTION("""COMPUTED_VALUE"""),"2022-04-10 11:38:44 UTC")</f>
        <v>2022-04-10 11:38:44 UTC</v>
      </c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>
      <c r="A5334" s="2" t="s">
        <v>5869</v>
      </c>
      <c r="B5334" s="1"/>
      <c r="C5334" s="1"/>
      <c r="D5334" s="1"/>
      <c r="E5334" s="1"/>
      <c r="F5334" s="1" t="str">
        <f>IFERROR(__xludf.DUMMYFUNCTION("""COMPUTED_VALUE"""),"2022-04-10 11:38:19 UTC")</f>
        <v>2022-04-10 11:38:19 UTC</v>
      </c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>
      <c r="A5335" s="2" t="s">
        <v>5870</v>
      </c>
      <c r="B5335" s="1"/>
      <c r="C5335" s="1"/>
      <c r="D5335" s="1"/>
      <c r="E5335" s="1"/>
      <c r="F5335" s="1" t="str">
        <f>IFERROR(__xludf.DUMMYFUNCTION("""COMPUTED_VALUE"""),"2022-04-10 11:37:54 UTC")</f>
        <v>2022-04-10 11:37:54 UTC</v>
      </c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>
      <c r="A5336" s="2" t="s">
        <v>5871</v>
      </c>
      <c r="B5336" s="2" t="s">
        <v>5872</v>
      </c>
      <c r="C5336" s="1"/>
      <c r="D5336" s="1"/>
      <c r="E5336" s="1"/>
      <c r="F5336" s="1" t="str">
        <f>IFERROR(__xludf.DUMMYFUNCTION("""COMPUTED_VALUE"""),"2022-04-10 11:37:51 UTC")</f>
        <v>2022-04-10 11:37:51 UTC</v>
      </c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>
      <c r="A5337" s="2" t="s">
        <v>5873</v>
      </c>
      <c r="B5337" s="1"/>
      <c r="C5337" s="1"/>
      <c r="D5337" s="1"/>
      <c r="E5337" s="1"/>
      <c r="F5337" s="1" t="str">
        <f>IFERROR(__xludf.DUMMYFUNCTION("""COMPUTED_VALUE"""),"2022-04-10 11:35:24 UTC")</f>
        <v>2022-04-10 11:35:24 UTC</v>
      </c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>
      <c r="A5338" s="2" t="s">
        <v>5874</v>
      </c>
      <c r="B5338" s="2" t="s">
        <v>5866</v>
      </c>
      <c r="C5338" s="1"/>
      <c r="D5338" s="1"/>
      <c r="E5338" s="1"/>
      <c r="F5338" s="1" t="str">
        <f>IFERROR(__xludf.DUMMYFUNCTION("""COMPUTED_VALUE"""),"2022-04-10 11:35:23 UTC")</f>
        <v>2022-04-10 11:35:23 UTC</v>
      </c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>
      <c r="A5339" s="2" t="s">
        <v>5875</v>
      </c>
      <c r="B5339" s="2" t="s">
        <v>5866</v>
      </c>
      <c r="C5339" s="1"/>
      <c r="D5339" s="1"/>
      <c r="E5339" s="1"/>
      <c r="F5339" s="1" t="str">
        <f>IFERROR(__xludf.DUMMYFUNCTION("""COMPUTED_VALUE"""),"2022-04-10 11:35:21 UTC")</f>
        <v>2022-04-10 11:35:21 UTC</v>
      </c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>
      <c r="A5340" s="2" t="s">
        <v>5876</v>
      </c>
      <c r="B5340" s="1"/>
      <c r="C5340" s="1"/>
      <c r="D5340" s="1"/>
      <c r="E5340" s="1"/>
      <c r="F5340" s="1" t="str">
        <f>IFERROR(__xludf.DUMMYFUNCTION("""COMPUTED_VALUE"""),"2022-04-10 11:35:12 UTC")</f>
        <v>2022-04-10 11:35:12 UTC</v>
      </c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>
      <c r="A5341" s="2" t="s">
        <v>5877</v>
      </c>
      <c r="B5341" s="2" t="s">
        <v>5878</v>
      </c>
      <c r="C5341" s="1"/>
      <c r="D5341" s="1"/>
      <c r="E5341" s="1"/>
      <c r="F5341" s="1" t="str">
        <f>IFERROR(__xludf.DUMMYFUNCTION("""COMPUTED_VALUE"""),"2022-04-10 11:34:12 UTC")</f>
        <v>2022-04-10 11:34:12 UTC</v>
      </c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>
      <c r="A5342" s="2" t="s">
        <v>5879</v>
      </c>
      <c r="B5342" s="1"/>
      <c r="C5342" s="1"/>
      <c r="D5342" s="1"/>
      <c r="E5342" s="1"/>
      <c r="F5342" s="1" t="str">
        <f>IFERROR(__xludf.DUMMYFUNCTION("""COMPUTED_VALUE"""),"2022-04-10 11:32:44 UTC")</f>
        <v>2022-04-10 11:32:44 UTC</v>
      </c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>
      <c r="A5343" s="2" t="s">
        <v>5880</v>
      </c>
      <c r="B5343" s="2" t="s">
        <v>5878</v>
      </c>
      <c r="C5343" s="1"/>
      <c r="D5343" s="1"/>
      <c r="E5343" s="1"/>
      <c r="F5343" s="1" t="str">
        <f>IFERROR(__xludf.DUMMYFUNCTION("""COMPUTED_VALUE"""),"2022-04-10 11:32:42 UTC")</f>
        <v>2022-04-10 11:32:42 UTC</v>
      </c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>
      <c r="A5344" s="2" t="s">
        <v>5881</v>
      </c>
      <c r="B5344" s="2" t="s">
        <v>5882</v>
      </c>
      <c r="C5344" s="1"/>
      <c r="D5344" s="1"/>
      <c r="E5344" s="1"/>
      <c r="F5344" s="1" t="str">
        <f>IFERROR(__xludf.DUMMYFUNCTION("""COMPUTED_VALUE"""),"2022-04-10 11:28:56 UTC")</f>
        <v>2022-04-10 11:28:56 UTC</v>
      </c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>
      <c r="A5345" s="2" t="s">
        <v>5883</v>
      </c>
      <c r="B5345" s="1"/>
      <c r="C5345" s="1"/>
      <c r="D5345" s="1"/>
      <c r="E5345" s="1"/>
      <c r="F5345" s="1" t="str">
        <f>IFERROR(__xludf.DUMMYFUNCTION("""COMPUTED_VALUE"""),"2022-04-10 11:28:51 UTC")</f>
        <v>2022-04-10 11:28:51 UTC</v>
      </c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>
      <c r="A5346" s="2" t="s">
        <v>5884</v>
      </c>
      <c r="B5346" s="2" t="s">
        <v>5885</v>
      </c>
      <c r="C5346" s="1"/>
      <c r="D5346" s="1"/>
      <c r="E5346" s="1"/>
      <c r="F5346" s="1" t="str">
        <f>IFERROR(__xludf.DUMMYFUNCTION("""COMPUTED_VALUE"""),"2022-04-10 11:27:59 UTC")</f>
        <v>2022-04-10 11:27:59 UTC</v>
      </c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>
      <c r="A5347" s="2" t="s">
        <v>5886</v>
      </c>
      <c r="B5347" s="1"/>
      <c r="C5347" s="1"/>
      <c r="D5347" s="1"/>
      <c r="E5347" s="1"/>
      <c r="F5347" s="1" t="str">
        <f>IFERROR(__xludf.DUMMYFUNCTION("""COMPUTED_VALUE"""),"2022-04-10 11:27:55 UTC")</f>
        <v>2022-04-10 11:27:55 UTC</v>
      </c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>
      <c r="A5348" s="2" t="s">
        <v>5887</v>
      </c>
      <c r="B5348" s="2" t="s">
        <v>5885</v>
      </c>
      <c r="C5348" s="1"/>
      <c r="D5348" s="1"/>
      <c r="E5348" s="1"/>
      <c r="F5348" s="1" t="str">
        <f>IFERROR(__xludf.DUMMYFUNCTION("""COMPUTED_VALUE"""),"2022-04-10 11:27:53 UTC")</f>
        <v>2022-04-10 11:27:53 UTC</v>
      </c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>
      <c r="A5349" s="2" t="s">
        <v>5888</v>
      </c>
      <c r="B5349" s="1"/>
      <c r="C5349" s="1"/>
      <c r="D5349" s="1"/>
      <c r="E5349" s="1"/>
      <c r="F5349" s="1" t="str">
        <f>IFERROR(__xludf.DUMMYFUNCTION("""COMPUTED_VALUE"""),"2022-04-10 11:26:28 UTC")</f>
        <v>2022-04-10 11:26:28 UTC</v>
      </c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>
      <c r="A5350" s="2" t="s">
        <v>5889</v>
      </c>
      <c r="B5350" s="2" t="s">
        <v>5890</v>
      </c>
      <c r="C5350" s="1"/>
      <c r="D5350" s="1"/>
      <c r="E5350" s="1"/>
      <c r="F5350" s="1" t="str">
        <f>IFERROR(__xludf.DUMMYFUNCTION("""COMPUTED_VALUE"""),"2022-04-10 11:17:14 UTC")</f>
        <v>2022-04-10 11:17:14 UTC</v>
      </c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>
      <c r="A5351" s="2" t="s">
        <v>5891</v>
      </c>
      <c r="B5351" s="2" t="s">
        <v>5892</v>
      </c>
      <c r="C5351" s="1"/>
      <c r="D5351" s="1"/>
      <c r="E5351" s="1"/>
      <c r="F5351" s="1" t="str">
        <f>IFERROR(__xludf.DUMMYFUNCTION("""COMPUTED_VALUE"""),"2022-04-10 11:15:08 UTC")</f>
        <v>2022-04-10 11:15:08 UTC</v>
      </c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>
      <c r="A5352" s="2" t="s">
        <v>5893</v>
      </c>
      <c r="B5352" s="1"/>
      <c r="C5352" s="1"/>
      <c r="D5352" s="1"/>
      <c r="E5352" s="1"/>
      <c r="F5352" s="1" t="str">
        <f>IFERROR(__xludf.DUMMYFUNCTION("""COMPUTED_VALUE"""),"2022-04-10 11:14:39 UTC")</f>
        <v>2022-04-10 11:14:39 UTC</v>
      </c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>
      <c r="A5353" s="2" t="s">
        <v>5894</v>
      </c>
      <c r="B5353" s="2" t="s">
        <v>5892</v>
      </c>
      <c r="C5353" s="1"/>
      <c r="D5353" s="1"/>
      <c r="E5353" s="1"/>
      <c r="F5353" s="1" t="str">
        <f>IFERROR(__xludf.DUMMYFUNCTION("""COMPUTED_VALUE"""),"2022-04-10 11:14:31 UTC")</f>
        <v>2022-04-10 11:14:31 UTC</v>
      </c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>
      <c r="A5354" s="2" t="s">
        <v>5895</v>
      </c>
      <c r="B5354" s="1"/>
      <c r="C5354" s="1"/>
      <c r="D5354" s="1"/>
      <c r="E5354" s="1"/>
      <c r="F5354" s="1" t="str">
        <f>IFERROR(__xludf.DUMMYFUNCTION("""COMPUTED_VALUE"""),"2022-04-10 11:12:03 UTC")</f>
        <v>2022-04-10 11:12:03 UTC</v>
      </c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>
      <c r="A5355" s="2" t="s">
        <v>5896</v>
      </c>
      <c r="B5355" s="2" t="s">
        <v>5897</v>
      </c>
      <c r="C5355" s="1"/>
      <c r="D5355" s="1"/>
      <c r="E5355" s="1"/>
      <c r="F5355" s="1" t="str">
        <f>IFERROR(__xludf.DUMMYFUNCTION("""COMPUTED_VALUE"""),"2022-04-10 11:12:00 UTC")</f>
        <v>2022-04-10 11:12:00 UTC</v>
      </c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>
      <c r="A5356" s="2" t="s">
        <v>5898</v>
      </c>
      <c r="B5356" s="1"/>
      <c r="C5356" s="1"/>
      <c r="D5356" s="1"/>
      <c r="E5356" s="1"/>
      <c r="F5356" s="1" t="str">
        <f>IFERROR(__xludf.DUMMYFUNCTION("""COMPUTED_VALUE"""),"2022-04-10 11:08:12 UTC")</f>
        <v>2022-04-10 11:08:12 UTC</v>
      </c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>
      <c r="A5357" s="2" t="s">
        <v>5899</v>
      </c>
      <c r="B5357" s="1"/>
      <c r="C5357" s="1"/>
      <c r="D5357" s="1"/>
      <c r="E5357" s="1"/>
      <c r="F5357" s="1" t="str">
        <f>IFERROR(__xludf.DUMMYFUNCTION("""COMPUTED_VALUE"""),"2022-04-10 11:06:31 UTC")</f>
        <v>2022-04-10 11:06:31 UTC</v>
      </c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>
      <c r="A5358" s="2" t="s">
        <v>5900</v>
      </c>
      <c r="B5358" s="1"/>
      <c r="C5358" s="1"/>
      <c r="D5358" s="1"/>
      <c r="E5358" s="1"/>
      <c r="F5358" s="1" t="str">
        <f>IFERROR(__xludf.DUMMYFUNCTION("""COMPUTED_VALUE"""),"2022-04-10 11:06:15 UTC")</f>
        <v>2022-04-10 11:06:15 UTC</v>
      </c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>
      <c r="A5359" s="2" t="s">
        <v>5901</v>
      </c>
      <c r="B5359" s="2" t="s">
        <v>5902</v>
      </c>
      <c r="C5359" s="1"/>
      <c r="D5359" s="1"/>
      <c r="E5359" s="1"/>
      <c r="F5359" s="1" t="str">
        <f>IFERROR(__xludf.DUMMYFUNCTION("""COMPUTED_VALUE"""),"2022-04-10 11:04:20 UTC")</f>
        <v>2022-04-10 11:04:20 UTC</v>
      </c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>
      <c r="A5360" s="2" t="s">
        <v>5903</v>
      </c>
      <c r="B5360" s="1"/>
      <c r="C5360" s="1"/>
      <c r="D5360" s="1"/>
      <c r="E5360" s="1"/>
      <c r="F5360" s="1" t="str">
        <f>IFERROR(__xludf.DUMMYFUNCTION("""COMPUTED_VALUE"""),"2022-04-10 10:47:30 UTC")</f>
        <v>2022-04-10 10:47:30 UTC</v>
      </c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>
      <c r="A5361" s="2" t="s">
        <v>5904</v>
      </c>
      <c r="B5361" s="1"/>
      <c r="C5361" s="1"/>
      <c r="D5361" s="1"/>
      <c r="E5361" s="1"/>
      <c r="F5361" s="1" t="str">
        <f>IFERROR(__xludf.DUMMYFUNCTION("""COMPUTED_VALUE"""),"2022-04-10 10:45:54 UTC")</f>
        <v>2022-04-10 10:45:54 UTC</v>
      </c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>
      <c r="A5362" s="2" t="s">
        <v>5905</v>
      </c>
      <c r="B5362" s="1"/>
      <c r="C5362" s="1"/>
      <c r="D5362" s="1"/>
      <c r="E5362" s="1"/>
      <c r="F5362" s="1" t="str">
        <f>IFERROR(__xludf.DUMMYFUNCTION("""COMPUTED_VALUE"""),"2022-04-10 10:36:28 UTC")</f>
        <v>2022-04-10 10:36:28 UTC</v>
      </c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>
      <c r="A5363" s="2" t="s">
        <v>5906</v>
      </c>
      <c r="B5363" s="1"/>
      <c r="C5363" s="1"/>
      <c r="D5363" s="1"/>
      <c r="E5363" s="1"/>
      <c r="F5363" s="1" t="str">
        <f>IFERROR(__xludf.DUMMYFUNCTION("""COMPUTED_VALUE"""),"2022-04-10 10:19:23 UTC")</f>
        <v>2022-04-10 10:19:23 UTC</v>
      </c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>
      <c r="A5364" s="2" t="s">
        <v>5907</v>
      </c>
      <c r="B5364" s="1"/>
      <c r="C5364" s="1"/>
      <c r="D5364" s="1"/>
      <c r="E5364" s="1"/>
      <c r="F5364" s="1" t="str">
        <f>IFERROR(__xludf.DUMMYFUNCTION("""COMPUTED_VALUE"""),"2022-04-10 10:18:41 UTC")</f>
        <v>2022-04-10 10:18:41 UTC</v>
      </c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>
      <c r="A5365" s="2" t="s">
        <v>5908</v>
      </c>
      <c r="B5365" s="1"/>
      <c r="C5365" s="1"/>
      <c r="D5365" s="1"/>
      <c r="E5365" s="1"/>
      <c r="F5365" s="1" t="str">
        <f>IFERROR(__xludf.DUMMYFUNCTION("""COMPUTED_VALUE"""),"2022-04-10 10:18:38 UTC")</f>
        <v>2022-04-10 10:18:38 UTC</v>
      </c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>
      <c r="A5366" s="2" t="s">
        <v>5909</v>
      </c>
      <c r="B5366" s="1"/>
      <c r="C5366" s="1"/>
      <c r="D5366" s="1"/>
      <c r="E5366" s="1"/>
      <c r="F5366" s="1" t="str">
        <f>IFERROR(__xludf.DUMMYFUNCTION("""COMPUTED_VALUE"""),"2022-04-10 10:18:34 UTC")</f>
        <v>2022-04-10 10:18:34 UTC</v>
      </c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>
      <c r="A5367" s="2" t="s">
        <v>5910</v>
      </c>
      <c r="B5367" s="1"/>
      <c r="C5367" s="1"/>
      <c r="D5367" s="1"/>
      <c r="E5367" s="1"/>
      <c r="F5367" s="1" t="str">
        <f>IFERROR(__xludf.DUMMYFUNCTION("""COMPUTED_VALUE"""),"2022-04-10 10:18:27 UTC")</f>
        <v>2022-04-10 10:18:27 UTC</v>
      </c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>
      <c r="A5368" s="2" t="s">
        <v>5911</v>
      </c>
      <c r="B5368" s="1"/>
      <c r="C5368" s="1"/>
      <c r="D5368" s="1"/>
      <c r="E5368" s="1"/>
      <c r="F5368" s="1" t="str">
        <f>IFERROR(__xludf.DUMMYFUNCTION("""COMPUTED_VALUE"""),"2022-04-10 10:18:25 UTC")</f>
        <v>2022-04-10 10:18:25 UTC</v>
      </c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>
      <c r="A5369" s="2" t="s">
        <v>5912</v>
      </c>
      <c r="B5369" s="1"/>
      <c r="C5369" s="1"/>
      <c r="D5369" s="1"/>
      <c r="E5369" s="1"/>
      <c r="F5369" s="1" t="str">
        <f>IFERROR(__xludf.DUMMYFUNCTION("""COMPUTED_VALUE"""),"2022-04-10 10:18:22 UTC")</f>
        <v>2022-04-10 10:18:22 UTC</v>
      </c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>
      <c r="A5370" s="2" t="s">
        <v>5913</v>
      </c>
      <c r="B5370" s="1"/>
      <c r="C5370" s="1"/>
      <c r="D5370" s="1"/>
      <c r="E5370" s="1"/>
      <c r="F5370" s="1" t="str">
        <f>IFERROR(__xludf.DUMMYFUNCTION("""COMPUTED_VALUE"""),"2022-04-10 10:18:18 UTC")</f>
        <v>2022-04-10 10:18:18 UTC</v>
      </c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>
      <c r="A5371" s="2" t="s">
        <v>5914</v>
      </c>
      <c r="B5371" s="1"/>
      <c r="C5371" s="1"/>
      <c r="D5371" s="1"/>
      <c r="E5371" s="1"/>
      <c r="F5371" s="1" t="str">
        <f>IFERROR(__xludf.DUMMYFUNCTION("""COMPUTED_VALUE"""),"2022-04-10 10:18:13 UTC")</f>
        <v>2022-04-10 10:18:13 UTC</v>
      </c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>
      <c r="A5372" s="2" t="s">
        <v>5915</v>
      </c>
      <c r="B5372" s="1"/>
      <c r="C5372" s="1"/>
      <c r="D5372" s="1"/>
      <c r="E5372" s="1"/>
      <c r="F5372" s="1" t="str">
        <f>IFERROR(__xludf.DUMMYFUNCTION("""COMPUTED_VALUE"""),"2022-04-10 10:18:11 UTC")</f>
        <v>2022-04-10 10:18:11 UTC</v>
      </c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>
      <c r="A5373" s="2" t="s">
        <v>5916</v>
      </c>
      <c r="B5373" s="1"/>
      <c r="C5373" s="1"/>
      <c r="D5373" s="1"/>
      <c r="E5373" s="1"/>
      <c r="F5373" s="1" t="str">
        <f>IFERROR(__xludf.DUMMYFUNCTION("""COMPUTED_VALUE"""),"2022-04-10 10:18:08 UTC")</f>
        <v>2022-04-10 10:18:08 UTC</v>
      </c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>
      <c r="A5374" s="2" t="s">
        <v>5917</v>
      </c>
      <c r="B5374" s="1"/>
      <c r="C5374" s="1"/>
      <c r="D5374" s="1"/>
      <c r="E5374" s="1"/>
      <c r="F5374" s="1" t="str">
        <f>IFERROR(__xludf.DUMMYFUNCTION("""COMPUTED_VALUE"""),"2022-04-10 10:18:05 UTC")</f>
        <v>2022-04-10 10:18:05 UTC</v>
      </c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>
      <c r="A5375" s="2" t="s">
        <v>5918</v>
      </c>
      <c r="B5375" s="1"/>
      <c r="C5375" s="1"/>
      <c r="D5375" s="1"/>
      <c r="E5375" s="1"/>
      <c r="F5375" s="1" t="str">
        <f>IFERROR(__xludf.DUMMYFUNCTION("""COMPUTED_VALUE"""),"2022-04-10 10:17:58 UTC")</f>
        <v>2022-04-10 10:17:58 UTC</v>
      </c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>
      <c r="A5376" s="2" t="s">
        <v>5919</v>
      </c>
      <c r="B5376" s="1"/>
      <c r="C5376" s="1"/>
      <c r="D5376" s="1"/>
      <c r="E5376" s="1"/>
      <c r="F5376" s="1" t="str">
        <f>IFERROR(__xludf.DUMMYFUNCTION("""COMPUTED_VALUE"""),"2022-04-10 10:17:38 UTC")</f>
        <v>2022-04-10 10:17:38 UTC</v>
      </c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>
      <c r="A5377" s="2" t="s">
        <v>5920</v>
      </c>
      <c r="B5377" s="1"/>
      <c r="C5377" s="1"/>
      <c r="D5377" s="1"/>
      <c r="E5377" s="1"/>
      <c r="F5377" s="1" t="str">
        <f>IFERROR(__xludf.DUMMYFUNCTION("""COMPUTED_VALUE"""),"2022-04-10 10:17:33 UTC")</f>
        <v>2022-04-10 10:17:33 UTC</v>
      </c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>
      <c r="A5378" s="2" t="s">
        <v>5921</v>
      </c>
      <c r="B5378" s="2" t="s">
        <v>5922</v>
      </c>
      <c r="C5378" s="1"/>
      <c r="D5378" s="1"/>
      <c r="E5378" s="1"/>
      <c r="F5378" s="1" t="str">
        <f>IFERROR(__xludf.DUMMYFUNCTION("""COMPUTED_VALUE"""),"2022-04-10 10:16:53 UTC")</f>
        <v>2022-04-10 10:16:53 UTC</v>
      </c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>
      <c r="A5379" s="2" t="s">
        <v>5923</v>
      </c>
      <c r="B5379" s="2" t="s">
        <v>5924</v>
      </c>
      <c r="C5379" s="1"/>
      <c r="D5379" s="1"/>
      <c r="E5379" s="1"/>
      <c r="F5379" s="1" t="str">
        <f>IFERROR(__xludf.DUMMYFUNCTION("""COMPUTED_VALUE"""),"2022-04-10 10:12:56 UTC")</f>
        <v>2022-04-10 10:12:56 UTC</v>
      </c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>
      <c r="A5380" s="2" t="s">
        <v>5925</v>
      </c>
      <c r="B5380" s="1"/>
      <c r="C5380" s="1"/>
      <c r="D5380" s="1"/>
      <c r="E5380" s="1"/>
      <c r="F5380" s="1" t="str">
        <f>IFERROR(__xludf.DUMMYFUNCTION("""COMPUTED_VALUE"""),"2022-04-10 10:12:24 UTC")</f>
        <v>2022-04-10 10:12:24 UTC</v>
      </c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>
      <c r="A5381" s="2" t="s">
        <v>5926</v>
      </c>
      <c r="B5381" s="1"/>
      <c r="C5381" s="1"/>
      <c r="D5381" s="1"/>
      <c r="E5381" s="1"/>
      <c r="F5381" s="1" t="str">
        <f>IFERROR(__xludf.DUMMYFUNCTION("""COMPUTED_VALUE"""),"2022-04-10 10:12:16 UTC")</f>
        <v>2022-04-10 10:12:16 UTC</v>
      </c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>
      <c r="A5382" s="2" t="s">
        <v>5927</v>
      </c>
      <c r="B5382" s="2" t="s">
        <v>5928</v>
      </c>
      <c r="C5382" s="1"/>
      <c r="D5382" s="1"/>
      <c r="E5382" s="1"/>
      <c r="F5382" s="1" t="str">
        <f>IFERROR(__xludf.DUMMYFUNCTION("""COMPUTED_VALUE"""),"2022-04-10 10:07:28 UTC")</f>
        <v>2022-04-10 10:07:28 UTC</v>
      </c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>
      <c r="A5383" s="2" t="s">
        <v>5929</v>
      </c>
      <c r="B5383" s="1"/>
      <c r="C5383" s="1"/>
      <c r="D5383" s="1"/>
      <c r="E5383" s="1"/>
      <c r="F5383" s="1" t="str">
        <f>IFERROR(__xludf.DUMMYFUNCTION("""COMPUTED_VALUE"""),"2022-04-10 10:06:35 UTC")</f>
        <v>2022-04-10 10:06:35 UTC</v>
      </c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>
      <c r="A5384" s="2" t="s">
        <v>5930</v>
      </c>
      <c r="B5384" s="1"/>
      <c r="C5384" s="1"/>
      <c r="D5384" s="1"/>
      <c r="E5384" s="1"/>
      <c r="F5384" s="1" t="str">
        <f>IFERROR(__xludf.DUMMYFUNCTION("""COMPUTED_VALUE"""),"2022-04-10 10:06:33 UTC")</f>
        <v>2022-04-10 10:06:33 UTC</v>
      </c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>
      <c r="A5385" s="2" t="s">
        <v>5931</v>
      </c>
      <c r="B5385" s="1"/>
      <c r="C5385" s="1"/>
      <c r="D5385" s="1"/>
      <c r="E5385" s="1"/>
      <c r="F5385" s="1" t="str">
        <f>IFERROR(__xludf.DUMMYFUNCTION("""COMPUTED_VALUE"""),"2022-04-10 10:06:31 UTC")</f>
        <v>2022-04-10 10:06:31 UTC</v>
      </c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>
      <c r="A5386" s="2" t="s">
        <v>5932</v>
      </c>
      <c r="B5386" s="1"/>
      <c r="C5386" s="1"/>
      <c r="D5386" s="1"/>
      <c r="E5386" s="1"/>
      <c r="F5386" s="1" t="str">
        <f>IFERROR(__xludf.DUMMYFUNCTION("""COMPUTED_VALUE"""),"2022-04-10 10:06:22 UTC")</f>
        <v>2022-04-10 10:06:22 UTC</v>
      </c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>
      <c r="A5387" s="2" t="s">
        <v>5933</v>
      </c>
      <c r="B5387" s="2" t="s">
        <v>5934</v>
      </c>
      <c r="C5387" s="1"/>
      <c r="D5387" s="1"/>
      <c r="E5387" s="1"/>
      <c r="F5387" s="1" t="str">
        <f>IFERROR(__xludf.DUMMYFUNCTION("""COMPUTED_VALUE"""),"2022-04-10 10:06:21 UTC")</f>
        <v>2022-04-10 10:06:21 UTC</v>
      </c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>
      <c r="A5388" s="2" t="s">
        <v>5935</v>
      </c>
      <c r="B5388" s="2" t="s">
        <v>5936</v>
      </c>
      <c r="C5388" s="1"/>
      <c r="D5388" s="1"/>
      <c r="E5388" s="1"/>
      <c r="F5388" s="1" t="str">
        <f>IFERROR(__xludf.DUMMYFUNCTION("""COMPUTED_VALUE"""),"2022-04-10 10:02:09 UTC")</f>
        <v>2022-04-10 10:02:09 UTC</v>
      </c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>
      <c r="A5389" s="2" t="s">
        <v>5937</v>
      </c>
      <c r="B5389" s="1"/>
      <c r="C5389" s="1"/>
      <c r="D5389" s="1"/>
      <c r="E5389" s="1"/>
      <c r="F5389" s="1" t="str">
        <f>IFERROR(__xludf.DUMMYFUNCTION("""COMPUTED_VALUE"""),"2022-04-10 10:01:39 UTC")</f>
        <v>2022-04-10 10:01:39 UTC</v>
      </c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>
      <c r="A5390" s="2" t="s">
        <v>5938</v>
      </c>
      <c r="B5390" s="2" t="s">
        <v>5788</v>
      </c>
      <c r="C5390" s="1"/>
      <c r="D5390" s="1"/>
      <c r="E5390" s="1"/>
      <c r="F5390" s="1" t="str">
        <f>IFERROR(__xludf.DUMMYFUNCTION("""COMPUTED_VALUE"""),"2022-04-10 09:53:39 UTC")</f>
        <v>2022-04-10 09:53:39 UTC</v>
      </c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>
      <c r="A5391" s="2" t="s">
        <v>5939</v>
      </c>
      <c r="B5391" s="1"/>
      <c r="C5391" s="1"/>
      <c r="D5391" s="1"/>
      <c r="E5391" s="1"/>
      <c r="F5391" s="1" t="str">
        <f>IFERROR(__xludf.DUMMYFUNCTION("""COMPUTED_VALUE"""),"2022-04-10 09:53:37 UTC")</f>
        <v>2022-04-10 09:53:37 UTC</v>
      </c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>
      <c r="A5392" s="2" t="s">
        <v>5940</v>
      </c>
      <c r="B5392" s="1"/>
      <c r="C5392" s="1"/>
      <c r="D5392" s="1"/>
      <c r="E5392" s="1"/>
      <c r="F5392" s="1" t="str">
        <f>IFERROR(__xludf.DUMMYFUNCTION("""COMPUTED_VALUE"""),"2022-04-10 09:53:32 UTC")</f>
        <v>2022-04-10 09:53:32 UTC</v>
      </c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>
      <c r="A5393" s="2" t="s">
        <v>5941</v>
      </c>
      <c r="B5393" s="1"/>
      <c r="C5393" s="1"/>
      <c r="D5393" s="1"/>
      <c r="E5393" s="1"/>
      <c r="F5393" s="1" t="str">
        <f>IFERROR(__xludf.DUMMYFUNCTION("""COMPUTED_VALUE"""),"2022-04-10 09:53:27 UTC")</f>
        <v>2022-04-10 09:53:27 UTC</v>
      </c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>
      <c r="A5394" s="2" t="s">
        <v>5942</v>
      </c>
      <c r="B5394" s="1"/>
      <c r="C5394" s="1"/>
      <c r="D5394" s="1"/>
      <c r="E5394" s="1"/>
      <c r="F5394" s="1" t="str">
        <f>IFERROR(__xludf.DUMMYFUNCTION("""COMPUTED_VALUE"""),"2022-04-10 09:53:25 UTC")</f>
        <v>2022-04-10 09:53:25 UTC</v>
      </c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>
      <c r="A5395" s="2" t="s">
        <v>5943</v>
      </c>
      <c r="B5395" s="1"/>
      <c r="C5395" s="1"/>
      <c r="D5395" s="1"/>
      <c r="E5395" s="1"/>
      <c r="F5395" s="1" t="str">
        <f>IFERROR(__xludf.DUMMYFUNCTION("""COMPUTED_VALUE"""),"2022-04-10 09:53:21 UTC")</f>
        <v>2022-04-10 09:53:21 UTC</v>
      </c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>
      <c r="A5396" s="2" t="s">
        <v>5944</v>
      </c>
      <c r="B5396" s="1"/>
      <c r="C5396" s="1"/>
      <c r="D5396" s="1"/>
      <c r="E5396" s="1"/>
      <c r="F5396" s="1" t="str">
        <f>IFERROR(__xludf.DUMMYFUNCTION("""COMPUTED_VALUE"""),"2022-04-10 09:51:02 UTC")</f>
        <v>2022-04-10 09:51:02 UTC</v>
      </c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>
      <c r="A5397" s="2" t="s">
        <v>5945</v>
      </c>
      <c r="B5397" s="2" t="s">
        <v>5946</v>
      </c>
      <c r="C5397" s="1"/>
      <c r="D5397" s="1"/>
      <c r="E5397" s="1"/>
      <c r="F5397" s="1" t="str">
        <f>IFERROR(__xludf.DUMMYFUNCTION("""COMPUTED_VALUE"""),"2022-04-10 09:50:12 UTC")</f>
        <v>2022-04-10 09:50:12 UTC</v>
      </c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>
      <c r="A5398" s="2" t="s">
        <v>5947</v>
      </c>
      <c r="B5398" s="2" t="s">
        <v>5510</v>
      </c>
      <c r="C5398" s="1"/>
      <c r="D5398" s="1"/>
      <c r="E5398" s="1"/>
      <c r="F5398" s="1" t="str">
        <f>IFERROR(__xludf.DUMMYFUNCTION("""COMPUTED_VALUE"""),"2022-04-10 09:47:33 UTC")</f>
        <v>2022-04-10 09:47:33 UTC</v>
      </c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>
      <c r="A5399" s="2" t="s">
        <v>5948</v>
      </c>
      <c r="B5399" s="2" t="s">
        <v>5510</v>
      </c>
      <c r="C5399" s="1"/>
      <c r="D5399" s="1"/>
      <c r="E5399" s="1"/>
      <c r="F5399" s="1" t="str">
        <f>IFERROR(__xludf.DUMMYFUNCTION("""COMPUTED_VALUE"""),"2022-04-10 09:47:28 UTC")</f>
        <v>2022-04-10 09:47:28 UTC</v>
      </c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>
      <c r="A5400" s="2" t="s">
        <v>5949</v>
      </c>
      <c r="B5400" s="2" t="s">
        <v>5510</v>
      </c>
      <c r="C5400" s="1"/>
      <c r="D5400" s="1"/>
      <c r="E5400" s="1"/>
      <c r="F5400" s="1" t="str">
        <f>IFERROR(__xludf.DUMMYFUNCTION("""COMPUTED_VALUE"""),"2022-04-10 09:47:24 UTC")</f>
        <v>2022-04-10 09:47:24 UTC</v>
      </c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>
      <c r="A5401" s="2" t="s">
        <v>5950</v>
      </c>
      <c r="B5401" s="1"/>
      <c r="C5401" s="1"/>
      <c r="D5401" s="1"/>
      <c r="E5401" s="1"/>
      <c r="F5401" s="1" t="str">
        <f>IFERROR(__xludf.DUMMYFUNCTION("""COMPUTED_VALUE"""),"2022-04-10 09:44:49 UTC")</f>
        <v>2022-04-10 09:44:49 UTC</v>
      </c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>
      <c r="A5402" s="2" t="s">
        <v>5951</v>
      </c>
      <c r="B5402" s="2" t="s">
        <v>5788</v>
      </c>
      <c r="C5402" s="1"/>
      <c r="D5402" s="1"/>
      <c r="E5402" s="1"/>
      <c r="F5402" s="1" t="str">
        <f>IFERROR(__xludf.DUMMYFUNCTION("""COMPUTED_VALUE"""),"2022-04-10 09:44:48 UTC")</f>
        <v>2022-04-10 09:44:48 UTC</v>
      </c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>
      <c r="A5403" s="2" t="s">
        <v>5952</v>
      </c>
      <c r="B5403" s="1"/>
      <c r="C5403" s="1"/>
      <c r="D5403" s="1"/>
      <c r="E5403" s="1"/>
      <c r="F5403" s="1" t="str">
        <f>IFERROR(__xludf.DUMMYFUNCTION("""COMPUTED_VALUE"""),"2022-04-10 09:38:48 UTC")</f>
        <v>2022-04-10 09:38:48 UTC</v>
      </c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>
      <c r="A5404" s="2" t="s">
        <v>5953</v>
      </c>
      <c r="B5404" s="1"/>
      <c r="C5404" s="1"/>
      <c r="D5404" s="1"/>
      <c r="E5404" s="1"/>
      <c r="F5404" s="1" t="str">
        <f>IFERROR(__xludf.DUMMYFUNCTION("""COMPUTED_VALUE"""),"2022-04-10 09:38:44 UTC")</f>
        <v>2022-04-10 09:38:44 UTC</v>
      </c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>
      <c r="A5405" s="2" t="s">
        <v>5954</v>
      </c>
      <c r="B5405" s="1"/>
      <c r="C5405" s="1"/>
      <c r="D5405" s="1"/>
      <c r="E5405" s="1"/>
      <c r="F5405" s="1" t="str">
        <f>IFERROR(__xludf.DUMMYFUNCTION("""COMPUTED_VALUE"""),"2022-04-10 09:36:06 UTC")</f>
        <v>2022-04-10 09:36:06 UTC</v>
      </c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>
      <c r="A5406" s="2" t="s">
        <v>5955</v>
      </c>
      <c r="B5406" s="1"/>
      <c r="C5406" s="1"/>
      <c r="D5406" s="1"/>
      <c r="E5406" s="1"/>
      <c r="F5406" s="1" t="str">
        <f>IFERROR(__xludf.DUMMYFUNCTION("""COMPUTED_VALUE"""),"2022-04-10 09:34:10 UTC")</f>
        <v>2022-04-10 09:34:10 UTC</v>
      </c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>
      <c r="A5407" s="2" t="s">
        <v>5956</v>
      </c>
      <c r="B5407" s="1"/>
      <c r="C5407" s="1"/>
      <c r="D5407" s="1"/>
      <c r="E5407" s="1"/>
      <c r="F5407" s="1" t="str">
        <f>IFERROR(__xludf.DUMMYFUNCTION("""COMPUTED_VALUE"""),"2022-04-10 09:32:16 UTC")</f>
        <v>2022-04-10 09:32:16 UTC</v>
      </c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>
      <c r="A5408" s="2" t="s">
        <v>5957</v>
      </c>
      <c r="B5408" s="1"/>
      <c r="C5408" s="1"/>
      <c r="D5408" s="1"/>
      <c r="E5408" s="1"/>
      <c r="F5408" s="1" t="str">
        <f>IFERROR(__xludf.DUMMYFUNCTION("""COMPUTED_VALUE"""),"2022-04-10 09:31:04 UTC")</f>
        <v>2022-04-10 09:31:04 UTC</v>
      </c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>
      <c r="A5409" s="2" t="s">
        <v>5958</v>
      </c>
      <c r="B5409" s="2" t="s">
        <v>5959</v>
      </c>
      <c r="C5409" s="1"/>
      <c r="D5409" s="1"/>
      <c r="E5409" s="1"/>
      <c r="F5409" s="1" t="str">
        <f>IFERROR(__xludf.DUMMYFUNCTION("""COMPUTED_VALUE"""),"2022-04-10 09:30:00 UTC")</f>
        <v>2022-04-10 09:30:00 UTC</v>
      </c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>
      <c r="A5410" s="2" t="s">
        <v>5960</v>
      </c>
      <c r="B5410" s="1"/>
      <c r="C5410" s="1"/>
      <c r="D5410" s="1"/>
      <c r="E5410" s="1"/>
      <c r="F5410" s="1" t="str">
        <f>IFERROR(__xludf.DUMMYFUNCTION("""COMPUTED_VALUE"""),"2022-04-10 09:29:49 UTC")</f>
        <v>2022-04-10 09:29:49 UTC</v>
      </c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>
      <c r="A5411" s="2" t="s">
        <v>5961</v>
      </c>
      <c r="B5411" s="2" t="s">
        <v>5962</v>
      </c>
      <c r="C5411" s="1"/>
      <c r="D5411" s="1"/>
      <c r="E5411" s="1"/>
      <c r="F5411" s="1" t="str">
        <f>IFERROR(__xludf.DUMMYFUNCTION("""COMPUTED_VALUE"""),"2022-04-10 09:29:11 UTC")</f>
        <v>2022-04-10 09:29:11 UTC</v>
      </c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>
      <c r="A5412" s="2" t="s">
        <v>5963</v>
      </c>
      <c r="B5412" s="1"/>
      <c r="C5412" s="1"/>
      <c r="D5412" s="1"/>
      <c r="E5412" s="1"/>
      <c r="F5412" s="1" t="str">
        <f>IFERROR(__xludf.DUMMYFUNCTION("""COMPUTED_VALUE"""),"2022-04-10 09:28:41 UTC")</f>
        <v>2022-04-10 09:28:41 UTC</v>
      </c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>
      <c r="A5413" s="2" t="s">
        <v>5964</v>
      </c>
      <c r="B5413" s="1"/>
      <c r="C5413" s="1"/>
      <c r="D5413" s="1"/>
      <c r="E5413" s="1"/>
      <c r="F5413" s="1" t="str">
        <f>IFERROR(__xludf.DUMMYFUNCTION("""COMPUTED_VALUE"""),"2022-04-10 09:26:49 UTC")</f>
        <v>2022-04-10 09:26:49 UTC</v>
      </c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>
      <c r="A5414" s="2" t="s">
        <v>5965</v>
      </c>
      <c r="B5414" s="2" t="s">
        <v>5966</v>
      </c>
      <c r="C5414" s="1"/>
      <c r="D5414" s="1"/>
      <c r="E5414" s="1"/>
      <c r="F5414" s="1" t="str">
        <f>IFERROR(__xludf.DUMMYFUNCTION("""COMPUTED_VALUE"""),"2022-04-10 09:25:18 UTC")</f>
        <v>2022-04-10 09:25:18 UTC</v>
      </c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>
      <c r="A5415" s="2" t="s">
        <v>5967</v>
      </c>
      <c r="B5415" s="2" t="s">
        <v>5422</v>
      </c>
      <c r="C5415" s="1"/>
      <c r="D5415" s="1"/>
      <c r="E5415" s="1"/>
      <c r="F5415" s="1" t="str">
        <f>IFERROR(__xludf.DUMMYFUNCTION("""COMPUTED_VALUE"""),"2022-04-10 09:24:15 UTC")</f>
        <v>2022-04-10 09:24:15 UTC</v>
      </c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>
      <c r="A5416" s="2" t="s">
        <v>5968</v>
      </c>
      <c r="B5416" s="1"/>
      <c r="C5416" s="1"/>
      <c r="D5416" s="1"/>
      <c r="E5416" s="1"/>
      <c r="F5416" s="1" t="str">
        <f>IFERROR(__xludf.DUMMYFUNCTION("""COMPUTED_VALUE"""),"2022-04-10 09:24:09 UTC")</f>
        <v>2022-04-10 09:24:09 UTC</v>
      </c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>
      <c r="A5417" s="2" t="s">
        <v>5969</v>
      </c>
      <c r="B5417" s="1"/>
      <c r="C5417" s="1"/>
      <c r="D5417" s="1"/>
      <c r="E5417" s="1"/>
      <c r="F5417" s="1" t="str">
        <f>IFERROR(__xludf.DUMMYFUNCTION("""COMPUTED_VALUE"""),"2022-04-10 09:20:12 UTC")</f>
        <v>2022-04-10 09:20:12 UTC</v>
      </c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>
      <c r="A5418" s="2" t="s">
        <v>5970</v>
      </c>
      <c r="B5418" s="2" t="s">
        <v>5971</v>
      </c>
      <c r="C5418" s="1"/>
      <c r="D5418" s="1"/>
      <c r="E5418" s="1"/>
      <c r="F5418" s="1" t="str">
        <f>IFERROR(__xludf.DUMMYFUNCTION("""COMPUTED_VALUE"""),"2022-04-10 09:20:09 UTC")</f>
        <v>2022-04-10 09:20:09 UTC</v>
      </c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>
      <c r="A5419" s="2" t="s">
        <v>5972</v>
      </c>
      <c r="B5419" s="1"/>
      <c r="C5419" s="1"/>
      <c r="D5419" s="1"/>
      <c r="E5419" s="1"/>
      <c r="F5419" s="1" t="str">
        <f>IFERROR(__xludf.DUMMYFUNCTION("""COMPUTED_VALUE"""),"2022-04-10 09:19:56 UTC")</f>
        <v>2022-04-10 09:19:56 UTC</v>
      </c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>
      <c r="A5420" s="2" t="s">
        <v>5973</v>
      </c>
      <c r="B5420" s="1"/>
      <c r="C5420" s="1"/>
      <c r="D5420" s="1"/>
      <c r="E5420" s="1"/>
      <c r="F5420" s="1" t="str">
        <f>IFERROR(__xludf.DUMMYFUNCTION("""COMPUTED_VALUE"""),"2022-04-10 09:19:40 UTC")</f>
        <v>2022-04-10 09:19:40 UTC</v>
      </c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>
      <c r="A5421" s="2" t="s">
        <v>5974</v>
      </c>
      <c r="B5421" s="2" t="s">
        <v>5975</v>
      </c>
      <c r="C5421" s="1"/>
      <c r="D5421" s="1"/>
      <c r="E5421" s="1"/>
      <c r="F5421" s="1" t="str">
        <f>IFERROR(__xludf.DUMMYFUNCTION("""COMPUTED_VALUE"""),"2022-04-10 09:13:06 UTC")</f>
        <v>2022-04-10 09:13:06 UTC</v>
      </c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>
      <c r="A5422" s="2" t="s">
        <v>5976</v>
      </c>
      <c r="B5422" s="1"/>
      <c r="C5422" s="1"/>
      <c r="D5422" s="1"/>
      <c r="E5422" s="1"/>
      <c r="F5422" s="1" t="str">
        <f>IFERROR(__xludf.DUMMYFUNCTION("""COMPUTED_VALUE"""),"2022-04-10 09:12:46 UTC")</f>
        <v>2022-04-10 09:12:46 UTC</v>
      </c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>
      <c r="A5423" s="2" t="s">
        <v>5977</v>
      </c>
      <c r="B5423" s="1"/>
      <c r="C5423" s="1"/>
      <c r="D5423" s="1"/>
      <c r="E5423" s="1"/>
      <c r="F5423" s="1" t="str">
        <f>IFERROR(__xludf.DUMMYFUNCTION("""COMPUTED_VALUE"""),"2022-04-10 09:11:46 UTC")</f>
        <v>2022-04-10 09:11:46 UTC</v>
      </c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>
      <c r="A5424" s="2" t="s">
        <v>5978</v>
      </c>
      <c r="B5424" s="1"/>
      <c r="C5424" s="1"/>
      <c r="D5424" s="1"/>
      <c r="E5424" s="1"/>
      <c r="F5424" s="1" t="str">
        <f>IFERROR(__xludf.DUMMYFUNCTION("""COMPUTED_VALUE"""),"2022-04-10 09:11:16 UTC")</f>
        <v>2022-04-10 09:11:16 UTC</v>
      </c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>
      <c r="A5425" s="2" t="s">
        <v>5979</v>
      </c>
      <c r="B5425" s="2" t="s">
        <v>5980</v>
      </c>
      <c r="C5425" s="1"/>
      <c r="D5425" s="1"/>
      <c r="E5425" s="1"/>
      <c r="F5425" s="1" t="str">
        <f>IFERROR(__xludf.DUMMYFUNCTION("""COMPUTED_VALUE"""),"2022-04-10 09:00:43 UTC")</f>
        <v>2022-04-10 09:00:43 UTC</v>
      </c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>
      <c r="A5426" s="2" t="s">
        <v>5981</v>
      </c>
      <c r="B5426" s="2" t="s">
        <v>5982</v>
      </c>
      <c r="C5426" s="1"/>
      <c r="D5426" s="1"/>
      <c r="E5426" s="1"/>
      <c r="F5426" s="1" t="str">
        <f>IFERROR(__xludf.DUMMYFUNCTION("""COMPUTED_VALUE"""),"2022-04-10 08:59:31 UTC")</f>
        <v>2022-04-10 08:59:31 UTC</v>
      </c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>
      <c r="A5427" s="2" t="s">
        <v>5983</v>
      </c>
      <c r="B5427" s="2" t="s">
        <v>5982</v>
      </c>
      <c r="C5427" s="1"/>
      <c r="D5427" s="1"/>
      <c r="E5427" s="1"/>
      <c r="F5427" s="1" t="str">
        <f>IFERROR(__xludf.DUMMYFUNCTION("""COMPUTED_VALUE"""),"2022-04-10 08:59:05 UTC")</f>
        <v>2022-04-10 08:59:05 UTC</v>
      </c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>
      <c r="A5428" s="2" t="s">
        <v>5984</v>
      </c>
      <c r="B5428" s="2" t="s">
        <v>5985</v>
      </c>
      <c r="C5428" s="1"/>
      <c r="D5428" s="1"/>
      <c r="E5428" s="1"/>
      <c r="F5428" s="1" t="str">
        <f>IFERROR(__xludf.DUMMYFUNCTION("""COMPUTED_VALUE"""),"2022-04-10 08:50:55 UTC")</f>
        <v>2022-04-10 08:50:55 UTC</v>
      </c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>
      <c r="A5429" s="2" t="s">
        <v>5986</v>
      </c>
      <c r="B5429" s="1"/>
      <c r="C5429" s="1"/>
      <c r="D5429" s="1"/>
      <c r="E5429" s="1"/>
      <c r="F5429" s="1" t="str">
        <f>IFERROR(__xludf.DUMMYFUNCTION("""COMPUTED_VALUE"""),"2022-04-10 08:50:45 UTC")</f>
        <v>2022-04-10 08:50:45 UTC</v>
      </c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>
      <c r="A5430" s="2" t="s">
        <v>5987</v>
      </c>
      <c r="B5430" s="2" t="s">
        <v>5980</v>
      </c>
      <c r="C5430" s="1"/>
      <c r="D5430" s="1"/>
      <c r="E5430" s="1"/>
      <c r="F5430" s="1" t="str">
        <f>IFERROR(__xludf.DUMMYFUNCTION("""COMPUTED_VALUE"""),"2022-04-10 08:50:34 UTC")</f>
        <v>2022-04-10 08:50:34 UTC</v>
      </c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>
      <c r="A5431" s="2" t="s">
        <v>5988</v>
      </c>
      <c r="B5431" s="1"/>
      <c r="C5431" s="1"/>
      <c r="D5431" s="1"/>
      <c r="E5431" s="1"/>
      <c r="F5431" s="1" t="str">
        <f>IFERROR(__xludf.DUMMYFUNCTION("""COMPUTED_VALUE"""),"2022-04-10 08:50:27 UTC")</f>
        <v>2022-04-10 08:50:27 UTC</v>
      </c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>
      <c r="A5432" s="2" t="s">
        <v>5989</v>
      </c>
      <c r="B5432" s="1"/>
      <c r="C5432" s="1"/>
      <c r="D5432" s="1"/>
      <c r="E5432" s="1"/>
      <c r="F5432" s="1" t="str">
        <f>IFERROR(__xludf.DUMMYFUNCTION("""COMPUTED_VALUE"""),"2022-04-10 08:50:24 UTC")</f>
        <v>2022-04-10 08:50:24 UTC</v>
      </c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>
      <c r="A5433" s="2" t="s">
        <v>5990</v>
      </c>
      <c r="B5433" s="1"/>
      <c r="C5433" s="1"/>
      <c r="D5433" s="1"/>
      <c r="E5433" s="1"/>
      <c r="F5433" s="1" t="str">
        <f>IFERROR(__xludf.DUMMYFUNCTION("""COMPUTED_VALUE"""),"2022-04-10 08:49:47 UTC")</f>
        <v>2022-04-10 08:49:47 UTC</v>
      </c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>
      <c r="A5434" s="2" t="s">
        <v>5991</v>
      </c>
      <c r="B5434" s="2" t="s">
        <v>5992</v>
      </c>
      <c r="C5434" s="1"/>
      <c r="D5434" s="1"/>
      <c r="E5434" s="1"/>
      <c r="F5434" s="1" t="str">
        <f>IFERROR(__xludf.DUMMYFUNCTION("""COMPUTED_VALUE"""),"2022-04-10 08:49:34 UTC")</f>
        <v>2022-04-10 08:49:34 UTC</v>
      </c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>
      <c r="A5435" s="2" t="s">
        <v>5993</v>
      </c>
      <c r="B5435" s="2" t="s">
        <v>5992</v>
      </c>
      <c r="C5435" s="1"/>
      <c r="D5435" s="1"/>
      <c r="E5435" s="1"/>
      <c r="F5435" s="1" t="str">
        <f>IFERROR(__xludf.DUMMYFUNCTION("""COMPUTED_VALUE"""),"2022-04-10 08:49:32 UTC")</f>
        <v>2022-04-10 08:49:32 UTC</v>
      </c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>
      <c r="A5436" s="2" t="s">
        <v>5994</v>
      </c>
      <c r="B5436" s="1"/>
      <c r="C5436" s="1"/>
      <c r="D5436" s="1"/>
      <c r="E5436" s="1"/>
      <c r="F5436" s="1" t="str">
        <f>IFERROR(__xludf.DUMMYFUNCTION("""COMPUTED_VALUE"""),"2022-04-10 08:49:31 UTC")</f>
        <v>2022-04-10 08:49:31 UTC</v>
      </c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>
      <c r="A5437" s="2" t="s">
        <v>5995</v>
      </c>
      <c r="B5437" s="2" t="s">
        <v>5992</v>
      </c>
      <c r="C5437" s="1"/>
      <c r="D5437" s="1"/>
      <c r="E5437" s="1"/>
      <c r="F5437" s="1" t="str">
        <f>IFERROR(__xludf.DUMMYFUNCTION("""COMPUTED_VALUE"""),"2022-04-10 08:49:30 UTC")</f>
        <v>2022-04-10 08:49:30 UTC</v>
      </c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>
      <c r="A5438" s="2" t="s">
        <v>5996</v>
      </c>
      <c r="B5438" s="2" t="s">
        <v>5992</v>
      </c>
      <c r="C5438" s="1"/>
      <c r="D5438" s="1"/>
      <c r="E5438" s="1"/>
      <c r="F5438" s="1" t="str">
        <f>IFERROR(__xludf.DUMMYFUNCTION("""COMPUTED_VALUE"""),"2022-04-10 08:49:29 UTC")</f>
        <v>2022-04-10 08:49:29 UTC</v>
      </c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>
      <c r="A5439" s="2" t="s">
        <v>5997</v>
      </c>
      <c r="B5439" s="2" t="s">
        <v>5992</v>
      </c>
      <c r="C5439" s="1"/>
      <c r="D5439" s="1"/>
      <c r="E5439" s="1"/>
      <c r="F5439" s="1" t="str">
        <f>IFERROR(__xludf.DUMMYFUNCTION("""COMPUTED_VALUE"""),"2022-04-10 08:49:27 UTC")</f>
        <v>2022-04-10 08:49:27 UTC</v>
      </c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>
      <c r="A5440" s="2" t="s">
        <v>5998</v>
      </c>
      <c r="B5440" s="1"/>
      <c r="C5440" s="1"/>
      <c r="D5440" s="1"/>
      <c r="E5440" s="1"/>
      <c r="F5440" s="1" t="str">
        <f>IFERROR(__xludf.DUMMYFUNCTION("""COMPUTED_VALUE"""),"2022-04-10 08:49:25 UTC")</f>
        <v>2022-04-10 08:49:25 UTC</v>
      </c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>
      <c r="A5441" s="2" t="s">
        <v>5999</v>
      </c>
      <c r="B5441" s="2" t="s">
        <v>5992</v>
      </c>
      <c r="C5441" s="1"/>
      <c r="D5441" s="1"/>
      <c r="E5441" s="1"/>
      <c r="F5441" s="1" t="str">
        <f>IFERROR(__xludf.DUMMYFUNCTION("""COMPUTED_VALUE"""),"2022-04-10 08:49:24 UTC")</f>
        <v>2022-04-10 08:49:24 UTC</v>
      </c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>
      <c r="A5442" s="2" t="s">
        <v>6000</v>
      </c>
      <c r="B5442" s="2" t="s">
        <v>5992</v>
      </c>
      <c r="C5442" s="1"/>
      <c r="D5442" s="1"/>
      <c r="E5442" s="1"/>
      <c r="F5442" s="1" t="str">
        <f>IFERROR(__xludf.DUMMYFUNCTION("""COMPUTED_VALUE"""),"2022-04-10 08:49:18 UTC")</f>
        <v>2022-04-10 08:49:18 UTC</v>
      </c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>
      <c r="A5443" s="2" t="s">
        <v>6001</v>
      </c>
      <c r="B5443" s="1"/>
      <c r="C5443" s="1"/>
      <c r="D5443" s="1"/>
      <c r="E5443" s="1"/>
      <c r="F5443" s="1" t="str">
        <f>IFERROR(__xludf.DUMMYFUNCTION("""COMPUTED_VALUE"""),"2022-04-10 08:49:14 UTC")</f>
        <v>2022-04-10 08:49:14 UTC</v>
      </c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>
      <c r="A5444" s="2" t="s">
        <v>6002</v>
      </c>
      <c r="B5444" s="1"/>
      <c r="C5444" s="1"/>
      <c r="D5444" s="1"/>
      <c r="E5444" s="1"/>
      <c r="F5444" s="1" t="str">
        <f>IFERROR(__xludf.DUMMYFUNCTION("""COMPUTED_VALUE"""),"2022-04-10 08:49:10 UTC")</f>
        <v>2022-04-10 08:49:10 UTC</v>
      </c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>
      <c r="A5445" s="2" t="s">
        <v>6003</v>
      </c>
      <c r="B5445" s="1"/>
      <c r="C5445" s="1"/>
      <c r="D5445" s="1"/>
      <c r="E5445" s="1"/>
      <c r="F5445" s="1" t="str">
        <f>IFERROR(__xludf.DUMMYFUNCTION("""COMPUTED_VALUE"""),"2022-04-10 08:49:07 UTC")</f>
        <v>2022-04-10 08:49:07 UTC</v>
      </c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>
      <c r="A5446" s="2" t="s">
        <v>6004</v>
      </c>
      <c r="B5446" s="2" t="s">
        <v>6005</v>
      </c>
      <c r="C5446" s="1"/>
      <c r="D5446" s="1"/>
      <c r="E5446" s="1"/>
      <c r="F5446" s="1" t="str">
        <f>IFERROR(__xludf.DUMMYFUNCTION("""COMPUTED_VALUE"""),"2022-04-10 08:48:58 UTC")</f>
        <v>2022-04-10 08:48:58 UTC</v>
      </c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>
      <c r="A5447" s="2" t="s">
        <v>6006</v>
      </c>
      <c r="B5447" s="1"/>
      <c r="C5447" s="1"/>
      <c r="D5447" s="1"/>
      <c r="E5447" s="1"/>
      <c r="F5447" s="1" t="str">
        <f>IFERROR(__xludf.DUMMYFUNCTION("""COMPUTED_VALUE"""),"2022-04-10 08:48:46 UTC")</f>
        <v>2022-04-10 08:48:46 UTC</v>
      </c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>
      <c r="A5448" s="2" t="s">
        <v>6007</v>
      </c>
      <c r="B5448" s="2" t="s">
        <v>6005</v>
      </c>
      <c r="C5448" s="1"/>
      <c r="D5448" s="1"/>
      <c r="E5448" s="1"/>
      <c r="F5448" s="1" t="str">
        <f>IFERROR(__xludf.DUMMYFUNCTION("""COMPUTED_VALUE"""),"2022-04-10 08:48:38 UTC")</f>
        <v>2022-04-10 08:48:38 UTC</v>
      </c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>
      <c r="A5449" s="2" t="s">
        <v>6008</v>
      </c>
      <c r="B5449" s="2" t="s">
        <v>6009</v>
      </c>
      <c r="C5449" s="1"/>
      <c r="D5449" s="1"/>
      <c r="E5449" s="1"/>
      <c r="F5449" s="1" t="str">
        <f>IFERROR(__xludf.DUMMYFUNCTION("""COMPUTED_VALUE"""),"2022-04-10 08:41:25 UTC")</f>
        <v>2022-04-10 08:41:25 UTC</v>
      </c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>
      <c r="A5450" s="2" t="s">
        <v>6010</v>
      </c>
      <c r="B5450" s="2" t="s">
        <v>6011</v>
      </c>
      <c r="C5450" s="1"/>
      <c r="D5450" s="1"/>
      <c r="E5450" s="1"/>
      <c r="F5450" s="1" t="str">
        <f>IFERROR(__xludf.DUMMYFUNCTION("""COMPUTED_VALUE"""),"2022-04-10 08:36:40 UTC")</f>
        <v>2022-04-10 08:36:40 UTC</v>
      </c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>
      <c r="A5451" s="2" t="s">
        <v>6012</v>
      </c>
      <c r="B5451" s="1"/>
      <c r="C5451" s="1"/>
      <c r="D5451" s="1"/>
      <c r="E5451" s="1"/>
      <c r="F5451" s="1" t="str">
        <f>IFERROR(__xludf.DUMMYFUNCTION("""COMPUTED_VALUE"""),"2022-04-10 08:27:16 UTC")</f>
        <v>2022-04-10 08:27:16 UTC</v>
      </c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>
      <c r="A5452" s="2" t="s">
        <v>6013</v>
      </c>
      <c r="B5452" s="1"/>
      <c r="C5452" s="1"/>
      <c r="D5452" s="1"/>
      <c r="E5452" s="1"/>
      <c r="F5452" s="1" t="str">
        <f>IFERROR(__xludf.DUMMYFUNCTION("""COMPUTED_VALUE"""),"2022-04-10 08:25:36 UTC")</f>
        <v>2022-04-10 08:25:36 UTC</v>
      </c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>
      <c r="A5453" s="2" t="s">
        <v>6014</v>
      </c>
      <c r="B5453" s="1"/>
      <c r="C5453" s="1"/>
      <c r="D5453" s="1"/>
      <c r="E5453" s="1"/>
      <c r="F5453" s="1" t="str">
        <f>IFERROR(__xludf.DUMMYFUNCTION("""COMPUTED_VALUE"""),"2022-04-10 08:20:25 UTC")</f>
        <v>2022-04-10 08:20:25 UTC</v>
      </c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>
      <c r="A5454" s="2" t="s">
        <v>6015</v>
      </c>
      <c r="B5454" s="2" t="s">
        <v>6016</v>
      </c>
      <c r="C5454" s="1"/>
      <c r="D5454" s="1"/>
      <c r="E5454" s="1"/>
      <c r="F5454" s="1" t="str">
        <f>IFERROR(__xludf.DUMMYFUNCTION("""COMPUTED_VALUE"""),"2022-04-10 08:18:53 UTC")</f>
        <v>2022-04-10 08:18:53 UTC</v>
      </c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>
      <c r="A5455" s="2" t="s">
        <v>6017</v>
      </c>
      <c r="B5455" s="1"/>
      <c r="C5455" s="1"/>
      <c r="D5455" s="1"/>
      <c r="E5455" s="1"/>
      <c r="F5455" s="1" t="str">
        <f>IFERROR(__xludf.DUMMYFUNCTION("""COMPUTED_VALUE"""),"2022-04-10 08:17:52 UTC")</f>
        <v>2022-04-10 08:17:52 UTC</v>
      </c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>
      <c r="A5456" s="2" t="s">
        <v>6018</v>
      </c>
      <c r="B5456" s="2" t="s">
        <v>6016</v>
      </c>
      <c r="C5456" s="1"/>
      <c r="D5456" s="1"/>
      <c r="E5456" s="1"/>
      <c r="F5456" s="1" t="str">
        <f>IFERROR(__xludf.DUMMYFUNCTION("""COMPUTED_VALUE"""),"2022-04-10 08:16:51 UTC")</f>
        <v>2022-04-10 08:16:51 UTC</v>
      </c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>
      <c r="A5457" s="2" t="s">
        <v>6019</v>
      </c>
      <c r="B5457" s="2" t="s">
        <v>6016</v>
      </c>
      <c r="C5457" s="1"/>
      <c r="D5457" s="1"/>
      <c r="E5457" s="1"/>
      <c r="F5457" s="1" t="str">
        <f>IFERROR(__xludf.DUMMYFUNCTION("""COMPUTED_VALUE"""),"2022-04-10 08:16:47 UTC")</f>
        <v>2022-04-10 08:16:47 UTC</v>
      </c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>
      <c r="A5458" s="2" t="s">
        <v>6020</v>
      </c>
      <c r="B5458" s="1"/>
      <c r="C5458" s="1"/>
      <c r="D5458" s="1"/>
      <c r="E5458" s="1"/>
      <c r="F5458" s="1" t="str">
        <f>IFERROR(__xludf.DUMMYFUNCTION("""COMPUTED_VALUE"""),"2022-04-10 08:09:44 UTC")</f>
        <v>2022-04-10 08:09:44 UTC</v>
      </c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>
      <c r="A5459" s="2" t="s">
        <v>6021</v>
      </c>
      <c r="B5459" s="1"/>
      <c r="C5459" s="1"/>
      <c r="D5459" s="1"/>
      <c r="E5459" s="1"/>
      <c r="F5459" s="1" t="str">
        <f>IFERROR(__xludf.DUMMYFUNCTION("""COMPUTED_VALUE"""),"2022-04-10 08:09:29 UTC")</f>
        <v>2022-04-10 08:09:29 UTC</v>
      </c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>
      <c r="A5460" s="2" t="s">
        <v>6022</v>
      </c>
      <c r="B5460" s="2" t="s">
        <v>6016</v>
      </c>
      <c r="C5460" s="1"/>
      <c r="D5460" s="1"/>
      <c r="E5460" s="1"/>
      <c r="F5460" s="1" t="str">
        <f>IFERROR(__xludf.DUMMYFUNCTION("""COMPUTED_VALUE"""),"2022-04-10 08:09:27 UTC")</f>
        <v>2022-04-10 08:09:27 UTC</v>
      </c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>
      <c r="A5461" s="2" t="s">
        <v>6023</v>
      </c>
      <c r="B5461" s="2" t="s">
        <v>6024</v>
      </c>
      <c r="C5461" s="1"/>
      <c r="D5461" s="1"/>
      <c r="E5461" s="1"/>
      <c r="F5461" s="1" t="str">
        <f>IFERROR(__xludf.DUMMYFUNCTION("""COMPUTED_VALUE"""),"2022-04-10 08:09:26 UTC")</f>
        <v>2022-04-10 08:09:26 UTC</v>
      </c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>
      <c r="A5462" s="2" t="s">
        <v>6025</v>
      </c>
      <c r="B5462" s="2" t="s">
        <v>6026</v>
      </c>
      <c r="C5462" s="1"/>
      <c r="D5462" s="1"/>
      <c r="E5462" s="1"/>
      <c r="F5462" s="1" t="str">
        <f>IFERROR(__xludf.DUMMYFUNCTION("""COMPUTED_VALUE"""),"2022-04-10 08:05:46 UTC")</f>
        <v>2022-04-10 08:05:46 UTC</v>
      </c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>
      <c r="A5463" s="2" t="s">
        <v>6027</v>
      </c>
      <c r="B5463" s="2" t="s">
        <v>6028</v>
      </c>
      <c r="C5463" s="1"/>
      <c r="D5463" s="1"/>
      <c r="E5463" s="1"/>
      <c r="F5463" s="1" t="str">
        <f>IFERROR(__xludf.DUMMYFUNCTION("""COMPUTED_VALUE"""),"2022-04-10 08:05:35 UTC")</f>
        <v>2022-04-10 08:05:35 UTC</v>
      </c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>
      <c r="A5464" s="2" t="s">
        <v>6029</v>
      </c>
      <c r="B5464" s="2" t="s">
        <v>6026</v>
      </c>
      <c r="C5464" s="1"/>
      <c r="D5464" s="1"/>
      <c r="E5464" s="1"/>
      <c r="F5464" s="1" t="str">
        <f>IFERROR(__xludf.DUMMYFUNCTION("""COMPUTED_VALUE"""),"2022-04-10 08:05:33 UTC")</f>
        <v>2022-04-10 08:05:33 UTC</v>
      </c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>
      <c r="A5465" s="2" t="s">
        <v>6030</v>
      </c>
      <c r="B5465" s="1"/>
      <c r="C5465" s="1"/>
      <c r="D5465" s="1"/>
      <c r="E5465" s="1"/>
      <c r="F5465" s="1" t="str">
        <f>IFERROR(__xludf.DUMMYFUNCTION("""COMPUTED_VALUE"""),"2022-04-10 08:02:59 UTC")</f>
        <v>2022-04-10 08:02:59 UTC</v>
      </c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>
      <c r="A5466" s="2" t="s">
        <v>6031</v>
      </c>
      <c r="B5466" s="1"/>
      <c r="C5466" s="1"/>
      <c r="D5466" s="1"/>
      <c r="E5466" s="1"/>
      <c r="F5466" s="1" t="str">
        <f>IFERROR(__xludf.DUMMYFUNCTION("""COMPUTED_VALUE"""),"2022-04-10 08:02:55 UTC")</f>
        <v>2022-04-10 08:02:55 UTC</v>
      </c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>
      <c r="A5467" s="2" t="s">
        <v>6032</v>
      </c>
      <c r="B5467" s="1"/>
      <c r="C5467" s="1"/>
      <c r="D5467" s="1"/>
      <c r="E5467" s="1"/>
      <c r="F5467" s="1" t="str">
        <f>IFERROR(__xludf.DUMMYFUNCTION("""COMPUTED_VALUE"""),"2022-04-10 08:02:46 UTC")</f>
        <v>2022-04-10 08:02:46 UTC</v>
      </c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>
      <c r="A5468" s="2" t="s">
        <v>6033</v>
      </c>
      <c r="B5468" s="1"/>
      <c r="C5468" s="1"/>
      <c r="D5468" s="1"/>
      <c r="E5468" s="1"/>
      <c r="F5468" s="1" t="str">
        <f>IFERROR(__xludf.DUMMYFUNCTION("""COMPUTED_VALUE"""),"2022-04-10 08:02:35 UTC")</f>
        <v>2022-04-10 08:02:35 UTC</v>
      </c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>
      <c r="A5469" s="2" t="s">
        <v>6034</v>
      </c>
      <c r="B5469" s="1"/>
      <c r="C5469" s="1"/>
      <c r="D5469" s="1"/>
      <c r="E5469" s="1"/>
      <c r="F5469" s="1" t="str">
        <f>IFERROR(__xludf.DUMMYFUNCTION("""COMPUTED_VALUE"""),"2022-04-10 08:01:48 UTC")</f>
        <v>2022-04-10 08:01:48 UTC</v>
      </c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>
      <c r="A5470" s="2" t="s">
        <v>6035</v>
      </c>
      <c r="B5470" s="1"/>
      <c r="C5470" s="1"/>
      <c r="D5470" s="1"/>
      <c r="E5470" s="1"/>
      <c r="F5470" s="1" t="str">
        <f>IFERROR(__xludf.DUMMYFUNCTION("""COMPUTED_VALUE"""),"2022-04-10 08:01:43 UTC")</f>
        <v>2022-04-10 08:01:43 UTC</v>
      </c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>
      <c r="A5471" s="2" t="s">
        <v>6036</v>
      </c>
      <c r="B5471" s="2" t="s">
        <v>6037</v>
      </c>
      <c r="C5471" s="1"/>
      <c r="D5471" s="1"/>
      <c r="E5471" s="1"/>
      <c r="F5471" s="1" t="str">
        <f>IFERROR(__xludf.DUMMYFUNCTION("""COMPUTED_VALUE"""),"2022-04-10 08:01:21 UTC")</f>
        <v>2022-04-10 08:01:21 UTC</v>
      </c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>
      <c r="A5472" s="2" t="s">
        <v>6038</v>
      </c>
      <c r="B5472" s="1"/>
      <c r="C5472" s="1"/>
      <c r="D5472" s="1"/>
      <c r="E5472" s="1"/>
      <c r="F5472" s="1" t="str">
        <f>IFERROR(__xludf.DUMMYFUNCTION("""COMPUTED_VALUE"""),"2022-04-10 07:59:27 UTC")</f>
        <v>2022-04-10 07:59:27 UTC</v>
      </c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>
      <c r="A5473" s="2" t="s">
        <v>6039</v>
      </c>
      <c r="B5473" s="2" t="s">
        <v>5561</v>
      </c>
      <c r="C5473" s="1"/>
      <c r="D5473" s="1"/>
      <c r="E5473" s="1"/>
      <c r="F5473" s="1" t="str">
        <f>IFERROR(__xludf.DUMMYFUNCTION("""COMPUTED_VALUE"""),"2022-04-10 07:59:20 UTC")</f>
        <v>2022-04-10 07:59:20 UTC</v>
      </c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>
      <c r="A5474" s="2" t="s">
        <v>6040</v>
      </c>
      <c r="B5474" s="2" t="s">
        <v>6041</v>
      </c>
      <c r="C5474" s="1"/>
      <c r="D5474" s="1"/>
      <c r="E5474" s="1"/>
      <c r="F5474" s="1" t="str">
        <f>IFERROR(__xludf.DUMMYFUNCTION("""COMPUTED_VALUE"""),"2022-04-10 07:58:46 UTC")</f>
        <v>2022-04-10 07:58:46 UTC</v>
      </c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>
      <c r="A5475" s="2" t="s">
        <v>6042</v>
      </c>
      <c r="B5475" s="1"/>
      <c r="C5475" s="1"/>
      <c r="D5475" s="1"/>
      <c r="E5475" s="1"/>
      <c r="F5475" s="1" t="str">
        <f>IFERROR(__xludf.DUMMYFUNCTION("""COMPUTED_VALUE"""),"2022-04-10 07:58:36 UTC")</f>
        <v>2022-04-10 07:58:36 UTC</v>
      </c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>
      <c r="A5476" s="2" t="s">
        <v>6043</v>
      </c>
      <c r="B5476" s="2" t="s">
        <v>6044</v>
      </c>
      <c r="C5476" s="1"/>
      <c r="D5476" s="1"/>
      <c r="E5476" s="1"/>
      <c r="F5476" s="1" t="str">
        <f>IFERROR(__xludf.DUMMYFUNCTION("""COMPUTED_VALUE"""),"2022-04-10 07:52:25 UTC")</f>
        <v>2022-04-10 07:52:25 UTC</v>
      </c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>
      <c r="A5477" s="2" t="s">
        <v>6045</v>
      </c>
      <c r="B5477" s="2" t="s">
        <v>6046</v>
      </c>
      <c r="C5477" s="1"/>
      <c r="D5477" s="1"/>
      <c r="E5477" s="1"/>
      <c r="F5477" s="1" t="str">
        <f>IFERROR(__xludf.DUMMYFUNCTION("""COMPUTED_VALUE"""),"2022-04-10 07:36:57 UTC")</f>
        <v>2022-04-10 07:36:57 UTC</v>
      </c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>
      <c r="A5478" s="2" t="s">
        <v>6047</v>
      </c>
      <c r="B5478" s="2" t="s">
        <v>6048</v>
      </c>
      <c r="C5478" s="1"/>
      <c r="D5478" s="1"/>
      <c r="E5478" s="1"/>
      <c r="F5478" s="1" t="str">
        <f>IFERROR(__xludf.DUMMYFUNCTION("""COMPUTED_VALUE"""),"2022-04-10 07:30:00 UTC")</f>
        <v>2022-04-10 07:30:00 UTC</v>
      </c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>
      <c r="A5479" s="2" t="s">
        <v>6049</v>
      </c>
      <c r="B5479" s="2" t="s">
        <v>6048</v>
      </c>
      <c r="C5479" s="1"/>
      <c r="D5479" s="1"/>
      <c r="E5479" s="1"/>
      <c r="F5479" s="1" t="str">
        <f>IFERROR(__xludf.DUMMYFUNCTION("""COMPUTED_VALUE"""),"2022-04-10 07:29:36 UTC")</f>
        <v>2022-04-10 07:29:36 UTC</v>
      </c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>
      <c r="A5480" s="2" t="s">
        <v>6050</v>
      </c>
      <c r="B5480" s="1"/>
      <c r="C5480" s="1"/>
      <c r="D5480" s="1"/>
      <c r="E5480" s="1"/>
      <c r="F5480" s="1" t="str">
        <f>IFERROR(__xludf.DUMMYFUNCTION("""COMPUTED_VALUE"""),"2022-04-10 07:24:39 UTC")</f>
        <v>2022-04-10 07:24:39 UTC</v>
      </c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>
      <c r="A5481" s="2" t="s">
        <v>6051</v>
      </c>
      <c r="B5481" s="1"/>
      <c r="C5481" s="1"/>
      <c r="D5481" s="1"/>
      <c r="E5481" s="1"/>
      <c r="F5481" s="1" t="str">
        <f>IFERROR(__xludf.DUMMYFUNCTION("""COMPUTED_VALUE"""),"2022-04-10 07:22:54 UTC")</f>
        <v>2022-04-10 07:22:54 UTC</v>
      </c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>
      <c r="A5482" s="2" t="s">
        <v>6052</v>
      </c>
      <c r="B5482" s="1"/>
      <c r="C5482" s="1"/>
      <c r="D5482" s="1"/>
      <c r="E5482" s="1"/>
      <c r="F5482" s="1" t="str">
        <f>IFERROR(__xludf.DUMMYFUNCTION("""COMPUTED_VALUE"""),"2022-04-10 07:17:47 UTC")</f>
        <v>2022-04-10 07:17:47 UTC</v>
      </c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>
      <c r="A5483" s="2" t="s">
        <v>6053</v>
      </c>
      <c r="B5483" s="1"/>
      <c r="C5483" s="1"/>
      <c r="D5483" s="1"/>
      <c r="E5483" s="1"/>
      <c r="F5483" s="1" t="str">
        <f>IFERROR(__xludf.DUMMYFUNCTION("""COMPUTED_VALUE"""),"2022-04-10 07:17:42 UTC")</f>
        <v>2022-04-10 07:17:42 UTC</v>
      </c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>
      <c r="A5484" s="2" t="s">
        <v>6054</v>
      </c>
      <c r="B5484" s="1"/>
      <c r="C5484" s="1"/>
      <c r="D5484" s="1"/>
      <c r="E5484" s="1"/>
      <c r="F5484" s="1" t="str">
        <f>IFERROR(__xludf.DUMMYFUNCTION("""COMPUTED_VALUE"""),"2022-04-10 07:17:33 UTC")</f>
        <v>2022-04-10 07:17:33 UTC</v>
      </c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>
      <c r="A5485" s="2" t="s">
        <v>6055</v>
      </c>
      <c r="B5485" s="2" t="s">
        <v>5561</v>
      </c>
      <c r="C5485" s="1"/>
      <c r="D5485" s="1"/>
      <c r="E5485" s="1"/>
      <c r="F5485" s="1" t="str">
        <f>IFERROR(__xludf.DUMMYFUNCTION("""COMPUTED_VALUE"""),"2022-04-10 07:17:26 UTC")</f>
        <v>2022-04-10 07:17:26 UTC</v>
      </c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>
      <c r="A5486" s="2" t="s">
        <v>6056</v>
      </c>
      <c r="B5486" s="2" t="s">
        <v>6057</v>
      </c>
      <c r="C5486" s="1"/>
      <c r="D5486" s="1"/>
      <c r="E5486" s="1"/>
      <c r="F5486" s="1" t="str">
        <f>IFERROR(__xludf.DUMMYFUNCTION("""COMPUTED_VALUE"""),"2022-04-10 07:14:08 UTC")</f>
        <v>2022-04-10 07:14:08 UTC</v>
      </c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>
      <c r="A5487" s="2" t="s">
        <v>6058</v>
      </c>
      <c r="B5487" s="2" t="s">
        <v>6059</v>
      </c>
      <c r="C5487" s="1"/>
      <c r="D5487" s="1"/>
      <c r="E5487" s="1"/>
      <c r="F5487" s="1" t="str">
        <f>IFERROR(__xludf.DUMMYFUNCTION("""COMPUTED_VALUE"""),"2022-04-10 07:12:20 UTC")</f>
        <v>2022-04-10 07:12:20 UTC</v>
      </c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>
      <c r="A5488" s="2" t="s">
        <v>6060</v>
      </c>
      <c r="B5488" s="1"/>
      <c r="C5488" s="1"/>
      <c r="D5488" s="1"/>
      <c r="E5488" s="1"/>
      <c r="F5488" s="1" t="str">
        <f>IFERROR(__xludf.DUMMYFUNCTION("""COMPUTED_VALUE"""),"2022-04-10 07:08:16 UTC")</f>
        <v>2022-04-10 07:08:16 UTC</v>
      </c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>
      <c r="A5489" s="2" t="s">
        <v>6061</v>
      </c>
      <c r="B5489" s="1"/>
      <c r="C5489" s="1"/>
      <c r="D5489" s="1"/>
      <c r="E5489" s="1"/>
      <c r="F5489" s="1" t="str">
        <f>IFERROR(__xludf.DUMMYFUNCTION("""COMPUTED_VALUE"""),"2022-04-10 06:48:52 UTC")</f>
        <v>2022-04-10 06:48:52 UTC</v>
      </c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>
      <c r="A5490" s="2" t="s">
        <v>6062</v>
      </c>
      <c r="B5490" s="1"/>
      <c r="C5490" s="1"/>
      <c r="D5490" s="1"/>
      <c r="E5490" s="1"/>
      <c r="F5490" s="1" t="str">
        <f>IFERROR(__xludf.DUMMYFUNCTION("""COMPUTED_VALUE"""),"2022-04-10 06:48:46 UTC")</f>
        <v>2022-04-10 06:48:46 UTC</v>
      </c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>
      <c r="A5491" s="2" t="s">
        <v>6063</v>
      </c>
      <c r="B5491" s="2" t="s">
        <v>6064</v>
      </c>
      <c r="C5491" s="1"/>
      <c r="D5491" s="1"/>
      <c r="E5491" s="1"/>
      <c r="F5491" s="1" t="str">
        <f>IFERROR(__xludf.DUMMYFUNCTION("""COMPUTED_VALUE"""),"2022-04-10 06:48:11 UTC")</f>
        <v>2022-04-10 06:48:11 UTC</v>
      </c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>
      <c r="A5492" s="2" t="s">
        <v>6065</v>
      </c>
      <c r="B5492" s="1"/>
      <c r="C5492" s="1"/>
      <c r="D5492" s="1"/>
      <c r="E5492" s="1"/>
      <c r="F5492" s="1" t="str">
        <f>IFERROR(__xludf.DUMMYFUNCTION("""COMPUTED_VALUE"""),"2022-04-10 06:38:50 UTC")</f>
        <v>2022-04-10 06:38:50 UTC</v>
      </c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>
      <c r="A5493" s="2" t="s">
        <v>6066</v>
      </c>
      <c r="B5493" s="2" t="s">
        <v>6067</v>
      </c>
      <c r="C5493" s="1"/>
      <c r="D5493" s="1"/>
      <c r="E5493" s="1"/>
      <c r="F5493" s="1" t="str">
        <f>IFERROR(__xludf.DUMMYFUNCTION("""COMPUTED_VALUE"""),"2022-04-10 06:38:38 UTC")</f>
        <v>2022-04-10 06:38:38 UTC</v>
      </c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>
      <c r="A5494" s="2" t="s">
        <v>6068</v>
      </c>
      <c r="B5494" s="1"/>
      <c r="C5494" s="1"/>
      <c r="D5494" s="1"/>
      <c r="E5494" s="1"/>
      <c r="F5494" s="1" t="str">
        <f>IFERROR(__xludf.DUMMYFUNCTION("""COMPUTED_VALUE"""),"2022-04-10 06:38:18 UTC")</f>
        <v>2022-04-10 06:38:18 UTC</v>
      </c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>
      <c r="A5495" s="2" t="s">
        <v>6068</v>
      </c>
      <c r="B5495" s="1"/>
      <c r="C5495" s="1"/>
      <c r="D5495" s="1"/>
      <c r="E5495" s="1"/>
      <c r="F5495" s="1" t="str">
        <f>IFERROR(__xludf.DUMMYFUNCTION("""COMPUTED_VALUE"""),"2022-04-10 06:38:18 UTC")</f>
        <v>2022-04-10 06:38:18 UTC</v>
      </c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>
      <c r="A5496" s="2" t="s">
        <v>6069</v>
      </c>
      <c r="B5496" s="1"/>
      <c r="C5496" s="1"/>
      <c r="D5496" s="1"/>
      <c r="E5496" s="1"/>
      <c r="F5496" s="1" t="str">
        <f>IFERROR(__xludf.DUMMYFUNCTION("""COMPUTED_VALUE"""),"2022-04-10 06:38:10 UTC")</f>
        <v>2022-04-10 06:38:10 UTC</v>
      </c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>
      <c r="A5497" s="2" t="s">
        <v>6070</v>
      </c>
      <c r="B5497" s="1"/>
      <c r="C5497" s="1"/>
      <c r="D5497" s="1"/>
      <c r="E5497" s="1"/>
      <c r="F5497" s="1" t="str">
        <f>IFERROR(__xludf.DUMMYFUNCTION("""COMPUTED_VALUE"""),"2022-04-10 06:37:56 UTC")</f>
        <v>2022-04-10 06:37:56 UTC</v>
      </c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>
      <c r="A5498" s="2" t="s">
        <v>6071</v>
      </c>
      <c r="B5498" s="1"/>
      <c r="C5498" s="1"/>
      <c r="D5498" s="1"/>
      <c r="E5498" s="1"/>
      <c r="F5498" s="1" t="str">
        <f>IFERROR(__xludf.DUMMYFUNCTION("""COMPUTED_VALUE"""),"2022-04-10 06:36:32 UTC")</f>
        <v>2022-04-10 06:36:32 UTC</v>
      </c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>
      <c r="A5499" s="2" t="s">
        <v>6072</v>
      </c>
      <c r="B5499" s="1"/>
      <c r="C5499" s="1"/>
      <c r="D5499" s="1"/>
      <c r="E5499" s="1"/>
      <c r="F5499" s="1" t="str">
        <f>IFERROR(__xludf.DUMMYFUNCTION("""COMPUTED_VALUE"""),"2022-04-10 06:36:13 UTC")</f>
        <v>2022-04-10 06:36:13 UTC</v>
      </c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>
      <c r="A5500" s="2" t="s">
        <v>6073</v>
      </c>
      <c r="B5500" s="1"/>
      <c r="C5500" s="1"/>
      <c r="D5500" s="1"/>
      <c r="E5500" s="1"/>
      <c r="F5500" s="1" t="str">
        <f>IFERROR(__xludf.DUMMYFUNCTION("""COMPUTED_VALUE"""),"2022-04-10 06:35:20 UTC")</f>
        <v>2022-04-10 06:35:20 UTC</v>
      </c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>
      <c r="A5501" s="2" t="s">
        <v>6074</v>
      </c>
      <c r="B5501" s="1"/>
      <c r="C5501" s="1"/>
      <c r="D5501" s="1"/>
      <c r="E5501" s="1"/>
      <c r="F5501" s="1" t="str">
        <f>IFERROR(__xludf.DUMMYFUNCTION("""COMPUTED_VALUE"""),"2022-04-10 06:31:05 UTC")</f>
        <v>2022-04-10 06:31:05 UTC</v>
      </c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>
      <c r="A5502" s="2" t="s">
        <v>6075</v>
      </c>
      <c r="B5502" s="1"/>
      <c r="C5502" s="1"/>
      <c r="D5502" s="1"/>
      <c r="E5502" s="1"/>
      <c r="F5502" s="1" t="str">
        <f>IFERROR(__xludf.DUMMYFUNCTION("""COMPUTED_VALUE"""),"2022-04-10 06:26:55 UTC")</f>
        <v>2022-04-10 06:26:55 UTC</v>
      </c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>
      <c r="A5503" s="2" t="s">
        <v>6076</v>
      </c>
      <c r="B5503" s="1"/>
      <c r="C5503" s="1"/>
      <c r="D5503" s="1"/>
      <c r="E5503" s="1"/>
      <c r="F5503" s="1" t="str">
        <f>IFERROR(__xludf.DUMMYFUNCTION("""COMPUTED_VALUE"""),"2022-04-10 06:24:59 UTC")</f>
        <v>2022-04-10 06:24:59 UTC</v>
      </c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>
      <c r="A5504" s="2" t="s">
        <v>6077</v>
      </c>
      <c r="B5504" s="2" t="s">
        <v>6078</v>
      </c>
      <c r="C5504" s="1"/>
      <c r="D5504" s="1"/>
      <c r="E5504" s="1"/>
      <c r="F5504" s="1" t="str">
        <f>IFERROR(__xludf.DUMMYFUNCTION("""COMPUTED_VALUE"""),"2022-04-10 06:15:59 UTC")</f>
        <v>2022-04-10 06:15:59 UTC</v>
      </c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>
      <c r="A5505" s="2" t="s">
        <v>6079</v>
      </c>
      <c r="B5505" s="1"/>
      <c r="C5505" s="1"/>
      <c r="D5505" s="1"/>
      <c r="E5505" s="1"/>
      <c r="F5505" s="1" t="str">
        <f>IFERROR(__xludf.DUMMYFUNCTION("""COMPUTED_VALUE"""),"2022-04-10 06:04:48 UTC")</f>
        <v>2022-04-10 06:04:48 UTC</v>
      </c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>
      <c r="A5506" s="2" t="s">
        <v>6080</v>
      </c>
      <c r="B5506" s="1"/>
      <c r="C5506" s="1"/>
      <c r="D5506" s="1"/>
      <c r="E5506" s="1"/>
      <c r="F5506" s="1" t="str">
        <f>IFERROR(__xludf.DUMMYFUNCTION("""COMPUTED_VALUE"""),"2022-04-10 06:04:44 UTC")</f>
        <v>2022-04-10 06:04:44 UTC</v>
      </c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>
      <c r="A5507" s="2" t="s">
        <v>6081</v>
      </c>
      <c r="B5507" s="1"/>
      <c r="C5507" s="1"/>
      <c r="D5507" s="1"/>
      <c r="E5507" s="1"/>
      <c r="F5507" s="1" t="str">
        <f>IFERROR(__xludf.DUMMYFUNCTION("""COMPUTED_VALUE"""),"2022-04-10 06:04:18 UTC")</f>
        <v>2022-04-10 06:04:18 UTC</v>
      </c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>
      <c r="A5508" s="2" t="s">
        <v>6082</v>
      </c>
      <c r="B5508" s="2" t="s">
        <v>6083</v>
      </c>
      <c r="C5508" s="1"/>
      <c r="D5508" s="1"/>
      <c r="E5508" s="1"/>
      <c r="F5508" s="1" t="str">
        <f>IFERROR(__xludf.DUMMYFUNCTION("""COMPUTED_VALUE"""),"2022-04-10 06:02:34 UTC")</f>
        <v>2022-04-10 06:02:34 UTC</v>
      </c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>
      <c r="A5509" s="2" t="s">
        <v>6084</v>
      </c>
      <c r="B5509" s="1"/>
      <c r="C5509" s="1"/>
      <c r="D5509" s="1"/>
      <c r="E5509" s="1"/>
      <c r="F5509" s="1" t="str">
        <f>IFERROR(__xludf.DUMMYFUNCTION("""COMPUTED_VALUE"""),"2022-04-10 06:01:31 UTC")</f>
        <v>2022-04-10 06:01:31 UTC</v>
      </c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>
      <c r="A5510" s="2" t="s">
        <v>6085</v>
      </c>
      <c r="B5510" s="1"/>
      <c r="C5510" s="1"/>
      <c r="D5510" s="1"/>
      <c r="E5510" s="1"/>
      <c r="F5510" s="1" t="str">
        <f>IFERROR(__xludf.DUMMYFUNCTION("""COMPUTED_VALUE"""),"2022-04-10 06:00:42 UTC")</f>
        <v>2022-04-10 06:00:42 UTC</v>
      </c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>
      <c r="A5511" s="2" t="s">
        <v>6086</v>
      </c>
      <c r="B5511" s="1"/>
      <c r="C5511" s="1"/>
      <c r="D5511" s="1"/>
      <c r="E5511" s="1"/>
      <c r="F5511" s="1" t="str">
        <f>IFERROR(__xludf.DUMMYFUNCTION("""COMPUTED_VALUE"""),"2022-04-10 06:00:37 UTC")</f>
        <v>2022-04-10 06:00:37 UTC</v>
      </c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>
      <c r="A5512" s="2" t="s">
        <v>6087</v>
      </c>
      <c r="B5512" s="1"/>
      <c r="C5512" s="1"/>
      <c r="D5512" s="1"/>
      <c r="E5512" s="1"/>
      <c r="F5512" s="1" t="str">
        <f>IFERROR(__xludf.DUMMYFUNCTION("""COMPUTED_VALUE"""),"2022-04-10 06:00:33 UTC")</f>
        <v>2022-04-10 06:00:33 UTC</v>
      </c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>
      <c r="A5513" s="2" t="s">
        <v>6088</v>
      </c>
      <c r="B5513" s="1"/>
      <c r="C5513" s="1"/>
      <c r="D5513" s="1"/>
      <c r="E5513" s="1"/>
      <c r="F5513" s="1" t="str">
        <f>IFERROR(__xludf.DUMMYFUNCTION("""COMPUTED_VALUE"""),"2022-04-10 05:56:26 UTC")</f>
        <v>2022-04-10 05:56:26 UTC</v>
      </c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>
      <c r="A5514" s="2" t="s">
        <v>6089</v>
      </c>
      <c r="B5514" s="1"/>
      <c r="C5514" s="1"/>
      <c r="D5514" s="1"/>
      <c r="E5514" s="1"/>
      <c r="F5514" s="1" t="str">
        <f>IFERROR(__xludf.DUMMYFUNCTION("""COMPUTED_VALUE"""),"2022-04-10 05:54:11 UTC")</f>
        <v>2022-04-10 05:54:11 UTC</v>
      </c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>
      <c r="A5515" s="2" t="s">
        <v>6090</v>
      </c>
      <c r="B5515" s="1"/>
      <c r="C5515" s="1"/>
      <c r="D5515" s="1"/>
      <c r="E5515" s="1"/>
      <c r="F5515" s="1" t="str">
        <f>IFERROR(__xludf.DUMMYFUNCTION("""COMPUTED_VALUE"""),"2022-04-10 05:37:03 UTC")</f>
        <v>2022-04-10 05:37:03 UTC</v>
      </c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>
      <c r="A5516" s="2" t="s">
        <v>6091</v>
      </c>
      <c r="B5516" s="1"/>
      <c r="C5516" s="1"/>
      <c r="D5516" s="1"/>
      <c r="E5516" s="1"/>
      <c r="F5516" s="1" t="str">
        <f>IFERROR(__xludf.DUMMYFUNCTION("""COMPUTED_VALUE"""),"2022-04-10 05:33:08 UTC")</f>
        <v>2022-04-10 05:33:08 UTC</v>
      </c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>
      <c r="A5517" s="2" t="s">
        <v>6092</v>
      </c>
      <c r="B5517" s="1"/>
      <c r="C5517" s="1"/>
      <c r="D5517" s="1"/>
      <c r="E5517" s="1"/>
      <c r="F5517" s="1" t="str">
        <f>IFERROR(__xludf.DUMMYFUNCTION("""COMPUTED_VALUE"""),"2022-04-10 05:32:45 UTC")</f>
        <v>2022-04-10 05:32:45 UTC</v>
      </c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>
      <c r="A5518" s="2" t="s">
        <v>6093</v>
      </c>
      <c r="B5518" s="1"/>
      <c r="C5518" s="1"/>
      <c r="D5518" s="1"/>
      <c r="E5518" s="1"/>
      <c r="F5518" s="1" t="str">
        <f>IFERROR(__xludf.DUMMYFUNCTION("""COMPUTED_VALUE"""),"2022-04-10 05:29:27 UTC")</f>
        <v>2022-04-10 05:29:27 UTC</v>
      </c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>
      <c r="A5519" s="2" t="s">
        <v>6094</v>
      </c>
      <c r="B5519" s="1"/>
      <c r="C5519" s="1"/>
      <c r="D5519" s="1"/>
      <c r="E5519" s="1"/>
      <c r="F5519" s="1" t="str">
        <f>IFERROR(__xludf.DUMMYFUNCTION("""COMPUTED_VALUE"""),"2022-04-10 05:25:22 UTC")</f>
        <v>2022-04-10 05:25:22 UTC</v>
      </c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>
      <c r="A5520" s="2" t="s">
        <v>6095</v>
      </c>
      <c r="B5520" s="1"/>
      <c r="C5520" s="1"/>
      <c r="D5520" s="1"/>
      <c r="E5520" s="1"/>
      <c r="F5520" s="1" t="str">
        <f>IFERROR(__xludf.DUMMYFUNCTION("""COMPUTED_VALUE"""),"2022-04-10 05:22:39 UTC")</f>
        <v>2022-04-10 05:22:39 UTC</v>
      </c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>
      <c r="A5521" s="2" t="s">
        <v>6096</v>
      </c>
      <c r="B5521" s="1"/>
      <c r="C5521" s="1"/>
      <c r="D5521" s="1"/>
      <c r="E5521" s="1"/>
      <c r="F5521" s="1" t="str">
        <f>IFERROR(__xludf.DUMMYFUNCTION("""COMPUTED_VALUE"""),"2022-04-10 05:22:06 UTC")</f>
        <v>2022-04-10 05:22:06 UTC</v>
      </c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>
      <c r="A5522" s="2" t="s">
        <v>6097</v>
      </c>
      <c r="B5522" s="1"/>
      <c r="C5522" s="1"/>
      <c r="D5522" s="1"/>
      <c r="E5522" s="1"/>
      <c r="F5522" s="1" t="str">
        <f>IFERROR(__xludf.DUMMYFUNCTION("""COMPUTED_VALUE"""),"2022-04-10 05:22:00 UTC")</f>
        <v>2022-04-10 05:22:00 UTC</v>
      </c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>
      <c r="A5523" s="2" t="s">
        <v>6098</v>
      </c>
      <c r="B5523" s="1"/>
      <c r="C5523" s="1"/>
      <c r="D5523" s="1"/>
      <c r="E5523" s="1"/>
      <c r="F5523" s="1" t="str">
        <f>IFERROR(__xludf.DUMMYFUNCTION("""COMPUTED_VALUE"""),"2022-04-10 05:21:33 UTC")</f>
        <v>2022-04-10 05:21:33 UTC</v>
      </c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>
      <c r="A5524" s="2" t="s">
        <v>6099</v>
      </c>
      <c r="B5524" s="1"/>
      <c r="C5524" s="1"/>
      <c r="D5524" s="1"/>
      <c r="E5524" s="1"/>
      <c r="F5524" s="1" t="str">
        <f>IFERROR(__xludf.DUMMYFUNCTION("""COMPUTED_VALUE"""),"2022-04-10 05:15:46 UTC")</f>
        <v>2022-04-10 05:15:46 UTC</v>
      </c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>
      <c r="A5525" s="2" t="s">
        <v>6100</v>
      </c>
      <c r="B5525" s="2" t="s">
        <v>5422</v>
      </c>
      <c r="C5525" s="1"/>
      <c r="D5525" s="1"/>
      <c r="E5525" s="1"/>
      <c r="F5525" s="1" t="str">
        <f>IFERROR(__xludf.DUMMYFUNCTION("""COMPUTED_VALUE"""),"2022-04-10 05:15:08 UTC")</f>
        <v>2022-04-10 05:15:08 UTC</v>
      </c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>
      <c r="A5526" s="2" t="s">
        <v>6101</v>
      </c>
      <c r="B5526" s="1"/>
      <c r="C5526" s="1"/>
      <c r="D5526" s="1"/>
      <c r="E5526" s="1"/>
      <c r="F5526" s="1" t="str">
        <f>IFERROR(__xludf.DUMMYFUNCTION("""COMPUTED_VALUE"""),"2022-04-10 05:12:08 UTC")</f>
        <v>2022-04-10 05:12:08 UTC</v>
      </c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>
      <c r="A5527" s="2" t="s">
        <v>6102</v>
      </c>
      <c r="B5527" s="2" t="s">
        <v>5422</v>
      </c>
      <c r="C5527" s="1"/>
      <c r="D5527" s="1"/>
      <c r="E5527" s="1"/>
      <c r="F5527" s="1" t="str">
        <f>IFERROR(__xludf.DUMMYFUNCTION("""COMPUTED_VALUE"""),"2022-04-10 05:12:05 UTC")</f>
        <v>2022-04-10 05:12:05 UTC</v>
      </c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>
      <c r="A5528" s="2" t="s">
        <v>6103</v>
      </c>
      <c r="B5528" s="2" t="s">
        <v>5422</v>
      </c>
      <c r="C5528" s="1"/>
      <c r="D5528" s="1"/>
      <c r="E5528" s="1"/>
      <c r="F5528" s="1" t="str">
        <f>IFERROR(__xludf.DUMMYFUNCTION("""COMPUTED_VALUE"""),"2022-04-10 05:11:49 UTC")</f>
        <v>2022-04-10 05:11:49 UTC</v>
      </c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>
      <c r="A5529" s="2" t="s">
        <v>6104</v>
      </c>
      <c r="B5529" s="2" t="s">
        <v>6105</v>
      </c>
      <c r="C5529" s="1"/>
      <c r="D5529" s="1"/>
      <c r="E5529" s="1"/>
      <c r="F5529" s="1" t="str">
        <f>IFERROR(__xludf.DUMMYFUNCTION("""COMPUTED_VALUE"""),"2022-04-10 05:11:37 UTC")</f>
        <v>2022-04-10 05:11:37 UTC</v>
      </c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>
      <c r="A5530" s="2" t="s">
        <v>6106</v>
      </c>
      <c r="B5530" s="1"/>
      <c r="C5530" s="1"/>
      <c r="D5530" s="1"/>
      <c r="E5530" s="1"/>
      <c r="F5530" s="1" t="str">
        <f>IFERROR(__xludf.DUMMYFUNCTION("""COMPUTED_VALUE"""),"2022-04-10 05:11:13 UTC")</f>
        <v>2022-04-10 05:11:13 UTC</v>
      </c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>
      <c r="A5531" s="2" t="s">
        <v>6107</v>
      </c>
      <c r="B5531" s="2" t="s">
        <v>5422</v>
      </c>
      <c r="C5531" s="1"/>
      <c r="D5531" s="1"/>
      <c r="E5531" s="1"/>
      <c r="F5531" s="1" t="str">
        <f>IFERROR(__xludf.DUMMYFUNCTION("""COMPUTED_VALUE"""),"2022-04-10 05:11:11 UTC")</f>
        <v>2022-04-10 05:11:11 UTC</v>
      </c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>
      <c r="A5532" s="2" t="s">
        <v>6108</v>
      </c>
      <c r="B5532" s="2" t="s">
        <v>5422</v>
      </c>
      <c r="C5532" s="1"/>
      <c r="D5532" s="1"/>
      <c r="E5532" s="1"/>
      <c r="F5532" s="1" t="str">
        <f>IFERROR(__xludf.DUMMYFUNCTION("""COMPUTED_VALUE"""),"2022-04-10 05:11:08 UTC")</f>
        <v>2022-04-10 05:11:08 UTC</v>
      </c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>
      <c r="A5533" s="2" t="s">
        <v>6109</v>
      </c>
      <c r="B5533" s="2" t="s">
        <v>5422</v>
      </c>
      <c r="C5533" s="1"/>
      <c r="D5533" s="1"/>
      <c r="E5533" s="1"/>
      <c r="F5533" s="1" t="str">
        <f>IFERROR(__xludf.DUMMYFUNCTION("""COMPUTED_VALUE"""),"2022-04-10 05:11:06 UTC")</f>
        <v>2022-04-10 05:11:06 UTC</v>
      </c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>
      <c r="A5534" s="2" t="s">
        <v>6110</v>
      </c>
      <c r="B5534" s="2" t="s">
        <v>5422</v>
      </c>
      <c r="C5534" s="1"/>
      <c r="D5534" s="1"/>
      <c r="E5534" s="1"/>
      <c r="F5534" s="1" t="str">
        <f>IFERROR(__xludf.DUMMYFUNCTION("""COMPUTED_VALUE"""),"2022-04-10 05:11:02 UTC")</f>
        <v>2022-04-10 05:11:02 UTC</v>
      </c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>
      <c r="A5535" s="2" t="s">
        <v>6111</v>
      </c>
      <c r="B5535" s="2" t="s">
        <v>5422</v>
      </c>
      <c r="C5535" s="1"/>
      <c r="D5535" s="1"/>
      <c r="E5535" s="1"/>
      <c r="F5535" s="1" t="str">
        <f>IFERROR(__xludf.DUMMYFUNCTION("""COMPUTED_VALUE"""),"2022-04-10 05:10:59 UTC")</f>
        <v>2022-04-10 05:10:59 UTC</v>
      </c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>
      <c r="A5536" s="2" t="s">
        <v>6112</v>
      </c>
      <c r="B5536" s="2" t="s">
        <v>5422</v>
      </c>
      <c r="C5536" s="1"/>
      <c r="D5536" s="1"/>
      <c r="E5536" s="1"/>
      <c r="F5536" s="1" t="str">
        <f>IFERROR(__xludf.DUMMYFUNCTION("""COMPUTED_VALUE"""),"2022-04-10 05:10:56 UTC")</f>
        <v>2022-04-10 05:10:56 UTC</v>
      </c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>
      <c r="A5537" s="2" t="s">
        <v>6113</v>
      </c>
      <c r="B5537" s="2" t="s">
        <v>5422</v>
      </c>
      <c r="C5537" s="1"/>
      <c r="D5537" s="1"/>
      <c r="E5537" s="1"/>
      <c r="F5537" s="1" t="str">
        <f>IFERROR(__xludf.DUMMYFUNCTION("""COMPUTED_VALUE"""),"2022-04-10 05:10:54 UTC")</f>
        <v>2022-04-10 05:10:54 UTC</v>
      </c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>
      <c r="A5538" s="2" t="s">
        <v>6114</v>
      </c>
      <c r="B5538" s="2" t="s">
        <v>5422</v>
      </c>
      <c r="C5538" s="1"/>
      <c r="D5538" s="1"/>
      <c r="E5538" s="1"/>
      <c r="F5538" s="1" t="str">
        <f>IFERROR(__xludf.DUMMYFUNCTION("""COMPUTED_VALUE"""),"2022-04-10 05:10:52 UTC")</f>
        <v>2022-04-10 05:10:52 UTC</v>
      </c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>
      <c r="A5539" s="2" t="s">
        <v>6115</v>
      </c>
      <c r="B5539" s="2" t="s">
        <v>5422</v>
      </c>
      <c r="C5539" s="1"/>
      <c r="D5539" s="1"/>
      <c r="E5539" s="1"/>
      <c r="F5539" s="1" t="str">
        <f>IFERROR(__xludf.DUMMYFUNCTION("""COMPUTED_VALUE"""),"2022-04-10 05:10:49 UTC")</f>
        <v>2022-04-10 05:10:49 UTC</v>
      </c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>
      <c r="A5540" s="2" t="s">
        <v>6116</v>
      </c>
      <c r="B5540" s="2" t="s">
        <v>5422</v>
      </c>
      <c r="C5540" s="1"/>
      <c r="D5540" s="1"/>
      <c r="E5540" s="1"/>
      <c r="F5540" s="1" t="str">
        <f>IFERROR(__xludf.DUMMYFUNCTION("""COMPUTED_VALUE"""),"2022-04-10 05:10:46 UTC")</f>
        <v>2022-04-10 05:10:46 UTC</v>
      </c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>
      <c r="A5541" s="2" t="s">
        <v>6117</v>
      </c>
      <c r="B5541" s="2" t="s">
        <v>5422</v>
      </c>
      <c r="C5541" s="1"/>
      <c r="D5541" s="1"/>
      <c r="E5541" s="1"/>
      <c r="F5541" s="1" t="str">
        <f>IFERROR(__xludf.DUMMYFUNCTION("""COMPUTED_VALUE"""),"2022-04-10 05:10:44 UTC")</f>
        <v>2022-04-10 05:10:44 UTC</v>
      </c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>
      <c r="A5542" s="2" t="s">
        <v>6118</v>
      </c>
      <c r="B5542" s="2" t="s">
        <v>5422</v>
      </c>
      <c r="C5542" s="1"/>
      <c r="D5542" s="1"/>
      <c r="E5542" s="1"/>
      <c r="F5542" s="1" t="str">
        <f>IFERROR(__xludf.DUMMYFUNCTION("""COMPUTED_VALUE"""),"2022-04-10 05:10:41 UTC")</f>
        <v>2022-04-10 05:10:41 UTC</v>
      </c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>
      <c r="A5543" s="2" t="s">
        <v>6119</v>
      </c>
      <c r="B5543" s="2" t="s">
        <v>5422</v>
      </c>
      <c r="C5543" s="1"/>
      <c r="D5543" s="1"/>
      <c r="E5543" s="1"/>
      <c r="F5543" s="1" t="str">
        <f>IFERROR(__xludf.DUMMYFUNCTION("""COMPUTED_VALUE"""),"2022-04-10 05:10:39 UTC")</f>
        <v>2022-04-10 05:10:39 UTC</v>
      </c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>
      <c r="A5544" s="2" t="s">
        <v>6120</v>
      </c>
      <c r="B5544" s="1"/>
      <c r="C5544" s="1"/>
      <c r="D5544" s="1"/>
      <c r="E5544" s="1"/>
      <c r="F5544" s="1" t="str">
        <f>IFERROR(__xludf.DUMMYFUNCTION("""COMPUTED_VALUE"""),"2022-04-10 05:10:36 UTC")</f>
        <v>2022-04-10 05:10:36 UTC</v>
      </c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>
      <c r="A5545" s="2" t="s">
        <v>6120</v>
      </c>
      <c r="B5545" s="2" t="s">
        <v>5422</v>
      </c>
      <c r="C5545" s="1"/>
      <c r="D5545" s="1"/>
      <c r="E5545" s="1"/>
      <c r="F5545" s="1" t="str">
        <f>IFERROR(__xludf.DUMMYFUNCTION("""COMPUTED_VALUE"""),"2022-04-10 05:10:36 UTC")</f>
        <v>2022-04-10 05:10:36 UTC</v>
      </c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r="5546">
      <c r="A5546" s="2" t="s">
        <v>6121</v>
      </c>
      <c r="B5546" s="2" t="s">
        <v>5422</v>
      </c>
      <c r="C5546" s="1"/>
      <c r="D5546" s="1"/>
      <c r="E5546" s="1"/>
      <c r="F5546" s="1" t="str">
        <f>IFERROR(__xludf.DUMMYFUNCTION("""COMPUTED_VALUE"""),"2022-04-10 05:10:33 UTC")</f>
        <v>2022-04-10 05:10:33 UTC</v>
      </c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r="5547">
      <c r="A5547" s="2" t="s">
        <v>6122</v>
      </c>
      <c r="B5547" s="2" t="s">
        <v>5422</v>
      </c>
      <c r="C5547" s="1"/>
      <c r="D5547" s="1"/>
      <c r="E5547" s="1"/>
      <c r="F5547" s="1" t="str">
        <f>IFERROR(__xludf.DUMMYFUNCTION("""COMPUTED_VALUE"""),"2022-04-10 05:10:24 UTC")</f>
        <v>2022-04-10 05:10:24 UTC</v>
      </c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r="5548">
      <c r="A5548" s="2" t="s">
        <v>6123</v>
      </c>
      <c r="B5548" s="2" t="s">
        <v>5422</v>
      </c>
      <c r="C5548" s="1"/>
      <c r="D5548" s="1"/>
      <c r="E5548" s="1"/>
      <c r="F5548" s="1" t="str">
        <f>IFERROR(__xludf.DUMMYFUNCTION("""COMPUTED_VALUE"""),"2022-04-10 05:10:15 UTC")</f>
        <v>2022-04-10 05:10:15 UTC</v>
      </c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r="5549">
      <c r="A5549" s="2" t="s">
        <v>6124</v>
      </c>
      <c r="B5549" s="2" t="s">
        <v>5422</v>
      </c>
      <c r="C5549" s="1"/>
      <c r="D5549" s="1"/>
      <c r="E5549" s="1"/>
      <c r="F5549" s="1" t="str">
        <f>IFERROR(__xludf.DUMMYFUNCTION("""COMPUTED_VALUE"""),"2022-04-10 05:10:13 UTC")</f>
        <v>2022-04-10 05:10:13 UTC</v>
      </c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r="5550">
      <c r="A5550" s="2" t="s">
        <v>6125</v>
      </c>
      <c r="B5550" s="1"/>
      <c r="C5550" s="1"/>
      <c r="D5550" s="1"/>
      <c r="E5550" s="1"/>
      <c r="F5550" s="1" t="str">
        <f>IFERROR(__xludf.DUMMYFUNCTION("""COMPUTED_VALUE"""),"2022-04-10 05:10:07 UTC")</f>
        <v>2022-04-10 05:10:07 UTC</v>
      </c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r="5551">
      <c r="A5551" s="2" t="s">
        <v>6126</v>
      </c>
      <c r="B5551" s="2" t="s">
        <v>5422</v>
      </c>
      <c r="C5551" s="1"/>
      <c r="D5551" s="1"/>
      <c r="E5551" s="1"/>
      <c r="F5551" s="1" t="str">
        <f>IFERROR(__xludf.DUMMYFUNCTION("""COMPUTED_VALUE"""),"2022-04-10 05:10:03 UTC")</f>
        <v>2022-04-10 05:10:03 UTC</v>
      </c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r="5552">
      <c r="A5552" s="2" t="s">
        <v>6127</v>
      </c>
      <c r="B5552" s="2" t="s">
        <v>5422</v>
      </c>
      <c r="C5552" s="1"/>
      <c r="D5552" s="1"/>
      <c r="E5552" s="1"/>
      <c r="F5552" s="1" t="str">
        <f>IFERROR(__xludf.DUMMYFUNCTION("""COMPUTED_VALUE"""),"2022-04-10 05:09:54 UTC")</f>
        <v>2022-04-10 05:09:54 UTC</v>
      </c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r="5553">
      <c r="A5553" s="2" t="s">
        <v>6128</v>
      </c>
      <c r="B5553" s="2" t="s">
        <v>5422</v>
      </c>
      <c r="C5553" s="1"/>
      <c r="D5553" s="1"/>
      <c r="E5553" s="1"/>
      <c r="F5553" s="1" t="str">
        <f>IFERROR(__xludf.DUMMYFUNCTION("""COMPUTED_VALUE"""),"2022-04-10 05:09:53 UTC")</f>
        <v>2022-04-10 05:09:53 UTC</v>
      </c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r="5554">
      <c r="A5554" s="2" t="s">
        <v>6129</v>
      </c>
      <c r="B5554" s="2" t="s">
        <v>5422</v>
      </c>
      <c r="C5554" s="1"/>
      <c r="D5554" s="1"/>
      <c r="E5554" s="1"/>
      <c r="F5554" s="1" t="str">
        <f>IFERROR(__xludf.DUMMYFUNCTION("""COMPUTED_VALUE"""),"2022-04-10 05:09:50 UTC")</f>
        <v>2022-04-10 05:09:50 UTC</v>
      </c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r="5555">
      <c r="A5555" s="2" t="s">
        <v>6130</v>
      </c>
      <c r="B5555" s="1"/>
      <c r="C5555" s="1"/>
      <c r="D5555" s="1"/>
      <c r="E5555" s="1"/>
      <c r="F5555" s="1" t="str">
        <f>IFERROR(__xludf.DUMMYFUNCTION("""COMPUTED_VALUE"""),"2022-04-10 05:09:45 UTC")</f>
        <v>2022-04-10 05:09:45 UTC</v>
      </c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r="5556">
      <c r="A5556" s="2" t="s">
        <v>6131</v>
      </c>
      <c r="B5556" s="2" t="s">
        <v>5422</v>
      </c>
      <c r="C5556" s="1"/>
      <c r="D5556" s="1"/>
      <c r="E5556" s="1"/>
      <c r="F5556" s="1" t="str">
        <f>IFERROR(__xludf.DUMMYFUNCTION("""COMPUTED_VALUE"""),"2022-04-10 05:09:34 UTC")</f>
        <v>2022-04-10 05:09:34 UTC</v>
      </c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r="5557">
      <c r="A5557" s="2" t="s">
        <v>6132</v>
      </c>
      <c r="B5557" s="2" t="s">
        <v>5422</v>
      </c>
      <c r="C5557" s="1"/>
      <c r="D5557" s="1"/>
      <c r="E5557" s="1"/>
      <c r="F5557" s="1" t="str">
        <f>IFERROR(__xludf.DUMMYFUNCTION("""COMPUTED_VALUE"""),"2022-04-10 05:09:32 UTC")</f>
        <v>2022-04-10 05:09:32 UTC</v>
      </c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r="5558">
      <c r="A5558" s="2" t="s">
        <v>6133</v>
      </c>
      <c r="B5558" s="1"/>
      <c r="C5558" s="1"/>
      <c r="D5558" s="1"/>
      <c r="E5558" s="1"/>
      <c r="F5558" s="1" t="str">
        <f>IFERROR(__xludf.DUMMYFUNCTION("""COMPUTED_VALUE"""),"2022-04-10 05:09:06 UTC")</f>
        <v>2022-04-10 05:09:06 UTC</v>
      </c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r="5559">
      <c r="A5559" s="2" t="s">
        <v>6134</v>
      </c>
      <c r="B5559" s="2" t="s">
        <v>6135</v>
      </c>
      <c r="C5559" s="1"/>
      <c r="D5559" s="1"/>
      <c r="E5559" s="1"/>
      <c r="F5559" s="1" t="str">
        <f>IFERROR(__xludf.DUMMYFUNCTION("""COMPUTED_VALUE"""),"2022-04-10 05:08:49 UTC")</f>
        <v>2022-04-10 05:08:49 UTC</v>
      </c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r="5560">
      <c r="A5560" s="2" t="s">
        <v>6136</v>
      </c>
      <c r="B5560" s="2" t="s">
        <v>6135</v>
      </c>
      <c r="C5560" s="1"/>
      <c r="D5560" s="1"/>
      <c r="E5560" s="1"/>
      <c r="F5560" s="1" t="str">
        <f>IFERROR(__xludf.DUMMYFUNCTION("""COMPUTED_VALUE"""),"2022-04-10 05:08:47 UTC")</f>
        <v>2022-04-10 05:08:47 UTC</v>
      </c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r="5561">
      <c r="A5561" s="2" t="s">
        <v>6137</v>
      </c>
      <c r="B5561" s="2" t="s">
        <v>6135</v>
      </c>
      <c r="C5561" s="1"/>
      <c r="D5561" s="1"/>
      <c r="E5561" s="1"/>
      <c r="F5561" s="1" t="str">
        <f>IFERROR(__xludf.DUMMYFUNCTION("""COMPUTED_VALUE"""),"2022-04-10 05:08:38 UTC")</f>
        <v>2022-04-10 05:08:38 UTC</v>
      </c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r="5562">
      <c r="A5562" s="2" t="s">
        <v>6138</v>
      </c>
      <c r="B5562" s="2" t="s">
        <v>6135</v>
      </c>
      <c r="C5562" s="1"/>
      <c r="D5562" s="1"/>
      <c r="E5562" s="1"/>
      <c r="F5562" s="1" t="str">
        <f>IFERROR(__xludf.DUMMYFUNCTION("""COMPUTED_VALUE"""),"2022-04-10 05:08:36 UTC")</f>
        <v>2022-04-10 05:08:36 UTC</v>
      </c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r="5563">
      <c r="A5563" s="2" t="s">
        <v>6139</v>
      </c>
      <c r="B5563" s="2" t="s">
        <v>6135</v>
      </c>
      <c r="C5563" s="1"/>
      <c r="D5563" s="1"/>
      <c r="E5563" s="1"/>
      <c r="F5563" s="1" t="str">
        <f>IFERROR(__xludf.DUMMYFUNCTION("""COMPUTED_VALUE"""),"2022-04-10 05:08:25 UTC")</f>
        <v>2022-04-10 05:08:25 UTC</v>
      </c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r="5564">
      <c r="A5564" s="2" t="s">
        <v>6140</v>
      </c>
      <c r="B5564" s="1"/>
      <c r="C5564" s="1"/>
      <c r="D5564" s="1"/>
      <c r="E5564" s="1"/>
      <c r="F5564" s="1" t="str">
        <f>IFERROR(__xludf.DUMMYFUNCTION("""COMPUTED_VALUE"""),"2022-04-10 05:08:17 UTC")</f>
        <v>2022-04-10 05:08:17 UTC</v>
      </c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r="5565">
      <c r="A5565" s="2" t="s">
        <v>6141</v>
      </c>
      <c r="B5565" s="2" t="s">
        <v>6135</v>
      </c>
      <c r="C5565" s="1"/>
      <c r="D5565" s="1"/>
      <c r="E5565" s="1"/>
      <c r="F5565" s="1" t="str">
        <f>IFERROR(__xludf.DUMMYFUNCTION("""COMPUTED_VALUE"""),"2022-04-10 05:08:16 UTC")</f>
        <v>2022-04-10 05:08:16 UTC</v>
      </c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r="5566">
      <c r="A5566" s="2" t="s">
        <v>6142</v>
      </c>
      <c r="B5566" s="1"/>
      <c r="C5566" s="1"/>
      <c r="D5566" s="1"/>
      <c r="E5566" s="1"/>
      <c r="F5566" s="1" t="str">
        <f>IFERROR(__xludf.DUMMYFUNCTION("""COMPUTED_VALUE"""),"2022-04-10 05:07:59 UTC")</f>
        <v>2022-04-10 05:07:59 UTC</v>
      </c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r="5567">
      <c r="A5567" s="2" t="s">
        <v>6143</v>
      </c>
      <c r="B5567" s="1"/>
      <c r="C5567" s="1"/>
      <c r="D5567" s="1"/>
      <c r="E5567" s="1"/>
      <c r="F5567" s="1" t="str">
        <f>IFERROR(__xludf.DUMMYFUNCTION("""COMPUTED_VALUE"""),"2022-04-10 05:07:29 UTC")</f>
        <v>2022-04-10 05:07:29 UTC</v>
      </c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r="5568">
      <c r="A5568" s="2" t="s">
        <v>6144</v>
      </c>
      <c r="B5568" s="1"/>
      <c r="C5568" s="1"/>
      <c r="D5568" s="1"/>
      <c r="E5568" s="1"/>
      <c r="F5568" s="1" t="str">
        <f>IFERROR(__xludf.DUMMYFUNCTION("""COMPUTED_VALUE"""),"2022-04-10 05:07:27 UTC")</f>
        <v>2022-04-10 05:07:27 UTC</v>
      </c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r="5569">
      <c r="A5569" s="2" t="s">
        <v>6145</v>
      </c>
      <c r="B5569" s="2" t="s">
        <v>6146</v>
      </c>
      <c r="C5569" s="1"/>
      <c r="D5569" s="1"/>
      <c r="E5569" s="1"/>
      <c r="F5569" s="1" t="str">
        <f>IFERROR(__xludf.DUMMYFUNCTION("""COMPUTED_VALUE"""),"2022-04-10 05:07:24 UTC")</f>
        <v>2022-04-10 05:07:24 UTC</v>
      </c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r="5570">
      <c r="A5570" s="2" t="s">
        <v>6147</v>
      </c>
      <c r="B5570" s="2" t="s">
        <v>6148</v>
      </c>
      <c r="C5570" s="1"/>
      <c r="D5570" s="1"/>
      <c r="E5570" s="1"/>
      <c r="F5570" s="1" t="str">
        <f>IFERROR(__xludf.DUMMYFUNCTION("""COMPUTED_VALUE"""),"2022-04-10 05:07:20 UTC")</f>
        <v>2022-04-10 05:07:20 UTC</v>
      </c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r="5571">
      <c r="A5571" s="2" t="s">
        <v>6149</v>
      </c>
      <c r="B5571" s="1"/>
      <c r="C5571" s="1"/>
      <c r="D5571" s="1"/>
      <c r="E5571" s="1"/>
      <c r="F5571" s="1" t="str">
        <f>IFERROR(__xludf.DUMMYFUNCTION("""COMPUTED_VALUE"""),"2022-04-10 05:07:17 UTC")</f>
        <v>2022-04-10 05:07:17 UTC</v>
      </c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r="5572">
      <c r="A5572" s="2" t="s">
        <v>6150</v>
      </c>
      <c r="B5572" s="1"/>
      <c r="C5572" s="1"/>
      <c r="D5572" s="1"/>
      <c r="E5572" s="1"/>
      <c r="F5572" s="1" t="str">
        <f>IFERROR(__xludf.DUMMYFUNCTION("""COMPUTED_VALUE"""),"2022-04-10 05:06:46 UTC")</f>
        <v>2022-04-10 05:06:46 UTC</v>
      </c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r="5573">
      <c r="A5573" s="2" t="s">
        <v>6151</v>
      </c>
      <c r="B5573" s="1"/>
      <c r="C5573" s="1"/>
      <c r="D5573" s="1"/>
      <c r="E5573" s="1"/>
      <c r="F5573" s="1" t="str">
        <f>IFERROR(__xludf.DUMMYFUNCTION("""COMPUTED_VALUE"""),"2022-04-10 05:06:39 UTC")</f>
        <v>2022-04-10 05:06:39 UTC</v>
      </c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r="5574">
      <c r="A5574" s="2" t="s">
        <v>6152</v>
      </c>
      <c r="B5574" s="1"/>
      <c r="C5574" s="1"/>
      <c r="D5574" s="1"/>
      <c r="E5574" s="1"/>
      <c r="F5574" s="1" t="str">
        <f>IFERROR(__xludf.DUMMYFUNCTION("""COMPUTED_VALUE"""),"2022-04-10 05:06:25 UTC")</f>
        <v>2022-04-10 05:06:25 UTC</v>
      </c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r="5575">
      <c r="A5575" s="2" t="s">
        <v>6153</v>
      </c>
      <c r="B5575" s="2" t="s">
        <v>6154</v>
      </c>
      <c r="C5575" s="1"/>
      <c r="D5575" s="1"/>
      <c r="E5575" s="1"/>
      <c r="F5575" s="1" t="str">
        <f>IFERROR(__xludf.DUMMYFUNCTION("""COMPUTED_VALUE"""),"2022-04-10 05:06:21 UTC")</f>
        <v>2022-04-10 05:06:21 UTC</v>
      </c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r="5576">
      <c r="A5576" s="2" t="s">
        <v>6155</v>
      </c>
      <c r="B5576" s="1"/>
      <c r="C5576" s="1"/>
      <c r="D5576" s="1"/>
      <c r="E5576" s="1"/>
      <c r="F5576" s="1" t="str">
        <f>IFERROR(__xludf.DUMMYFUNCTION("""COMPUTED_VALUE"""),"2022-04-10 05:06:19 UTC")</f>
        <v>2022-04-10 05:06:19 UTC</v>
      </c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r="5577">
      <c r="A5577" s="2" t="s">
        <v>6156</v>
      </c>
      <c r="B5577" s="2" t="s">
        <v>6157</v>
      </c>
      <c r="C5577" s="1"/>
      <c r="D5577" s="1"/>
      <c r="E5577" s="1"/>
      <c r="F5577" s="1" t="str">
        <f>IFERROR(__xludf.DUMMYFUNCTION("""COMPUTED_VALUE"""),"2022-04-10 05:04:53 UTC")</f>
        <v>2022-04-10 05:04:53 UTC</v>
      </c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r="5578">
      <c r="A5578" s="2" t="s">
        <v>6158</v>
      </c>
      <c r="B5578" s="2" t="s">
        <v>6159</v>
      </c>
      <c r="C5578" s="1"/>
      <c r="D5578" s="1"/>
      <c r="E5578" s="1"/>
      <c r="F5578" s="1" t="str">
        <f>IFERROR(__xludf.DUMMYFUNCTION("""COMPUTED_VALUE"""),"2022-04-10 04:55:44 UTC")</f>
        <v>2022-04-10 04:55:44 UTC</v>
      </c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r="5579">
      <c r="A5579" s="2" t="s">
        <v>6160</v>
      </c>
      <c r="B5579" s="2" t="s">
        <v>6059</v>
      </c>
      <c r="C5579" s="1"/>
      <c r="D5579" s="1"/>
      <c r="E5579" s="1"/>
      <c r="F5579" s="1" t="str">
        <f>IFERROR(__xludf.DUMMYFUNCTION("""COMPUTED_VALUE"""),"2022-04-10 04:46:49 UTC")</f>
        <v>2022-04-10 04:46:49 UTC</v>
      </c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r="5580">
      <c r="A5580" s="2" t="s">
        <v>6161</v>
      </c>
      <c r="B5580" s="2" t="s">
        <v>6059</v>
      </c>
      <c r="C5580" s="1"/>
      <c r="D5580" s="1"/>
      <c r="E5580" s="1"/>
      <c r="F5580" s="1" t="str">
        <f>IFERROR(__xludf.DUMMYFUNCTION("""COMPUTED_VALUE"""),"2022-04-10 04:46:29 UTC")</f>
        <v>2022-04-10 04:46:29 UTC</v>
      </c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r="5581">
      <c r="A5581" s="2" t="s">
        <v>6161</v>
      </c>
      <c r="B5581" s="2" t="s">
        <v>6059</v>
      </c>
      <c r="C5581" s="1"/>
      <c r="D5581" s="1"/>
      <c r="E5581" s="1"/>
      <c r="F5581" s="1" t="str">
        <f>IFERROR(__xludf.DUMMYFUNCTION("""COMPUTED_VALUE"""),"2022-04-10 04:46:29 UTC")</f>
        <v>2022-04-10 04:46:29 UTC</v>
      </c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r="5582">
      <c r="A5582" s="2" t="s">
        <v>6162</v>
      </c>
      <c r="B5582" s="1"/>
      <c r="C5582" s="1"/>
      <c r="D5582" s="1"/>
      <c r="E5582" s="1"/>
      <c r="F5582" s="1" t="str">
        <f>IFERROR(__xludf.DUMMYFUNCTION("""COMPUTED_VALUE"""),"2022-04-10 04:46:00 UTC")</f>
        <v>2022-04-10 04:46:00 UTC</v>
      </c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r="5583">
      <c r="A5583" s="2" t="s">
        <v>6163</v>
      </c>
      <c r="B5583" s="2" t="s">
        <v>6059</v>
      </c>
      <c r="C5583" s="1"/>
      <c r="D5583" s="1"/>
      <c r="E5583" s="1"/>
      <c r="F5583" s="1" t="str">
        <f>IFERROR(__xludf.DUMMYFUNCTION("""COMPUTED_VALUE"""),"2022-04-10 04:45:10 UTC")</f>
        <v>2022-04-10 04:45:10 UTC</v>
      </c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r="5584">
      <c r="A5584" s="2" t="s">
        <v>6164</v>
      </c>
      <c r="B5584" s="1"/>
      <c r="C5584" s="1"/>
      <c r="D5584" s="1"/>
      <c r="E5584" s="1"/>
      <c r="F5584" s="1" t="str">
        <f>IFERROR(__xludf.DUMMYFUNCTION("""COMPUTED_VALUE"""),"2022-04-10 04:45:03 UTC")</f>
        <v>2022-04-10 04:45:03 UTC</v>
      </c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r="5585">
      <c r="A5585" s="2" t="s">
        <v>6165</v>
      </c>
      <c r="B5585" s="1"/>
      <c r="C5585" s="1"/>
      <c r="D5585" s="1"/>
      <c r="E5585" s="1"/>
      <c r="F5585" s="1" t="str">
        <f>IFERROR(__xludf.DUMMYFUNCTION("""COMPUTED_VALUE"""),"2022-04-10 04:44:04 UTC")</f>
        <v>2022-04-10 04:44:04 UTC</v>
      </c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r="5586">
      <c r="A5586" s="2" t="s">
        <v>6166</v>
      </c>
      <c r="B5586" s="2" t="s">
        <v>6059</v>
      </c>
      <c r="C5586" s="1"/>
      <c r="D5586" s="1"/>
      <c r="E5586" s="1"/>
      <c r="F5586" s="1" t="str">
        <f>IFERROR(__xludf.DUMMYFUNCTION("""COMPUTED_VALUE"""),"2022-04-10 04:44:02 UTC")</f>
        <v>2022-04-10 04:44:02 UTC</v>
      </c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r="5587">
      <c r="A5587" s="2" t="s">
        <v>6167</v>
      </c>
      <c r="B5587" s="1"/>
      <c r="C5587" s="1"/>
      <c r="D5587" s="1"/>
      <c r="E5587" s="1"/>
      <c r="F5587" s="1" t="str">
        <f>IFERROR(__xludf.DUMMYFUNCTION("""COMPUTED_VALUE"""),"2022-04-10 04:40:41 UTC")</f>
        <v>2022-04-10 04:40:41 UTC</v>
      </c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r="5588">
      <c r="A5588" s="2" t="s">
        <v>6168</v>
      </c>
      <c r="B5588" s="1"/>
      <c r="C5588" s="1"/>
      <c r="D5588" s="1"/>
      <c r="E5588" s="1"/>
      <c r="F5588" s="1" t="str">
        <f>IFERROR(__xludf.DUMMYFUNCTION("""COMPUTED_VALUE"""),"2022-04-10 04:35:18 UTC")</f>
        <v>2022-04-10 04:35:18 UTC</v>
      </c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r="5589">
      <c r="A5589" s="2" t="s">
        <v>6169</v>
      </c>
      <c r="B5589" s="2" t="s">
        <v>6170</v>
      </c>
      <c r="C5589" s="1"/>
      <c r="D5589" s="1"/>
      <c r="E5589" s="1"/>
      <c r="F5589" s="1" t="str">
        <f>IFERROR(__xludf.DUMMYFUNCTION("""COMPUTED_VALUE"""),"2022-04-10 04:34:27 UTC")</f>
        <v>2022-04-10 04:34:27 UTC</v>
      </c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r="5590">
      <c r="A5590" s="2" t="s">
        <v>6171</v>
      </c>
      <c r="B5590" s="2" t="s">
        <v>6172</v>
      </c>
      <c r="C5590" s="1"/>
      <c r="D5590" s="1"/>
      <c r="E5590" s="1"/>
      <c r="F5590" s="1" t="str">
        <f>IFERROR(__xludf.DUMMYFUNCTION("""COMPUTED_VALUE"""),"2022-04-10 04:32:37 UTC")</f>
        <v>2022-04-10 04:32:37 UTC</v>
      </c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r="5591">
      <c r="A5591" s="2" t="s">
        <v>6173</v>
      </c>
      <c r="B5591" s="2" t="s">
        <v>6174</v>
      </c>
      <c r="C5591" s="1"/>
      <c r="D5591" s="1"/>
      <c r="E5591" s="1"/>
      <c r="F5591" s="1" t="str">
        <f>IFERROR(__xludf.DUMMYFUNCTION("""COMPUTED_VALUE"""),"2022-04-10 04:32:10 UTC")</f>
        <v>2022-04-10 04:32:10 UTC</v>
      </c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r="5592">
      <c r="A5592" s="2" t="s">
        <v>6175</v>
      </c>
      <c r="B5592" s="2" t="s">
        <v>6176</v>
      </c>
      <c r="C5592" s="1"/>
      <c r="D5592" s="1"/>
      <c r="E5592" s="1"/>
      <c r="F5592" s="1" t="str">
        <f>IFERROR(__xludf.DUMMYFUNCTION("""COMPUTED_VALUE"""),"2022-04-10 04:23:20 UTC")</f>
        <v>2022-04-10 04:23:20 UTC</v>
      </c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r="5593">
      <c r="A5593" s="2" t="s">
        <v>6177</v>
      </c>
      <c r="B5593" s="1"/>
      <c r="C5593" s="1"/>
      <c r="D5593" s="1"/>
      <c r="E5593" s="1"/>
      <c r="F5593" s="1" t="str">
        <f>IFERROR(__xludf.DUMMYFUNCTION("""COMPUTED_VALUE"""),"2022-04-10 04:22:46 UTC")</f>
        <v>2022-04-10 04:22:46 UTC</v>
      </c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r="5594">
      <c r="A5594" s="2" t="s">
        <v>6178</v>
      </c>
      <c r="B5594" s="1"/>
      <c r="C5594" s="1"/>
      <c r="D5594" s="1"/>
      <c r="E5594" s="1"/>
      <c r="F5594" s="1" t="str">
        <f>IFERROR(__xludf.DUMMYFUNCTION("""COMPUTED_VALUE"""),"2022-04-10 04:22:28 UTC")</f>
        <v>2022-04-10 04:22:28 UTC</v>
      </c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r="5595">
      <c r="A5595" s="2" t="s">
        <v>6179</v>
      </c>
      <c r="B5595" s="1"/>
      <c r="C5595" s="1"/>
      <c r="D5595" s="1"/>
      <c r="E5595" s="1"/>
      <c r="F5595" s="1" t="str">
        <f>IFERROR(__xludf.DUMMYFUNCTION("""COMPUTED_VALUE"""),"2022-04-10 04:21:37 UTC")</f>
        <v>2022-04-10 04:21:37 UTC</v>
      </c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</row>
    <row r="5596">
      <c r="A5596" s="2" t="s">
        <v>6180</v>
      </c>
      <c r="B5596" s="1"/>
      <c r="C5596" s="1"/>
      <c r="D5596" s="1"/>
      <c r="E5596" s="1"/>
      <c r="F5596" s="1" t="str">
        <f>IFERROR(__xludf.DUMMYFUNCTION("""COMPUTED_VALUE"""),"2022-04-10 04:20:35 UTC")</f>
        <v>2022-04-10 04:20:35 UTC</v>
      </c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r="5597">
      <c r="A5597" s="2" t="s">
        <v>6181</v>
      </c>
      <c r="B5597" s="1"/>
      <c r="C5597" s="1"/>
      <c r="D5597" s="1"/>
      <c r="E5597" s="1"/>
      <c r="F5597" s="1" t="str">
        <f>IFERROR(__xludf.DUMMYFUNCTION("""COMPUTED_VALUE"""),"2022-04-10 04:20:32 UTC")</f>
        <v>2022-04-10 04:20:32 UTC</v>
      </c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r="5598">
      <c r="A5598" s="2" t="s">
        <v>6182</v>
      </c>
      <c r="B5598" s="1"/>
      <c r="C5598" s="1"/>
      <c r="D5598" s="1"/>
      <c r="E5598" s="1"/>
      <c r="F5598" s="1" t="str">
        <f>IFERROR(__xludf.DUMMYFUNCTION("""COMPUTED_VALUE"""),"2022-04-10 04:15:21 UTC")</f>
        <v>2022-04-10 04:15:21 UTC</v>
      </c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r="5599">
      <c r="A5599" s="2" t="s">
        <v>6183</v>
      </c>
      <c r="B5599" s="1"/>
      <c r="C5599" s="1"/>
      <c r="D5599" s="1"/>
      <c r="E5599" s="1"/>
      <c r="F5599" s="1" t="str">
        <f>IFERROR(__xludf.DUMMYFUNCTION("""COMPUTED_VALUE"""),"2022-04-10 04:13:56 UTC")</f>
        <v>2022-04-10 04:13:56 UTC</v>
      </c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r="5600">
      <c r="A5600" s="2" t="s">
        <v>6184</v>
      </c>
      <c r="B5600" s="2" t="s">
        <v>6185</v>
      </c>
      <c r="C5600" s="1"/>
      <c r="D5600" s="1"/>
      <c r="E5600" s="1"/>
      <c r="F5600" s="1" t="str">
        <f>IFERROR(__xludf.DUMMYFUNCTION("""COMPUTED_VALUE"""),"2022-04-10 04:13:12 UTC")</f>
        <v>2022-04-10 04:13:12 UTC</v>
      </c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r="5601">
      <c r="A5601" s="2" t="s">
        <v>6186</v>
      </c>
      <c r="B5601" s="1"/>
      <c r="C5601" s="1"/>
      <c r="D5601" s="1"/>
      <c r="E5601" s="1"/>
      <c r="F5601" s="1" t="str">
        <f>IFERROR(__xludf.DUMMYFUNCTION("""COMPUTED_VALUE"""),"2022-04-10 04:13:08 UTC")</f>
        <v>2022-04-10 04:13:08 UTC</v>
      </c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r="5602">
      <c r="A5602" s="2" t="s">
        <v>6187</v>
      </c>
      <c r="B5602" s="1"/>
      <c r="C5602" s="1"/>
      <c r="D5602" s="1"/>
      <c r="E5602" s="1"/>
      <c r="F5602" s="1" t="str">
        <f>IFERROR(__xludf.DUMMYFUNCTION("""COMPUTED_VALUE"""),"2022-04-10 04:13:06 UTC")</f>
        <v>2022-04-10 04:13:06 UTC</v>
      </c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r="5603">
      <c r="A5603" s="2" t="s">
        <v>6188</v>
      </c>
      <c r="B5603" s="1"/>
      <c r="C5603" s="1"/>
      <c r="D5603" s="1"/>
      <c r="E5603" s="1"/>
      <c r="F5603" s="1" t="str">
        <f>IFERROR(__xludf.DUMMYFUNCTION("""COMPUTED_VALUE"""),"2022-04-10 04:12:43 UTC")</f>
        <v>2022-04-10 04:12:43 UTC</v>
      </c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r="5604">
      <c r="A5604" s="2" t="s">
        <v>6189</v>
      </c>
      <c r="B5604" s="2" t="s">
        <v>6185</v>
      </c>
      <c r="C5604" s="1"/>
      <c r="D5604" s="1"/>
      <c r="E5604" s="1"/>
      <c r="F5604" s="1" t="str">
        <f>IFERROR(__xludf.DUMMYFUNCTION("""COMPUTED_VALUE"""),"2022-04-10 04:12:41 UTC")</f>
        <v>2022-04-10 04:12:41 UTC</v>
      </c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r="5605">
      <c r="A5605" s="2" t="s">
        <v>6190</v>
      </c>
      <c r="B5605" s="2" t="s">
        <v>6185</v>
      </c>
      <c r="C5605" s="1"/>
      <c r="D5605" s="1"/>
      <c r="E5605" s="1"/>
      <c r="F5605" s="1" t="str">
        <f>IFERROR(__xludf.DUMMYFUNCTION("""COMPUTED_VALUE"""),"2022-04-10 04:12:39 UTC")</f>
        <v>2022-04-10 04:12:39 UTC</v>
      </c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r="5606">
      <c r="A5606" s="2" t="s">
        <v>6191</v>
      </c>
      <c r="B5606" s="2" t="s">
        <v>6185</v>
      </c>
      <c r="C5606" s="1"/>
      <c r="D5606" s="1"/>
      <c r="E5606" s="1"/>
      <c r="F5606" s="1" t="str">
        <f>IFERROR(__xludf.DUMMYFUNCTION("""COMPUTED_VALUE"""),"2022-04-10 04:12:36 UTC")</f>
        <v>2022-04-10 04:12:36 UTC</v>
      </c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r="5607">
      <c r="A5607" s="2" t="s">
        <v>6192</v>
      </c>
      <c r="B5607" s="2" t="s">
        <v>6185</v>
      </c>
      <c r="C5607" s="1"/>
      <c r="D5607" s="1"/>
      <c r="E5607" s="1"/>
      <c r="F5607" s="1" t="str">
        <f>IFERROR(__xludf.DUMMYFUNCTION("""COMPUTED_VALUE"""),"2022-04-10 04:12:34 UTC")</f>
        <v>2022-04-10 04:12:34 UTC</v>
      </c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r="5608">
      <c r="A5608" s="2" t="s">
        <v>6193</v>
      </c>
      <c r="B5608" s="2" t="s">
        <v>6185</v>
      </c>
      <c r="C5608" s="1"/>
      <c r="D5608" s="1"/>
      <c r="E5608" s="1"/>
      <c r="F5608" s="1" t="str">
        <f>IFERROR(__xludf.DUMMYFUNCTION("""COMPUTED_VALUE"""),"2022-04-10 04:12:32 UTC")</f>
        <v>2022-04-10 04:12:32 UTC</v>
      </c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r="5609">
      <c r="A5609" s="2" t="s">
        <v>6194</v>
      </c>
      <c r="B5609" s="1"/>
      <c r="C5609" s="1"/>
      <c r="D5609" s="1"/>
      <c r="E5609" s="1"/>
      <c r="F5609" s="1" t="str">
        <f>IFERROR(__xludf.DUMMYFUNCTION("""COMPUTED_VALUE"""),"2022-04-10 04:09:03 UTC")</f>
        <v>2022-04-10 04:09:03 UTC</v>
      </c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</row>
    <row r="5610">
      <c r="A5610" s="2" t="s">
        <v>6195</v>
      </c>
      <c r="B5610" s="1"/>
      <c r="C5610" s="1"/>
      <c r="D5610" s="1"/>
      <c r="E5610" s="1"/>
      <c r="F5610" s="1" t="str">
        <f>IFERROR(__xludf.DUMMYFUNCTION("""COMPUTED_VALUE"""),"2022-04-10 04:09:01 UTC")</f>
        <v>2022-04-10 04:09:01 UTC</v>
      </c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r="5611">
      <c r="A5611" s="2" t="s">
        <v>6196</v>
      </c>
      <c r="B5611" s="2" t="s">
        <v>6197</v>
      </c>
      <c r="C5611" s="1"/>
      <c r="D5611" s="1"/>
      <c r="E5611" s="1"/>
      <c r="F5611" s="1" t="str">
        <f>IFERROR(__xludf.DUMMYFUNCTION("""COMPUTED_VALUE"""),"2022-04-10 04:08:55 UTC")</f>
        <v>2022-04-10 04:08:55 UTC</v>
      </c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r="5612">
      <c r="A5612" s="2" t="s">
        <v>6198</v>
      </c>
      <c r="B5612" s="1"/>
      <c r="C5612" s="1"/>
      <c r="D5612" s="1"/>
      <c r="E5612" s="1"/>
      <c r="F5612" s="1" t="str">
        <f>IFERROR(__xludf.DUMMYFUNCTION("""COMPUTED_VALUE"""),"2022-04-10 04:08:51 UTC")</f>
        <v>2022-04-10 04:08:51 UTC</v>
      </c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r="5613">
      <c r="A5613" s="2" t="s">
        <v>6199</v>
      </c>
      <c r="B5613" s="1"/>
      <c r="C5613" s="1"/>
      <c r="D5613" s="1"/>
      <c r="E5613" s="1"/>
      <c r="F5613" s="1" t="str">
        <f>IFERROR(__xludf.DUMMYFUNCTION("""COMPUTED_VALUE"""),"2022-04-10 04:08:49 UTC")</f>
        <v>2022-04-10 04:08:49 UTC</v>
      </c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r="5614">
      <c r="A5614" s="2" t="s">
        <v>6199</v>
      </c>
      <c r="B5614" s="1"/>
      <c r="C5614" s="1"/>
      <c r="D5614" s="1"/>
      <c r="E5614" s="1"/>
      <c r="F5614" s="1" t="str">
        <f>IFERROR(__xludf.DUMMYFUNCTION("""COMPUTED_VALUE"""),"2022-04-10 04:08:49 UTC")</f>
        <v>2022-04-10 04:08:49 UTC</v>
      </c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r="5615">
      <c r="A5615" s="2" t="s">
        <v>6200</v>
      </c>
      <c r="B5615" s="1"/>
      <c r="C5615" s="1"/>
      <c r="D5615" s="1"/>
      <c r="E5615" s="1"/>
      <c r="F5615" s="1" t="str">
        <f>IFERROR(__xludf.DUMMYFUNCTION("""COMPUTED_VALUE"""),"2022-04-10 04:08:48 UTC")</f>
        <v>2022-04-10 04:08:48 UTC</v>
      </c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r="5616">
      <c r="A5616" s="2" t="s">
        <v>6201</v>
      </c>
      <c r="B5616" s="1"/>
      <c r="C5616" s="1"/>
      <c r="D5616" s="1"/>
      <c r="E5616" s="1"/>
      <c r="F5616" s="1" t="str">
        <f>IFERROR(__xludf.DUMMYFUNCTION("""COMPUTED_VALUE"""),"2022-04-10 04:08:46 UTC")</f>
        <v>2022-04-10 04:08:46 UTC</v>
      </c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r="5617">
      <c r="A5617" s="2" t="s">
        <v>6202</v>
      </c>
      <c r="B5617" s="1"/>
      <c r="C5617" s="1"/>
      <c r="D5617" s="1"/>
      <c r="E5617" s="1"/>
      <c r="F5617" s="1" t="str">
        <f>IFERROR(__xludf.DUMMYFUNCTION("""COMPUTED_VALUE"""),"2022-04-10 04:08:44 UTC")</f>
        <v>2022-04-10 04:08:44 UTC</v>
      </c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r="5618">
      <c r="A5618" s="2" t="s">
        <v>6203</v>
      </c>
      <c r="B5618" s="1"/>
      <c r="C5618" s="1"/>
      <c r="D5618" s="1"/>
      <c r="E5618" s="1"/>
      <c r="F5618" s="1" t="str">
        <f>IFERROR(__xludf.DUMMYFUNCTION("""COMPUTED_VALUE"""),"2022-04-10 04:08:35 UTC")</f>
        <v>2022-04-10 04:08:35 UTC</v>
      </c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r="5619">
      <c r="A5619" s="2" t="s">
        <v>6204</v>
      </c>
      <c r="B5619" s="2" t="s">
        <v>6197</v>
      </c>
      <c r="C5619" s="1"/>
      <c r="D5619" s="1"/>
      <c r="E5619" s="1"/>
      <c r="F5619" s="1" t="str">
        <f>IFERROR(__xludf.DUMMYFUNCTION("""COMPUTED_VALUE"""),"2022-04-10 04:08:19 UTC")</f>
        <v>2022-04-10 04:08:19 UTC</v>
      </c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r="5620">
      <c r="A5620" s="2" t="s">
        <v>6205</v>
      </c>
      <c r="B5620" s="1"/>
      <c r="C5620" s="1"/>
      <c r="D5620" s="1"/>
      <c r="E5620" s="1"/>
      <c r="F5620" s="1" t="str">
        <f>IFERROR(__xludf.DUMMYFUNCTION("""COMPUTED_VALUE"""),"2022-04-10 04:07:15 UTC")</f>
        <v>2022-04-10 04:07:15 UTC</v>
      </c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r="5621">
      <c r="A5621" s="2" t="s">
        <v>6206</v>
      </c>
      <c r="B5621" s="2" t="s">
        <v>6207</v>
      </c>
      <c r="C5621" s="1"/>
      <c r="D5621" s="1"/>
      <c r="E5621" s="1"/>
      <c r="F5621" s="1" t="str">
        <f>IFERROR(__xludf.DUMMYFUNCTION("""COMPUTED_VALUE"""),"2022-04-10 04:03:06 UTC")</f>
        <v>2022-04-10 04:03:06 UTC</v>
      </c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r="5622">
      <c r="A5622" s="2" t="s">
        <v>6208</v>
      </c>
      <c r="B5622" s="1"/>
      <c r="C5622" s="1"/>
      <c r="D5622" s="1"/>
      <c r="E5622" s="1"/>
      <c r="F5622" s="1" t="str">
        <f>IFERROR(__xludf.DUMMYFUNCTION("""COMPUTED_VALUE"""),"2022-04-10 04:00:15 UTC")</f>
        <v>2022-04-10 04:00:15 UTC</v>
      </c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r="5623">
      <c r="A5623" s="2" t="s">
        <v>6209</v>
      </c>
      <c r="B5623" s="2" t="s">
        <v>6210</v>
      </c>
      <c r="C5623" s="1"/>
      <c r="D5623" s="1"/>
      <c r="E5623" s="1"/>
      <c r="F5623" s="1" t="str">
        <f>IFERROR(__xludf.DUMMYFUNCTION("""COMPUTED_VALUE"""),"2022-04-10 03:58:28 UTC")</f>
        <v>2022-04-10 03:58:28 UTC</v>
      </c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r="5624">
      <c r="A5624" s="2" t="s">
        <v>6211</v>
      </c>
      <c r="B5624" s="2" t="s">
        <v>6212</v>
      </c>
      <c r="C5624" s="1"/>
      <c r="D5624" s="1"/>
      <c r="E5624" s="1"/>
      <c r="F5624" s="1" t="str">
        <f>IFERROR(__xludf.DUMMYFUNCTION("""COMPUTED_VALUE"""),"2022-04-10 03:57:02 UTC")</f>
        <v>2022-04-10 03:57:02 UTC</v>
      </c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r="5625">
      <c r="A5625" s="2" t="s">
        <v>6213</v>
      </c>
      <c r="B5625" s="1"/>
      <c r="C5625" s="1"/>
      <c r="D5625" s="1"/>
      <c r="E5625" s="1"/>
      <c r="F5625" s="1" t="str">
        <f>IFERROR(__xludf.DUMMYFUNCTION("""COMPUTED_VALUE"""),"2022-04-10 03:56:30 UTC")</f>
        <v>2022-04-10 03:56:30 UTC</v>
      </c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r="5626">
      <c r="A5626" s="2" t="s">
        <v>6214</v>
      </c>
      <c r="B5626" s="1"/>
      <c r="C5626" s="1"/>
      <c r="D5626" s="1"/>
      <c r="E5626" s="1"/>
      <c r="F5626" s="1" t="str">
        <f>IFERROR(__xludf.DUMMYFUNCTION("""COMPUTED_VALUE"""),"2022-04-10 03:55:31 UTC")</f>
        <v>2022-04-10 03:55:31 UTC</v>
      </c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>
      <c r="A5627" s="2" t="s">
        <v>6215</v>
      </c>
      <c r="B5627" s="2" t="s">
        <v>6216</v>
      </c>
      <c r="C5627" s="1"/>
      <c r="D5627" s="1"/>
      <c r="E5627" s="1"/>
      <c r="F5627" s="1" t="str">
        <f>IFERROR(__xludf.DUMMYFUNCTION("""COMPUTED_VALUE"""),"2022-04-10 03:51:55 UTC")</f>
        <v>2022-04-10 03:51:55 UTC</v>
      </c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>
      <c r="A5628" s="2" t="s">
        <v>6217</v>
      </c>
      <c r="B5628" s="1"/>
      <c r="C5628" s="1"/>
      <c r="D5628" s="1"/>
      <c r="E5628" s="1"/>
      <c r="F5628" s="1" t="str">
        <f>IFERROR(__xludf.DUMMYFUNCTION("""COMPUTED_VALUE"""),"2022-04-10 03:50:24 UTC")</f>
        <v>2022-04-10 03:50:24 UTC</v>
      </c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>
      <c r="A5629" s="2" t="s">
        <v>6218</v>
      </c>
      <c r="B5629" s="1"/>
      <c r="C5629" s="1"/>
      <c r="D5629" s="1"/>
      <c r="E5629" s="1"/>
      <c r="F5629" s="1" t="str">
        <f>IFERROR(__xludf.DUMMYFUNCTION("""COMPUTED_VALUE"""),"2022-04-10 03:47:43 UTC")</f>
        <v>2022-04-10 03:47:43 UTC</v>
      </c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>
      <c r="A5630" s="2" t="s">
        <v>6219</v>
      </c>
      <c r="B5630" s="1"/>
      <c r="C5630" s="1"/>
      <c r="D5630" s="1"/>
      <c r="E5630" s="1"/>
      <c r="F5630" s="1" t="str">
        <f>IFERROR(__xludf.DUMMYFUNCTION("""COMPUTED_VALUE"""),"2022-04-10 03:47:42 UTC")</f>
        <v>2022-04-10 03:47:42 UTC</v>
      </c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>
      <c r="A5631" s="2" t="s">
        <v>6220</v>
      </c>
      <c r="B5631" s="1"/>
      <c r="C5631" s="1"/>
      <c r="D5631" s="1"/>
      <c r="E5631" s="1"/>
      <c r="F5631" s="1" t="str">
        <f>IFERROR(__xludf.DUMMYFUNCTION("""COMPUTED_VALUE"""),"2022-04-10 03:47:41 UTC")</f>
        <v>2022-04-10 03:47:41 UTC</v>
      </c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>
      <c r="A5632" s="2" t="s">
        <v>6221</v>
      </c>
      <c r="B5632" s="2" t="s">
        <v>6222</v>
      </c>
      <c r="C5632" s="1"/>
      <c r="D5632" s="1"/>
      <c r="E5632" s="1"/>
      <c r="F5632" s="1" t="str">
        <f>IFERROR(__xludf.DUMMYFUNCTION("""COMPUTED_VALUE"""),"2022-04-10 03:47:33 UTC")</f>
        <v>2022-04-10 03:47:33 UTC</v>
      </c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>
      <c r="A5633" s="2" t="s">
        <v>6223</v>
      </c>
      <c r="B5633" s="2" t="s">
        <v>6222</v>
      </c>
      <c r="C5633" s="1"/>
      <c r="D5633" s="1"/>
      <c r="E5633" s="1"/>
      <c r="F5633" s="1" t="str">
        <f>IFERROR(__xludf.DUMMYFUNCTION("""COMPUTED_VALUE"""),"2022-04-10 03:47:28 UTC")</f>
        <v>2022-04-10 03:47:28 UTC</v>
      </c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>
      <c r="A5634" s="2" t="s">
        <v>6224</v>
      </c>
      <c r="B5634" s="1"/>
      <c r="C5634" s="1"/>
      <c r="D5634" s="1"/>
      <c r="E5634" s="1"/>
      <c r="F5634" s="1" t="str">
        <f>IFERROR(__xludf.DUMMYFUNCTION("""COMPUTED_VALUE"""),"2022-04-10 03:45:18 UTC")</f>
        <v>2022-04-10 03:45:18 UTC</v>
      </c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>
      <c r="A5635" s="2" t="s">
        <v>6225</v>
      </c>
      <c r="B5635" s="1"/>
      <c r="C5635" s="1"/>
      <c r="D5635" s="1"/>
      <c r="E5635" s="1"/>
      <c r="F5635" s="1" t="str">
        <f>IFERROR(__xludf.DUMMYFUNCTION("""COMPUTED_VALUE"""),"2022-04-10 03:45:01 UTC")</f>
        <v>2022-04-10 03:45:01 UTC</v>
      </c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>
      <c r="A5636" s="2" t="s">
        <v>6226</v>
      </c>
      <c r="B5636" s="2" t="s">
        <v>6227</v>
      </c>
      <c r="C5636" s="1"/>
      <c r="D5636" s="1"/>
      <c r="E5636" s="1"/>
      <c r="F5636" s="1" t="str">
        <f>IFERROR(__xludf.DUMMYFUNCTION("""COMPUTED_VALUE"""),"2022-04-10 03:44:58 UTC")</f>
        <v>2022-04-10 03:44:58 UTC</v>
      </c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>
      <c r="A5637" s="2" t="s">
        <v>6228</v>
      </c>
      <c r="B5637" s="2" t="s">
        <v>6227</v>
      </c>
      <c r="C5637" s="1"/>
      <c r="D5637" s="1"/>
      <c r="E5637" s="1"/>
      <c r="F5637" s="1" t="str">
        <f>IFERROR(__xludf.DUMMYFUNCTION("""COMPUTED_VALUE"""),"2022-04-10 03:44:25 UTC")</f>
        <v>2022-04-10 03:44:25 UTC</v>
      </c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>
      <c r="A5638" s="2" t="s">
        <v>6229</v>
      </c>
      <c r="B5638" s="1"/>
      <c r="C5638" s="1"/>
      <c r="D5638" s="1"/>
      <c r="E5638" s="1"/>
      <c r="F5638" s="1" t="str">
        <f>IFERROR(__xludf.DUMMYFUNCTION("""COMPUTED_VALUE"""),"2022-04-10 03:41:45 UTC")</f>
        <v>2022-04-10 03:41:45 UTC</v>
      </c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>
      <c r="A5639" s="2" t="s">
        <v>6230</v>
      </c>
      <c r="B5639" s="1"/>
      <c r="C5639" s="1"/>
      <c r="D5639" s="1"/>
      <c r="E5639" s="1"/>
      <c r="F5639" s="1" t="str">
        <f>IFERROR(__xludf.DUMMYFUNCTION("""COMPUTED_VALUE"""),"2022-04-10 03:41:04 UTC")</f>
        <v>2022-04-10 03:41:04 UTC</v>
      </c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>
      <c r="A5640" s="2" t="s">
        <v>6231</v>
      </c>
      <c r="B5640" s="2" t="s">
        <v>6232</v>
      </c>
      <c r="C5640" s="1"/>
      <c r="D5640" s="1"/>
      <c r="E5640" s="1"/>
      <c r="F5640" s="1" t="str">
        <f>IFERROR(__xludf.DUMMYFUNCTION("""COMPUTED_VALUE"""),"2022-04-10 03:40:57 UTC")</f>
        <v>2022-04-10 03:40:57 UTC</v>
      </c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>
      <c r="A5641" s="2" t="s">
        <v>6233</v>
      </c>
      <c r="B5641" s="2" t="s">
        <v>6232</v>
      </c>
      <c r="C5641" s="1"/>
      <c r="D5641" s="1"/>
      <c r="E5641" s="1"/>
      <c r="F5641" s="1" t="str">
        <f>IFERROR(__xludf.DUMMYFUNCTION("""COMPUTED_VALUE"""),"2022-04-10 03:40:54 UTC")</f>
        <v>2022-04-10 03:40:54 UTC</v>
      </c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>
      <c r="A5642" s="2" t="s">
        <v>6234</v>
      </c>
      <c r="B5642" s="2" t="s">
        <v>6235</v>
      </c>
      <c r="C5642" s="1"/>
      <c r="D5642" s="1"/>
      <c r="E5642" s="1"/>
      <c r="F5642" s="1" t="str">
        <f>IFERROR(__xludf.DUMMYFUNCTION("""COMPUTED_VALUE"""),"2022-04-10 03:32:23 UTC")</f>
        <v>2022-04-10 03:32:23 UTC</v>
      </c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>
      <c r="A5643" s="2" t="s">
        <v>6236</v>
      </c>
      <c r="B5643" s="2" t="s">
        <v>6237</v>
      </c>
      <c r="C5643" s="1"/>
      <c r="D5643" s="1"/>
      <c r="E5643" s="1"/>
      <c r="F5643" s="1" t="str">
        <f>IFERROR(__xludf.DUMMYFUNCTION("""COMPUTED_VALUE"""),"2022-04-10 03:31:17 UTC")</f>
        <v>2022-04-10 03:31:17 UTC</v>
      </c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>
      <c r="A5644" s="2" t="s">
        <v>6238</v>
      </c>
      <c r="B5644" s="1"/>
      <c r="C5644" s="1"/>
      <c r="D5644" s="1"/>
      <c r="E5644" s="1"/>
      <c r="F5644" s="1" t="str">
        <f>IFERROR(__xludf.DUMMYFUNCTION("""COMPUTED_VALUE"""),"2022-04-10 03:30:23 UTC")</f>
        <v>2022-04-10 03:30:23 UTC</v>
      </c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>
      <c r="A5645" s="2" t="s">
        <v>6239</v>
      </c>
      <c r="B5645" s="2" t="s">
        <v>6235</v>
      </c>
      <c r="C5645" s="1"/>
      <c r="D5645" s="1"/>
      <c r="E5645" s="1"/>
      <c r="F5645" s="1" t="str">
        <f>IFERROR(__xludf.DUMMYFUNCTION("""COMPUTED_VALUE"""),"2022-04-10 03:30:18 UTC")</f>
        <v>2022-04-10 03:30:18 UTC</v>
      </c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>
      <c r="A5646" s="2" t="s">
        <v>6240</v>
      </c>
      <c r="B5646" s="1"/>
      <c r="C5646" s="1"/>
      <c r="D5646" s="1"/>
      <c r="E5646" s="1"/>
      <c r="F5646" s="1" t="str">
        <f>IFERROR(__xludf.DUMMYFUNCTION("""COMPUTED_VALUE"""),"2022-04-10 03:30:14 UTC")</f>
        <v>2022-04-10 03:30:14 UTC</v>
      </c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>
      <c r="A5647" s="2" t="s">
        <v>6241</v>
      </c>
      <c r="B5647" s="1"/>
      <c r="C5647" s="1"/>
      <c r="D5647" s="1"/>
      <c r="E5647" s="1"/>
      <c r="F5647" s="1" t="str">
        <f>IFERROR(__xludf.DUMMYFUNCTION("""COMPUTED_VALUE"""),"2022-04-10 03:30:10 UTC")</f>
        <v>2022-04-10 03:30:10 UTC</v>
      </c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>
      <c r="A5648" s="2" t="s">
        <v>6242</v>
      </c>
      <c r="B5648" s="1"/>
      <c r="C5648" s="1"/>
      <c r="D5648" s="1"/>
      <c r="E5648" s="1"/>
      <c r="F5648" s="1" t="str">
        <f>IFERROR(__xludf.DUMMYFUNCTION("""COMPUTED_VALUE"""),"2022-04-10 03:28:37 UTC")</f>
        <v>2022-04-10 03:28:37 UTC</v>
      </c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>
      <c r="A5649" s="2" t="s">
        <v>6243</v>
      </c>
      <c r="B5649" s="1"/>
      <c r="C5649" s="1"/>
      <c r="D5649" s="1"/>
      <c r="E5649" s="1"/>
      <c r="F5649" s="1" t="str">
        <f>IFERROR(__xludf.DUMMYFUNCTION("""COMPUTED_VALUE"""),"2022-04-10 03:28:34 UTC")</f>
        <v>2022-04-10 03:28:34 UTC</v>
      </c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>
      <c r="A5650" s="2" t="s">
        <v>6244</v>
      </c>
      <c r="B5650" s="1"/>
      <c r="C5650" s="1"/>
      <c r="D5650" s="1"/>
      <c r="E5650" s="1"/>
      <c r="F5650" s="1" t="str">
        <f>IFERROR(__xludf.DUMMYFUNCTION("""COMPUTED_VALUE"""),"2022-04-10 03:28:29 UTC")</f>
        <v>2022-04-10 03:28:29 UTC</v>
      </c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>
      <c r="A5651" s="2" t="s">
        <v>6245</v>
      </c>
      <c r="B5651" s="1"/>
      <c r="C5651" s="1"/>
      <c r="D5651" s="1"/>
      <c r="E5651" s="1"/>
      <c r="F5651" s="1" t="str">
        <f>IFERROR(__xludf.DUMMYFUNCTION("""COMPUTED_VALUE"""),"2022-04-10 03:11:01 UTC")</f>
        <v>2022-04-10 03:11:01 UTC</v>
      </c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>
      <c r="A5652" s="2" t="s">
        <v>6246</v>
      </c>
      <c r="B5652" s="1"/>
      <c r="C5652" s="1"/>
      <c r="D5652" s="1"/>
      <c r="E5652" s="1"/>
      <c r="F5652" s="1" t="str">
        <f>IFERROR(__xludf.DUMMYFUNCTION("""COMPUTED_VALUE"""),"2022-04-10 03:08:38 UTC")</f>
        <v>2022-04-10 03:08:38 UTC</v>
      </c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>
      <c r="A5653" s="2" t="s">
        <v>6247</v>
      </c>
      <c r="B5653" s="2" t="s">
        <v>6248</v>
      </c>
      <c r="C5653" s="1"/>
      <c r="D5653" s="1"/>
      <c r="E5653" s="1"/>
      <c r="F5653" s="1" t="str">
        <f>IFERROR(__xludf.DUMMYFUNCTION("""COMPUTED_VALUE"""),"2022-04-10 02:50:50 UTC")</f>
        <v>2022-04-10 02:50:50 UTC</v>
      </c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>
      <c r="A5654" s="2" t="s">
        <v>6249</v>
      </c>
      <c r="B5654" s="1"/>
      <c r="C5654" s="1"/>
      <c r="D5654" s="1"/>
      <c r="E5654" s="1"/>
      <c r="F5654" s="1" t="str">
        <f>IFERROR(__xludf.DUMMYFUNCTION("""COMPUTED_VALUE"""),"2022-04-10 02:09:10 UTC")</f>
        <v>2022-04-10 02:09:10 UTC</v>
      </c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>
      <c r="A5655" s="2" t="s">
        <v>6250</v>
      </c>
      <c r="B5655" s="2" t="s">
        <v>6251</v>
      </c>
      <c r="C5655" s="1"/>
      <c r="D5655" s="1"/>
      <c r="E5655" s="1"/>
      <c r="F5655" s="1" t="str">
        <f>IFERROR(__xludf.DUMMYFUNCTION("""COMPUTED_VALUE"""),"2022-04-10 00:07:42 UTC")</f>
        <v>2022-04-10 00:07:42 UTC</v>
      </c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>
      <c r="A5656" s="2" t="s">
        <v>6252</v>
      </c>
      <c r="B5656" s="1"/>
      <c r="C5656" s="1"/>
      <c r="D5656" s="1"/>
      <c r="E5656" s="1"/>
      <c r="F5656" s="1" t="str">
        <f>IFERROR(__xludf.DUMMYFUNCTION("""COMPUTED_VALUE"""),"2022-04-09 23:44:57 UTC")</f>
        <v>2022-04-09 23:44:57 UTC</v>
      </c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>
      <c r="A5657" s="2" t="s">
        <v>6253</v>
      </c>
      <c r="B5657" s="1"/>
      <c r="C5657" s="1"/>
      <c r="D5657" s="1"/>
      <c r="E5657" s="1"/>
      <c r="F5657" s="1" t="str">
        <f>IFERROR(__xludf.DUMMYFUNCTION("""COMPUTED_VALUE"""),"2022-04-09 22:26:12 UTC")</f>
        <v>2022-04-09 22:26:12 UTC</v>
      </c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>
      <c r="A5658" s="2" t="s">
        <v>6254</v>
      </c>
      <c r="B5658" s="1"/>
      <c r="C5658" s="1"/>
      <c r="D5658" s="1"/>
      <c r="E5658" s="1"/>
      <c r="F5658" s="1" t="str">
        <f>IFERROR(__xludf.DUMMYFUNCTION("""COMPUTED_VALUE"""),"2022-04-09 22:25:37 UTC")</f>
        <v>2022-04-09 22:25:37 UTC</v>
      </c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>
      <c r="A5659" s="2" t="s">
        <v>6255</v>
      </c>
      <c r="B5659" s="1"/>
      <c r="C5659" s="1"/>
      <c r="D5659" s="1"/>
      <c r="E5659" s="1"/>
      <c r="F5659" s="1" t="str">
        <f>IFERROR(__xludf.DUMMYFUNCTION("""COMPUTED_VALUE"""),"2022-04-09 19:42:07 UTC")</f>
        <v>2022-04-09 19:42:07 UTC</v>
      </c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>
      <c r="A5660" s="2" t="s">
        <v>6256</v>
      </c>
      <c r="B5660" s="1"/>
      <c r="C5660" s="1"/>
      <c r="D5660" s="1"/>
      <c r="E5660" s="1"/>
      <c r="F5660" s="1" t="str">
        <f>IFERROR(__xludf.DUMMYFUNCTION("""COMPUTED_VALUE"""),"2022-04-09 19:26:41 UTC")</f>
        <v>2022-04-09 19:26:41 UTC</v>
      </c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>
      <c r="A5661" s="2" t="s">
        <v>6257</v>
      </c>
      <c r="B5661" s="1"/>
      <c r="C5661" s="1"/>
      <c r="D5661" s="1"/>
      <c r="E5661" s="1"/>
      <c r="F5661" s="1" t="str">
        <f>IFERROR(__xludf.DUMMYFUNCTION("""COMPUTED_VALUE"""),"2022-04-09 19:20:20 UTC")</f>
        <v>2022-04-09 19:20:20 UTC</v>
      </c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>
      <c r="A5662" s="2" t="s">
        <v>6258</v>
      </c>
      <c r="B5662" s="1"/>
      <c r="C5662" s="1"/>
      <c r="D5662" s="1"/>
      <c r="E5662" s="1"/>
      <c r="F5662" s="1" t="str">
        <f>IFERROR(__xludf.DUMMYFUNCTION("""COMPUTED_VALUE"""),"2022-04-09 19:00:48 UTC")</f>
        <v>2022-04-09 19:00:48 UTC</v>
      </c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>
      <c r="A5663" s="2" t="s">
        <v>6259</v>
      </c>
      <c r="B5663" s="1"/>
      <c r="C5663" s="1"/>
      <c r="D5663" s="1"/>
      <c r="E5663" s="1"/>
      <c r="F5663" s="1" t="str">
        <f>IFERROR(__xludf.DUMMYFUNCTION("""COMPUTED_VALUE"""),"2022-04-09 18:46:54 UTC")</f>
        <v>2022-04-09 18:46:54 UTC</v>
      </c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>
      <c r="A5664" s="2" t="s">
        <v>6260</v>
      </c>
      <c r="B5664" s="1"/>
      <c r="C5664" s="1"/>
      <c r="D5664" s="1"/>
      <c r="E5664" s="1"/>
      <c r="F5664" s="1" t="str">
        <f>IFERROR(__xludf.DUMMYFUNCTION("""COMPUTED_VALUE"""),"2022-04-09 18:33:48 UTC")</f>
        <v>2022-04-09 18:33:48 UTC</v>
      </c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>
      <c r="A5665" s="2" t="s">
        <v>6261</v>
      </c>
      <c r="B5665" s="1"/>
      <c r="C5665" s="1"/>
      <c r="D5665" s="1"/>
      <c r="E5665" s="1"/>
      <c r="F5665" s="1" t="str">
        <f>IFERROR(__xludf.DUMMYFUNCTION("""COMPUTED_VALUE"""),"2022-04-09 18:17:43 UTC")</f>
        <v>2022-04-09 18:17:43 UTC</v>
      </c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>
      <c r="A5666" s="2" t="s">
        <v>6262</v>
      </c>
      <c r="B5666" s="2" t="s">
        <v>6263</v>
      </c>
      <c r="C5666" s="1"/>
      <c r="D5666" s="1"/>
      <c r="E5666" s="1"/>
      <c r="F5666" s="1" t="str">
        <f>IFERROR(__xludf.DUMMYFUNCTION("""COMPUTED_VALUE"""),"2022-04-09 18:09:57 UTC")</f>
        <v>2022-04-09 18:09:57 UTC</v>
      </c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>
      <c r="A5667" s="2" t="s">
        <v>6264</v>
      </c>
      <c r="B5667" s="1"/>
      <c r="C5667" s="1"/>
      <c r="D5667" s="1"/>
      <c r="E5667" s="1"/>
      <c r="F5667" s="1" t="str">
        <f>IFERROR(__xludf.DUMMYFUNCTION("""COMPUTED_VALUE"""),"2022-04-09 17:52:42 UTC")</f>
        <v>2022-04-09 17:52:42 UTC</v>
      </c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>
      <c r="A5668" s="2" t="s">
        <v>6265</v>
      </c>
      <c r="B5668" s="1"/>
      <c r="C5668" s="1"/>
      <c r="D5668" s="1"/>
      <c r="E5668" s="1"/>
      <c r="F5668" s="1" t="str">
        <f>IFERROR(__xludf.DUMMYFUNCTION("""COMPUTED_VALUE"""),"2022-04-09 17:11:01 UTC")</f>
        <v>2022-04-09 17:11:01 UTC</v>
      </c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>
      <c r="A5669" s="2" t="s">
        <v>6266</v>
      </c>
      <c r="B5669" s="1"/>
      <c r="C5669" s="1"/>
      <c r="D5669" s="1"/>
      <c r="E5669" s="1"/>
      <c r="F5669" s="1" t="str">
        <f>IFERROR(__xludf.DUMMYFUNCTION("""COMPUTED_VALUE"""),"2022-04-09 16:01:02 UTC")</f>
        <v>2022-04-09 16:01:02 UTC</v>
      </c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>
      <c r="A5670" s="2" t="s">
        <v>6267</v>
      </c>
      <c r="B5670" s="1"/>
      <c r="C5670" s="1"/>
      <c r="D5670" s="1"/>
      <c r="E5670" s="1"/>
      <c r="F5670" s="1" t="str">
        <f>IFERROR(__xludf.DUMMYFUNCTION("""COMPUTED_VALUE"""),"2022-04-09 15:49:31 UTC")</f>
        <v>2022-04-09 15:49:31 UTC</v>
      </c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>
      <c r="A5671" s="2" t="s">
        <v>6268</v>
      </c>
      <c r="B5671" s="1"/>
      <c r="C5671" s="1"/>
      <c r="D5671" s="1"/>
      <c r="E5671" s="1"/>
      <c r="F5671" s="1" t="str">
        <f>IFERROR(__xludf.DUMMYFUNCTION("""COMPUTED_VALUE"""),"2022-04-09 15:48:53 UTC")</f>
        <v>2022-04-09 15:48:53 UTC</v>
      </c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>
      <c r="A5672" s="2" t="s">
        <v>6269</v>
      </c>
      <c r="B5672" s="1"/>
      <c r="C5672" s="1"/>
      <c r="D5672" s="1"/>
      <c r="E5672" s="1"/>
      <c r="F5672" s="1" t="str">
        <f>IFERROR(__xludf.DUMMYFUNCTION("""COMPUTED_VALUE"""),"2022-04-09 15:33:35 UTC")</f>
        <v>2022-04-09 15:33:35 UTC</v>
      </c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>
      <c r="A5673" s="2" t="s">
        <v>6270</v>
      </c>
      <c r="B5673" s="2" t="s">
        <v>6271</v>
      </c>
      <c r="C5673" s="1"/>
      <c r="D5673" s="1"/>
      <c r="E5673" s="1"/>
      <c r="F5673" s="1" t="str">
        <f>IFERROR(__xludf.DUMMYFUNCTION("""COMPUTED_VALUE"""),"2022-04-09 15:14:47 UTC")</f>
        <v>2022-04-09 15:14:47 UTC</v>
      </c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>
      <c r="A5674" s="2" t="s">
        <v>6272</v>
      </c>
      <c r="B5674" s="1"/>
      <c r="C5674" s="1"/>
      <c r="D5674" s="1"/>
      <c r="E5674" s="1"/>
      <c r="F5674" s="1" t="str">
        <f>IFERROR(__xludf.DUMMYFUNCTION("""COMPUTED_VALUE"""),"2022-04-09 15:03:31 UTC")</f>
        <v>2022-04-09 15:03:31 UTC</v>
      </c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>
      <c r="A5675" s="2" t="s">
        <v>6273</v>
      </c>
      <c r="B5675" s="1"/>
      <c r="C5675" s="1"/>
      <c r="D5675" s="1"/>
      <c r="E5675" s="1"/>
      <c r="F5675" s="1" t="str">
        <f>IFERROR(__xludf.DUMMYFUNCTION("""COMPUTED_VALUE"""),"2022-04-09 14:13:52 UTC")</f>
        <v>2022-04-09 14:13:52 UTC</v>
      </c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>
      <c r="A5676" s="2" t="s">
        <v>6274</v>
      </c>
      <c r="B5676" s="1"/>
      <c r="C5676" s="1"/>
      <c r="D5676" s="1"/>
      <c r="E5676" s="1"/>
      <c r="F5676" s="1" t="str">
        <f>IFERROR(__xludf.DUMMYFUNCTION("""COMPUTED_VALUE"""),"2022-04-09 13:40:31 UTC")</f>
        <v>2022-04-09 13:40:31 UTC</v>
      </c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>
      <c r="A5677" s="2" t="s">
        <v>6275</v>
      </c>
      <c r="B5677" s="2" t="s">
        <v>6248</v>
      </c>
      <c r="C5677" s="1"/>
      <c r="D5677" s="1"/>
      <c r="E5677" s="1"/>
      <c r="F5677" s="1" t="str">
        <f>IFERROR(__xludf.DUMMYFUNCTION("""COMPUTED_VALUE"""),"2022-04-09 13:30:19 UTC")</f>
        <v>2022-04-09 13:30:19 UTC</v>
      </c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>
      <c r="A5678" s="2" t="s">
        <v>6276</v>
      </c>
      <c r="B5678" s="2" t="s">
        <v>6277</v>
      </c>
      <c r="C5678" s="1"/>
      <c r="D5678" s="1"/>
      <c r="E5678" s="1"/>
      <c r="F5678" s="1" t="str">
        <f>IFERROR(__xludf.DUMMYFUNCTION("""COMPUTED_VALUE"""),"2022-04-09 13:00:55 UTC")</f>
        <v>2022-04-09 13:00:55 UTC</v>
      </c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>
      <c r="A5679" s="2" t="s">
        <v>6278</v>
      </c>
      <c r="B5679" s="2" t="s">
        <v>6277</v>
      </c>
      <c r="C5679" s="1"/>
      <c r="D5679" s="1"/>
      <c r="E5679" s="1"/>
      <c r="F5679" s="1" t="str">
        <f>IFERROR(__xludf.DUMMYFUNCTION("""COMPUTED_VALUE"""),"2022-04-09 12:59:55 UTC")</f>
        <v>2022-04-09 12:59:55 UTC</v>
      </c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>
      <c r="A5680" s="2" t="s">
        <v>6279</v>
      </c>
      <c r="B5680" s="1"/>
      <c r="C5680" s="1"/>
      <c r="D5680" s="1"/>
      <c r="E5680" s="1"/>
      <c r="F5680" s="1" t="str">
        <f>IFERROR(__xludf.DUMMYFUNCTION("""COMPUTED_VALUE"""),"2022-04-09 12:53:37 UTC")</f>
        <v>2022-04-09 12:53:37 UTC</v>
      </c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>
      <c r="A5681" s="2" t="s">
        <v>6280</v>
      </c>
      <c r="B5681" s="1"/>
      <c r="C5681" s="1"/>
      <c r="D5681" s="1"/>
      <c r="E5681" s="1"/>
      <c r="F5681" s="1" t="str">
        <f>IFERROR(__xludf.DUMMYFUNCTION("""COMPUTED_VALUE"""),"2022-04-09 12:40:41 UTC")</f>
        <v>2022-04-09 12:40:41 UTC</v>
      </c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>
      <c r="A5682" s="2" t="s">
        <v>6281</v>
      </c>
      <c r="B5682" s="1"/>
      <c r="C5682" s="1"/>
      <c r="D5682" s="1"/>
      <c r="E5682" s="1"/>
      <c r="F5682" s="1" t="str">
        <f>IFERROR(__xludf.DUMMYFUNCTION("""COMPUTED_VALUE"""),"2022-04-09 12:40:39 UTC")</f>
        <v>2022-04-09 12:40:39 UTC</v>
      </c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>
      <c r="A5683" s="2" t="s">
        <v>6282</v>
      </c>
      <c r="B5683" s="2" t="s">
        <v>6277</v>
      </c>
      <c r="C5683" s="1"/>
      <c r="D5683" s="1"/>
      <c r="E5683" s="1"/>
      <c r="F5683" s="1" t="str">
        <f>IFERROR(__xludf.DUMMYFUNCTION("""COMPUTED_VALUE"""),"2022-04-09 12:22:08 UTC")</f>
        <v>2022-04-09 12:22:08 UTC</v>
      </c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>
      <c r="A5684" s="2" t="s">
        <v>6283</v>
      </c>
      <c r="B5684" s="1"/>
      <c r="C5684" s="1"/>
      <c r="D5684" s="1"/>
      <c r="E5684" s="1"/>
      <c r="F5684" s="1" t="str">
        <f>IFERROR(__xludf.DUMMYFUNCTION("""COMPUTED_VALUE"""),"2022-04-09 12:07:02 UTC")</f>
        <v>2022-04-09 12:07:02 UTC</v>
      </c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>
      <c r="A5685" s="2" t="s">
        <v>6284</v>
      </c>
      <c r="B5685" s="1"/>
      <c r="C5685" s="1"/>
      <c r="D5685" s="1"/>
      <c r="E5685" s="1"/>
      <c r="F5685" s="1" t="str">
        <f>IFERROR(__xludf.DUMMYFUNCTION("""COMPUTED_VALUE"""),"2022-04-09 11:34:47 UTC")</f>
        <v>2022-04-09 11:34:47 UTC</v>
      </c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>
      <c r="A5686" s="2" t="s">
        <v>6285</v>
      </c>
      <c r="B5686" s="1"/>
      <c r="C5686" s="1"/>
      <c r="D5686" s="1"/>
      <c r="E5686" s="1"/>
      <c r="F5686" s="1" t="str">
        <f>IFERROR(__xludf.DUMMYFUNCTION("""COMPUTED_VALUE"""),"2022-04-09 11:30:58 UTC")</f>
        <v>2022-04-09 11:30:58 UTC</v>
      </c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>
      <c r="A5687" s="2" t="s">
        <v>6286</v>
      </c>
      <c r="B5687" s="1"/>
      <c r="C5687" s="1"/>
      <c r="D5687" s="1"/>
      <c r="E5687" s="1"/>
      <c r="F5687" s="1" t="str">
        <f>IFERROR(__xludf.DUMMYFUNCTION("""COMPUTED_VALUE"""),"2022-04-09 11:25:10 UTC")</f>
        <v>2022-04-09 11:25:10 UTC</v>
      </c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>
      <c r="A5688" s="2" t="s">
        <v>6287</v>
      </c>
      <c r="B5688" s="2" t="s">
        <v>6271</v>
      </c>
      <c r="C5688" s="1"/>
      <c r="D5688" s="1"/>
      <c r="E5688" s="1"/>
      <c r="F5688" s="1" t="str">
        <f>IFERROR(__xludf.DUMMYFUNCTION("""COMPUTED_VALUE"""),"2022-04-09 11:21:04 UTC")</f>
        <v>2022-04-09 11:21:04 UTC</v>
      </c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>
      <c r="A5689" s="2" t="s">
        <v>6288</v>
      </c>
      <c r="B5689" s="2" t="s">
        <v>6289</v>
      </c>
      <c r="C5689" s="1"/>
      <c r="D5689" s="1"/>
      <c r="E5689" s="1"/>
      <c r="F5689" s="1" t="str">
        <f>IFERROR(__xludf.DUMMYFUNCTION("""COMPUTED_VALUE"""),"2022-04-09 10:45:29 UTC")</f>
        <v>2022-04-09 10:45:29 UTC</v>
      </c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>
      <c r="A5690" s="2" t="s">
        <v>6290</v>
      </c>
      <c r="B5690" s="1"/>
      <c r="C5690" s="1"/>
      <c r="D5690" s="1"/>
      <c r="E5690" s="1"/>
      <c r="F5690" s="1" t="str">
        <f>IFERROR(__xludf.DUMMYFUNCTION("""COMPUTED_VALUE"""),"2022-04-09 10:25:02 UTC")</f>
        <v>2022-04-09 10:25:02 UTC</v>
      </c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>
      <c r="A5691" s="2" t="s">
        <v>6291</v>
      </c>
      <c r="B5691" s="1"/>
      <c r="C5691" s="1"/>
      <c r="D5691" s="1"/>
      <c r="E5691" s="1"/>
      <c r="F5691" s="1" t="str">
        <f>IFERROR(__xludf.DUMMYFUNCTION("""COMPUTED_VALUE"""),"2022-04-09 10:22:24 UTC")</f>
        <v>2022-04-09 10:22:24 UTC</v>
      </c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>
      <c r="A5692" s="2" t="s">
        <v>6292</v>
      </c>
      <c r="B5692" s="1"/>
      <c r="C5692" s="1"/>
      <c r="D5692" s="1"/>
      <c r="E5692" s="1"/>
      <c r="F5692" s="1" t="str">
        <f>IFERROR(__xludf.DUMMYFUNCTION("""COMPUTED_VALUE"""),"2022-04-09 10:20:59 UTC")</f>
        <v>2022-04-09 10:20:59 UTC</v>
      </c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>
      <c r="A5693" s="2" t="s">
        <v>6293</v>
      </c>
      <c r="B5693" s="1"/>
      <c r="C5693" s="1"/>
      <c r="D5693" s="1"/>
      <c r="E5693" s="1"/>
      <c r="F5693" s="1" t="str">
        <f>IFERROR(__xludf.DUMMYFUNCTION("""COMPUTED_VALUE"""),"2022-04-09 09:59:43 UTC")</f>
        <v>2022-04-09 09:59:43 UTC</v>
      </c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>
      <c r="A5694" s="2" t="s">
        <v>6294</v>
      </c>
      <c r="B5694" s="2" t="s">
        <v>6295</v>
      </c>
      <c r="C5694" s="1"/>
      <c r="D5694" s="1"/>
      <c r="E5694" s="1"/>
      <c r="F5694" s="1" t="str">
        <f>IFERROR(__xludf.DUMMYFUNCTION("""COMPUTED_VALUE"""),"2022-04-09 09:59:13 UTC")</f>
        <v>2022-04-09 09:59:13 UTC</v>
      </c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>
      <c r="A5695" s="2" t="s">
        <v>6296</v>
      </c>
      <c r="B5695" s="1"/>
      <c r="C5695" s="1"/>
      <c r="D5695" s="1"/>
      <c r="E5695" s="1"/>
      <c r="F5695" s="1" t="str">
        <f>IFERROR(__xludf.DUMMYFUNCTION("""COMPUTED_VALUE"""),"2022-04-09 09:31:08 UTC")</f>
        <v>2022-04-09 09:31:08 UTC</v>
      </c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>
      <c r="A5696" s="2" t="s">
        <v>6297</v>
      </c>
      <c r="B5696" s="2" t="s">
        <v>6298</v>
      </c>
      <c r="C5696" s="1"/>
      <c r="D5696" s="1"/>
      <c r="E5696" s="1"/>
      <c r="F5696" s="1" t="str">
        <f>IFERROR(__xludf.DUMMYFUNCTION("""COMPUTED_VALUE"""),"2022-04-09 09:19:20 UTC")</f>
        <v>2022-04-09 09:19:20 UTC</v>
      </c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>
      <c r="A5697" s="2" t="s">
        <v>6299</v>
      </c>
      <c r="B5697" s="2" t="s">
        <v>6298</v>
      </c>
      <c r="C5697" s="1"/>
      <c r="D5697" s="1"/>
      <c r="E5697" s="1"/>
      <c r="F5697" s="1" t="str">
        <f>IFERROR(__xludf.DUMMYFUNCTION("""COMPUTED_VALUE"""),"2022-04-09 09:19:15 UTC")</f>
        <v>2022-04-09 09:19:15 UTC</v>
      </c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>
      <c r="A5698" s="2" t="s">
        <v>6300</v>
      </c>
      <c r="B5698" s="1"/>
      <c r="C5698" s="1"/>
      <c r="D5698" s="1"/>
      <c r="E5698" s="1"/>
      <c r="F5698" s="1" t="str">
        <f>IFERROR(__xludf.DUMMYFUNCTION("""COMPUTED_VALUE"""),"2022-04-09 09:19:08 UTC")</f>
        <v>2022-04-09 09:19:08 UTC</v>
      </c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>
      <c r="A5699" s="2" t="s">
        <v>6301</v>
      </c>
      <c r="B5699" s="2" t="s">
        <v>6302</v>
      </c>
      <c r="C5699" s="1"/>
      <c r="D5699" s="1"/>
      <c r="E5699" s="1"/>
      <c r="F5699" s="1" t="str">
        <f>IFERROR(__xludf.DUMMYFUNCTION("""COMPUTED_VALUE"""),"2022-04-09 08:38:34 UTC")</f>
        <v>2022-04-09 08:38:34 UTC</v>
      </c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>
      <c r="A5700" s="2" t="s">
        <v>6303</v>
      </c>
      <c r="B5700" s="2" t="s">
        <v>6304</v>
      </c>
      <c r="C5700" s="1"/>
      <c r="D5700" s="1"/>
      <c r="E5700" s="1"/>
      <c r="F5700" s="1" t="str">
        <f>IFERROR(__xludf.DUMMYFUNCTION("""COMPUTED_VALUE"""),"2022-04-09 08:35:46 UTC")</f>
        <v>2022-04-09 08:35:46 UTC</v>
      </c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>
      <c r="A5701" s="2" t="s">
        <v>6305</v>
      </c>
      <c r="B5701" s="2" t="s">
        <v>6304</v>
      </c>
      <c r="C5701" s="1"/>
      <c r="D5701" s="1"/>
      <c r="E5701" s="1"/>
      <c r="F5701" s="1" t="str">
        <f>IFERROR(__xludf.DUMMYFUNCTION("""COMPUTED_VALUE"""),"2022-04-09 08:35:10 UTC")</f>
        <v>2022-04-09 08:35:10 UTC</v>
      </c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>
      <c r="A5702" s="2" t="s">
        <v>6306</v>
      </c>
      <c r="B5702" s="1"/>
      <c r="C5702" s="1"/>
      <c r="D5702" s="1"/>
      <c r="E5702" s="1"/>
      <c r="F5702" s="1" t="str">
        <f>IFERROR(__xludf.DUMMYFUNCTION("""COMPUTED_VALUE"""),"2022-04-09 08:08:10 UTC")</f>
        <v>2022-04-09 08:08:10 UTC</v>
      </c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>
      <c r="A5703" s="2" t="s">
        <v>6307</v>
      </c>
      <c r="B5703" s="2" t="s">
        <v>6308</v>
      </c>
      <c r="C5703" s="1"/>
      <c r="D5703" s="1"/>
      <c r="E5703" s="1"/>
      <c r="F5703" s="1" t="str">
        <f>IFERROR(__xludf.DUMMYFUNCTION("""COMPUTED_VALUE"""),"2022-04-09 08:07:58 UTC")</f>
        <v>2022-04-09 08:07:58 UTC</v>
      </c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>
      <c r="A5704" s="2" t="s">
        <v>6309</v>
      </c>
      <c r="B5704" s="2" t="s">
        <v>6308</v>
      </c>
      <c r="C5704" s="1"/>
      <c r="D5704" s="1"/>
      <c r="E5704" s="1"/>
      <c r="F5704" s="1" t="str">
        <f>IFERROR(__xludf.DUMMYFUNCTION("""COMPUTED_VALUE"""),"2022-04-09 08:07:54 UTC")</f>
        <v>2022-04-09 08:07:54 UTC</v>
      </c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>
      <c r="A5705" s="2" t="s">
        <v>6310</v>
      </c>
      <c r="B5705" s="1"/>
      <c r="C5705" s="1"/>
      <c r="D5705" s="1"/>
      <c r="E5705" s="1"/>
      <c r="F5705" s="1" t="str">
        <f>IFERROR(__xludf.DUMMYFUNCTION("""COMPUTED_VALUE"""),"2022-04-09 08:07:40 UTC")</f>
        <v>2022-04-09 08:07:40 UTC</v>
      </c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>
      <c r="A5706" s="2" t="s">
        <v>6311</v>
      </c>
      <c r="B5706" s="2" t="s">
        <v>6308</v>
      </c>
      <c r="C5706" s="1"/>
      <c r="D5706" s="1"/>
      <c r="E5706" s="1"/>
      <c r="F5706" s="1" t="str">
        <f>IFERROR(__xludf.DUMMYFUNCTION("""COMPUTED_VALUE"""),"2022-04-09 08:07:04 UTC")</f>
        <v>2022-04-09 08:07:04 UTC</v>
      </c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>
      <c r="A5707" s="2" t="s">
        <v>6312</v>
      </c>
      <c r="B5707" s="2" t="s">
        <v>6313</v>
      </c>
      <c r="C5707" s="1"/>
      <c r="D5707" s="1"/>
      <c r="E5707" s="1"/>
      <c r="F5707" s="1" t="str">
        <f>IFERROR(__xludf.DUMMYFUNCTION("""COMPUTED_VALUE"""),"2022-04-09 07:35:53 UTC")</f>
        <v>2022-04-09 07:35:53 UTC</v>
      </c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>
      <c r="A5708" s="2" t="s">
        <v>6314</v>
      </c>
      <c r="B5708" s="1"/>
      <c r="C5708" s="1"/>
      <c r="D5708" s="1"/>
      <c r="E5708" s="1"/>
      <c r="F5708" s="1" t="str">
        <f>IFERROR(__xludf.DUMMYFUNCTION("""COMPUTED_VALUE"""),"2022-04-09 07:13:52 UTC")</f>
        <v>2022-04-09 07:13:52 UTC</v>
      </c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>
      <c r="A5709" s="2" t="s">
        <v>6315</v>
      </c>
      <c r="B5709" s="2" t="s">
        <v>6316</v>
      </c>
      <c r="C5709" s="1"/>
      <c r="D5709" s="1"/>
      <c r="E5709" s="1"/>
      <c r="F5709" s="1" t="str">
        <f>IFERROR(__xludf.DUMMYFUNCTION("""COMPUTED_VALUE"""),"2022-04-09 07:07:00 UTC")</f>
        <v>2022-04-09 07:07:00 UTC</v>
      </c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>
      <c r="A5710" s="2" t="s">
        <v>6317</v>
      </c>
      <c r="B5710" s="2" t="s">
        <v>6318</v>
      </c>
      <c r="C5710" s="1"/>
      <c r="D5710" s="1"/>
      <c r="E5710" s="1"/>
      <c r="F5710" s="1" t="str">
        <f>IFERROR(__xludf.DUMMYFUNCTION("""COMPUTED_VALUE"""),"2022-04-09 06:54:38 UTC")</f>
        <v>2022-04-09 06:54:38 UTC</v>
      </c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>
      <c r="A5711" s="2" t="s">
        <v>6319</v>
      </c>
      <c r="B5711" s="1"/>
      <c r="C5711" s="1"/>
      <c r="D5711" s="1"/>
      <c r="E5711" s="1"/>
      <c r="F5711" s="1" t="str">
        <f>IFERROR(__xludf.DUMMYFUNCTION("""COMPUTED_VALUE"""),"2022-04-09 06:54:05 UTC")</f>
        <v>2022-04-09 06:54:05 UTC</v>
      </c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>
      <c r="A5712" s="2" t="s">
        <v>6320</v>
      </c>
      <c r="B5712" s="1"/>
      <c r="C5712" s="1"/>
      <c r="D5712" s="1"/>
      <c r="E5712" s="1"/>
      <c r="F5712" s="1" t="str">
        <f>IFERROR(__xludf.DUMMYFUNCTION("""COMPUTED_VALUE"""),"2022-04-09 06:54:03 UTC")</f>
        <v>2022-04-09 06:54:03 UTC</v>
      </c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>
      <c r="A5713" s="2" t="s">
        <v>6321</v>
      </c>
      <c r="B5713" s="1"/>
      <c r="C5713" s="1"/>
      <c r="D5713" s="1"/>
      <c r="E5713" s="1"/>
      <c r="F5713" s="1" t="str">
        <f>IFERROR(__xludf.DUMMYFUNCTION("""COMPUTED_VALUE"""),"2022-04-09 06:53:59 UTC")</f>
        <v>2022-04-09 06:53:59 UTC</v>
      </c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>
      <c r="A5714" s="2" t="s">
        <v>6322</v>
      </c>
      <c r="B5714" s="1"/>
      <c r="C5714" s="1"/>
      <c r="D5714" s="1"/>
      <c r="E5714" s="1"/>
      <c r="F5714" s="1" t="str">
        <f>IFERROR(__xludf.DUMMYFUNCTION("""COMPUTED_VALUE"""),"2022-04-09 06:53:56 UTC")</f>
        <v>2022-04-09 06:53:56 UTC</v>
      </c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>
      <c r="A5715" s="2" t="s">
        <v>6323</v>
      </c>
      <c r="B5715" s="1"/>
      <c r="C5715" s="1"/>
      <c r="D5715" s="1"/>
      <c r="E5715" s="1"/>
      <c r="F5715" s="1" t="str">
        <f>IFERROR(__xludf.DUMMYFUNCTION("""COMPUTED_VALUE"""),"2022-04-09 06:53:55 UTC")</f>
        <v>2022-04-09 06:53:55 UTC</v>
      </c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>
      <c r="A5716" s="2" t="s">
        <v>6324</v>
      </c>
      <c r="B5716" s="1"/>
      <c r="C5716" s="1"/>
      <c r="D5716" s="1"/>
      <c r="E5716" s="1"/>
      <c r="F5716" s="1" t="str">
        <f>IFERROR(__xludf.DUMMYFUNCTION("""COMPUTED_VALUE"""),"2022-04-09 06:21:33 UTC")</f>
        <v>2022-04-09 06:21:33 UTC</v>
      </c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>
      <c r="A5717" s="2" t="s">
        <v>6325</v>
      </c>
      <c r="B5717" s="1"/>
      <c r="C5717" s="1"/>
      <c r="D5717" s="1"/>
      <c r="E5717" s="1"/>
      <c r="F5717" s="1" t="str">
        <f>IFERROR(__xludf.DUMMYFUNCTION("""COMPUTED_VALUE"""),"2022-04-09 06:04:11 UTC")</f>
        <v>2022-04-09 06:04:11 UTC</v>
      </c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>
      <c r="A5718" s="2" t="s">
        <v>6326</v>
      </c>
      <c r="B5718" s="1"/>
      <c r="C5718" s="1"/>
      <c r="D5718" s="1"/>
      <c r="E5718" s="1"/>
      <c r="F5718" s="1" t="str">
        <f>IFERROR(__xludf.DUMMYFUNCTION("""COMPUTED_VALUE"""),"2022-04-09 05:54:17 UTC")</f>
        <v>2022-04-09 05:54:17 UTC</v>
      </c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>
      <c r="A5719" s="2" t="s">
        <v>6327</v>
      </c>
      <c r="B5719" s="1"/>
      <c r="C5719" s="1"/>
      <c r="D5719" s="1"/>
      <c r="E5719" s="1"/>
      <c r="F5719" s="1" t="str">
        <f>IFERROR(__xludf.DUMMYFUNCTION("""COMPUTED_VALUE"""),"2022-04-09 05:46:28 UTC")</f>
        <v>2022-04-09 05:46:28 UTC</v>
      </c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>
      <c r="A5720" s="2" t="s">
        <v>6328</v>
      </c>
      <c r="B5720" s="1"/>
      <c r="C5720" s="1"/>
      <c r="D5720" s="1"/>
      <c r="E5720" s="1"/>
      <c r="F5720" s="1" t="str">
        <f>IFERROR(__xludf.DUMMYFUNCTION("""COMPUTED_VALUE"""),"2022-04-09 05:45:34 UTC")</f>
        <v>2022-04-09 05:45:34 UTC</v>
      </c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>
      <c r="A5721" s="2" t="s">
        <v>6329</v>
      </c>
      <c r="B5721" s="1"/>
      <c r="C5721" s="1"/>
      <c r="D5721" s="1"/>
      <c r="E5721" s="1"/>
      <c r="F5721" s="1" t="str">
        <f>IFERROR(__xludf.DUMMYFUNCTION("""COMPUTED_VALUE"""),"2022-04-09 05:44:49 UTC")</f>
        <v>2022-04-09 05:44:49 UTC</v>
      </c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>
      <c r="A5722" s="2" t="s">
        <v>6330</v>
      </c>
      <c r="B5722" s="1"/>
      <c r="C5722" s="1"/>
      <c r="D5722" s="1"/>
      <c r="E5722" s="1"/>
      <c r="F5722" s="1" t="str">
        <f>IFERROR(__xludf.DUMMYFUNCTION("""COMPUTED_VALUE"""),"2022-04-09 05:44:14 UTC")</f>
        <v>2022-04-09 05:44:14 UTC</v>
      </c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>
      <c r="A5723" s="2" t="s">
        <v>6331</v>
      </c>
      <c r="B5723" s="1"/>
      <c r="C5723" s="1"/>
      <c r="D5723" s="1"/>
      <c r="E5723" s="1"/>
      <c r="F5723" s="1" t="str">
        <f>IFERROR(__xludf.DUMMYFUNCTION("""COMPUTED_VALUE"""),"2022-04-09 05:42:05 UTC")</f>
        <v>2022-04-09 05:42:05 UTC</v>
      </c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>
      <c r="A5724" s="2" t="s">
        <v>6332</v>
      </c>
      <c r="B5724" s="1"/>
      <c r="C5724" s="1"/>
      <c r="D5724" s="1"/>
      <c r="E5724" s="1"/>
      <c r="F5724" s="1" t="str">
        <f>IFERROR(__xludf.DUMMYFUNCTION("""COMPUTED_VALUE"""),"2022-04-09 05:39:42 UTC")</f>
        <v>2022-04-09 05:39:42 UTC</v>
      </c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>
      <c r="A5725" s="2" t="s">
        <v>6333</v>
      </c>
      <c r="B5725" s="1"/>
      <c r="C5725" s="1"/>
      <c r="D5725" s="1"/>
      <c r="E5725" s="1"/>
      <c r="F5725" s="1" t="str">
        <f>IFERROR(__xludf.DUMMYFUNCTION("""COMPUTED_VALUE"""),"2022-04-09 05:38:51 UTC")</f>
        <v>2022-04-09 05:38:51 UTC</v>
      </c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>
      <c r="A5726" s="2" t="s">
        <v>6334</v>
      </c>
      <c r="B5726" s="1"/>
      <c r="C5726" s="1"/>
      <c r="D5726" s="1"/>
      <c r="E5726" s="1"/>
      <c r="F5726" s="1" t="str">
        <f>IFERROR(__xludf.DUMMYFUNCTION("""COMPUTED_VALUE"""),"2022-04-09 05:35:22 UTC")</f>
        <v>2022-04-09 05:35:22 UTC</v>
      </c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>
      <c r="A5727" s="2" t="s">
        <v>6335</v>
      </c>
      <c r="B5727" s="1"/>
      <c r="C5727" s="1"/>
      <c r="D5727" s="1"/>
      <c r="E5727" s="1"/>
      <c r="F5727" s="1" t="str">
        <f>IFERROR(__xludf.DUMMYFUNCTION("""COMPUTED_VALUE"""),"2022-04-09 05:28:52 UTC")</f>
        <v>2022-04-09 05:28:52 UTC</v>
      </c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>
      <c r="A5728" s="2" t="s">
        <v>6336</v>
      </c>
      <c r="B5728" s="1"/>
      <c r="C5728" s="1"/>
      <c r="D5728" s="1"/>
      <c r="E5728" s="1"/>
      <c r="F5728" s="1" t="str">
        <f>IFERROR(__xludf.DUMMYFUNCTION("""COMPUTED_VALUE"""),"2022-04-09 05:15:01 UTC")</f>
        <v>2022-04-09 05:15:01 UTC</v>
      </c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>
      <c r="A5729" s="2" t="s">
        <v>6337</v>
      </c>
      <c r="B5729" s="1"/>
      <c r="C5729" s="1"/>
      <c r="D5729" s="1"/>
      <c r="E5729" s="1"/>
      <c r="F5729" s="1" t="str">
        <f>IFERROR(__xludf.DUMMYFUNCTION("""COMPUTED_VALUE"""),"2022-04-09 04:47:38 UTC")</f>
        <v>2022-04-09 04:47:38 UTC</v>
      </c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>
      <c r="A5730" s="2" t="s">
        <v>6338</v>
      </c>
      <c r="B5730" s="1"/>
      <c r="C5730" s="1"/>
      <c r="D5730" s="1"/>
      <c r="E5730" s="1"/>
      <c r="F5730" s="1" t="str">
        <f>IFERROR(__xludf.DUMMYFUNCTION("""COMPUTED_VALUE"""),"2022-04-09 04:43:22 UTC")</f>
        <v>2022-04-09 04:43:22 UTC</v>
      </c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>
      <c r="A5731" s="2" t="s">
        <v>6339</v>
      </c>
      <c r="B5731" s="1"/>
      <c r="C5731" s="1"/>
      <c r="D5731" s="1"/>
      <c r="E5731" s="1"/>
      <c r="F5731" s="1" t="str">
        <f>IFERROR(__xludf.DUMMYFUNCTION("""COMPUTED_VALUE"""),"2022-04-09 04:32:41 UTC")</f>
        <v>2022-04-09 04:32:41 UTC</v>
      </c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>
      <c r="A5732" s="2" t="s">
        <v>6340</v>
      </c>
      <c r="B5732" s="1"/>
      <c r="C5732" s="1"/>
      <c r="D5732" s="1"/>
      <c r="E5732" s="1"/>
      <c r="F5732" s="1" t="str">
        <f>IFERROR(__xludf.DUMMYFUNCTION("""COMPUTED_VALUE"""),"2022-04-09 04:24:12 UTC")</f>
        <v>2022-04-09 04:24:12 UTC</v>
      </c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>
      <c r="A5733" s="2" t="s">
        <v>6341</v>
      </c>
      <c r="B5733" s="1"/>
      <c r="C5733" s="1"/>
      <c r="D5733" s="1"/>
      <c r="E5733" s="1"/>
      <c r="F5733" s="1" t="str">
        <f>IFERROR(__xludf.DUMMYFUNCTION("""COMPUTED_VALUE"""),"2022-04-09 04:20:39 UTC")</f>
        <v>2022-04-09 04:20:39 UTC</v>
      </c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>
      <c r="A5734" s="2" t="s">
        <v>6342</v>
      </c>
      <c r="B5734" s="1"/>
      <c r="C5734" s="1"/>
      <c r="D5734" s="1"/>
      <c r="E5734" s="1"/>
      <c r="F5734" s="1" t="str">
        <f>IFERROR(__xludf.DUMMYFUNCTION("""COMPUTED_VALUE"""),"2022-04-09 04:10:01 UTC")</f>
        <v>2022-04-09 04:10:01 UTC</v>
      </c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>
      <c r="A5735" s="2" t="s">
        <v>6343</v>
      </c>
      <c r="B5735" s="1"/>
      <c r="C5735" s="1"/>
      <c r="D5735" s="1"/>
      <c r="E5735" s="1"/>
      <c r="F5735" s="1" t="str">
        <f>IFERROR(__xludf.DUMMYFUNCTION("""COMPUTED_VALUE"""),"2022-04-09 03:55:38 UTC")</f>
        <v>2022-04-09 03:55:38 UTC</v>
      </c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>
      <c r="A5736" s="2" t="s">
        <v>6344</v>
      </c>
      <c r="B5736" s="1"/>
      <c r="C5736" s="1"/>
      <c r="D5736" s="1"/>
      <c r="E5736" s="1"/>
      <c r="F5736" s="1" t="str">
        <f>IFERROR(__xludf.DUMMYFUNCTION("""COMPUTED_VALUE"""),"2022-04-09 02:56:08 UTC")</f>
        <v>2022-04-09 02:56:08 UTC</v>
      </c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>
      <c r="A5737" s="2" t="s">
        <v>6345</v>
      </c>
      <c r="B5737" s="1"/>
      <c r="C5737" s="1"/>
      <c r="D5737" s="1"/>
      <c r="E5737" s="1"/>
      <c r="F5737" s="1" t="str">
        <f>IFERROR(__xludf.DUMMYFUNCTION("""COMPUTED_VALUE"""),"2022-04-09 02:04:48 UTC")</f>
        <v>2022-04-09 02:04:48 UTC</v>
      </c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>
      <c r="A5738" s="2" t="s">
        <v>6346</v>
      </c>
      <c r="B5738" s="2" t="s">
        <v>6347</v>
      </c>
      <c r="C5738" s="1"/>
      <c r="D5738" s="1"/>
      <c r="E5738" s="1"/>
      <c r="F5738" s="1" t="str">
        <f>IFERROR(__xludf.DUMMYFUNCTION("""COMPUTED_VALUE"""),"2022-04-09 02:00:10 UTC")</f>
        <v>2022-04-09 02:00:10 UTC</v>
      </c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>
      <c r="A5739" s="2" t="s">
        <v>6348</v>
      </c>
      <c r="B5739" s="1"/>
      <c r="C5739" s="1"/>
      <c r="D5739" s="1"/>
      <c r="E5739" s="1"/>
      <c r="F5739" s="1" t="str">
        <f>IFERROR(__xludf.DUMMYFUNCTION("""COMPUTED_VALUE"""),"2022-04-09 00:56:58 UTC")</f>
        <v>2022-04-09 00:56:58 UTC</v>
      </c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>
      <c r="A5740" s="2" t="s">
        <v>6349</v>
      </c>
      <c r="B5740" s="1"/>
      <c r="C5740" s="1"/>
      <c r="D5740" s="1"/>
      <c r="E5740" s="1"/>
      <c r="F5740" s="1" t="str">
        <f>IFERROR(__xludf.DUMMYFUNCTION("""COMPUTED_VALUE"""),"2022-04-09 00:53:42 UTC")</f>
        <v>2022-04-09 00:53:42 UTC</v>
      </c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>
      <c r="A5741" s="2" t="s">
        <v>6350</v>
      </c>
      <c r="B5741" s="1"/>
      <c r="C5741" s="1"/>
      <c r="D5741" s="1"/>
      <c r="E5741" s="1"/>
      <c r="F5741" s="1" t="str">
        <f>IFERROR(__xludf.DUMMYFUNCTION("""COMPUTED_VALUE"""),"2022-04-09 00:52:02 UTC")</f>
        <v>2022-04-09 00:52:02 UTC</v>
      </c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>
      <c r="A5742" s="2" t="s">
        <v>6351</v>
      </c>
      <c r="B5742" s="1"/>
      <c r="C5742" s="1"/>
      <c r="D5742" s="1"/>
      <c r="E5742" s="1"/>
      <c r="F5742" s="1" t="str">
        <f>IFERROR(__xludf.DUMMYFUNCTION("""COMPUTED_VALUE"""),"2022-04-09 00:50:29 UTC")</f>
        <v>2022-04-09 00:50:29 UTC</v>
      </c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>
      <c r="A5743" s="2" t="s">
        <v>6352</v>
      </c>
      <c r="B5743" s="1"/>
      <c r="C5743" s="1"/>
      <c r="D5743" s="1"/>
      <c r="E5743" s="1"/>
      <c r="F5743" s="1" t="str">
        <f>IFERROR(__xludf.DUMMYFUNCTION("""COMPUTED_VALUE"""),"2022-04-09 00:47:41 UTC")</f>
        <v>2022-04-09 00:47:41 UTC</v>
      </c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>
      <c r="A5744" s="2" t="s">
        <v>6353</v>
      </c>
      <c r="B5744" s="1"/>
      <c r="C5744" s="1"/>
      <c r="D5744" s="1"/>
      <c r="E5744" s="1"/>
      <c r="F5744" s="1" t="str">
        <f>IFERROR(__xludf.DUMMYFUNCTION("""COMPUTED_VALUE"""),"2022-04-09 00:43:44 UTC")</f>
        <v>2022-04-09 00:43:44 UTC</v>
      </c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>
      <c r="A5745" s="2" t="s">
        <v>6354</v>
      </c>
      <c r="B5745" s="1"/>
      <c r="C5745" s="1"/>
      <c r="D5745" s="1"/>
      <c r="E5745" s="1"/>
      <c r="F5745" s="1" t="str">
        <f>IFERROR(__xludf.DUMMYFUNCTION("""COMPUTED_VALUE"""),"2022-04-09 00:41:32 UTC")</f>
        <v>2022-04-09 00:41:32 UTC</v>
      </c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>
      <c r="A5746" s="2" t="s">
        <v>6355</v>
      </c>
      <c r="B5746" s="1"/>
      <c r="C5746" s="1"/>
      <c r="D5746" s="1"/>
      <c r="E5746" s="1"/>
      <c r="F5746" s="1" t="str">
        <f>IFERROR(__xludf.DUMMYFUNCTION("""COMPUTED_VALUE"""),"2022-04-09 00:41:27 UTC")</f>
        <v>2022-04-09 00:41:27 UTC</v>
      </c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>
      <c r="A5747" s="2" t="s">
        <v>6356</v>
      </c>
      <c r="B5747" s="1"/>
      <c r="C5747" s="1"/>
      <c r="D5747" s="1"/>
      <c r="E5747" s="1"/>
      <c r="F5747" s="1" t="str">
        <f>IFERROR(__xludf.DUMMYFUNCTION("""COMPUTED_VALUE"""),"2022-04-09 00:33:49 UTC")</f>
        <v>2022-04-09 00:33:49 UTC</v>
      </c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>
      <c r="A5748" s="2" t="s">
        <v>6357</v>
      </c>
      <c r="B5748" s="1"/>
      <c r="C5748" s="1"/>
      <c r="D5748" s="1"/>
      <c r="E5748" s="1"/>
      <c r="F5748" s="1" t="str">
        <f>IFERROR(__xludf.DUMMYFUNCTION("""COMPUTED_VALUE"""),"2022-04-09 00:28:22 UTC")</f>
        <v>2022-04-09 00:28:22 UTC</v>
      </c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</row>
    <row r="5749">
      <c r="A5749" s="2" t="s">
        <v>6358</v>
      </c>
      <c r="B5749" s="1"/>
      <c r="C5749" s="1"/>
      <c r="D5749" s="1"/>
      <c r="E5749" s="1"/>
      <c r="F5749" s="1" t="str">
        <f>IFERROR(__xludf.DUMMYFUNCTION("""COMPUTED_VALUE"""),"2022-04-09 00:23:21 UTC")</f>
        <v>2022-04-09 00:23:21 UTC</v>
      </c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>
      <c r="A5750" s="2" t="s">
        <v>6359</v>
      </c>
      <c r="B5750" s="1"/>
      <c r="C5750" s="1"/>
      <c r="D5750" s="1"/>
      <c r="E5750" s="1"/>
      <c r="F5750" s="1" t="str">
        <f>IFERROR(__xludf.DUMMYFUNCTION("""COMPUTED_VALUE"""),"2022-04-09 00:18:09 UTC")</f>
        <v>2022-04-09 00:18:09 UTC</v>
      </c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>
      <c r="A5751" s="2" t="s">
        <v>6360</v>
      </c>
      <c r="B5751" s="1"/>
      <c r="C5751" s="1"/>
      <c r="D5751" s="1"/>
      <c r="E5751" s="1"/>
      <c r="F5751" s="1" t="str">
        <f>IFERROR(__xludf.DUMMYFUNCTION("""COMPUTED_VALUE"""),"2022-04-09 00:13:26 UTC")</f>
        <v>2022-04-09 00:13:26 UTC</v>
      </c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>
      <c r="A5752" s="2" t="s">
        <v>6361</v>
      </c>
      <c r="B5752" s="1"/>
      <c r="C5752" s="1"/>
      <c r="D5752" s="1"/>
      <c r="E5752" s="1"/>
      <c r="F5752" s="1" t="str">
        <f>IFERROR(__xludf.DUMMYFUNCTION("""COMPUTED_VALUE"""),"2022-04-09 00:09:17 UTC")</f>
        <v>2022-04-09 00:09:17 UTC</v>
      </c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>
      <c r="A5753" s="2" t="s">
        <v>6362</v>
      </c>
      <c r="B5753" s="1"/>
      <c r="C5753" s="1"/>
      <c r="D5753" s="1"/>
      <c r="E5753" s="1"/>
      <c r="F5753" s="1" t="str">
        <f>IFERROR(__xludf.DUMMYFUNCTION("""COMPUTED_VALUE"""),"2022-04-09 00:09:13 UTC")</f>
        <v>2022-04-09 00:09:13 UTC</v>
      </c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>
      <c r="A5754" s="2" t="s">
        <v>6363</v>
      </c>
      <c r="B5754" s="1"/>
      <c r="C5754" s="1"/>
      <c r="D5754" s="1"/>
      <c r="E5754" s="1"/>
      <c r="F5754" s="1" t="str">
        <f>IFERROR(__xludf.DUMMYFUNCTION("""COMPUTED_VALUE"""),"2022-04-09 00:06:40 UTC")</f>
        <v>2022-04-09 00:06:40 UTC</v>
      </c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>
      <c r="A5755" s="2" t="s">
        <v>6364</v>
      </c>
      <c r="B5755" s="1"/>
      <c r="C5755" s="1"/>
      <c r="D5755" s="1"/>
      <c r="E5755" s="1"/>
      <c r="F5755" s="1" t="str">
        <f>IFERROR(__xludf.DUMMYFUNCTION("""COMPUTED_VALUE"""),"2022-04-09 00:06:35 UTC")</f>
        <v>2022-04-09 00:06:35 UTC</v>
      </c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>
      <c r="A5756" s="2" t="s">
        <v>6365</v>
      </c>
      <c r="B5756" s="1"/>
      <c r="C5756" s="1"/>
      <c r="D5756" s="1"/>
      <c r="E5756" s="1"/>
      <c r="F5756" s="1" t="str">
        <f>IFERROR(__xludf.DUMMYFUNCTION("""COMPUTED_VALUE"""),"2022-04-09 00:02:48 UTC")</f>
        <v>2022-04-09 00:02:48 UTC</v>
      </c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>
      <c r="A5757" s="2" t="s">
        <v>6366</v>
      </c>
      <c r="B5757" s="1"/>
      <c r="C5757" s="1"/>
      <c r="D5757" s="1"/>
      <c r="E5757" s="1"/>
      <c r="F5757" s="1" t="str">
        <f>IFERROR(__xludf.DUMMYFUNCTION("""COMPUTED_VALUE"""),"2022-04-09 00:02:42 UTC")</f>
        <v>2022-04-09 00:02:42 UTC</v>
      </c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>
      <c r="A5758" s="2" t="s">
        <v>6367</v>
      </c>
      <c r="B5758" s="1"/>
      <c r="C5758" s="1"/>
      <c r="D5758" s="1"/>
      <c r="E5758" s="1"/>
      <c r="F5758" s="1" t="str">
        <f>IFERROR(__xludf.DUMMYFUNCTION("""COMPUTED_VALUE"""),"2022-04-08 23:58:08 UTC")</f>
        <v>2022-04-08 23:58:08 UTC</v>
      </c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>
      <c r="A5759" s="2" t="s">
        <v>6368</v>
      </c>
      <c r="B5759" s="1"/>
      <c r="C5759" s="1"/>
      <c r="D5759" s="1"/>
      <c r="E5759" s="1"/>
      <c r="F5759" s="1" t="str">
        <f>IFERROR(__xludf.DUMMYFUNCTION("""COMPUTED_VALUE"""),"2022-04-08 23:58:04 UTC")</f>
        <v>2022-04-08 23:58:04 UTC</v>
      </c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>
      <c r="A5760" s="2" t="s">
        <v>6369</v>
      </c>
      <c r="B5760" s="1"/>
      <c r="C5760" s="1"/>
      <c r="D5760" s="1"/>
      <c r="E5760" s="1"/>
      <c r="F5760" s="1" t="str">
        <f>IFERROR(__xludf.DUMMYFUNCTION("""COMPUTED_VALUE"""),"2022-04-08 23:37:49 UTC")</f>
        <v>2022-04-08 23:37:49 UTC</v>
      </c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>
      <c r="A5761" s="2" t="s">
        <v>6370</v>
      </c>
      <c r="B5761" s="1"/>
      <c r="C5761" s="1"/>
      <c r="D5761" s="1"/>
      <c r="E5761" s="1"/>
      <c r="F5761" s="1" t="str">
        <f>IFERROR(__xludf.DUMMYFUNCTION("""COMPUTED_VALUE"""),"2022-04-08 21:36:41 UTC")</f>
        <v>2022-04-08 21:36:41 UTC</v>
      </c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>
      <c r="A5762" s="2" t="s">
        <v>6371</v>
      </c>
      <c r="B5762" s="1"/>
      <c r="C5762" s="1"/>
      <c r="D5762" s="1"/>
      <c r="E5762" s="1"/>
      <c r="F5762" s="1" t="str">
        <f>IFERROR(__xludf.DUMMYFUNCTION("""COMPUTED_VALUE"""),"2022-04-08 20:58:56 UTC")</f>
        <v>2022-04-08 20:58:56 UTC</v>
      </c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>
      <c r="A5763" s="2" t="s">
        <v>6372</v>
      </c>
      <c r="B5763" s="1"/>
      <c r="C5763" s="1"/>
      <c r="D5763" s="1"/>
      <c r="E5763" s="1"/>
      <c r="F5763" s="1" t="str">
        <f>IFERROR(__xludf.DUMMYFUNCTION("""COMPUTED_VALUE"""),"2022-04-08 18:28:57 UTC")</f>
        <v>2022-04-08 18:28:57 UTC</v>
      </c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>
      <c r="A5764" s="2" t="s">
        <v>6373</v>
      </c>
      <c r="B5764" s="1"/>
      <c r="C5764" s="1"/>
      <c r="D5764" s="1"/>
      <c r="E5764" s="1"/>
      <c r="F5764" s="1" t="str">
        <f>IFERROR(__xludf.DUMMYFUNCTION("""COMPUTED_VALUE"""),"2022-04-08 18:27:11 UTC")</f>
        <v>2022-04-08 18:27:11 UTC</v>
      </c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>
      <c r="A5765" s="2" t="s">
        <v>6374</v>
      </c>
      <c r="B5765" s="2" t="s">
        <v>6375</v>
      </c>
      <c r="C5765" s="1"/>
      <c r="D5765" s="1"/>
      <c r="E5765" s="1"/>
      <c r="F5765" s="1" t="str">
        <f>IFERROR(__xludf.DUMMYFUNCTION("""COMPUTED_VALUE"""),"2022-04-08 17:21:41 UTC")</f>
        <v>2022-04-08 17:21:41 UTC</v>
      </c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>
      <c r="A5766" s="2" t="s">
        <v>6376</v>
      </c>
      <c r="B5766" s="1"/>
      <c r="C5766" s="1"/>
      <c r="D5766" s="1"/>
      <c r="E5766" s="1"/>
      <c r="F5766" s="1" t="str">
        <f>IFERROR(__xludf.DUMMYFUNCTION("""COMPUTED_VALUE"""),"2022-04-08 17:21:38 UTC")</f>
        <v>2022-04-08 17:21:38 UTC</v>
      </c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>
      <c r="A5767" s="2" t="s">
        <v>6377</v>
      </c>
      <c r="B5767" s="1"/>
      <c r="C5767" s="1"/>
      <c r="D5767" s="1"/>
      <c r="E5767" s="1"/>
      <c r="F5767" s="1" t="str">
        <f>IFERROR(__xludf.DUMMYFUNCTION("""COMPUTED_VALUE"""),"2022-04-08 16:45:43 UTC")</f>
        <v>2022-04-08 16:45:43 UTC</v>
      </c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>
      <c r="A5768" s="2" t="s">
        <v>6378</v>
      </c>
      <c r="B5768" s="1"/>
      <c r="C5768" s="1"/>
      <c r="D5768" s="1"/>
      <c r="E5768" s="1"/>
      <c r="F5768" s="1" t="str">
        <f>IFERROR(__xludf.DUMMYFUNCTION("""COMPUTED_VALUE"""),"2022-04-08 16:17:29 UTC")</f>
        <v>2022-04-08 16:17:29 UTC</v>
      </c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>
      <c r="A5769" s="2" t="s">
        <v>6379</v>
      </c>
      <c r="B5769" s="1"/>
      <c r="C5769" s="1"/>
      <c r="D5769" s="1"/>
      <c r="E5769" s="1"/>
      <c r="F5769" s="1" t="str">
        <f>IFERROR(__xludf.DUMMYFUNCTION("""COMPUTED_VALUE"""),"2022-04-08 14:41:35 UTC")</f>
        <v>2022-04-08 14:41:35 UTC</v>
      </c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>
      <c r="A5770" s="2" t="s">
        <v>6380</v>
      </c>
      <c r="B5770" s="1"/>
      <c r="C5770" s="1"/>
      <c r="D5770" s="1"/>
      <c r="E5770" s="1"/>
      <c r="F5770" s="1" t="str">
        <f>IFERROR(__xludf.DUMMYFUNCTION("""COMPUTED_VALUE"""),"2022-04-08 14:05:10 UTC")</f>
        <v>2022-04-08 14:05:10 UTC</v>
      </c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>
      <c r="A5771" s="2" t="s">
        <v>6381</v>
      </c>
      <c r="B5771" s="1"/>
      <c r="C5771" s="1"/>
      <c r="D5771" s="1"/>
      <c r="E5771" s="1"/>
      <c r="F5771" s="1" t="str">
        <f>IFERROR(__xludf.DUMMYFUNCTION("""COMPUTED_VALUE"""),"2022-04-08 13:51:24 UTC")</f>
        <v>2022-04-08 13:51:24 UTC</v>
      </c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>
      <c r="A5772" s="2" t="s">
        <v>6382</v>
      </c>
      <c r="B5772" s="1"/>
      <c r="C5772" s="1"/>
      <c r="D5772" s="1"/>
      <c r="E5772" s="1"/>
      <c r="F5772" s="1" t="str">
        <f>IFERROR(__xludf.DUMMYFUNCTION("""COMPUTED_VALUE"""),"2022-04-08 13:51:19 UTC")</f>
        <v>2022-04-08 13:51:19 UTC</v>
      </c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>
      <c r="A5773" s="2" t="s">
        <v>6383</v>
      </c>
      <c r="B5773" s="2" t="s">
        <v>6384</v>
      </c>
      <c r="C5773" s="1"/>
      <c r="D5773" s="1"/>
      <c r="E5773" s="1"/>
      <c r="F5773" s="1" t="str">
        <f>IFERROR(__xludf.DUMMYFUNCTION("""COMPUTED_VALUE"""),"2022-04-08 11:48:32 UTC")</f>
        <v>2022-04-08 11:48:32 UTC</v>
      </c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>
      <c r="A5774" s="2" t="s">
        <v>6385</v>
      </c>
      <c r="B5774" s="1"/>
      <c r="C5774" s="1"/>
      <c r="D5774" s="1"/>
      <c r="E5774" s="1"/>
      <c r="F5774" s="1" t="str">
        <f>IFERROR(__xludf.DUMMYFUNCTION("""COMPUTED_VALUE"""),"2022-04-08 11:21:27 UTC")</f>
        <v>2022-04-08 11:21:27 UTC</v>
      </c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>
      <c r="A5775" s="2" t="s">
        <v>6386</v>
      </c>
      <c r="B5775" s="1"/>
      <c r="C5775" s="1"/>
      <c r="D5775" s="1"/>
      <c r="E5775" s="1"/>
      <c r="F5775" s="1" t="str">
        <f>IFERROR(__xludf.DUMMYFUNCTION("""COMPUTED_VALUE"""),"2022-04-08 11:08:41 UTC")</f>
        <v>2022-04-08 11:08:41 UTC</v>
      </c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>
      <c r="A5776" s="2" t="s">
        <v>6387</v>
      </c>
      <c r="B5776" s="1"/>
      <c r="C5776" s="1"/>
      <c r="D5776" s="1"/>
      <c r="E5776" s="1"/>
      <c r="F5776" s="1" t="str">
        <f>IFERROR(__xludf.DUMMYFUNCTION("""COMPUTED_VALUE"""),"2022-04-08 10:45:46 UTC")</f>
        <v>2022-04-08 10:45:46 UTC</v>
      </c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>
      <c r="A5777" s="2" t="s">
        <v>6388</v>
      </c>
      <c r="B5777" s="2" t="s">
        <v>6389</v>
      </c>
      <c r="C5777" s="1"/>
      <c r="D5777" s="1"/>
      <c r="E5777" s="1"/>
      <c r="F5777" s="1" t="str">
        <f>IFERROR(__xludf.DUMMYFUNCTION("""COMPUTED_VALUE"""),"2022-04-08 10:31:42 UTC")</f>
        <v>2022-04-08 10:31:42 UTC</v>
      </c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>
      <c r="A5778" s="2" t="s">
        <v>6390</v>
      </c>
      <c r="B5778" s="1"/>
      <c r="C5778" s="1"/>
      <c r="D5778" s="1"/>
      <c r="E5778" s="1"/>
      <c r="F5778" s="1" t="str">
        <f>IFERROR(__xludf.DUMMYFUNCTION("""COMPUTED_VALUE"""),"2022-04-08 10:31:14 UTC")</f>
        <v>2022-04-08 10:31:14 UTC</v>
      </c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>
      <c r="A5779" s="2" t="s">
        <v>6391</v>
      </c>
      <c r="B5779" s="1"/>
      <c r="C5779" s="1"/>
      <c r="D5779" s="1"/>
      <c r="E5779" s="1"/>
      <c r="F5779" s="1" t="str">
        <f>IFERROR(__xludf.DUMMYFUNCTION("""COMPUTED_VALUE"""),"2022-04-08 10:15:28 UTC")</f>
        <v>2022-04-08 10:15:28 UTC</v>
      </c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>
      <c r="A5780" s="2" t="s">
        <v>6392</v>
      </c>
      <c r="B5780" s="2" t="s">
        <v>6393</v>
      </c>
      <c r="C5780" s="1"/>
      <c r="D5780" s="1"/>
      <c r="E5780" s="1"/>
      <c r="F5780" s="1" t="str">
        <f>IFERROR(__xludf.DUMMYFUNCTION("""COMPUTED_VALUE"""),"2022-04-08 10:14:18 UTC")</f>
        <v>2022-04-08 10:14:18 UTC</v>
      </c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>
      <c r="A5781" s="2" t="s">
        <v>6394</v>
      </c>
      <c r="B5781" s="1"/>
      <c r="C5781" s="1"/>
      <c r="D5781" s="1"/>
      <c r="E5781" s="1"/>
      <c r="F5781" s="1" t="str">
        <f>IFERROR(__xludf.DUMMYFUNCTION("""COMPUTED_VALUE"""),"2022-04-08 10:13:39 UTC")</f>
        <v>2022-04-08 10:13:39 UTC</v>
      </c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>
      <c r="A5782" s="2" t="s">
        <v>6395</v>
      </c>
      <c r="B5782" s="1"/>
      <c r="C5782" s="1"/>
      <c r="D5782" s="1"/>
      <c r="E5782" s="1"/>
      <c r="F5782" s="1" t="str">
        <f>IFERROR(__xludf.DUMMYFUNCTION("""COMPUTED_VALUE"""),"2022-04-08 10:06:23 UTC")</f>
        <v>2022-04-08 10:06:23 UTC</v>
      </c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>
      <c r="A5783" s="2" t="s">
        <v>6396</v>
      </c>
      <c r="B5783" s="1"/>
      <c r="C5783" s="1"/>
      <c r="D5783" s="1"/>
      <c r="E5783" s="1"/>
      <c r="F5783" s="1" t="str">
        <f>IFERROR(__xludf.DUMMYFUNCTION("""COMPUTED_VALUE"""),"2022-04-08 10:06:13 UTC")</f>
        <v>2022-04-08 10:06:13 UTC</v>
      </c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>
      <c r="A5784" s="2" t="s">
        <v>6397</v>
      </c>
      <c r="B5784" s="1"/>
      <c r="C5784" s="1"/>
      <c r="D5784" s="1"/>
      <c r="E5784" s="1"/>
      <c r="F5784" s="1" t="str">
        <f>IFERROR(__xludf.DUMMYFUNCTION("""COMPUTED_VALUE"""),"2022-04-08 09:59:42 UTC")</f>
        <v>2022-04-08 09:59:42 UTC</v>
      </c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>
      <c r="A5785" s="2" t="s">
        <v>6398</v>
      </c>
      <c r="B5785" s="1"/>
      <c r="C5785" s="1"/>
      <c r="D5785" s="1"/>
      <c r="E5785" s="1"/>
      <c r="F5785" s="1" t="str">
        <f>IFERROR(__xludf.DUMMYFUNCTION("""COMPUTED_VALUE"""),"2022-04-08 09:59:14 UTC")</f>
        <v>2022-04-08 09:59:14 UTC</v>
      </c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>
      <c r="A5786" s="2" t="s">
        <v>6399</v>
      </c>
      <c r="B5786" s="1"/>
      <c r="C5786" s="1"/>
      <c r="D5786" s="1"/>
      <c r="E5786" s="1"/>
      <c r="F5786" s="1" t="str">
        <f>IFERROR(__xludf.DUMMYFUNCTION("""COMPUTED_VALUE"""),"2022-04-08 09:58:19 UTC")</f>
        <v>2022-04-08 09:58:19 UTC</v>
      </c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>
      <c r="A5787" s="2" t="s">
        <v>6400</v>
      </c>
      <c r="B5787" s="1"/>
      <c r="C5787" s="1"/>
      <c r="D5787" s="1"/>
      <c r="E5787" s="1"/>
      <c r="F5787" s="1" t="str">
        <f>IFERROR(__xludf.DUMMYFUNCTION("""COMPUTED_VALUE"""),"2022-04-08 09:53:31 UTC")</f>
        <v>2022-04-08 09:53:31 UTC</v>
      </c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>
      <c r="A5788" s="2" t="s">
        <v>6401</v>
      </c>
      <c r="B5788" s="1"/>
      <c r="C5788" s="1"/>
      <c r="D5788" s="1"/>
      <c r="E5788" s="1"/>
      <c r="F5788" s="1" t="str">
        <f>IFERROR(__xludf.DUMMYFUNCTION("""COMPUTED_VALUE"""),"2022-04-08 09:52:06 UTC")</f>
        <v>2022-04-08 09:52:06 UTC</v>
      </c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>
      <c r="A5789" s="2" t="s">
        <v>6402</v>
      </c>
      <c r="B5789" s="1"/>
      <c r="C5789" s="1"/>
      <c r="D5789" s="1"/>
      <c r="E5789" s="1"/>
      <c r="F5789" s="1" t="str">
        <f>IFERROR(__xludf.DUMMYFUNCTION("""COMPUTED_VALUE"""),"2022-04-08 09:52:03 UTC")</f>
        <v>2022-04-08 09:52:03 UTC</v>
      </c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>
      <c r="A5790" s="2" t="s">
        <v>6403</v>
      </c>
      <c r="B5790" s="1"/>
      <c r="C5790" s="1"/>
      <c r="D5790" s="1"/>
      <c r="E5790" s="1"/>
      <c r="F5790" s="1" t="str">
        <f>IFERROR(__xludf.DUMMYFUNCTION("""COMPUTED_VALUE"""),"2022-04-08 09:51:50 UTC")</f>
        <v>2022-04-08 09:51:50 UTC</v>
      </c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>
      <c r="A5791" s="2" t="s">
        <v>6404</v>
      </c>
      <c r="B5791" s="1"/>
      <c r="C5791" s="1"/>
      <c r="D5791" s="1"/>
      <c r="E5791" s="1"/>
      <c r="F5791" s="1" t="str">
        <f>IFERROR(__xludf.DUMMYFUNCTION("""COMPUTED_VALUE"""),"2022-04-08 09:51:49 UTC")</f>
        <v>2022-04-08 09:51:49 UTC</v>
      </c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>
      <c r="A5792" s="2" t="s">
        <v>6405</v>
      </c>
      <c r="B5792" s="1"/>
      <c r="C5792" s="1"/>
      <c r="D5792" s="1"/>
      <c r="E5792" s="1"/>
      <c r="F5792" s="1" t="str">
        <f>IFERROR(__xludf.DUMMYFUNCTION("""COMPUTED_VALUE"""),"2022-04-08 09:47:23 UTC")</f>
        <v>2022-04-08 09:47:23 UTC</v>
      </c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>
      <c r="A5793" s="2" t="s">
        <v>6406</v>
      </c>
      <c r="B5793" s="1"/>
      <c r="C5793" s="1"/>
      <c r="D5793" s="1"/>
      <c r="E5793" s="1"/>
      <c r="F5793" s="1" t="str">
        <f>IFERROR(__xludf.DUMMYFUNCTION("""COMPUTED_VALUE"""),"2022-04-08 09:41:40 UTC")</f>
        <v>2022-04-08 09:41:40 UTC</v>
      </c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>
      <c r="A5794" s="2" t="s">
        <v>6407</v>
      </c>
      <c r="B5794" s="1"/>
      <c r="C5794" s="1"/>
      <c r="D5794" s="1"/>
      <c r="E5794" s="1"/>
      <c r="F5794" s="1" t="str">
        <f>IFERROR(__xludf.DUMMYFUNCTION("""COMPUTED_VALUE"""),"2022-04-08 09:31:40 UTC")</f>
        <v>2022-04-08 09:31:40 UTC</v>
      </c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>
      <c r="A5795" s="2" t="s">
        <v>6408</v>
      </c>
      <c r="B5795" s="1"/>
      <c r="C5795" s="1"/>
      <c r="D5795" s="1"/>
      <c r="E5795" s="1"/>
      <c r="F5795" s="1" t="str">
        <f>IFERROR(__xludf.DUMMYFUNCTION("""COMPUTED_VALUE"""),"2022-04-08 09:24:09 UTC")</f>
        <v>2022-04-08 09:24:09 UTC</v>
      </c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>
      <c r="A5796" s="2" t="s">
        <v>6409</v>
      </c>
      <c r="B5796" s="1"/>
      <c r="C5796" s="1"/>
      <c r="D5796" s="1"/>
      <c r="E5796" s="1"/>
      <c r="F5796" s="1" t="str">
        <f>IFERROR(__xludf.DUMMYFUNCTION("""COMPUTED_VALUE"""),"2022-04-08 09:24:03 UTC")</f>
        <v>2022-04-08 09:24:03 UTC</v>
      </c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>
      <c r="A5797" s="2" t="s">
        <v>6410</v>
      </c>
      <c r="B5797" s="2" t="s">
        <v>6411</v>
      </c>
      <c r="C5797" s="1"/>
      <c r="D5797" s="1"/>
      <c r="E5797" s="1"/>
      <c r="F5797" s="1" t="str">
        <f>IFERROR(__xludf.DUMMYFUNCTION("""COMPUTED_VALUE"""),"2022-04-08 09:13:20 UTC")</f>
        <v>2022-04-08 09:13:20 UTC</v>
      </c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>
      <c r="A5798" s="2" t="s">
        <v>6412</v>
      </c>
      <c r="B5798" s="1"/>
      <c r="C5798" s="1"/>
      <c r="D5798" s="1"/>
      <c r="E5798" s="1"/>
      <c r="F5798" s="1" t="str">
        <f>IFERROR(__xludf.DUMMYFUNCTION("""COMPUTED_VALUE"""),"2022-04-08 09:05:28 UTC")</f>
        <v>2022-04-08 09:05:28 UTC</v>
      </c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>
      <c r="A5799" s="2" t="s">
        <v>6413</v>
      </c>
      <c r="B5799" s="1"/>
      <c r="C5799" s="1"/>
      <c r="D5799" s="1"/>
      <c r="E5799" s="1"/>
      <c r="F5799" s="1" t="str">
        <f>IFERROR(__xludf.DUMMYFUNCTION("""COMPUTED_VALUE"""),"2022-04-08 08:59:23 UTC")</f>
        <v>2022-04-08 08:59:23 UTC</v>
      </c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>
      <c r="A5800" s="2" t="s">
        <v>6414</v>
      </c>
      <c r="B5800" s="1"/>
      <c r="C5800" s="1"/>
      <c r="D5800" s="1"/>
      <c r="E5800" s="1"/>
      <c r="F5800" s="1" t="str">
        <f>IFERROR(__xludf.DUMMYFUNCTION("""COMPUTED_VALUE"""),"2022-04-08 08:59:16 UTC")</f>
        <v>2022-04-08 08:59:16 UTC</v>
      </c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>
      <c r="A5801" s="2" t="s">
        <v>6415</v>
      </c>
      <c r="B5801" s="1"/>
      <c r="C5801" s="1"/>
      <c r="D5801" s="1"/>
      <c r="E5801" s="1"/>
      <c r="F5801" s="1" t="str">
        <f>IFERROR(__xludf.DUMMYFUNCTION("""COMPUTED_VALUE"""),"2022-04-08 08:52:51 UTC")</f>
        <v>2022-04-08 08:52:51 UTC</v>
      </c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>
      <c r="A5802" s="2" t="s">
        <v>6416</v>
      </c>
      <c r="B5802" s="1"/>
      <c r="C5802" s="1"/>
      <c r="D5802" s="1"/>
      <c r="E5802" s="1"/>
      <c r="F5802" s="1" t="str">
        <f>IFERROR(__xludf.DUMMYFUNCTION("""COMPUTED_VALUE"""),"2022-04-08 08:49:25 UTC")</f>
        <v>2022-04-08 08:49:25 UTC</v>
      </c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>
      <c r="A5803" s="2" t="s">
        <v>6417</v>
      </c>
      <c r="B5803" s="1"/>
      <c r="C5803" s="1"/>
      <c r="D5803" s="1"/>
      <c r="E5803" s="1"/>
      <c r="F5803" s="1" t="str">
        <f>IFERROR(__xludf.DUMMYFUNCTION("""COMPUTED_VALUE"""),"2022-04-08 08:43:07 UTC")</f>
        <v>2022-04-08 08:43:07 UTC</v>
      </c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>
      <c r="A5804" s="2" t="s">
        <v>6418</v>
      </c>
      <c r="B5804" s="1"/>
      <c r="C5804" s="1"/>
      <c r="D5804" s="1"/>
      <c r="E5804" s="1"/>
      <c r="F5804" s="1" t="str">
        <f>IFERROR(__xludf.DUMMYFUNCTION("""COMPUTED_VALUE"""),"2022-04-08 08:37:07 UTC")</f>
        <v>2022-04-08 08:37:07 UTC</v>
      </c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>
      <c r="A5805" s="2" t="s">
        <v>6419</v>
      </c>
      <c r="B5805" s="1"/>
      <c r="C5805" s="1"/>
      <c r="D5805" s="1"/>
      <c r="E5805" s="1"/>
      <c r="F5805" s="1" t="str">
        <f>IFERROR(__xludf.DUMMYFUNCTION("""COMPUTED_VALUE"""),"2022-04-08 08:23:58 UTC")</f>
        <v>2022-04-08 08:23:58 UTC</v>
      </c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>
      <c r="A5806" s="2" t="s">
        <v>6420</v>
      </c>
      <c r="B5806" s="1"/>
      <c r="C5806" s="1"/>
      <c r="D5806" s="1"/>
      <c r="E5806" s="1"/>
      <c r="F5806" s="1" t="str">
        <f>IFERROR(__xludf.DUMMYFUNCTION("""COMPUTED_VALUE"""),"2022-04-08 08:23:49 UTC")</f>
        <v>2022-04-08 08:23:49 UTC</v>
      </c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>
      <c r="A5807" s="2" t="s">
        <v>6421</v>
      </c>
      <c r="B5807" s="1"/>
      <c r="C5807" s="1"/>
      <c r="D5807" s="1"/>
      <c r="E5807" s="1"/>
      <c r="F5807" s="1" t="str">
        <f>IFERROR(__xludf.DUMMYFUNCTION("""COMPUTED_VALUE"""),"2022-04-08 08:23:37 UTC")</f>
        <v>2022-04-08 08:23:37 UTC</v>
      </c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>
      <c r="A5808" s="2" t="s">
        <v>6422</v>
      </c>
      <c r="B5808" s="1"/>
      <c r="C5808" s="1"/>
      <c r="D5808" s="1"/>
      <c r="E5808" s="1"/>
      <c r="F5808" s="1" t="str">
        <f>IFERROR(__xludf.DUMMYFUNCTION("""COMPUTED_VALUE"""),"2022-04-08 08:06:00 UTC")</f>
        <v>2022-04-08 08:06:00 UTC</v>
      </c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>
      <c r="A5809" s="2" t="s">
        <v>6423</v>
      </c>
      <c r="B5809" s="1"/>
      <c r="C5809" s="1"/>
      <c r="D5809" s="1"/>
      <c r="E5809" s="1"/>
      <c r="F5809" s="1" t="str">
        <f>IFERROR(__xludf.DUMMYFUNCTION("""COMPUTED_VALUE"""),"2022-04-08 07:46:13 UTC")</f>
        <v>2022-04-08 07:46:13 UTC</v>
      </c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>
      <c r="A5810" s="2" t="s">
        <v>6424</v>
      </c>
      <c r="B5810" s="1"/>
      <c r="C5810" s="1"/>
      <c r="D5810" s="1"/>
      <c r="E5810" s="1"/>
      <c r="F5810" s="1" t="str">
        <f>IFERROR(__xludf.DUMMYFUNCTION("""COMPUTED_VALUE"""),"2022-04-08 07:45:59 UTC")</f>
        <v>2022-04-08 07:45:59 UTC</v>
      </c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>
      <c r="A5811" s="2" t="s">
        <v>6425</v>
      </c>
      <c r="B5811" s="1"/>
      <c r="C5811" s="1"/>
      <c r="D5811" s="1"/>
      <c r="E5811" s="1"/>
      <c r="F5811" s="1" t="str">
        <f>IFERROR(__xludf.DUMMYFUNCTION("""COMPUTED_VALUE"""),"2022-04-08 07:44:40 UTC")</f>
        <v>2022-04-08 07:44:40 UTC</v>
      </c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>
      <c r="A5812" s="2" t="s">
        <v>6426</v>
      </c>
      <c r="B5812" s="1"/>
      <c r="C5812" s="1"/>
      <c r="D5812" s="1"/>
      <c r="E5812" s="1"/>
      <c r="F5812" s="1" t="str">
        <f>IFERROR(__xludf.DUMMYFUNCTION("""COMPUTED_VALUE"""),"2022-04-08 07:44:23 UTC")</f>
        <v>2022-04-08 07:44:23 UTC</v>
      </c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>
      <c r="A5813" s="2" t="s">
        <v>6427</v>
      </c>
      <c r="B5813" s="1"/>
      <c r="C5813" s="1"/>
      <c r="D5813" s="1"/>
      <c r="E5813" s="1"/>
      <c r="F5813" s="1" t="str">
        <f>IFERROR(__xludf.DUMMYFUNCTION("""COMPUTED_VALUE"""),"2022-04-08 07:40:30 UTC")</f>
        <v>2022-04-08 07:40:30 UTC</v>
      </c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>
      <c r="A5814" s="2" t="s">
        <v>6428</v>
      </c>
      <c r="B5814" s="1"/>
      <c r="C5814" s="1"/>
      <c r="D5814" s="1"/>
      <c r="E5814" s="1"/>
      <c r="F5814" s="1" t="str">
        <f>IFERROR(__xludf.DUMMYFUNCTION("""COMPUTED_VALUE"""),"2022-04-08 07:40:23 UTC")</f>
        <v>2022-04-08 07:40:23 UTC</v>
      </c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>
      <c r="A5815" s="2" t="s">
        <v>6429</v>
      </c>
      <c r="B5815" s="2" t="s">
        <v>6430</v>
      </c>
      <c r="C5815" s="1"/>
      <c r="D5815" s="1"/>
      <c r="E5815" s="1"/>
      <c r="F5815" s="1" t="str">
        <f>IFERROR(__xludf.DUMMYFUNCTION("""COMPUTED_VALUE"""),"2022-04-08 07:36:30 UTC")</f>
        <v>2022-04-08 07:36:30 UTC</v>
      </c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>
      <c r="A5816" s="2" t="s">
        <v>6431</v>
      </c>
      <c r="B5816" s="1"/>
      <c r="C5816" s="1"/>
      <c r="D5816" s="1"/>
      <c r="E5816" s="1"/>
      <c r="F5816" s="1" t="str">
        <f>IFERROR(__xludf.DUMMYFUNCTION("""COMPUTED_VALUE"""),"2022-04-08 07:36:10 UTC")</f>
        <v>2022-04-08 07:36:10 UTC</v>
      </c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>
      <c r="A5817" s="2" t="s">
        <v>6432</v>
      </c>
      <c r="B5817" s="1"/>
      <c r="C5817" s="1"/>
      <c r="D5817" s="1"/>
      <c r="E5817" s="1"/>
      <c r="F5817" s="1" t="str">
        <f>IFERROR(__xludf.DUMMYFUNCTION("""COMPUTED_VALUE"""),"2022-04-08 07:36:03 UTC")</f>
        <v>2022-04-08 07:36:03 UTC</v>
      </c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>
      <c r="A5818" s="2" t="s">
        <v>6433</v>
      </c>
      <c r="B5818" s="1"/>
      <c r="C5818" s="1"/>
      <c r="D5818" s="1"/>
      <c r="E5818" s="1"/>
      <c r="F5818" s="1" t="str">
        <f>IFERROR(__xludf.DUMMYFUNCTION("""COMPUTED_VALUE"""),"2022-04-08 07:35:53 UTC")</f>
        <v>2022-04-08 07:35:53 UTC</v>
      </c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>
      <c r="A5819" s="2" t="s">
        <v>6434</v>
      </c>
      <c r="B5819" s="1"/>
      <c r="C5819" s="1"/>
      <c r="D5819" s="1"/>
      <c r="E5819" s="1"/>
      <c r="F5819" s="1" t="str">
        <f>IFERROR(__xludf.DUMMYFUNCTION("""COMPUTED_VALUE"""),"2022-04-08 07:15:13 UTC")</f>
        <v>2022-04-08 07:15:13 UTC</v>
      </c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>
      <c r="A5820" s="2" t="s">
        <v>6435</v>
      </c>
      <c r="B5820" s="1"/>
      <c r="C5820" s="1"/>
      <c r="D5820" s="1"/>
      <c r="E5820" s="1"/>
      <c r="F5820" s="1" t="str">
        <f>IFERROR(__xludf.DUMMYFUNCTION("""COMPUTED_VALUE"""),"2022-04-08 07:15:11 UTC")</f>
        <v>2022-04-08 07:15:11 UTC</v>
      </c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>
      <c r="A5821" s="2" t="s">
        <v>6436</v>
      </c>
      <c r="B5821" s="1"/>
      <c r="C5821" s="1"/>
      <c r="D5821" s="1"/>
      <c r="E5821" s="1"/>
      <c r="F5821" s="1" t="str">
        <f>IFERROR(__xludf.DUMMYFUNCTION("""COMPUTED_VALUE"""),"2022-04-08 07:15:04 UTC")</f>
        <v>2022-04-08 07:15:04 UTC</v>
      </c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>
      <c r="A5822" s="2" t="s">
        <v>6437</v>
      </c>
      <c r="B5822" s="1"/>
      <c r="C5822" s="1"/>
      <c r="D5822" s="1"/>
      <c r="E5822" s="1"/>
      <c r="F5822" s="1" t="str">
        <f>IFERROR(__xludf.DUMMYFUNCTION("""COMPUTED_VALUE"""),"2022-04-08 07:15:02 UTC")</f>
        <v>2022-04-08 07:15:02 UTC</v>
      </c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>
      <c r="A5823" s="2" t="s">
        <v>6438</v>
      </c>
      <c r="B5823" s="1"/>
      <c r="C5823" s="1"/>
      <c r="D5823" s="1"/>
      <c r="E5823" s="1"/>
      <c r="F5823" s="1" t="str">
        <f>IFERROR(__xludf.DUMMYFUNCTION("""COMPUTED_VALUE"""),"2022-04-08 07:15:00 UTC")</f>
        <v>2022-04-08 07:15:00 UTC</v>
      </c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>
      <c r="A5824" s="2" t="s">
        <v>6439</v>
      </c>
      <c r="B5824" s="1"/>
      <c r="C5824" s="1"/>
      <c r="D5824" s="1"/>
      <c r="E5824" s="1"/>
      <c r="F5824" s="1" t="str">
        <f>IFERROR(__xludf.DUMMYFUNCTION("""COMPUTED_VALUE"""),"2022-04-08 07:14:52 UTC")</f>
        <v>2022-04-08 07:14:52 UTC</v>
      </c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>
      <c r="A5825" s="2" t="s">
        <v>6440</v>
      </c>
      <c r="B5825" s="1"/>
      <c r="C5825" s="1"/>
      <c r="D5825" s="1"/>
      <c r="E5825" s="1"/>
      <c r="F5825" s="1" t="str">
        <f>IFERROR(__xludf.DUMMYFUNCTION("""COMPUTED_VALUE"""),"2022-04-08 07:14:50 UTC")</f>
        <v>2022-04-08 07:14:50 UTC</v>
      </c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>
      <c r="A5826" s="2" t="s">
        <v>6441</v>
      </c>
      <c r="B5826" s="1"/>
      <c r="C5826" s="1"/>
      <c r="D5826" s="1"/>
      <c r="E5826" s="1"/>
      <c r="F5826" s="1" t="str">
        <f>IFERROR(__xludf.DUMMYFUNCTION("""COMPUTED_VALUE"""),"2022-04-08 07:11:06 UTC")</f>
        <v>2022-04-08 07:11:06 UTC</v>
      </c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>
      <c r="A5827" s="2" t="s">
        <v>6441</v>
      </c>
      <c r="B5827" s="1"/>
      <c r="C5827" s="1"/>
      <c r="D5827" s="1"/>
      <c r="E5827" s="1"/>
      <c r="F5827" s="1" t="str">
        <f>IFERROR(__xludf.DUMMYFUNCTION("""COMPUTED_VALUE"""),"2022-04-08 07:11:06 UTC")</f>
        <v>2022-04-08 07:11:06 UTC</v>
      </c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>
      <c r="A5828" s="2" t="s">
        <v>6442</v>
      </c>
      <c r="B5828" s="1"/>
      <c r="C5828" s="1"/>
      <c r="D5828" s="1"/>
      <c r="E5828" s="1"/>
      <c r="F5828" s="1" t="str">
        <f>IFERROR(__xludf.DUMMYFUNCTION("""COMPUTED_VALUE"""),"2022-04-08 07:10:57 UTC")</f>
        <v>2022-04-08 07:10:57 UTC</v>
      </c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>
      <c r="A5829" s="2" t="s">
        <v>6443</v>
      </c>
      <c r="B5829" s="1"/>
      <c r="C5829" s="1"/>
      <c r="D5829" s="1"/>
      <c r="E5829" s="1"/>
      <c r="F5829" s="1" t="str">
        <f>IFERROR(__xludf.DUMMYFUNCTION("""COMPUTED_VALUE"""),"2022-04-08 07:10:40 UTC")</f>
        <v>2022-04-08 07:10:40 UTC</v>
      </c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>
      <c r="A5830" s="2" t="s">
        <v>6444</v>
      </c>
      <c r="B5830" s="1"/>
      <c r="C5830" s="1"/>
      <c r="D5830" s="1"/>
      <c r="E5830" s="1"/>
      <c r="F5830" s="1" t="str">
        <f>IFERROR(__xludf.DUMMYFUNCTION("""COMPUTED_VALUE"""),"2022-04-08 07:01:59 UTC")</f>
        <v>2022-04-08 07:01:59 UTC</v>
      </c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>
      <c r="A5831" s="2" t="s">
        <v>6445</v>
      </c>
      <c r="B5831" s="1"/>
      <c r="C5831" s="1"/>
      <c r="D5831" s="1"/>
      <c r="E5831" s="1"/>
      <c r="F5831" s="1" t="str">
        <f>IFERROR(__xludf.DUMMYFUNCTION("""COMPUTED_VALUE"""),"2022-04-08 06:29:58 UTC")</f>
        <v>2022-04-08 06:29:58 UTC</v>
      </c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>
      <c r="A5832" s="2" t="s">
        <v>6446</v>
      </c>
      <c r="B5832" s="1"/>
      <c r="C5832" s="1"/>
      <c r="D5832" s="1"/>
      <c r="E5832" s="1"/>
      <c r="F5832" s="1" t="str">
        <f>IFERROR(__xludf.DUMMYFUNCTION("""COMPUTED_VALUE"""),"2022-04-08 06:19:31 UTC")</f>
        <v>2022-04-08 06:19:31 UTC</v>
      </c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>
      <c r="A5833" s="2" t="s">
        <v>6447</v>
      </c>
      <c r="B5833" s="2" t="s">
        <v>6448</v>
      </c>
      <c r="C5833" s="1"/>
      <c r="D5833" s="1"/>
      <c r="E5833" s="1"/>
      <c r="F5833" s="1" t="str">
        <f>IFERROR(__xludf.DUMMYFUNCTION("""COMPUTED_VALUE"""),"2022-04-08 06:19:20 UTC")</f>
        <v>2022-04-08 06:19:20 UTC</v>
      </c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>
      <c r="A5834" s="2" t="s">
        <v>6449</v>
      </c>
      <c r="B5834" s="1"/>
      <c r="C5834" s="1"/>
      <c r="D5834" s="1"/>
      <c r="E5834" s="1"/>
      <c r="F5834" s="1" t="str">
        <f>IFERROR(__xludf.DUMMYFUNCTION("""COMPUTED_VALUE"""),"2022-04-08 06:13:57 UTC")</f>
        <v>2022-04-08 06:13:57 UTC</v>
      </c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>
      <c r="A5835" s="2" t="s">
        <v>6450</v>
      </c>
      <c r="B5835" s="1"/>
      <c r="C5835" s="1"/>
      <c r="D5835" s="1"/>
      <c r="E5835" s="1"/>
      <c r="F5835" s="1" t="str">
        <f>IFERROR(__xludf.DUMMYFUNCTION("""COMPUTED_VALUE"""),"2022-04-08 06:05:48 UTC")</f>
        <v>2022-04-08 06:05:48 UTC</v>
      </c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>
      <c r="A5836" s="2" t="s">
        <v>6451</v>
      </c>
      <c r="B5836" s="1"/>
      <c r="C5836" s="1"/>
      <c r="D5836" s="1"/>
      <c r="E5836" s="1"/>
      <c r="F5836" s="1" t="str">
        <f>IFERROR(__xludf.DUMMYFUNCTION("""COMPUTED_VALUE"""),"2022-04-08 06:01:45 UTC")</f>
        <v>2022-04-08 06:01:45 UTC</v>
      </c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>
      <c r="A5837" s="2" t="s">
        <v>6452</v>
      </c>
      <c r="B5837" s="1"/>
      <c r="C5837" s="1"/>
      <c r="D5837" s="1"/>
      <c r="E5837" s="1"/>
      <c r="F5837" s="1" t="str">
        <f>IFERROR(__xludf.DUMMYFUNCTION("""COMPUTED_VALUE"""),"2022-04-08 05:59:42 UTC")</f>
        <v>2022-04-08 05:59:42 UTC</v>
      </c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>
      <c r="A5838" s="2" t="s">
        <v>6453</v>
      </c>
      <c r="B5838" s="1"/>
      <c r="C5838" s="1"/>
      <c r="D5838" s="1"/>
      <c r="E5838" s="1"/>
      <c r="F5838" s="1" t="str">
        <f>IFERROR(__xludf.DUMMYFUNCTION("""COMPUTED_VALUE"""),"2022-04-08 05:58:31 UTC")</f>
        <v>2022-04-08 05:58:31 UTC</v>
      </c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>
      <c r="A5839" s="2" t="s">
        <v>6454</v>
      </c>
      <c r="B5839" s="1"/>
      <c r="C5839" s="1"/>
      <c r="D5839" s="1"/>
      <c r="E5839" s="1"/>
      <c r="F5839" s="1" t="str">
        <f>IFERROR(__xludf.DUMMYFUNCTION("""COMPUTED_VALUE"""),"2022-04-08 05:57:59 UTC")</f>
        <v>2022-04-08 05:57:59 UTC</v>
      </c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>
      <c r="A5840" s="2" t="s">
        <v>6455</v>
      </c>
      <c r="B5840" s="1"/>
      <c r="C5840" s="1"/>
      <c r="D5840" s="1"/>
      <c r="E5840" s="1"/>
      <c r="F5840" s="1" t="str">
        <f>IFERROR(__xludf.DUMMYFUNCTION("""COMPUTED_VALUE"""),"2022-04-08 05:57:49 UTC")</f>
        <v>2022-04-08 05:57:49 UTC</v>
      </c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>
      <c r="A5841" s="2" t="s">
        <v>6456</v>
      </c>
      <c r="B5841" s="1"/>
      <c r="C5841" s="1"/>
      <c r="D5841" s="1"/>
      <c r="E5841" s="1"/>
      <c r="F5841" s="1" t="str">
        <f>IFERROR(__xludf.DUMMYFUNCTION("""COMPUTED_VALUE"""),"2022-04-08 05:40:04 UTC")</f>
        <v>2022-04-08 05:40:04 UTC</v>
      </c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>
      <c r="A5842" s="2" t="s">
        <v>6457</v>
      </c>
      <c r="B5842" s="1"/>
      <c r="C5842" s="1"/>
      <c r="D5842" s="1"/>
      <c r="E5842" s="1"/>
      <c r="F5842" s="1" t="str">
        <f>IFERROR(__xludf.DUMMYFUNCTION("""COMPUTED_VALUE"""),"2022-04-08 05:40:02 UTC")</f>
        <v>2022-04-08 05:40:02 UTC</v>
      </c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>
      <c r="A5843" s="2" t="s">
        <v>6458</v>
      </c>
      <c r="B5843" s="1"/>
      <c r="C5843" s="1"/>
      <c r="D5843" s="1"/>
      <c r="E5843" s="1"/>
      <c r="F5843" s="1" t="str">
        <f>IFERROR(__xludf.DUMMYFUNCTION("""COMPUTED_VALUE"""),"2022-04-08 05:26:23 UTC")</f>
        <v>2022-04-08 05:26:23 UTC</v>
      </c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>
      <c r="A5844" s="2" t="s">
        <v>6459</v>
      </c>
      <c r="B5844" s="1"/>
      <c r="C5844" s="1"/>
      <c r="D5844" s="1"/>
      <c r="E5844" s="1"/>
      <c r="F5844" s="1" t="str">
        <f>IFERROR(__xludf.DUMMYFUNCTION("""COMPUTED_VALUE"""),"2022-04-08 05:13:42 UTC")</f>
        <v>2022-04-08 05:13:42 UTC</v>
      </c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>
      <c r="A5845" s="2" t="s">
        <v>6460</v>
      </c>
      <c r="B5845" s="1"/>
      <c r="C5845" s="1"/>
      <c r="D5845" s="1"/>
      <c r="E5845" s="1"/>
      <c r="F5845" s="1" t="str">
        <f>IFERROR(__xludf.DUMMYFUNCTION("""COMPUTED_VALUE"""),"2022-04-08 04:55:08 UTC")</f>
        <v>2022-04-08 04:55:08 UTC</v>
      </c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>
      <c r="A5846" s="2" t="s">
        <v>6461</v>
      </c>
      <c r="B5846" s="2" t="s">
        <v>6462</v>
      </c>
      <c r="C5846" s="1"/>
      <c r="D5846" s="1"/>
      <c r="E5846" s="1"/>
      <c r="F5846" s="1" t="str">
        <f>IFERROR(__xludf.DUMMYFUNCTION("""COMPUTED_VALUE"""),"2022-04-08 04:51:02 UTC")</f>
        <v>2022-04-08 04:51:02 UTC</v>
      </c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>
      <c r="A5847" s="2" t="s">
        <v>6463</v>
      </c>
      <c r="B5847" s="1"/>
      <c r="C5847" s="1"/>
      <c r="D5847" s="1"/>
      <c r="E5847" s="1"/>
      <c r="F5847" s="1" t="str">
        <f>IFERROR(__xludf.DUMMYFUNCTION("""COMPUTED_VALUE"""),"2022-04-08 04:50:31 UTC")</f>
        <v>2022-04-08 04:50:31 UTC</v>
      </c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>
      <c r="A5848" s="2" t="s">
        <v>6464</v>
      </c>
      <c r="B5848" s="1"/>
      <c r="C5848" s="1"/>
      <c r="D5848" s="1"/>
      <c r="E5848" s="1"/>
      <c r="F5848" s="1" t="str">
        <f>IFERROR(__xludf.DUMMYFUNCTION("""COMPUTED_VALUE"""),"2022-04-08 04:50:21 UTC")</f>
        <v>2022-04-08 04:50:21 UTC</v>
      </c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>
      <c r="A5849" s="2" t="s">
        <v>6465</v>
      </c>
      <c r="B5849" s="1"/>
      <c r="C5849" s="1"/>
      <c r="D5849" s="1"/>
      <c r="E5849" s="1"/>
      <c r="F5849" s="1" t="str">
        <f>IFERROR(__xludf.DUMMYFUNCTION("""COMPUTED_VALUE"""),"2022-04-08 04:35:38 UTC")</f>
        <v>2022-04-08 04:35:38 UTC</v>
      </c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>
      <c r="A5850" s="2" t="s">
        <v>6466</v>
      </c>
      <c r="B5850" s="1"/>
      <c r="C5850" s="1"/>
      <c r="D5850" s="1"/>
      <c r="E5850" s="1"/>
      <c r="F5850" s="1" t="str">
        <f>IFERROR(__xludf.DUMMYFUNCTION("""COMPUTED_VALUE"""),"2022-04-08 03:58:40 UTC")</f>
        <v>2022-04-08 03:58:40 UTC</v>
      </c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>
      <c r="A5851" s="2" t="s">
        <v>6467</v>
      </c>
      <c r="B5851" s="1"/>
      <c r="C5851" s="1"/>
      <c r="D5851" s="1"/>
      <c r="E5851" s="1"/>
      <c r="F5851" s="1" t="str">
        <f>IFERROR(__xludf.DUMMYFUNCTION("""COMPUTED_VALUE"""),"2022-04-08 03:58:35 UTC")</f>
        <v>2022-04-08 03:58:35 UTC</v>
      </c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>
      <c r="A5852" s="2" t="s">
        <v>6468</v>
      </c>
      <c r="B5852" s="2" t="s">
        <v>6469</v>
      </c>
      <c r="C5852" s="1"/>
      <c r="D5852" s="1"/>
      <c r="E5852" s="1"/>
      <c r="F5852" s="1" t="str">
        <f>IFERROR(__xludf.DUMMYFUNCTION("""COMPUTED_VALUE"""),"2022-04-08 03:58:21 UTC")</f>
        <v>2022-04-08 03:58:21 UTC</v>
      </c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>
      <c r="A5853" s="2" t="s">
        <v>6470</v>
      </c>
      <c r="B5853" s="1"/>
      <c r="C5853" s="1"/>
      <c r="D5853" s="1"/>
      <c r="E5853" s="1"/>
      <c r="F5853" s="1" t="str">
        <f>IFERROR(__xludf.DUMMYFUNCTION("""COMPUTED_VALUE"""),"2022-04-08 03:58:10 UTC")</f>
        <v>2022-04-08 03:58:10 UTC</v>
      </c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>
      <c r="A5854" s="2" t="s">
        <v>6471</v>
      </c>
      <c r="B5854" s="2" t="s">
        <v>6462</v>
      </c>
      <c r="C5854" s="1"/>
      <c r="D5854" s="1"/>
      <c r="E5854" s="1"/>
      <c r="F5854" s="1" t="str">
        <f>IFERROR(__xludf.DUMMYFUNCTION("""COMPUTED_VALUE"""),"2022-04-08 03:47:37 UTC")</f>
        <v>2022-04-08 03:47:37 UTC</v>
      </c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>
      <c r="A5855" s="2" t="s">
        <v>6472</v>
      </c>
      <c r="B5855" s="1"/>
      <c r="C5855" s="1"/>
      <c r="D5855" s="1"/>
      <c r="E5855" s="1"/>
      <c r="F5855" s="1" t="str">
        <f>IFERROR(__xludf.DUMMYFUNCTION("""COMPUTED_VALUE"""),"2022-04-08 03:43:32 UTC")</f>
        <v>2022-04-08 03:43:32 UTC</v>
      </c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>
      <c r="A5856" s="2" t="s">
        <v>6473</v>
      </c>
      <c r="B5856" s="1"/>
      <c r="C5856" s="1"/>
      <c r="D5856" s="1"/>
      <c r="E5856" s="1"/>
      <c r="F5856" s="1" t="str">
        <f>IFERROR(__xludf.DUMMYFUNCTION("""COMPUTED_VALUE"""),"2022-04-08 03:41:09 UTC")</f>
        <v>2022-04-08 03:41:09 UTC</v>
      </c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>
      <c r="A5857" s="2" t="s">
        <v>6474</v>
      </c>
      <c r="B5857" s="1"/>
      <c r="C5857" s="1"/>
      <c r="D5857" s="1"/>
      <c r="E5857" s="1"/>
      <c r="F5857" s="1" t="str">
        <f>IFERROR(__xludf.DUMMYFUNCTION("""COMPUTED_VALUE"""),"2022-04-08 01:42:42 UTC")</f>
        <v>2022-04-08 01:42:42 UTC</v>
      </c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>
      <c r="A5858" s="2" t="s">
        <v>6475</v>
      </c>
      <c r="B5858" s="1"/>
      <c r="C5858" s="1"/>
      <c r="D5858" s="1"/>
      <c r="E5858" s="1"/>
      <c r="F5858" s="1" t="str">
        <f>IFERROR(__xludf.DUMMYFUNCTION("""COMPUTED_VALUE"""),"2022-04-08 01:29:01 UTC")</f>
        <v>2022-04-08 01:29:01 UTC</v>
      </c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>
      <c r="A5859" s="2" t="s">
        <v>6476</v>
      </c>
      <c r="B5859" s="1"/>
      <c r="C5859" s="1"/>
      <c r="D5859" s="1"/>
      <c r="E5859" s="1"/>
      <c r="F5859" s="1" t="str">
        <f>IFERROR(__xludf.DUMMYFUNCTION("""COMPUTED_VALUE"""),"2022-04-08 01:26:15 UTC")</f>
        <v>2022-04-08 01:26:15 UTC</v>
      </c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>
      <c r="A5860" s="2" t="s">
        <v>6477</v>
      </c>
      <c r="B5860" s="1"/>
      <c r="C5860" s="1"/>
      <c r="D5860" s="1"/>
      <c r="E5860" s="1"/>
      <c r="F5860" s="1" t="str">
        <f>IFERROR(__xludf.DUMMYFUNCTION("""COMPUTED_VALUE"""),"2022-04-08 01:21:21 UTC")</f>
        <v>2022-04-08 01:21:21 UTC</v>
      </c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>
      <c r="A5861" s="2" t="s">
        <v>6478</v>
      </c>
      <c r="B5861" s="1"/>
      <c r="C5861" s="1"/>
      <c r="D5861" s="1"/>
      <c r="E5861" s="1"/>
      <c r="F5861" s="1" t="str">
        <f>IFERROR(__xludf.DUMMYFUNCTION("""COMPUTED_VALUE"""),"2022-04-08 01:13:58 UTC")</f>
        <v>2022-04-08 01:13:58 UTC</v>
      </c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>
      <c r="A5862" s="2" t="s">
        <v>6479</v>
      </c>
      <c r="B5862" s="1"/>
      <c r="C5862" s="1"/>
      <c r="D5862" s="1"/>
      <c r="E5862" s="1"/>
      <c r="F5862" s="1" t="str">
        <f>IFERROR(__xludf.DUMMYFUNCTION("""COMPUTED_VALUE"""),"2022-04-08 01:13:53 UTC")</f>
        <v>2022-04-08 01:13:53 UTC</v>
      </c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>
      <c r="A5863" s="2" t="s">
        <v>6480</v>
      </c>
      <c r="B5863" s="1"/>
      <c r="C5863" s="1"/>
      <c r="D5863" s="1"/>
      <c r="E5863" s="1"/>
      <c r="F5863" s="1" t="str">
        <f>IFERROR(__xludf.DUMMYFUNCTION("""COMPUTED_VALUE"""),"2022-04-08 01:11:33 UTC")</f>
        <v>2022-04-08 01:11:33 UTC</v>
      </c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>
      <c r="A5864" s="2" t="s">
        <v>6481</v>
      </c>
      <c r="B5864" s="1"/>
      <c r="C5864" s="1"/>
      <c r="D5864" s="1"/>
      <c r="E5864" s="1"/>
      <c r="F5864" s="1" t="str">
        <f>IFERROR(__xludf.DUMMYFUNCTION("""COMPUTED_VALUE"""),"2022-04-08 01:05:41 UTC")</f>
        <v>2022-04-08 01:05:41 UTC</v>
      </c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>
      <c r="A5865" s="2" t="s">
        <v>6482</v>
      </c>
      <c r="B5865" s="1"/>
      <c r="C5865" s="1"/>
      <c r="D5865" s="1"/>
      <c r="E5865" s="1"/>
      <c r="F5865" s="1" t="str">
        <f>IFERROR(__xludf.DUMMYFUNCTION("""COMPUTED_VALUE"""),"2022-04-08 01:05:36 UTC")</f>
        <v>2022-04-08 01:05:36 UTC</v>
      </c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>
      <c r="A5866" s="2" t="s">
        <v>6483</v>
      </c>
      <c r="B5866" s="1"/>
      <c r="C5866" s="1"/>
      <c r="D5866" s="1"/>
      <c r="E5866" s="1"/>
      <c r="F5866" s="1" t="str">
        <f>IFERROR(__xludf.DUMMYFUNCTION("""COMPUTED_VALUE"""),"2022-04-08 00:55:15 UTC")</f>
        <v>2022-04-08 00:55:15 UTC</v>
      </c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>
      <c r="A5867" s="2" t="s">
        <v>6484</v>
      </c>
      <c r="B5867" s="1"/>
      <c r="C5867" s="1"/>
      <c r="D5867" s="1"/>
      <c r="E5867" s="1"/>
      <c r="F5867" s="1" t="str">
        <f>IFERROR(__xludf.DUMMYFUNCTION("""COMPUTED_VALUE"""),"2022-04-08 00:46:10 UTC")</f>
        <v>2022-04-08 00:46:10 UTC</v>
      </c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>
      <c r="A5868" s="2" t="s">
        <v>6485</v>
      </c>
      <c r="B5868" s="1"/>
      <c r="C5868" s="1"/>
      <c r="D5868" s="1"/>
      <c r="E5868" s="1"/>
      <c r="F5868" s="1" t="str">
        <f>IFERROR(__xludf.DUMMYFUNCTION("""COMPUTED_VALUE"""),"2022-04-08 00:45:28 UTC")</f>
        <v>2022-04-08 00:45:28 UTC</v>
      </c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>
      <c r="A5869" s="2" t="s">
        <v>6486</v>
      </c>
      <c r="B5869" s="1"/>
      <c r="C5869" s="1"/>
      <c r="D5869" s="1"/>
      <c r="E5869" s="1"/>
      <c r="F5869" s="1" t="str">
        <f>IFERROR(__xludf.DUMMYFUNCTION("""COMPUTED_VALUE"""),"2022-04-08 00:45:20 UTC")</f>
        <v>2022-04-08 00:45:20 UTC</v>
      </c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>
      <c r="A5870" s="2" t="s">
        <v>6487</v>
      </c>
      <c r="B5870" s="1"/>
      <c r="C5870" s="1"/>
      <c r="D5870" s="1"/>
      <c r="E5870" s="1"/>
      <c r="F5870" s="1" t="str">
        <f>IFERROR(__xludf.DUMMYFUNCTION("""COMPUTED_VALUE"""),"2022-04-08 00:34:40 UTC")</f>
        <v>2022-04-08 00:34:40 UTC</v>
      </c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>
      <c r="A5871" s="2" t="s">
        <v>6488</v>
      </c>
      <c r="B5871" s="1"/>
      <c r="C5871" s="1"/>
      <c r="D5871" s="1"/>
      <c r="E5871" s="1"/>
      <c r="F5871" s="1" t="str">
        <f>IFERROR(__xludf.DUMMYFUNCTION("""COMPUTED_VALUE"""),"2022-04-08 00:30:42 UTC")</f>
        <v>2022-04-08 00:30:42 UTC</v>
      </c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>
      <c r="A5872" s="2" t="s">
        <v>6489</v>
      </c>
      <c r="B5872" s="2" t="s">
        <v>6490</v>
      </c>
      <c r="C5872" s="1"/>
      <c r="D5872" s="1"/>
      <c r="E5872" s="1"/>
      <c r="F5872" s="1" t="str">
        <f>IFERROR(__xludf.DUMMYFUNCTION("""COMPUTED_VALUE"""),"2022-04-07 23:24:44 UTC")</f>
        <v>2022-04-07 23:24:44 UTC</v>
      </c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>
      <c r="A5873" s="2" t="s">
        <v>6491</v>
      </c>
      <c r="B5873" s="2" t="s">
        <v>6490</v>
      </c>
      <c r="C5873" s="1"/>
      <c r="D5873" s="1"/>
      <c r="E5873" s="1"/>
      <c r="F5873" s="1" t="str">
        <f>IFERROR(__xludf.DUMMYFUNCTION("""COMPUTED_VALUE"""),"2022-04-07 21:36:21 UTC")</f>
        <v>2022-04-07 21:36:21 UTC</v>
      </c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>
      <c r="A5874" s="2" t="s">
        <v>6492</v>
      </c>
      <c r="B5874" s="1"/>
      <c r="C5874" s="1"/>
      <c r="D5874" s="1"/>
      <c r="E5874" s="1"/>
      <c r="F5874" s="1" t="str">
        <f>IFERROR(__xludf.DUMMYFUNCTION("""COMPUTED_VALUE"""),"2022-04-07 16:38:16 UTC")</f>
        <v>2022-04-07 16:38:16 UTC</v>
      </c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>
      <c r="A5875" s="2" t="s">
        <v>6493</v>
      </c>
      <c r="B5875" s="2" t="s">
        <v>6490</v>
      </c>
      <c r="C5875" s="1"/>
      <c r="D5875" s="1"/>
      <c r="E5875" s="1"/>
      <c r="F5875" s="1" t="str">
        <f>IFERROR(__xludf.DUMMYFUNCTION("""COMPUTED_VALUE"""),"2022-04-07 16:25:04 UTC")</f>
        <v>2022-04-07 16:25:04 UTC</v>
      </c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>
      <c r="A5876" s="2" t="s">
        <v>6494</v>
      </c>
      <c r="B5876" s="1"/>
      <c r="C5876" s="1"/>
      <c r="D5876" s="1"/>
      <c r="E5876" s="1"/>
      <c r="F5876" s="1" t="str">
        <f>IFERROR(__xludf.DUMMYFUNCTION("""COMPUTED_VALUE"""),"2022-04-07 14:56:49 UTC")</f>
        <v>2022-04-07 14:56:49 UTC</v>
      </c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>
      <c r="A5877" s="2" t="s">
        <v>6495</v>
      </c>
      <c r="B5877" s="1"/>
      <c r="C5877" s="1"/>
      <c r="D5877" s="1"/>
      <c r="E5877" s="1"/>
      <c r="F5877" s="1" t="str">
        <f>IFERROR(__xludf.DUMMYFUNCTION("""COMPUTED_VALUE"""),"2022-04-07 14:43:12 UTC")</f>
        <v>2022-04-07 14:43:12 UTC</v>
      </c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>
      <c r="A5878" s="2" t="s">
        <v>6496</v>
      </c>
      <c r="B5878" s="1"/>
      <c r="C5878" s="1"/>
      <c r="D5878" s="1"/>
      <c r="E5878" s="1"/>
      <c r="F5878" s="1" t="str">
        <f>IFERROR(__xludf.DUMMYFUNCTION("""COMPUTED_VALUE"""),"2022-04-07 14:43:09 UTC")</f>
        <v>2022-04-07 14:43:09 UTC</v>
      </c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>
      <c r="A5879" s="2" t="s">
        <v>6497</v>
      </c>
      <c r="B5879" s="1"/>
      <c r="C5879" s="1"/>
      <c r="D5879" s="1"/>
      <c r="E5879" s="1"/>
      <c r="F5879" s="1" t="str">
        <f>IFERROR(__xludf.DUMMYFUNCTION("""COMPUTED_VALUE"""),"2022-04-07 14:07:56 UTC")</f>
        <v>2022-04-07 14:07:56 UTC</v>
      </c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>
      <c r="A5880" s="2" t="s">
        <v>6498</v>
      </c>
      <c r="B5880" s="1"/>
      <c r="C5880" s="1"/>
      <c r="D5880" s="1"/>
      <c r="E5880" s="1"/>
      <c r="F5880" s="1" t="str">
        <f>IFERROR(__xludf.DUMMYFUNCTION("""COMPUTED_VALUE"""),"2022-04-07 14:00:09 UTC")</f>
        <v>2022-04-07 14:00:09 UTC</v>
      </c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>
      <c r="A5881" s="2" t="s">
        <v>6499</v>
      </c>
      <c r="B5881" s="1"/>
      <c r="C5881" s="1"/>
      <c r="D5881" s="1"/>
      <c r="E5881" s="1"/>
      <c r="F5881" s="1" t="str">
        <f>IFERROR(__xludf.DUMMYFUNCTION("""COMPUTED_VALUE"""),"2022-04-07 14:00:06 UTC")</f>
        <v>2022-04-07 14:00:06 UTC</v>
      </c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>
      <c r="A5882" s="2" t="s">
        <v>6500</v>
      </c>
      <c r="B5882" s="1"/>
      <c r="C5882" s="1"/>
      <c r="D5882" s="1"/>
      <c r="E5882" s="1"/>
      <c r="F5882" s="1" t="str">
        <f>IFERROR(__xludf.DUMMYFUNCTION("""COMPUTED_VALUE"""),"2022-04-07 13:47:31 UTC")</f>
        <v>2022-04-07 13:47:31 UTC</v>
      </c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>
      <c r="A5883" s="2" t="s">
        <v>6501</v>
      </c>
      <c r="B5883" s="1"/>
      <c r="C5883" s="1"/>
      <c r="D5883" s="1"/>
      <c r="E5883" s="1"/>
      <c r="F5883" s="1" t="str">
        <f>IFERROR(__xludf.DUMMYFUNCTION("""COMPUTED_VALUE"""),"2022-04-07 13:38:27 UTC")</f>
        <v>2022-04-07 13:38:27 UTC</v>
      </c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>
      <c r="A5884" s="2" t="s">
        <v>6502</v>
      </c>
      <c r="B5884" s="1"/>
      <c r="C5884" s="1"/>
      <c r="D5884" s="1"/>
      <c r="E5884" s="1"/>
      <c r="F5884" s="1" t="str">
        <f>IFERROR(__xludf.DUMMYFUNCTION("""COMPUTED_VALUE"""),"2022-04-07 13:38:25 UTC")</f>
        <v>2022-04-07 13:38:25 UTC</v>
      </c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>
      <c r="A5885" s="2" t="s">
        <v>6503</v>
      </c>
      <c r="B5885" s="1"/>
      <c r="C5885" s="1"/>
      <c r="D5885" s="1"/>
      <c r="E5885" s="1"/>
      <c r="F5885" s="1" t="str">
        <f>IFERROR(__xludf.DUMMYFUNCTION("""COMPUTED_VALUE"""),"2022-04-07 13:35:14 UTC")</f>
        <v>2022-04-07 13:35:14 UTC</v>
      </c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>
      <c r="A5886" s="2" t="s">
        <v>6504</v>
      </c>
      <c r="B5886" s="1"/>
      <c r="C5886" s="1"/>
      <c r="D5886" s="1"/>
      <c r="E5886" s="1"/>
      <c r="F5886" s="1" t="str">
        <f>IFERROR(__xludf.DUMMYFUNCTION("""COMPUTED_VALUE"""),"2022-04-07 13:35:11 UTC")</f>
        <v>2022-04-07 13:35:11 UTC</v>
      </c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>
      <c r="A5887" s="2" t="s">
        <v>6505</v>
      </c>
      <c r="B5887" s="1"/>
      <c r="C5887" s="1"/>
      <c r="D5887" s="1"/>
      <c r="E5887" s="1"/>
      <c r="F5887" s="1" t="str">
        <f>IFERROR(__xludf.DUMMYFUNCTION("""COMPUTED_VALUE"""),"2022-04-07 13:24:46 UTC")</f>
        <v>2022-04-07 13:24:46 UTC</v>
      </c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>
      <c r="A5888" s="2" t="s">
        <v>6506</v>
      </c>
      <c r="B5888" s="1"/>
      <c r="C5888" s="1"/>
      <c r="D5888" s="1"/>
      <c r="E5888" s="1"/>
      <c r="F5888" s="1" t="str">
        <f>IFERROR(__xludf.DUMMYFUNCTION("""COMPUTED_VALUE"""),"2022-04-07 12:19:16 UTC")</f>
        <v>2022-04-07 12:19:16 UTC</v>
      </c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>
      <c r="A5889" s="2" t="s">
        <v>6507</v>
      </c>
      <c r="B5889" s="1"/>
      <c r="C5889" s="1"/>
      <c r="D5889" s="1"/>
      <c r="E5889" s="1"/>
      <c r="F5889" s="1" t="str">
        <f>IFERROR(__xludf.DUMMYFUNCTION("""COMPUTED_VALUE"""),"2022-04-07 12:08:07 UTC")</f>
        <v>2022-04-07 12:08:07 UTC</v>
      </c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>
      <c r="A5890" s="2" t="s">
        <v>6508</v>
      </c>
      <c r="B5890" s="1"/>
      <c r="C5890" s="1"/>
      <c r="D5890" s="1"/>
      <c r="E5890" s="1"/>
      <c r="F5890" s="1" t="str">
        <f>IFERROR(__xludf.DUMMYFUNCTION("""COMPUTED_VALUE"""),"2022-04-07 12:02:34 UTC")</f>
        <v>2022-04-07 12:02:34 UTC</v>
      </c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>
      <c r="A5891" s="2" t="s">
        <v>6509</v>
      </c>
      <c r="B5891" s="2" t="s">
        <v>6490</v>
      </c>
      <c r="C5891" s="1"/>
      <c r="D5891" s="1"/>
      <c r="E5891" s="1"/>
      <c r="F5891" s="1" t="str">
        <f>IFERROR(__xludf.DUMMYFUNCTION("""COMPUTED_VALUE"""),"2022-04-07 11:54:14 UTC")</f>
        <v>2022-04-07 11:54:14 UTC</v>
      </c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>
      <c r="A5892" s="2" t="s">
        <v>6510</v>
      </c>
      <c r="B5892" s="1"/>
      <c r="C5892" s="1"/>
      <c r="D5892" s="1"/>
      <c r="E5892" s="1"/>
      <c r="F5892" s="1" t="str">
        <f>IFERROR(__xludf.DUMMYFUNCTION("""COMPUTED_VALUE"""),"2022-04-07 11:21:15 UTC")</f>
        <v>2022-04-07 11:21:15 UTC</v>
      </c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>
      <c r="A5893" s="2" t="s">
        <v>6511</v>
      </c>
      <c r="B5893" s="1"/>
      <c r="C5893" s="1"/>
      <c r="D5893" s="1"/>
      <c r="E5893" s="1"/>
      <c r="F5893" s="1" t="str">
        <f>IFERROR(__xludf.DUMMYFUNCTION("""COMPUTED_VALUE"""),"2022-04-07 11:21:13 UTC")</f>
        <v>2022-04-07 11:21:13 UTC</v>
      </c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>
      <c r="A5894" s="2" t="s">
        <v>6512</v>
      </c>
      <c r="B5894" s="1"/>
      <c r="C5894" s="1"/>
      <c r="D5894" s="1"/>
      <c r="E5894" s="1"/>
      <c r="F5894" s="1" t="str">
        <f>IFERROR(__xludf.DUMMYFUNCTION("""COMPUTED_VALUE"""),"2022-04-07 11:19:15 UTC")</f>
        <v>2022-04-07 11:19:15 UTC</v>
      </c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>
      <c r="A5895" s="2" t="s">
        <v>6513</v>
      </c>
      <c r="B5895" s="1"/>
      <c r="C5895" s="1"/>
      <c r="D5895" s="1"/>
      <c r="E5895" s="1"/>
      <c r="F5895" s="1" t="str">
        <f>IFERROR(__xludf.DUMMYFUNCTION("""COMPUTED_VALUE"""),"2022-04-07 11:06:26 UTC")</f>
        <v>2022-04-07 11:06:26 UTC</v>
      </c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>
      <c r="A5896" s="2" t="s">
        <v>6514</v>
      </c>
      <c r="B5896" s="1"/>
      <c r="C5896" s="1"/>
      <c r="D5896" s="1"/>
      <c r="E5896" s="1"/>
      <c r="F5896" s="1" t="str">
        <f>IFERROR(__xludf.DUMMYFUNCTION("""COMPUTED_VALUE"""),"2022-04-07 11:06:24 UTC")</f>
        <v>2022-04-07 11:06:24 UTC</v>
      </c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>
      <c r="A5897" s="2" t="s">
        <v>6515</v>
      </c>
      <c r="B5897" s="1"/>
      <c r="C5897" s="1"/>
      <c r="D5897" s="1"/>
      <c r="E5897" s="1"/>
      <c r="F5897" s="1" t="str">
        <f>IFERROR(__xludf.DUMMYFUNCTION("""COMPUTED_VALUE"""),"2022-04-07 10:54:31 UTC")</f>
        <v>2022-04-07 10:54:31 UTC</v>
      </c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>
      <c r="A5898" s="2" t="s">
        <v>6516</v>
      </c>
      <c r="B5898" s="2" t="s">
        <v>6430</v>
      </c>
      <c r="C5898" s="1"/>
      <c r="D5898" s="1"/>
      <c r="E5898" s="1"/>
      <c r="F5898" s="1" t="str">
        <f>IFERROR(__xludf.DUMMYFUNCTION("""COMPUTED_VALUE"""),"2022-04-07 10:53:50 UTC")</f>
        <v>2022-04-07 10:53:50 UTC</v>
      </c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>
      <c r="A5899" s="2" t="s">
        <v>6517</v>
      </c>
      <c r="B5899" s="1"/>
      <c r="C5899" s="1"/>
      <c r="D5899" s="1"/>
      <c r="E5899" s="1"/>
      <c r="F5899" s="1" t="str">
        <f>IFERROR(__xludf.DUMMYFUNCTION("""COMPUTED_VALUE"""),"2022-04-07 10:22:54 UTC")</f>
        <v>2022-04-07 10:22:54 UTC</v>
      </c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>
      <c r="A5900" s="2" t="s">
        <v>6518</v>
      </c>
      <c r="B5900" s="1"/>
      <c r="C5900" s="1"/>
      <c r="D5900" s="1"/>
      <c r="E5900" s="1"/>
      <c r="F5900" s="1" t="str">
        <f>IFERROR(__xludf.DUMMYFUNCTION("""COMPUTED_VALUE"""),"2022-04-07 10:20:32 UTC")</f>
        <v>2022-04-07 10:20:32 UTC</v>
      </c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>
      <c r="A5901" s="2" t="s">
        <v>6519</v>
      </c>
      <c r="B5901" s="1"/>
      <c r="C5901" s="1"/>
      <c r="D5901" s="1"/>
      <c r="E5901" s="1"/>
      <c r="F5901" s="1" t="str">
        <f>IFERROR(__xludf.DUMMYFUNCTION("""COMPUTED_VALUE"""),"2022-04-07 10:20:29 UTC")</f>
        <v>2022-04-07 10:20:29 UTC</v>
      </c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>
      <c r="A5902" s="2" t="s">
        <v>6520</v>
      </c>
      <c r="B5902" s="1"/>
      <c r="C5902" s="1"/>
      <c r="D5902" s="1"/>
      <c r="E5902" s="1"/>
      <c r="F5902" s="1" t="str">
        <f>IFERROR(__xludf.DUMMYFUNCTION("""COMPUTED_VALUE"""),"2022-04-07 10:14:54 UTC")</f>
        <v>2022-04-07 10:14:54 UTC</v>
      </c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>
      <c r="A5903" s="2" t="s">
        <v>6521</v>
      </c>
      <c r="B5903" s="1"/>
      <c r="C5903" s="1"/>
      <c r="D5903" s="1"/>
      <c r="E5903" s="1"/>
      <c r="F5903" s="1" t="str">
        <f>IFERROR(__xludf.DUMMYFUNCTION("""COMPUTED_VALUE"""),"2022-04-07 10:12:20 UTC")</f>
        <v>2022-04-07 10:12:20 UTC</v>
      </c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>
      <c r="A5904" s="2" t="s">
        <v>6522</v>
      </c>
      <c r="B5904" s="1"/>
      <c r="C5904" s="1"/>
      <c r="D5904" s="1"/>
      <c r="E5904" s="1"/>
      <c r="F5904" s="1" t="str">
        <f>IFERROR(__xludf.DUMMYFUNCTION("""COMPUTED_VALUE"""),"2022-04-07 10:12:17 UTC")</f>
        <v>2022-04-07 10:12:17 UTC</v>
      </c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>
      <c r="A5905" s="2" t="s">
        <v>6523</v>
      </c>
      <c r="B5905" s="1"/>
      <c r="C5905" s="1"/>
      <c r="D5905" s="1"/>
      <c r="E5905" s="1"/>
      <c r="F5905" s="1" t="str">
        <f>IFERROR(__xludf.DUMMYFUNCTION("""COMPUTED_VALUE"""),"2022-04-07 10:10:58 UTC")</f>
        <v>2022-04-07 10:10:58 UTC</v>
      </c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>
      <c r="A5906" s="2" t="s">
        <v>6524</v>
      </c>
      <c r="B5906" s="1"/>
      <c r="C5906" s="1"/>
      <c r="D5906" s="1"/>
      <c r="E5906" s="1"/>
      <c r="F5906" s="1" t="str">
        <f>IFERROR(__xludf.DUMMYFUNCTION("""COMPUTED_VALUE"""),"2022-04-07 10:10:56 UTC")</f>
        <v>2022-04-07 10:10:56 UTC</v>
      </c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>
      <c r="A5907" s="2" t="s">
        <v>6525</v>
      </c>
      <c r="B5907" s="1"/>
      <c r="C5907" s="1"/>
      <c r="D5907" s="1"/>
      <c r="E5907" s="1"/>
      <c r="F5907" s="1" t="str">
        <f>IFERROR(__xludf.DUMMYFUNCTION("""COMPUTED_VALUE"""),"2022-04-07 09:32:31 UTC")</f>
        <v>2022-04-07 09:32:31 UTC</v>
      </c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>
      <c r="A5908" s="2" t="s">
        <v>6526</v>
      </c>
      <c r="B5908" s="1"/>
      <c r="C5908" s="1"/>
      <c r="D5908" s="1"/>
      <c r="E5908" s="1"/>
      <c r="F5908" s="1" t="str">
        <f>IFERROR(__xludf.DUMMYFUNCTION("""COMPUTED_VALUE"""),"2022-04-07 09:28:46 UTC")</f>
        <v>2022-04-07 09:28:46 UTC</v>
      </c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>
      <c r="A5909" s="2" t="s">
        <v>6527</v>
      </c>
      <c r="B5909" s="1"/>
      <c r="C5909" s="1"/>
      <c r="D5909" s="1"/>
      <c r="E5909" s="1"/>
      <c r="F5909" s="1" t="str">
        <f>IFERROR(__xludf.DUMMYFUNCTION("""COMPUTED_VALUE"""),"2022-04-07 09:22:25 UTC")</f>
        <v>2022-04-07 09:22:25 UTC</v>
      </c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>
      <c r="A5910" s="2" t="s">
        <v>6528</v>
      </c>
      <c r="B5910" s="1"/>
      <c r="C5910" s="1"/>
      <c r="D5910" s="1"/>
      <c r="E5910" s="1"/>
      <c r="F5910" s="1" t="str">
        <f>IFERROR(__xludf.DUMMYFUNCTION("""COMPUTED_VALUE"""),"2022-04-07 09:22:14 UTC")</f>
        <v>2022-04-07 09:22:14 UTC</v>
      </c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>
      <c r="A5911" s="2" t="s">
        <v>6529</v>
      </c>
      <c r="B5911" s="1"/>
      <c r="C5911" s="1"/>
      <c r="D5911" s="1"/>
      <c r="E5911" s="1"/>
      <c r="F5911" s="1" t="str">
        <f>IFERROR(__xludf.DUMMYFUNCTION("""COMPUTED_VALUE"""),"2022-04-07 09:12:40 UTC")</f>
        <v>2022-04-07 09:12:40 UTC</v>
      </c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>
      <c r="A5912" s="2" t="s">
        <v>6530</v>
      </c>
      <c r="B5912" s="1"/>
      <c r="C5912" s="1"/>
      <c r="D5912" s="1"/>
      <c r="E5912" s="1"/>
      <c r="F5912" s="1" t="str">
        <f>IFERROR(__xludf.DUMMYFUNCTION("""COMPUTED_VALUE"""),"2022-04-07 09:09:35 UTC")</f>
        <v>2022-04-07 09:09:35 UTC</v>
      </c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>
      <c r="A5913" s="2" t="s">
        <v>6531</v>
      </c>
      <c r="B5913" s="1"/>
      <c r="C5913" s="1"/>
      <c r="D5913" s="1"/>
      <c r="E5913" s="1"/>
      <c r="F5913" s="1" t="str">
        <f>IFERROR(__xludf.DUMMYFUNCTION("""COMPUTED_VALUE"""),"2022-04-07 09:09:17 UTC")</f>
        <v>2022-04-07 09:09:17 UTC</v>
      </c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>
      <c r="A5914" s="2" t="s">
        <v>6532</v>
      </c>
      <c r="B5914" s="1"/>
      <c r="C5914" s="1"/>
      <c r="D5914" s="1"/>
      <c r="E5914" s="1"/>
      <c r="F5914" s="1" t="str">
        <f>IFERROR(__xludf.DUMMYFUNCTION("""COMPUTED_VALUE"""),"2022-04-07 09:04:15 UTC")</f>
        <v>2022-04-07 09:04:15 UTC</v>
      </c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>
      <c r="A5915" s="2" t="s">
        <v>6533</v>
      </c>
      <c r="B5915" s="2" t="s">
        <v>6490</v>
      </c>
      <c r="C5915" s="1"/>
      <c r="D5915" s="1"/>
      <c r="E5915" s="1"/>
      <c r="F5915" s="1" t="str">
        <f>IFERROR(__xludf.DUMMYFUNCTION("""COMPUTED_VALUE"""),"2022-04-07 09:04:07 UTC")</f>
        <v>2022-04-07 09:04:07 UTC</v>
      </c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>
      <c r="A5916" s="2" t="s">
        <v>6534</v>
      </c>
      <c r="B5916" s="1"/>
      <c r="C5916" s="1"/>
      <c r="D5916" s="1"/>
      <c r="E5916" s="1"/>
      <c r="F5916" s="1" t="str">
        <f>IFERROR(__xludf.DUMMYFUNCTION("""COMPUTED_VALUE"""),"2022-04-07 09:01:51 UTC")</f>
        <v>2022-04-07 09:01:51 UTC</v>
      </c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>
      <c r="A5917" s="2" t="s">
        <v>6535</v>
      </c>
      <c r="B5917" s="1"/>
      <c r="C5917" s="1"/>
      <c r="D5917" s="1"/>
      <c r="E5917" s="1"/>
      <c r="F5917" s="1" t="str">
        <f>IFERROR(__xludf.DUMMYFUNCTION("""COMPUTED_VALUE"""),"2022-04-07 08:43:15 UTC")</f>
        <v>2022-04-07 08:43:15 UTC</v>
      </c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>
      <c r="A5918" s="2" t="s">
        <v>6536</v>
      </c>
      <c r="B5918" s="1"/>
      <c r="C5918" s="1"/>
      <c r="D5918" s="1"/>
      <c r="E5918" s="1"/>
      <c r="F5918" s="1" t="str">
        <f>IFERROR(__xludf.DUMMYFUNCTION("""COMPUTED_VALUE"""),"2022-04-07 08:42:25 UTC")</f>
        <v>2022-04-07 08:42:25 UTC</v>
      </c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>
      <c r="A5919" s="2" t="s">
        <v>6537</v>
      </c>
      <c r="B5919" s="1"/>
      <c r="C5919" s="1"/>
      <c r="D5919" s="1"/>
      <c r="E5919" s="1"/>
      <c r="F5919" s="1" t="str">
        <f>IFERROR(__xludf.DUMMYFUNCTION("""COMPUTED_VALUE"""),"2022-04-07 08:42:22 UTC")</f>
        <v>2022-04-07 08:42:22 UTC</v>
      </c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>
      <c r="A5920" s="2" t="s">
        <v>6538</v>
      </c>
      <c r="B5920" s="1"/>
      <c r="C5920" s="1"/>
      <c r="D5920" s="1"/>
      <c r="E5920" s="1"/>
      <c r="F5920" s="1" t="str">
        <f>IFERROR(__xludf.DUMMYFUNCTION("""COMPUTED_VALUE"""),"2022-04-07 07:38:16 UTC")</f>
        <v>2022-04-07 07:38:16 UTC</v>
      </c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>
      <c r="A5921" s="2" t="s">
        <v>6539</v>
      </c>
      <c r="B5921" s="1"/>
      <c r="C5921" s="1"/>
      <c r="D5921" s="1"/>
      <c r="E5921" s="1"/>
      <c r="F5921" s="1" t="str">
        <f>IFERROR(__xludf.DUMMYFUNCTION("""COMPUTED_VALUE"""),"2022-04-07 07:09:19 UTC")</f>
        <v>2022-04-07 07:09:19 UTC</v>
      </c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>
      <c r="A5922" s="2" t="s">
        <v>6540</v>
      </c>
      <c r="B5922" s="1"/>
      <c r="C5922" s="1"/>
      <c r="D5922" s="1"/>
      <c r="E5922" s="1"/>
      <c r="F5922" s="1" t="str">
        <f>IFERROR(__xludf.DUMMYFUNCTION("""COMPUTED_VALUE"""),"2022-04-07 06:31:40 UTC")</f>
        <v>2022-04-07 06:31:40 UTC</v>
      </c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>
      <c r="A5923" s="2" t="s">
        <v>6541</v>
      </c>
      <c r="B5923" s="1"/>
      <c r="C5923" s="1"/>
      <c r="D5923" s="1"/>
      <c r="E5923" s="1"/>
      <c r="F5923" s="1" t="str">
        <f>IFERROR(__xludf.DUMMYFUNCTION("""COMPUTED_VALUE"""),"2022-04-07 05:28:11 UTC")</f>
        <v>2022-04-07 05:28:11 UTC</v>
      </c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>
      <c r="A5924" s="2" t="s">
        <v>6542</v>
      </c>
      <c r="B5924" s="1"/>
      <c r="C5924" s="1"/>
      <c r="D5924" s="1"/>
      <c r="E5924" s="1"/>
      <c r="F5924" s="1" t="str">
        <f>IFERROR(__xludf.DUMMYFUNCTION("""COMPUTED_VALUE"""),"2022-04-07 05:20:04 UTC")</f>
        <v>2022-04-07 05:20:04 UTC</v>
      </c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>
      <c r="A5925" s="2" t="s">
        <v>6543</v>
      </c>
      <c r="B5925" s="2" t="s">
        <v>6544</v>
      </c>
      <c r="C5925" s="1"/>
      <c r="D5925" s="1"/>
      <c r="E5925" s="1"/>
      <c r="F5925" s="1" t="str">
        <f>IFERROR(__xludf.DUMMYFUNCTION("""COMPUTED_VALUE"""),"2022-04-07 05:10:58 UTC")</f>
        <v>2022-04-07 05:10:58 UTC</v>
      </c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>
      <c r="A5926" s="2" t="s">
        <v>6545</v>
      </c>
      <c r="B5926" s="2" t="s">
        <v>6546</v>
      </c>
      <c r="C5926" s="1"/>
      <c r="D5926" s="1"/>
      <c r="E5926" s="1"/>
      <c r="F5926" s="1" t="str">
        <f>IFERROR(__xludf.DUMMYFUNCTION("""COMPUTED_VALUE"""),"2022-04-07 05:06:44 UTC")</f>
        <v>2022-04-07 05:06:44 UTC</v>
      </c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>
      <c r="A5927" s="2" t="s">
        <v>6547</v>
      </c>
      <c r="B5927" s="2" t="s">
        <v>6546</v>
      </c>
      <c r="C5927" s="1"/>
      <c r="D5927" s="1"/>
      <c r="E5927" s="1"/>
      <c r="F5927" s="1" t="str">
        <f>IFERROR(__xludf.DUMMYFUNCTION("""COMPUTED_VALUE"""),"2022-04-07 05:06:15 UTC")</f>
        <v>2022-04-07 05:06:15 UTC</v>
      </c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>
      <c r="A5928" s="2" t="s">
        <v>6548</v>
      </c>
      <c r="B5928" s="1"/>
      <c r="C5928" s="1"/>
      <c r="D5928" s="1"/>
      <c r="E5928" s="1"/>
      <c r="F5928" s="1" t="str">
        <f>IFERROR(__xludf.DUMMYFUNCTION("""COMPUTED_VALUE"""),"2022-04-07 05:06:13 UTC")</f>
        <v>2022-04-07 05:06:13 UTC</v>
      </c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>
      <c r="A5929" s="2" t="s">
        <v>6549</v>
      </c>
      <c r="B5929" s="1"/>
      <c r="C5929" s="1"/>
      <c r="D5929" s="1"/>
      <c r="E5929" s="1"/>
      <c r="F5929" s="1" t="str">
        <f>IFERROR(__xludf.DUMMYFUNCTION("""COMPUTED_VALUE"""),"2022-04-07 05:05:54 UTC")</f>
        <v>2022-04-07 05:05:54 UTC</v>
      </c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>
      <c r="A5930" s="2" t="s">
        <v>6550</v>
      </c>
      <c r="B5930" s="1"/>
      <c r="C5930" s="1"/>
      <c r="D5930" s="1"/>
      <c r="E5930" s="1"/>
      <c r="F5930" s="1" t="str">
        <f>IFERROR(__xludf.DUMMYFUNCTION("""COMPUTED_VALUE"""),"2022-04-07 05:05:52 UTC")</f>
        <v>2022-04-07 05:05:52 UTC</v>
      </c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>
      <c r="A5931" s="2" t="s">
        <v>6551</v>
      </c>
      <c r="B5931" s="1"/>
      <c r="C5931" s="1"/>
      <c r="D5931" s="1"/>
      <c r="E5931" s="1"/>
      <c r="F5931" s="1" t="str">
        <f>IFERROR(__xludf.DUMMYFUNCTION("""COMPUTED_VALUE"""),"2022-04-07 05:05:49 UTC")</f>
        <v>2022-04-07 05:05:49 UTC</v>
      </c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>
      <c r="A5932" s="2" t="s">
        <v>6552</v>
      </c>
      <c r="B5932" s="1"/>
      <c r="C5932" s="1"/>
      <c r="D5932" s="1"/>
      <c r="E5932" s="1"/>
      <c r="F5932" s="1" t="str">
        <f>IFERROR(__xludf.DUMMYFUNCTION("""COMPUTED_VALUE"""),"2022-04-07 05:05:47 UTC")</f>
        <v>2022-04-07 05:05:47 UTC</v>
      </c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>
      <c r="A5933" s="2" t="s">
        <v>6553</v>
      </c>
      <c r="B5933" s="1"/>
      <c r="C5933" s="1"/>
      <c r="D5933" s="1"/>
      <c r="E5933" s="1"/>
      <c r="F5933" s="1" t="str">
        <f>IFERROR(__xludf.DUMMYFUNCTION("""COMPUTED_VALUE"""),"2022-04-07 05:05:41 UTC")</f>
        <v>2022-04-07 05:05:41 UTC</v>
      </c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>
      <c r="A5934" s="2" t="s">
        <v>6554</v>
      </c>
      <c r="B5934" s="2" t="s">
        <v>6546</v>
      </c>
      <c r="C5934" s="1"/>
      <c r="D5934" s="1"/>
      <c r="E5934" s="1"/>
      <c r="F5934" s="1" t="str">
        <f>IFERROR(__xludf.DUMMYFUNCTION("""COMPUTED_VALUE"""),"2022-04-07 05:05:39 UTC")</f>
        <v>2022-04-07 05:05:39 UTC</v>
      </c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>
      <c r="A5935" s="2" t="s">
        <v>6555</v>
      </c>
      <c r="B5935" s="2" t="s">
        <v>6546</v>
      </c>
      <c r="C5935" s="1"/>
      <c r="D5935" s="1"/>
      <c r="E5935" s="1"/>
      <c r="F5935" s="1" t="str">
        <f>IFERROR(__xludf.DUMMYFUNCTION("""COMPUTED_VALUE"""),"2022-04-07 05:04:58 UTC")</f>
        <v>2022-04-07 05:04:58 UTC</v>
      </c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>
      <c r="A5936" s="2" t="s">
        <v>6556</v>
      </c>
      <c r="B5936" s="1"/>
      <c r="C5936" s="1"/>
      <c r="D5936" s="1"/>
      <c r="E5936" s="1"/>
      <c r="F5936" s="1" t="str">
        <f>IFERROR(__xludf.DUMMYFUNCTION("""COMPUTED_VALUE"""),"2022-04-07 04:36:40 UTC")</f>
        <v>2022-04-07 04:36:40 UTC</v>
      </c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>
      <c r="A5937" s="2" t="s">
        <v>6557</v>
      </c>
      <c r="B5937" s="1"/>
      <c r="C5937" s="1"/>
      <c r="D5937" s="1"/>
      <c r="E5937" s="1"/>
      <c r="F5937" s="1" t="str">
        <f>IFERROR(__xludf.DUMMYFUNCTION("""COMPUTED_VALUE"""),"2022-04-07 04:30:35 UTC")</f>
        <v>2022-04-07 04:30:35 UTC</v>
      </c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>
      <c r="A5938" s="2" t="s">
        <v>6558</v>
      </c>
      <c r="B5938" s="1"/>
      <c r="C5938" s="1"/>
      <c r="D5938" s="1"/>
      <c r="E5938" s="1"/>
      <c r="F5938" s="1" t="str">
        <f>IFERROR(__xludf.DUMMYFUNCTION("""COMPUTED_VALUE"""),"2022-04-07 04:15:57 UTC")</f>
        <v>2022-04-07 04:15:57 UTC</v>
      </c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>
      <c r="A5939" s="2" t="s">
        <v>6559</v>
      </c>
      <c r="B5939" s="1"/>
      <c r="C5939" s="1"/>
      <c r="D5939" s="1"/>
      <c r="E5939" s="1"/>
      <c r="F5939" s="1" t="str">
        <f>IFERROR(__xludf.DUMMYFUNCTION("""COMPUTED_VALUE"""),"2022-04-07 04:13:57 UTC")</f>
        <v>2022-04-07 04:13:57 UTC</v>
      </c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>
      <c r="A5940" s="2" t="s">
        <v>6560</v>
      </c>
      <c r="B5940" s="2" t="s">
        <v>6561</v>
      </c>
      <c r="C5940" s="1"/>
      <c r="D5940" s="1"/>
      <c r="E5940" s="1"/>
      <c r="F5940" s="1" t="str">
        <f>IFERROR(__xludf.DUMMYFUNCTION("""COMPUTED_VALUE"""),"2022-04-07 04:11:48 UTC")</f>
        <v>2022-04-07 04:11:48 UTC</v>
      </c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>
      <c r="A5941" s="2" t="s">
        <v>6562</v>
      </c>
      <c r="B5941" s="1"/>
      <c r="C5941" s="1"/>
      <c r="D5941" s="1"/>
      <c r="E5941" s="1"/>
      <c r="F5941" s="1" t="str">
        <f>IFERROR(__xludf.DUMMYFUNCTION("""COMPUTED_VALUE"""),"2022-04-07 03:41:38 UTC")</f>
        <v>2022-04-07 03:41:38 UTC</v>
      </c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>
      <c r="A5942" s="2" t="s">
        <v>6563</v>
      </c>
      <c r="B5942" s="1"/>
      <c r="C5942" s="1"/>
      <c r="D5942" s="1"/>
      <c r="E5942" s="1"/>
      <c r="F5942" s="1" t="str">
        <f>IFERROR(__xludf.DUMMYFUNCTION("""COMPUTED_VALUE"""),"2022-04-07 03:25:28 UTC")</f>
        <v>2022-04-07 03:25:28 UTC</v>
      </c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>
      <c r="A5943" s="2" t="s">
        <v>6564</v>
      </c>
      <c r="B5943" s="1"/>
      <c r="C5943" s="1"/>
      <c r="D5943" s="1"/>
      <c r="E5943" s="1"/>
      <c r="F5943" s="1" t="str">
        <f>IFERROR(__xludf.DUMMYFUNCTION("""COMPUTED_VALUE"""),"2022-04-07 03:16:43 UTC")</f>
        <v>2022-04-07 03:16:43 UTC</v>
      </c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>
      <c r="A5944" s="2" t="s">
        <v>6565</v>
      </c>
      <c r="B5944" s="1"/>
      <c r="C5944" s="1"/>
      <c r="D5944" s="1"/>
      <c r="E5944" s="1"/>
      <c r="F5944" s="1" t="str">
        <f>IFERROR(__xludf.DUMMYFUNCTION("""COMPUTED_VALUE"""),"2022-04-07 03:12:41 UTC")</f>
        <v>2022-04-07 03:12:41 UTC</v>
      </c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>
      <c r="A5945" s="2" t="s">
        <v>6566</v>
      </c>
      <c r="B5945" s="1"/>
      <c r="C5945" s="1"/>
      <c r="D5945" s="1"/>
      <c r="E5945" s="1"/>
      <c r="F5945" s="1" t="str">
        <f>IFERROR(__xludf.DUMMYFUNCTION("""COMPUTED_VALUE"""),"2022-04-07 03:10:40 UTC")</f>
        <v>2022-04-07 03:10:40 UTC</v>
      </c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>
      <c r="A5946" s="2" t="s">
        <v>6567</v>
      </c>
      <c r="B5946" s="1"/>
      <c r="C5946" s="1"/>
      <c r="D5946" s="1"/>
      <c r="E5946" s="1"/>
      <c r="F5946" s="1" t="str">
        <f>IFERROR(__xludf.DUMMYFUNCTION("""COMPUTED_VALUE"""),"2022-04-07 03:09:39 UTC")</f>
        <v>2022-04-07 03:09:39 UTC</v>
      </c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>
      <c r="A5947" s="2" t="s">
        <v>6568</v>
      </c>
      <c r="B5947" s="1"/>
      <c r="C5947" s="1"/>
      <c r="D5947" s="1"/>
      <c r="E5947" s="1"/>
      <c r="F5947" s="1" t="str">
        <f>IFERROR(__xludf.DUMMYFUNCTION("""COMPUTED_VALUE"""),"2022-04-07 03:08:46 UTC")</f>
        <v>2022-04-07 03:08:46 UTC</v>
      </c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>
      <c r="A5948" s="2" t="s">
        <v>6569</v>
      </c>
      <c r="B5948" s="1"/>
      <c r="C5948" s="1"/>
      <c r="D5948" s="1"/>
      <c r="E5948" s="1"/>
      <c r="F5948" s="1" t="str">
        <f>IFERROR(__xludf.DUMMYFUNCTION("""COMPUTED_VALUE"""),"2022-04-07 03:08:41 UTC")</f>
        <v>2022-04-07 03:08:41 UTC</v>
      </c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>
      <c r="A5949" s="2" t="s">
        <v>6570</v>
      </c>
      <c r="B5949" s="2" t="s">
        <v>6430</v>
      </c>
      <c r="C5949" s="1"/>
      <c r="D5949" s="1"/>
      <c r="E5949" s="1"/>
      <c r="F5949" s="1" t="str">
        <f>IFERROR(__xludf.DUMMYFUNCTION("""COMPUTED_VALUE"""),"2022-04-07 03:00:42 UTC")</f>
        <v>2022-04-07 03:00:42 UTC</v>
      </c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>
      <c r="A5950" s="2" t="s">
        <v>6571</v>
      </c>
      <c r="B5950" s="1"/>
      <c r="C5950" s="1"/>
      <c r="D5950" s="1"/>
      <c r="E5950" s="1"/>
      <c r="F5950" s="1" t="str">
        <f>IFERROR(__xludf.DUMMYFUNCTION("""COMPUTED_VALUE"""),"2022-04-07 03:00:09 UTC")</f>
        <v>2022-04-07 03:00:09 UTC</v>
      </c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>
      <c r="A5951" s="2" t="s">
        <v>6572</v>
      </c>
      <c r="B5951" s="1"/>
      <c r="C5951" s="1"/>
      <c r="D5951" s="1"/>
      <c r="E5951" s="1"/>
      <c r="F5951" s="1" t="str">
        <f>IFERROR(__xludf.DUMMYFUNCTION("""COMPUTED_VALUE"""),"2022-04-07 03:00:03 UTC")</f>
        <v>2022-04-07 03:00:03 UTC</v>
      </c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>
      <c r="A5952" s="2" t="s">
        <v>6573</v>
      </c>
      <c r="B5952" s="2" t="s">
        <v>6574</v>
      </c>
      <c r="C5952" s="1"/>
      <c r="D5952" s="1"/>
      <c r="E5952" s="1"/>
      <c r="F5952" s="1" t="str">
        <f>IFERROR(__xludf.DUMMYFUNCTION("""COMPUTED_VALUE"""),"2022-04-07 02:57:52 UTC")</f>
        <v>2022-04-07 02:57:52 UTC</v>
      </c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>
      <c r="A5953" s="2" t="s">
        <v>6575</v>
      </c>
      <c r="B5953" s="2" t="s">
        <v>6574</v>
      </c>
      <c r="C5953" s="1"/>
      <c r="D5953" s="1"/>
      <c r="E5953" s="1"/>
      <c r="F5953" s="1" t="str">
        <f>IFERROR(__xludf.DUMMYFUNCTION("""COMPUTED_VALUE"""),"2022-04-07 02:57:44 UTC")</f>
        <v>2022-04-07 02:57:44 UTC</v>
      </c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>
      <c r="A5954" s="2" t="s">
        <v>6576</v>
      </c>
      <c r="B5954" s="1"/>
      <c r="C5954" s="1"/>
      <c r="D5954" s="1"/>
      <c r="E5954" s="1"/>
      <c r="F5954" s="1" t="str">
        <f>IFERROR(__xludf.DUMMYFUNCTION("""COMPUTED_VALUE"""),"2022-04-07 02:57:02 UTC")</f>
        <v>2022-04-07 02:57:02 UTC</v>
      </c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>
      <c r="A5955" s="2" t="s">
        <v>6577</v>
      </c>
      <c r="B5955" s="1"/>
      <c r="C5955" s="1"/>
      <c r="D5955" s="1"/>
      <c r="E5955" s="1"/>
      <c r="F5955" s="1" t="str">
        <f>IFERROR(__xludf.DUMMYFUNCTION("""COMPUTED_VALUE"""),"2022-04-07 02:56:57 UTC")</f>
        <v>2022-04-07 02:56:57 UTC</v>
      </c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>
      <c r="A5956" s="2" t="s">
        <v>6578</v>
      </c>
      <c r="B5956" s="1"/>
      <c r="C5956" s="1"/>
      <c r="D5956" s="1"/>
      <c r="E5956" s="1"/>
      <c r="F5956" s="1" t="str">
        <f>IFERROR(__xludf.DUMMYFUNCTION("""COMPUTED_VALUE"""),"2022-04-07 02:56:51 UTC")</f>
        <v>2022-04-07 02:56:51 UTC</v>
      </c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>
      <c r="A5957" s="2" t="s">
        <v>6579</v>
      </c>
      <c r="B5957" s="1"/>
      <c r="C5957" s="1"/>
      <c r="D5957" s="1"/>
      <c r="E5957" s="1"/>
      <c r="F5957" s="1" t="str">
        <f>IFERROR(__xludf.DUMMYFUNCTION("""COMPUTED_VALUE"""),"2022-04-07 02:55:27 UTC")</f>
        <v>2022-04-07 02:55:27 UTC</v>
      </c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>
      <c r="A5958" s="2" t="s">
        <v>6580</v>
      </c>
      <c r="B5958" s="1"/>
      <c r="C5958" s="1"/>
      <c r="D5958" s="1"/>
      <c r="E5958" s="1"/>
      <c r="F5958" s="1" t="str">
        <f>IFERROR(__xludf.DUMMYFUNCTION("""COMPUTED_VALUE"""),"2022-04-07 02:54:37 UTC")</f>
        <v>2022-04-07 02:54:37 UTC</v>
      </c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>
      <c r="A5959" s="2" t="s">
        <v>6581</v>
      </c>
      <c r="B5959" s="1"/>
      <c r="C5959" s="1"/>
      <c r="D5959" s="1"/>
      <c r="E5959" s="1"/>
      <c r="F5959" s="1" t="str">
        <f>IFERROR(__xludf.DUMMYFUNCTION("""COMPUTED_VALUE"""),"2022-04-07 02:54:34 UTC")</f>
        <v>2022-04-07 02:54:34 UTC</v>
      </c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>
      <c r="A5960" s="2" t="s">
        <v>6582</v>
      </c>
      <c r="B5960" s="2" t="s">
        <v>6583</v>
      </c>
      <c r="C5960" s="1"/>
      <c r="D5960" s="1"/>
      <c r="E5960" s="1"/>
      <c r="F5960" s="1" t="str">
        <f>IFERROR(__xludf.DUMMYFUNCTION("""COMPUTED_VALUE"""),"2022-04-07 02:24:48 UTC")</f>
        <v>2022-04-07 02:24:48 UTC</v>
      </c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>
      <c r="A5961" s="2" t="s">
        <v>6584</v>
      </c>
      <c r="B5961" s="1"/>
      <c r="C5961" s="1"/>
      <c r="D5961" s="1"/>
      <c r="E5961" s="1"/>
      <c r="F5961" s="1" t="str">
        <f>IFERROR(__xludf.DUMMYFUNCTION("""COMPUTED_VALUE"""),"2022-04-07 01:14:49 UTC")</f>
        <v>2022-04-07 01:14:49 UTC</v>
      </c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>
      <c r="A5962" s="2" t="s">
        <v>6585</v>
      </c>
      <c r="B5962" s="1"/>
      <c r="C5962" s="1"/>
      <c r="D5962" s="1"/>
      <c r="E5962" s="1"/>
      <c r="F5962" s="1" t="str">
        <f>IFERROR(__xludf.DUMMYFUNCTION("""COMPUTED_VALUE"""),"2022-04-07 01:14:29 UTC")</f>
        <v>2022-04-07 01:14:29 UTC</v>
      </c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>
      <c r="A5963" s="2" t="s">
        <v>6586</v>
      </c>
      <c r="B5963" s="1"/>
      <c r="C5963" s="1"/>
      <c r="D5963" s="1"/>
      <c r="E5963" s="1"/>
      <c r="F5963" s="1" t="str">
        <f>IFERROR(__xludf.DUMMYFUNCTION("""COMPUTED_VALUE"""),"2022-04-07 01:14:09 UTC")</f>
        <v>2022-04-07 01:14:09 UTC</v>
      </c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>
      <c r="A5964" s="2" t="s">
        <v>6587</v>
      </c>
      <c r="B5964" s="1"/>
      <c r="C5964" s="1"/>
      <c r="D5964" s="1"/>
      <c r="E5964" s="1"/>
      <c r="F5964" s="1" t="str">
        <f>IFERROR(__xludf.DUMMYFUNCTION("""COMPUTED_VALUE"""),"2022-04-07 01:13:49 UTC")</f>
        <v>2022-04-07 01:13:49 UTC</v>
      </c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>
      <c r="A5965" s="2" t="s">
        <v>6588</v>
      </c>
      <c r="B5965" s="1"/>
      <c r="C5965" s="1"/>
      <c r="D5965" s="1"/>
      <c r="E5965" s="1"/>
      <c r="F5965" s="1" t="str">
        <f>IFERROR(__xludf.DUMMYFUNCTION("""COMPUTED_VALUE"""),"2022-04-07 01:13:29 UTC")</f>
        <v>2022-04-07 01:13:29 UTC</v>
      </c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>
      <c r="A5966" s="2" t="s">
        <v>6589</v>
      </c>
      <c r="B5966" s="1"/>
      <c r="C5966" s="1"/>
      <c r="D5966" s="1"/>
      <c r="E5966" s="1"/>
      <c r="F5966" s="1" t="str">
        <f>IFERROR(__xludf.DUMMYFUNCTION("""COMPUTED_VALUE"""),"2022-04-07 01:13:09 UTC")</f>
        <v>2022-04-07 01:13:09 UTC</v>
      </c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>
      <c r="A5967" s="2" t="s">
        <v>6590</v>
      </c>
      <c r="B5967" s="1"/>
      <c r="C5967" s="1"/>
      <c r="D5967" s="1"/>
      <c r="E5967" s="1"/>
      <c r="F5967" s="1" t="str">
        <f>IFERROR(__xludf.DUMMYFUNCTION("""COMPUTED_VALUE"""),"2022-04-07 01:12:49 UTC")</f>
        <v>2022-04-07 01:12:49 UTC</v>
      </c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>
      <c r="A5968" s="2" t="s">
        <v>6591</v>
      </c>
      <c r="B5968" s="1"/>
      <c r="C5968" s="1"/>
      <c r="D5968" s="1"/>
      <c r="E5968" s="1"/>
      <c r="F5968" s="1" t="str">
        <f>IFERROR(__xludf.DUMMYFUNCTION("""COMPUTED_VALUE"""),"2022-04-07 01:12:30 UTC")</f>
        <v>2022-04-07 01:12:30 UTC</v>
      </c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>
      <c r="A5969" s="2" t="s">
        <v>6592</v>
      </c>
      <c r="B5969" s="1"/>
      <c r="C5969" s="1"/>
      <c r="D5969" s="1"/>
      <c r="E5969" s="1"/>
      <c r="F5969" s="1" t="str">
        <f>IFERROR(__xludf.DUMMYFUNCTION("""COMPUTED_VALUE"""),"2022-04-07 01:12:09 UTC")</f>
        <v>2022-04-07 01:12:09 UTC</v>
      </c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>
      <c r="A5970" s="2" t="s">
        <v>6593</v>
      </c>
      <c r="B5970" s="1"/>
      <c r="C5970" s="1"/>
      <c r="D5970" s="1"/>
      <c r="E5970" s="1"/>
      <c r="F5970" s="1" t="str">
        <f>IFERROR(__xludf.DUMMYFUNCTION("""COMPUTED_VALUE"""),"2022-04-07 01:11:49 UTC")</f>
        <v>2022-04-07 01:11:49 UTC</v>
      </c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>
      <c r="A5971" s="2" t="s">
        <v>6594</v>
      </c>
      <c r="B5971" s="1"/>
      <c r="C5971" s="1"/>
      <c r="D5971" s="1"/>
      <c r="E5971" s="1"/>
      <c r="F5971" s="1" t="str">
        <f>IFERROR(__xludf.DUMMYFUNCTION("""COMPUTED_VALUE"""),"2022-04-07 01:11:29 UTC")</f>
        <v>2022-04-07 01:11:29 UTC</v>
      </c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>
      <c r="A5972" s="2" t="s">
        <v>6595</v>
      </c>
      <c r="B5972" s="1"/>
      <c r="C5972" s="1"/>
      <c r="D5972" s="1"/>
      <c r="E5972" s="1"/>
      <c r="F5972" s="1" t="str">
        <f>IFERROR(__xludf.DUMMYFUNCTION("""COMPUTED_VALUE"""),"2022-04-07 01:11:09 UTC")</f>
        <v>2022-04-07 01:11:09 UTC</v>
      </c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>
      <c r="A5973" s="2" t="s">
        <v>6596</v>
      </c>
      <c r="B5973" s="1"/>
      <c r="C5973" s="1"/>
      <c r="D5973" s="1"/>
      <c r="E5973" s="1"/>
      <c r="F5973" s="1" t="str">
        <f>IFERROR(__xludf.DUMMYFUNCTION("""COMPUTED_VALUE"""),"2022-04-07 01:10:39 UTC")</f>
        <v>2022-04-07 01:10:39 UTC</v>
      </c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>
      <c r="A5974" s="2" t="s">
        <v>6597</v>
      </c>
      <c r="B5974" s="1"/>
      <c r="C5974" s="1"/>
      <c r="D5974" s="1"/>
      <c r="E5974" s="1"/>
      <c r="F5974" s="1" t="str">
        <f>IFERROR(__xludf.DUMMYFUNCTION("""COMPUTED_VALUE"""),"2022-04-07 01:10:19 UTC")</f>
        <v>2022-04-07 01:10:19 UTC</v>
      </c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>
      <c r="A5975" s="2" t="s">
        <v>6598</v>
      </c>
      <c r="B5975" s="1"/>
      <c r="C5975" s="1"/>
      <c r="D5975" s="1"/>
      <c r="E5975" s="1"/>
      <c r="F5975" s="1" t="str">
        <f>IFERROR(__xludf.DUMMYFUNCTION("""COMPUTED_VALUE"""),"2022-04-07 01:09:59 UTC")</f>
        <v>2022-04-07 01:09:59 UTC</v>
      </c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>
      <c r="A5976" s="2" t="s">
        <v>6599</v>
      </c>
      <c r="B5976" s="1"/>
      <c r="C5976" s="1"/>
      <c r="D5976" s="1"/>
      <c r="E5976" s="1"/>
      <c r="F5976" s="1" t="str">
        <f>IFERROR(__xludf.DUMMYFUNCTION("""COMPUTED_VALUE"""),"2022-04-07 01:09:40 UTC")</f>
        <v>2022-04-07 01:09:40 UTC</v>
      </c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>
      <c r="A5977" s="2" t="s">
        <v>6600</v>
      </c>
      <c r="B5977" s="1"/>
      <c r="C5977" s="1"/>
      <c r="D5977" s="1"/>
      <c r="E5977" s="1"/>
      <c r="F5977" s="1" t="str">
        <f>IFERROR(__xludf.DUMMYFUNCTION("""COMPUTED_VALUE"""),"2022-04-07 01:09:19 UTC")</f>
        <v>2022-04-07 01:09:19 UTC</v>
      </c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>
      <c r="A5978" s="2" t="s">
        <v>6601</v>
      </c>
      <c r="B5978" s="1"/>
      <c r="C5978" s="1"/>
      <c r="D5978" s="1"/>
      <c r="E5978" s="1"/>
      <c r="F5978" s="1" t="str">
        <f>IFERROR(__xludf.DUMMYFUNCTION("""COMPUTED_VALUE"""),"2022-04-07 01:08:59 UTC")</f>
        <v>2022-04-07 01:08:59 UTC</v>
      </c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>
      <c r="A5979" s="2" t="s">
        <v>6602</v>
      </c>
      <c r="B5979" s="1"/>
      <c r="C5979" s="1"/>
      <c r="D5979" s="1"/>
      <c r="E5979" s="1"/>
      <c r="F5979" s="1" t="str">
        <f>IFERROR(__xludf.DUMMYFUNCTION("""COMPUTED_VALUE"""),"2022-04-07 01:08:39 UTC")</f>
        <v>2022-04-07 01:08:39 UTC</v>
      </c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>
      <c r="A5980" s="2" t="s">
        <v>6603</v>
      </c>
      <c r="B5980" s="1"/>
      <c r="C5980" s="1"/>
      <c r="D5980" s="1"/>
      <c r="E5980" s="1"/>
      <c r="F5980" s="1" t="str">
        <f>IFERROR(__xludf.DUMMYFUNCTION("""COMPUTED_VALUE"""),"2022-04-07 01:08:19 UTC")</f>
        <v>2022-04-07 01:08:19 UTC</v>
      </c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>
      <c r="A5981" s="2" t="s">
        <v>6604</v>
      </c>
      <c r="B5981" s="1"/>
      <c r="C5981" s="1"/>
      <c r="D5981" s="1"/>
      <c r="E5981" s="1"/>
      <c r="F5981" s="1" t="str">
        <f>IFERROR(__xludf.DUMMYFUNCTION("""COMPUTED_VALUE"""),"2022-04-07 01:07:49 UTC")</f>
        <v>2022-04-07 01:07:49 UTC</v>
      </c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>
      <c r="A5982" s="2" t="s">
        <v>6605</v>
      </c>
      <c r="B5982" s="1"/>
      <c r="C5982" s="1"/>
      <c r="D5982" s="1"/>
      <c r="E5982" s="1"/>
      <c r="F5982" s="1" t="str">
        <f>IFERROR(__xludf.DUMMYFUNCTION("""COMPUTED_VALUE"""),"2022-04-07 01:07:29 UTC")</f>
        <v>2022-04-07 01:07:29 UTC</v>
      </c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>
      <c r="A5983" s="2" t="s">
        <v>6606</v>
      </c>
      <c r="B5983" s="1"/>
      <c r="C5983" s="1"/>
      <c r="D5983" s="1"/>
      <c r="E5983" s="1"/>
      <c r="F5983" s="1" t="str">
        <f>IFERROR(__xludf.DUMMYFUNCTION("""COMPUTED_VALUE"""),"2022-04-07 01:07:09 UTC")</f>
        <v>2022-04-07 01:07:09 UTC</v>
      </c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>
      <c r="A5984" s="2" t="s">
        <v>6607</v>
      </c>
      <c r="B5984" s="1"/>
      <c r="C5984" s="1"/>
      <c r="D5984" s="1"/>
      <c r="E5984" s="1"/>
      <c r="F5984" s="1" t="str">
        <f>IFERROR(__xludf.DUMMYFUNCTION("""COMPUTED_VALUE"""),"2022-04-07 01:06:49 UTC")</f>
        <v>2022-04-07 01:06:49 UTC</v>
      </c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>
      <c r="A5985" s="2" t="s">
        <v>6608</v>
      </c>
      <c r="B5985" s="1"/>
      <c r="C5985" s="1"/>
      <c r="D5985" s="1"/>
      <c r="E5985" s="1"/>
      <c r="F5985" s="1" t="str">
        <f>IFERROR(__xludf.DUMMYFUNCTION("""COMPUTED_VALUE"""),"2022-04-07 01:06:29 UTC")</f>
        <v>2022-04-07 01:06:29 UTC</v>
      </c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>
      <c r="A5986" s="2" t="s">
        <v>6609</v>
      </c>
      <c r="B5986" s="1"/>
      <c r="C5986" s="1"/>
      <c r="D5986" s="1"/>
      <c r="E5986" s="1"/>
      <c r="F5986" s="1" t="str">
        <f>IFERROR(__xludf.DUMMYFUNCTION("""COMPUTED_VALUE"""),"2022-04-07 01:06:09 UTC")</f>
        <v>2022-04-07 01:06:09 UTC</v>
      </c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>
      <c r="A5987" s="2" t="s">
        <v>6610</v>
      </c>
      <c r="B5987" s="1"/>
      <c r="C5987" s="1"/>
      <c r="D5987" s="1"/>
      <c r="E5987" s="1"/>
      <c r="F5987" s="1" t="str">
        <f>IFERROR(__xludf.DUMMYFUNCTION("""COMPUTED_VALUE"""),"2022-04-07 01:05:49 UTC")</f>
        <v>2022-04-07 01:05:49 UTC</v>
      </c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>
      <c r="A5988" s="2" t="s">
        <v>6611</v>
      </c>
      <c r="B5988" s="1"/>
      <c r="C5988" s="1"/>
      <c r="D5988" s="1"/>
      <c r="E5988" s="1"/>
      <c r="F5988" s="1" t="str">
        <f>IFERROR(__xludf.DUMMYFUNCTION("""COMPUTED_VALUE"""),"2022-04-07 01:05:29 UTC")</f>
        <v>2022-04-07 01:05:29 UTC</v>
      </c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>
      <c r="A5989" s="2" t="s">
        <v>6612</v>
      </c>
      <c r="B5989" s="1"/>
      <c r="C5989" s="1"/>
      <c r="D5989" s="1"/>
      <c r="E5989" s="1"/>
      <c r="F5989" s="1" t="str">
        <f>IFERROR(__xludf.DUMMYFUNCTION("""COMPUTED_VALUE"""),"2022-04-07 01:05:09 UTC")</f>
        <v>2022-04-07 01:05:09 UTC</v>
      </c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>
      <c r="A5990" s="2" t="s">
        <v>6613</v>
      </c>
      <c r="B5990" s="1"/>
      <c r="C5990" s="1"/>
      <c r="D5990" s="1"/>
      <c r="E5990" s="1"/>
      <c r="F5990" s="1" t="str">
        <f>IFERROR(__xludf.DUMMYFUNCTION("""COMPUTED_VALUE"""),"2022-04-07 01:04:09 UTC")</f>
        <v>2022-04-07 01:04:09 UTC</v>
      </c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>
      <c r="A5991" s="2" t="s">
        <v>6614</v>
      </c>
      <c r="B5991" s="1"/>
      <c r="C5991" s="1"/>
      <c r="D5991" s="1"/>
      <c r="E5991" s="1"/>
      <c r="F5991" s="1" t="str">
        <f>IFERROR(__xludf.DUMMYFUNCTION("""COMPUTED_VALUE"""),"2022-04-07 01:03:49 UTC")</f>
        <v>2022-04-07 01:03:49 UTC</v>
      </c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>
      <c r="A5992" s="2" t="s">
        <v>6615</v>
      </c>
      <c r="B5992" s="1"/>
      <c r="C5992" s="1"/>
      <c r="D5992" s="1"/>
      <c r="E5992" s="1"/>
      <c r="F5992" s="1" t="str">
        <f>IFERROR(__xludf.DUMMYFUNCTION("""COMPUTED_VALUE"""),"2022-04-07 01:03:29 UTC")</f>
        <v>2022-04-07 01:03:29 UTC</v>
      </c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>
      <c r="A5993" s="2" t="s">
        <v>6616</v>
      </c>
      <c r="B5993" s="1"/>
      <c r="C5993" s="1"/>
      <c r="D5993" s="1"/>
      <c r="E5993" s="1"/>
      <c r="F5993" s="1" t="str">
        <f>IFERROR(__xludf.DUMMYFUNCTION("""COMPUTED_VALUE"""),"2022-04-07 01:03:09 UTC")</f>
        <v>2022-04-07 01:03:09 UTC</v>
      </c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>
      <c r="A5994" s="2" t="s">
        <v>6617</v>
      </c>
      <c r="B5994" s="1"/>
      <c r="C5994" s="1"/>
      <c r="D5994" s="1"/>
      <c r="E5994" s="1"/>
      <c r="F5994" s="1" t="str">
        <f>IFERROR(__xludf.DUMMYFUNCTION("""COMPUTED_VALUE"""),"2022-04-07 01:02:49 UTC")</f>
        <v>2022-04-07 01:02:49 UTC</v>
      </c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>
      <c r="A5995" s="2" t="s">
        <v>6618</v>
      </c>
      <c r="B5995" s="1"/>
      <c r="C5995" s="1"/>
      <c r="D5995" s="1"/>
      <c r="E5995" s="1"/>
      <c r="F5995" s="1" t="str">
        <f>IFERROR(__xludf.DUMMYFUNCTION("""COMPUTED_VALUE"""),"2022-04-07 01:02:29 UTC")</f>
        <v>2022-04-07 01:02:29 UTC</v>
      </c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>
      <c r="A5996" s="2" t="s">
        <v>6619</v>
      </c>
      <c r="B5996" s="1"/>
      <c r="C5996" s="1"/>
      <c r="D5996" s="1"/>
      <c r="E5996" s="1"/>
      <c r="F5996" s="1" t="str">
        <f>IFERROR(__xludf.DUMMYFUNCTION("""COMPUTED_VALUE"""),"2022-04-07 01:02:09 UTC")</f>
        <v>2022-04-07 01:02:09 UTC</v>
      </c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>
      <c r="A5997" s="2" t="s">
        <v>6620</v>
      </c>
      <c r="B5997" s="1"/>
      <c r="C5997" s="1"/>
      <c r="D5997" s="1"/>
      <c r="E5997" s="1"/>
      <c r="F5997" s="1" t="str">
        <f>IFERROR(__xludf.DUMMYFUNCTION("""COMPUTED_VALUE"""),"2022-04-07 01:01:49 UTC")</f>
        <v>2022-04-07 01:01:49 UTC</v>
      </c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>
      <c r="A5998" s="2" t="s">
        <v>6621</v>
      </c>
      <c r="B5998" s="1"/>
      <c r="C5998" s="1"/>
      <c r="D5998" s="1"/>
      <c r="E5998" s="1"/>
      <c r="F5998" s="1" t="str">
        <f>IFERROR(__xludf.DUMMYFUNCTION("""COMPUTED_VALUE"""),"2022-04-07 01:01:29 UTC")</f>
        <v>2022-04-07 01:01:29 UTC</v>
      </c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>
      <c r="A5999" s="2" t="s">
        <v>6622</v>
      </c>
      <c r="B5999" s="1"/>
      <c r="C5999" s="1"/>
      <c r="D5999" s="1"/>
      <c r="E5999" s="1"/>
      <c r="F5999" s="1" t="str">
        <f>IFERROR(__xludf.DUMMYFUNCTION("""COMPUTED_VALUE"""),"2022-04-07 01:01:09 UTC")</f>
        <v>2022-04-07 01:01:09 UTC</v>
      </c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>
      <c r="A6000" s="2" t="s">
        <v>6623</v>
      </c>
      <c r="B6000" s="1"/>
      <c r="C6000" s="1"/>
      <c r="D6000" s="1"/>
      <c r="E6000" s="1"/>
      <c r="F6000" s="1" t="str">
        <f>IFERROR(__xludf.DUMMYFUNCTION("""COMPUTED_VALUE"""),"2022-04-07 01:00:50 UTC")</f>
        <v>2022-04-07 01:00:50 UTC</v>
      </c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>
      <c r="A6001" s="2" t="s">
        <v>6624</v>
      </c>
      <c r="B6001" s="1"/>
      <c r="C6001" s="1"/>
      <c r="D6001" s="1"/>
      <c r="E6001" s="1"/>
      <c r="F6001" s="1" t="str">
        <f>IFERROR(__xludf.DUMMYFUNCTION("""COMPUTED_VALUE"""),"2022-04-07 01:00:30 UTC")</f>
        <v>2022-04-07 01:00:30 UTC</v>
      </c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>
      <c r="A6002" s="2" t="s">
        <v>6625</v>
      </c>
      <c r="B6002" s="1"/>
      <c r="C6002" s="1"/>
      <c r="D6002" s="1"/>
      <c r="E6002" s="1"/>
      <c r="F6002" s="1" t="str">
        <f>IFERROR(__xludf.DUMMYFUNCTION("""COMPUTED_VALUE"""),"2022-04-07 01:00:12 UTC")</f>
        <v>2022-04-07 01:00:12 UTC</v>
      </c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>
      <c r="A6003" s="2" t="s">
        <v>6626</v>
      </c>
      <c r="B6003" s="1"/>
      <c r="C6003" s="1"/>
      <c r="D6003" s="1"/>
      <c r="E6003" s="1"/>
      <c r="F6003" s="1" t="str">
        <f>IFERROR(__xludf.DUMMYFUNCTION("""COMPUTED_VALUE"""),"2022-04-07 00:59:50 UTC")</f>
        <v>2022-04-07 00:59:50 UTC</v>
      </c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>
      <c r="A6004" s="2" t="s">
        <v>6627</v>
      </c>
      <c r="B6004" s="1"/>
      <c r="C6004" s="1"/>
      <c r="D6004" s="1"/>
      <c r="E6004" s="1"/>
      <c r="F6004" s="1" t="str">
        <f>IFERROR(__xludf.DUMMYFUNCTION("""COMPUTED_VALUE"""),"2022-04-07 00:59:36 UTC")</f>
        <v>2022-04-07 00:59:36 UTC</v>
      </c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>
      <c r="A6005" s="2" t="s">
        <v>6628</v>
      </c>
      <c r="B6005" s="1"/>
      <c r="C6005" s="1"/>
      <c r="D6005" s="1"/>
      <c r="E6005" s="1"/>
      <c r="F6005" s="1" t="str">
        <f>IFERROR(__xludf.DUMMYFUNCTION("""COMPUTED_VALUE"""),"2022-04-07 00:59:23 UTC")</f>
        <v>2022-04-07 00:59:23 UTC</v>
      </c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>
      <c r="A6006" s="2" t="s">
        <v>6629</v>
      </c>
      <c r="B6006" s="1"/>
      <c r="C6006" s="1"/>
      <c r="D6006" s="1"/>
      <c r="E6006" s="1"/>
      <c r="F6006" s="1" t="str">
        <f>IFERROR(__xludf.DUMMYFUNCTION("""COMPUTED_VALUE"""),"2022-04-07 00:59:02 UTC")</f>
        <v>2022-04-07 00:59:02 UTC</v>
      </c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>
      <c r="A6007" s="2" t="s">
        <v>6630</v>
      </c>
      <c r="B6007" s="1"/>
      <c r="C6007" s="1"/>
      <c r="D6007" s="1"/>
      <c r="E6007" s="1"/>
      <c r="F6007" s="1" t="str">
        <f>IFERROR(__xludf.DUMMYFUNCTION("""COMPUTED_VALUE"""),"2022-04-07 00:58:38 UTC")</f>
        <v>2022-04-07 00:58:38 UTC</v>
      </c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>
      <c r="A6008" s="2" t="s">
        <v>6631</v>
      </c>
      <c r="B6008" s="1"/>
      <c r="C6008" s="1"/>
      <c r="D6008" s="1"/>
      <c r="E6008" s="1"/>
      <c r="F6008" s="1" t="str">
        <f>IFERROR(__xludf.DUMMYFUNCTION("""COMPUTED_VALUE"""),"2022-04-07 00:58:36 UTC")</f>
        <v>2022-04-07 00:58:36 UTC</v>
      </c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>
      <c r="A6009" s="2" t="s">
        <v>6632</v>
      </c>
      <c r="B6009" s="1"/>
      <c r="C6009" s="1"/>
      <c r="D6009" s="1"/>
      <c r="E6009" s="1"/>
      <c r="F6009" s="1" t="str">
        <f>IFERROR(__xludf.DUMMYFUNCTION("""COMPUTED_VALUE"""),"2022-04-07 00:58:33 UTC")</f>
        <v>2022-04-07 00:58:33 UTC</v>
      </c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>
      <c r="A6010" s="2" t="s">
        <v>6633</v>
      </c>
      <c r="B6010" s="1"/>
      <c r="C6010" s="1"/>
      <c r="D6010" s="1"/>
      <c r="E6010" s="1"/>
      <c r="F6010" s="1" t="str">
        <f>IFERROR(__xludf.DUMMYFUNCTION("""COMPUTED_VALUE"""),"2022-04-07 00:58:31 UTC")</f>
        <v>2022-04-07 00:58:31 UTC</v>
      </c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>
      <c r="A6011" s="2" t="s">
        <v>6634</v>
      </c>
      <c r="B6011" s="1"/>
      <c r="C6011" s="1"/>
      <c r="D6011" s="1"/>
      <c r="E6011" s="1"/>
      <c r="F6011" s="1" t="str">
        <f>IFERROR(__xludf.DUMMYFUNCTION("""COMPUTED_VALUE"""),"2022-04-07 00:58:29 UTC")</f>
        <v>2022-04-07 00:58:29 UTC</v>
      </c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>
      <c r="A6012" s="2" t="s">
        <v>6635</v>
      </c>
      <c r="B6012" s="1"/>
      <c r="C6012" s="1"/>
      <c r="D6012" s="1"/>
      <c r="E6012" s="1"/>
      <c r="F6012" s="1" t="str">
        <f>IFERROR(__xludf.DUMMYFUNCTION("""COMPUTED_VALUE"""),"2022-04-07 00:58:25 UTC")</f>
        <v>2022-04-07 00:58:25 UTC</v>
      </c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>
      <c r="A6013" s="2" t="s">
        <v>6636</v>
      </c>
      <c r="B6013" s="1"/>
      <c r="C6013" s="1"/>
      <c r="D6013" s="1"/>
      <c r="E6013" s="1"/>
      <c r="F6013" s="1" t="str">
        <f>IFERROR(__xludf.DUMMYFUNCTION("""COMPUTED_VALUE"""),"2022-04-07 00:58:22 UTC")</f>
        <v>2022-04-07 00:58:22 UTC</v>
      </c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>
      <c r="A6014" s="2" t="s">
        <v>6637</v>
      </c>
      <c r="B6014" s="1"/>
      <c r="C6014" s="1"/>
      <c r="D6014" s="1"/>
      <c r="E6014" s="1"/>
      <c r="F6014" s="1" t="str">
        <f>IFERROR(__xludf.DUMMYFUNCTION("""COMPUTED_VALUE"""),"2022-04-07 00:58:19 UTC")</f>
        <v>2022-04-07 00:58:19 UTC</v>
      </c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>
      <c r="A6015" s="2" t="s">
        <v>6638</v>
      </c>
      <c r="B6015" s="1"/>
      <c r="C6015" s="1"/>
      <c r="D6015" s="1"/>
      <c r="E6015" s="1"/>
      <c r="F6015" s="1" t="str">
        <f>IFERROR(__xludf.DUMMYFUNCTION("""COMPUTED_VALUE"""),"2022-04-07 00:58:13 UTC")</f>
        <v>2022-04-07 00:58:13 UTC</v>
      </c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>
      <c r="A6016" s="2" t="s">
        <v>6639</v>
      </c>
      <c r="B6016" s="1"/>
      <c r="C6016" s="1"/>
      <c r="D6016" s="1"/>
      <c r="E6016" s="1"/>
      <c r="F6016" s="1" t="str">
        <f>IFERROR(__xludf.DUMMYFUNCTION("""COMPUTED_VALUE"""),"2022-04-07 00:58:10 UTC")</f>
        <v>2022-04-07 00:58:10 UTC</v>
      </c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>
      <c r="A6017" s="2" t="s">
        <v>6640</v>
      </c>
      <c r="B6017" s="1"/>
      <c r="C6017" s="1"/>
      <c r="D6017" s="1"/>
      <c r="E6017" s="1"/>
      <c r="F6017" s="1" t="str">
        <f>IFERROR(__xludf.DUMMYFUNCTION("""COMPUTED_VALUE"""),"2022-04-07 00:58:08 UTC")</f>
        <v>2022-04-07 00:58:08 UTC</v>
      </c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>
      <c r="A6018" s="2" t="s">
        <v>6641</v>
      </c>
      <c r="B6018" s="1"/>
      <c r="C6018" s="1"/>
      <c r="D6018" s="1"/>
      <c r="E6018" s="1"/>
      <c r="F6018" s="1" t="str">
        <f>IFERROR(__xludf.DUMMYFUNCTION("""COMPUTED_VALUE"""),"2022-04-07 00:58:05 UTC")</f>
        <v>2022-04-07 00:58:05 UTC</v>
      </c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>
      <c r="A6019" s="2" t="s">
        <v>6642</v>
      </c>
      <c r="B6019" s="1"/>
      <c r="C6019" s="1"/>
      <c r="D6019" s="1"/>
      <c r="E6019" s="1"/>
      <c r="F6019" s="1" t="str">
        <f>IFERROR(__xludf.DUMMYFUNCTION("""COMPUTED_VALUE"""),"2022-04-07 00:58:03 UTC")</f>
        <v>2022-04-07 00:58:03 UTC</v>
      </c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>
      <c r="A6020" s="2" t="s">
        <v>6643</v>
      </c>
      <c r="B6020" s="1"/>
      <c r="C6020" s="1"/>
      <c r="D6020" s="1"/>
      <c r="E6020" s="1"/>
      <c r="F6020" s="1" t="str">
        <f>IFERROR(__xludf.DUMMYFUNCTION("""COMPUTED_VALUE"""),"2022-04-07 00:58:00 UTC")</f>
        <v>2022-04-07 00:58:00 UTC</v>
      </c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>
      <c r="A6021" s="2" t="s">
        <v>6644</v>
      </c>
      <c r="B6021" s="1"/>
      <c r="C6021" s="1"/>
      <c r="D6021" s="1"/>
      <c r="E6021" s="1"/>
      <c r="F6021" s="1" t="str">
        <f>IFERROR(__xludf.DUMMYFUNCTION("""COMPUTED_VALUE"""),"2022-04-07 00:57:58 UTC")</f>
        <v>2022-04-07 00:57:58 UTC</v>
      </c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>
      <c r="A6022" s="2" t="s">
        <v>6645</v>
      </c>
      <c r="B6022" s="1"/>
      <c r="C6022" s="1"/>
      <c r="D6022" s="1"/>
      <c r="E6022" s="1"/>
      <c r="F6022" s="1" t="str">
        <f>IFERROR(__xludf.DUMMYFUNCTION("""COMPUTED_VALUE"""),"2022-04-07 00:57:56 UTC")</f>
        <v>2022-04-07 00:57:56 UTC</v>
      </c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>
      <c r="A6023" s="2" t="s">
        <v>6646</v>
      </c>
      <c r="B6023" s="1"/>
      <c r="C6023" s="1"/>
      <c r="D6023" s="1"/>
      <c r="E6023" s="1"/>
      <c r="F6023" s="1" t="str">
        <f>IFERROR(__xludf.DUMMYFUNCTION("""COMPUTED_VALUE"""),"2022-04-07 00:57:53 UTC")</f>
        <v>2022-04-07 00:57:53 UTC</v>
      </c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>
      <c r="A6024" s="2" t="s">
        <v>6647</v>
      </c>
      <c r="B6024" s="1"/>
      <c r="C6024" s="1"/>
      <c r="D6024" s="1"/>
      <c r="E6024" s="1"/>
      <c r="F6024" s="1" t="str">
        <f>IFERROR(__xludf.DUMMYFUNCTION("""COMPUTED_VALUE"""),"2022-04-07 00:57:50 UTC")</f>
        <v>2022-04-07 00:57:50 UTC</v>
      </c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>
      <c r="A6025" s="2" t="s">
        <v>6648</v>
      </c>
      <c r="B6025" s="1"/>
      <c r="C6025" s="1"/>
      <c r="D6025" s="1"/>
      <c r="E6025" s="1"/>
      <c r="F6025" s="1" t="str">
        <f>IFERROR(__xludf.DUMMYFUNCTION("""COMPUTED_VALUE"""),"2022-04-07 00:57:46 UTC")</f>
        <v>2022-04-07 00:57:46 UTC</v>
      </c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>
      <c r="A6026" s="2" t="s">
        <v>6649</v>
      </c>
      <c r="B6026" s="1"/>
      <c r="C6026" s="1"/>
      <c r="D6026" s="1"/>
      <c r="E6026" s="1"/>
      <c r="F6026" s="1" t="str">
        <f>IFERROR(__xludf.DUMMYFUNCTION("""COMPUTED_VALUE"""),"2022-04-07 00:57:40 UTC")</f>
        <v>2022-04-07 00:57:40 UTC</v>
      </c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>
      <c r="A6027" s="2" t="s">
        <v>6650</v>
      </c>
      <c r="B6027" s="2" t="s">
        <v>6651</v>
      </c>
      <c r="C6027" s="1"/>
      <c r="D6027" s="1"/>
      <c r="E6027" s="1"/>
      <c r="F6027" s="1" t="str">
        <f>IFERROR(__xludf.DUMMYFUNCTION("""COMPUTED_VALUE"""),"2022-04-07 00:45:47 UTC")</f>
        <v>2022-04-07 00:45:47 UTC</v>
      </c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>
      <c r="A6028" s="2" t="s">
        <v>6652</v>
      </c>
      <c r="B6028" s="1"/>
      <c r="C6028" s="1"/>
      <c r="D6028" s="1"/>
      <c r="E6028" s="1"/>
      <c r="F6028" s="1" t="str">
        <f>IFERROR(__xludf.DUMMYFUNCTION("""COMPUTED_VALUE"""),"2022-04-07 00:43:19 UTC")</f>
        <v>2022-04-07 00:43:19 UTC</v>
      </c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>
      <c r="A6029" s="2" t="s">
        <v>6653</v>
      </c>
      <c r="B6029" s="2" t="s">
        <v>6654</v>
      </c>
      <c r="C6029" s="1"/>
      <c r="D6029" s="1"/>
      <c r="E6029" s="1"/>
      <c r="F6029" s="1" t="str">
        <f>IFERROR(__xludf.DUMMYFUNCTION("""COMPUTED_VALUE"""),"2022-04-07 00:02:12 UTC")</f>
        <v>2022-04-07 00:02:12 UTC</v>
      </c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>
      <c r="A6030" s="2" t="s">
        <v>6655</v>
      </c>
      <c r="B6030" s="1"/>
      <c r="C6030" s="1"/>
      <c r="D6030" s="1"/>
      <c r="E6030" s="1"/>
      <c r="F6030" s="1" t="str">
        <f>IFERROR(__xludf.DUMMYFUNCTION("""COMPUTED_VALUE"""),"2022-04-06 21:22:53 UTC")</f>
        <v>2022-04-06 21:22:53 UTC</v>
      </c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>
      <c r="A6031" s="2" t="s">
        <v>6656</v>
      </c>
      <c r="B6031" s="1"/>
      <c r="C6031" s="1"/>
      <c r="D6031" s="1"/>
      <c r="E6031" s="1"/>
      <c r="F6031" s="1" t="str">
        <f>IFERROR(__xludf.DUMMYFUNCTION("""COMPUTED_VALUE"""),"2022-04-06 21:04:10 UTC")</f>
        <v>2022-04-06 21:04:10 UTC</v>
      </c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>
      <c r="A6032" s="2" t="s">
        <v>6657</v>
      </c>
      <c r="B6032" s="1"/>
      <c r="C6032" s="1"/>
      <c r="D6032" s="1"/>
      <c r="E6032" s="1"/>
      <c r="F6032" s="1" t="str">
        <f>IFERROR(__xludf.DUMMYFUNCTION("""COMPUTED_VALUE"""),"2022-04-06 21:00:13 UTC")</f>
        <v>2022-04-06 21:00:13 UTC</v>
      </c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>
      <c r="A6033" s="2" t="s">
        <v>6658</v>
      </c>
      <c r="B6033" s="1"/>
      <c r="C6033" s="1"/>
      <c r="D6033" s="1"/>
      <c r="E6033" s="1"/>
      <c r="F6033" s="1" t="str">
        <f>IFERROR(__xludf.DUMMYFUNCTION("""COMPUTED_VALUE"""),"2022-04-06 21:00:09 UTC")</f>
        <v>2022-04-06 21:00:09 UTC</v>
      </c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>
      <c r="A6034" s="2" t="s">
        <v>6659</v>
      </c>
      <c r="B6034" s="2" t="s">
        <v>6660</v>
      </c>
      <c r="C6034" s="1"/>
      <c r="D6034" s="1"/>
      <c r="E6034" s="1"/>
      <c r="F6034" s="1" t="str">
        <f>IFERROR(__xludf.DUMMYFUNCTION("""COMPUTED_VALUE"""),"2022-04-06 21:00:06 UTC")</f>
        <v>2022-04-06 21:00:06 UTC</v>
      </c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>
      <c r="A6035" s="2" t="s">
        <v>6661</v>
      </c>
      <c r="B6035" s="1"/>
      <c r="C6035" s="1"/>
      <c r="D6035" s="1"/>
      <c r="E6035" s="1"/>
      <c r="F6035" s="1" t="str">
        <f>IFERROR(__xludf.DUMMYFUNCTION("""COMPUTED_VALUE"""),"2022-04-06 20:59:59 UTC")</f>
        <v>2022-04-06 20:59:59 UTC</v>
      </c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>
      <c r="A6036" s="2" t="s">
        <v>6662</v>
      </c>
      <c r="B6036" s="1"/>
      <c r="C6036" s="1"/>
      <c r="D6036" s="1"/>
      <c r="E6036" s="1"/>
      <c r="F6036" s="1" t="str">
        <f>IFERROR(__xludf.DUMMYFUNCTION("""COMPUTED_VALUE"""),"2022-04-06 19:27:30 UTC")</f>
        <v>2022-04-06 19:27:30 UTC</v>
      </c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>
      <c r="A6037" s="2" t="s">
        <v>6663</v>
      </c>
      <c r="B6037" s="2" t="s">
        <v>6664</v>
      </c>
      <c r="C6037" s="1"/>
      <c r="D6037" s="1"/>
      <c r="E6037" s="1"/>
      <c r="F6037" s="1" t="str">
        <f>IFERROR(__xludf.DUMMYFUNCTION("""COMPUTED_VALUE"""),"2022-04-06 18:11:36 UTC")</f>
        <v>2022-04-06 18:11:36 UTC</v>
      </c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>
      <c r="A6038" s="2" t="s">
        <v>6665</v>
      </c>
      <c r="B6038" s="2" t="s">
        <v>6462</v>
      </c>
      <c r="C6038" s="1"/>
      <c r="D6038" s="1"/>
      <c r="E6038" s="1"/>
      <c r="F6038" s="1" t="str">
        <f>IFERROR(__xludf.DUMMYFUNCTION("""COMPUTED_VALUE"""),"2022-04-06 17:15:35 UTC")</f>
        <v>2022-04-06 17:15:35 UTC</v>
      </c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>
      <c r="A6039" s="2" t="s">
        <v>6666</v>
      </c>
      <c r="B6039" s="1"/>
      <c r="C6039" s="1"/>
      <c r="D6039" s="1"/>
      <c r="E6039" s="1"/>
      <c r="F6039" s="1" t="str">
        <f>IFERROR(__xludf.DUMMYFUNCTION("""COMPUTED_VALUE"""),"2022-04-06 17:15:06 UTC")</f>
        <v>2022-04-06 17:15:06 UTC</v>
      </c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>
      <c r="A6040" s="2" t="s">
        <v>6667</v>
      </c>
      <c r="B6040" s="1"/>
      <c r="C6040" s="1"/>
      <c r="D6040" s="1"/>
      <c r="E6040" s="1"/>
      <c r="F6040" s="1" t="str">
        <f>IFERROR(__xludf.DUMMYFUNCTION("""COMPUTED_VALUE"""),"2022-04-06 17:15:01 UTC")</f>
        <v>2022-04-06 17:15:01 UTC</v>
      </c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>
      <c r="A6041" s="2" t="s">
        <v>6668</v>
      </c>
      <c r="B6041" s="1"/>
      <c r="C6041" s="1"/>
      <c r="D6041" s="1"/>
      <c r="E6041" s="1"/>
      <c r="F6041" s="1" t="str">
        <f>IFERROR(__xludf.DUMMYFUNCTION("""COMPUTED_VALUE"""),"2022-04-06 17:14:28 UTC")</f>
        <v>2022-04-06 17:14:28 UTC</v>
      </c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>
      <c r="A6042" s="2" t="s">
        <v>6669</v>
      </c>
      <c r="B6042" s="1"/>
      <c r="C6042" s="1"/>
      <c r="D6042" s="1"/>
      <c r="E6042" s="1"/>
      <c r="F6042" s="1" t="str">
        <f>IFERROR(__xludf.DUMMYFUNCTION("""COMPUTED_VALUE"""),"2022-04-06 17:09:07 UTC")</f>
        <v>2022-04-06 17:09:07 UTC</v>
      </c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>
      <c r="A6043" s="2" t="s">
        <v>6670</v>
      </c>
      <c r="B6043" s="2" t="s">
        <v>6671</v>
      </c>
      <c r="C6043" s="1"/>
      <c r="D6043" s="1"/>
      <c r="E6043" s="1"/>
      <c r="F6043" s="1" t="str">
        <f>IFERROR(__xludf.DUMMYFUNCTION("""COMPUTED_VALUE"""),"2022-04-06 17:09:05 UTC")</f>
        <v>2022-04-06 17:09:05 UTC</v>
      </c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>
      <c r="A6044" s="2" t="s">
        <v>6672</v>
      </c>
      <c r="B6044" s="2" t="s">
        <v>6673</v>
      </c>
      <c r="C6044" s="1"/>
      <c r="D6044" s="1"/>
      <c r="E6044" s="1"/>
      <c r="F6044" s="1" t="str">
        <f>IFERROR(__xludf.DUMMYFUNCTION("""COMPUTED_VALUE"""),"2022-04-06 16:23:04 UTC")</f>
        <v>2022-04-06 16:23:04 UTC</v>
      </c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>
      <c r="A6045" s="2" t="s">
        <v>6674</v>
      </c>
      <c r="B6045" s="1"/>
      <c r="C6045" s="1"/>
      <c r="D6045" s="1"/>
      <c r="E6045" s="1"/>
      <c r="F6045" s="1" t="str">
        <f>IFERROR(__xludf.DUMMYFUNCTION("""COMPUTED_VALUE"""),"2022-04-06 16:18:14 UTC")</f>
        <v>2022-04-06 16:18:14 UTC</v>
      </c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>
      <c r="A6046" s="2" t="s">
        <v>6675</v>
      </c>
      <c r="B6046" s="2" t="s">
        <v>6676</v>
      </c>
      <c r="C6046" s="1"/>
      <c r="D6046" s="1"/>
      <c r="E6046" s="1"/>
      <c r="F6046" s="1" t="str">
        <f>IFERROR(__xludf.DUMMYFUNCTION("""COMPUTED_VALUE"""),"2022-04-06 16:18:11 UTC")</f>
        <v>2022-04-06 16:18:11 UTC</v>
      </c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>
      <c r="A6047" s="2" t="s">
        <v>6677</v>
      </c>
      <c r="B6047" s="2" t="s">
        <v>6678</v>
      </c>
      <c r="C6047" s="1"/>
      <c r="D6047" s="1"/>
      <c r="E6047" s="1"/>
      <c r="F6047" s="1" t="str">
        <f>IFERROR(__xludf.DUMMYFUNCTION("""COMPUTED_VALUE"""),"2022-04-06 16:06:10 UTC")</f>
        <v>2022-04-06 16:06:10 UTC</v>
      </c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>
      <c r="A6048" s="2" t="s">
        <v>6679</v>
      </c>
      <c r="B6048" s="1"/>
      <c r="C6048" s="1"/>
      <c r="D6048" s="1"/>
      <c r="E6048" s="1"/>
      <c r="F6048" s="1" t="str">
        <f>IFERROR(__xludf.DUMMYFUNCTION("""COMPUTED_VALUE"""),"2022-04-06 16:05:23 UTC")</f>
        <v>2022-04-06 16:05:23 UTC</v>
      </c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>
      <c r="A6049" s="2" t="s">
        <v>6680</v>
      </c>
      <c r="B6049" s="1"/>
      <c r="C6049" s="1"/>
      <c r="D6049" s="1"/>
      <c r="E6049" s="1"/>
      <c r="F6049" s="1" t="str">
        <f>IFERROR(__xludf.DUMMYFUNCTION("""COMPUTED_VALUE"""),"2022-04-06 16:05:19 UTC")</f>
        <v>2022-04-06 16:05:19 UTC</v>
      </c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>
      <c r="A6050" s="2" t="s">
        <v>6681</v>
      </c>
      <c r="B6050" s="1"/>
      <c r="C6050" s="1"/>
      <c r="D6050" s="1"/>
      <c r="E6050" s="1"/>
      <c r="F6050" s="1" t="str">
        <f>IFERROR(__xludf.DUMMYFUNCTION("""COMPUTED_VALUE"""),"2022-04-06 15:58:33 UTC")</f>
        <v>2022-04-06 15:58:33 UTC</v>
      </c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>
      <c r="A6051" s="2" t="s">
        <v>6682</v>
      </c>
      <c r="B6051" s="2" t="s">
        <v>6683</v>
      </c>
      <c r="C6051" s="1"/>
      <c r="D6051" s="1"/>
      <c r="E6051" s="1"/>
      <c r="F6051" s="1" t="str">
        <f>IFERROR(__xludf.DUMMYFUNCTION("""COMPUTED_VALUE"""),"2022-04-06 15:50:59 UTC")</f>
        <v>2022-04-06 15:50:59 UTC</v>
      </c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>
      <c r="A6052" s="2" t="s">
        <v>6684</v>
      </c>
      <c r="B6052" s="2" t="s">
        <v>6683</v>
      </c>
      <c r="C6052" s="1"/>
      <c r="D6052" s="1"/>
      <c r="E6052" s="1"/>
      <c r="F6052" s="1" t="str">
        <f>IFERROR(__xludf.DUMMYFUNCTION("""COMPUTED_VALUE"""),"2022-04-06 15:50:44 UTC")</f>
        <v>2022-04-06 15:50:44 UTC</v>
      </c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>
      <c r="A6053" s="2" t="s">
        <v>6685</v>
      </c>
      <c r="B6053" s="1"/>
      <c r="C6053" s="1"/>
      <c r="D6053" s="1"/>
      <c r="E6053" s="1"/>
      <c r="F6053" s="1" t="str">
        <f>IFERROR(__xludf.DUMMYFUNCTION("""COMPUTED_VALUE"""),"2022-04-06 14:41:54 UTC")</f>
        <v>2022-04-06 14:41:54 UTC</v>
      </c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>
      <c r="A6054" s="2" t="s">
        <v>6686</v>
      </c>
      <c r="B6054" s="1"/>
      <c r="C6054" s="1"/>
      <c r="D6054" s="1"/>
      <c r="E6054" s="1"/>
      <c r="F6054" s="1" t="str">
        <f>IFERROR(__xludf.DUMMYFUNCTION("""COMPUTED_VALUE"""),"2022-04-06 12:56:01 UTC")</f>
        <v>2022-04-06 12:56:01 UTC</v>
      </c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>
      <c r="A6055" s="2" t="s">
        <v>6687</v>
      </c>
      <c r="B6055" s="1"/>
      <c r="C6055" s="1"/>
      <c r="D6055" s="1"/>
      <c r="E6055" s="1"/>
      <c r="F6055" s="1" t="str">
        <f>IFERROR(__xludf.DUMMYFUNCTION("""COMPUTED_VALUE"""),"2022-04-06 12:07:58 UTC")</f>
        <v>2022-04-06 12:07:58 UTC</v>
      </c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>
      <c r="A6056" s="2" t="s">
        <v>6688</v>
      </c>
      <c r="B6056" s="1"/>
      <c r="C6056" s="1"/>
      <c r="D6056" s="1"/>
      <c r="E6056" s="1"/>
      <c r="F6056" s="1" t="str">
        <f>IFERROR(__xludf.DUMMYFUNCTION("""COMPUTED_VALUE"""),"2022-04-06 11:46:49 UTC")</f>
        <v>2022-04-06 11:46:49 UTC</v>
      </c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>
      <c r="A6057" s="2" t="s">
        <v>6689</v>
      </c>
      <c r="B6057" s="1"/>
      <c r="C6057" s="1"/>
      <c r="D6057" s="1"/>
      <c r="E6057" s="1"/>
      <c r="F6057" s="1" t="str">
        <f>IFERROR(__xludf.DUMMYFUNCTION("""COMPUTED_VALUE"""),"2022-04-06 11:37:26 UTC")</f>
        <v>2022-04-06 11:37:26 UTC</v>
      </c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>
      <c r="A6058" s="2" t="s">
        <v>6690</v>
      </c>
      <c r="B6058" s="1"/>
      <c r="C6058" s="1"/>
      <c r="D6058" s="1"/>
      <c r="E6058" s="1"/>
      <c r="F6058" s="1" t="str">
        <f>IFERROR(__xludf.DUMMYFUNCTION("""COMPUTED_VALUE"""),"2022-04-06 11:20:41 UTC")</f>
        <v>2022-04-06 11:20:41 UTC</v>
      </c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>
      <c r="A6059" s="2" t="s">
        <v>6691</v>
      </c>
      <c r="B6059" s="1"/>
      <c r="C6059" s="1"/>
      <c r="D6059" s="1"/>
      <c r="E6059" s="1"/>
      <c r="F6059" s="1" t="str">
        <f>IFERROR(__xludf.DUMMYFUNCTION("""COMPUTED_VALUE"""),"2022-04-06 11:00:59 UTC")</f>
        <v>2022-04-06 11:00:59 UTC</v>
      </c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>
      <c r="A6060" s="2" t="s">
        <v>6692</v>
      </c>
      <c r="B6060" s="1"/>
      <c r="C6060" s="1"/>
      <c r="D6060" s="1"/>
      <c r="E6060" s="1"/>
      <c r="F6060" s="1" t="str">
        <f>IFERROR(__xludf.DUMMYFUNCTION("""COMPUTED_VALUE"""),"2022-04-06 09:30:57 UTC")</f>
        <v>2022-04-06 09:30:57 UTC</v>
      </c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>
      <c r="A6061" s="2" t="s">
        <v>6693</v>
      </c>
      <c r="B6061" s="1"/>
      <c r="C6061" s="1"/>
      <c r="D6061" s="1"/>
      <c r="E6061" s="1"/>
      <c r="F6061" s="1" t="str">
        <f>IFERROR(__xludf.DUMMYFUNCTION("""COMPUTED_VALUE"""),"2022-04-06 09:28:56 UTC")</f>
        <v>2022-04-06 09:28:56 UTC</v>
      </c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>
      <c r="A6062" s="2" t="s">
        <v>6694</v>
      </c>
      <c r="B6062" s="1"/>
      <c r="C6062" s="1"/>
      <c r="D6062" s="1"/>
      <c r="E6062" s="1"/>
      <c r="F6062" s="1" t="str">
        <f>IFERROR(__xludf.DUMMYFUNCTION("""COMPUTED_VALUE"""),"2022-04-06 09:28:55 UTC")</f>
        <v>2022-04-06 09:28:55 UTC</v>
      </c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>
      <c r="A6063" s="2" t="s">
        <v>6695</v>
      </c>
      <c r="B6063" s="1"/>
      <c r="C6063" s="1"/>
      <c r="D6063" s="1"/>
      <c r="E6063" s="1"/>
      <c r="F6063" s="1" t="str">
        <f>IFERROR(__xludf.DUMMYFUNCTION("""COMPUTED_VALUE"""),"2022-04-06 09:28:50 UTC")</f>
        <v>2022-04-06 09:28:50 UTC</v>
      </c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>
      <c r="A6064" s="2" t="s">
        <v>6696</v>
      </c>
      <c r="B6064" s="1"/>
      <c r="C6064" s="1"/>
      <c r="D6064" s="1"/>
      <c r="E6064" s="1"/>
      <c r="F6064" s="1" t="str">
        <f>IFERROR(__xludf.DUMMYFUNCTION("""COMPUTED_VALUE"""),"2022-04-06 09:28:46 UTC")</f>
        <v>2022-04-06 09:28:46 UTC</v>
      </c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>
      <c r="A6065" s="2" t="s">
        <v>6697</v>
      </c>
      <c r="B6065" s="1"/>
      <c r="C6065" s="1"/>
      <c r="D6065" s="1"/>
      <c r="E6065" s="1"/>
      <c r="F6065" s="1" t="str">
        <f>IFERROR(__xludf.DUMMYFUNCTION("""COMPUTED_VALUE"""),"2022-04-06 09:16:28 UTC")</f>
        <v>2022-04-06 09:16:28 UTC</v>
      </c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>
      <c r="A6066" s="2" t="s">
        <v>6698</v>
      </c>
      <c r="B6066" s="1"/>
      <c r="C6066" s="1"/>
      <c r="D6066" s="1"/>
      <c r="E6066" s="1"/>
      <c r="F6066" s="1" t="str">
        <f>IFERROR(__xludf.DUMMYFUNCTION("""COMPUTED_VALUE"""),"2022-04-06 09:16:23 UTC")</f>
        <v>2022-04-06 09:16:23 UTC</v>
      </c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>
      <c r="A6067" s="2" t="s">
        <v>6699</v>
      </c>
      <c r="B6067" s="1"/>
      <c r="C6067" s="1"/>
      <c r="D6067" s="1"/>
      <c r="E6067" s="1"/>
      <c r="F6067" s="1" t="str">
        <f>IFERROR(__xludf.DUMMYFUNCTION("""COMPUTED_VALUE"""),"2022-04-06 09:16:15 UTC")</f>
        <v>2022-04-06 09:16:15 UTC</v>
      </c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>
      <c r="A6068" s="2" t="s">
        <v>6700</v>
      </c>
      <c r="B6068" s="1"/>
      <c r="C6068" s="1"/>
      <c r="D6068" s="1"/>
      <c r="E6068" s="1"/>
      <c r="F6068" s="1" t="str">
        <f>IFERROR(__xludf.DUMMYFUNCTION("""COMPUTED_VALUE"""),"2022-04-06 09:14:29 UTC")</f>
        <v>2022-04-06 09:14:29 UTC</v>
      </c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>
      <c r="A6069" s="2" t="s">
        <v>6701</v>
      </c>
      <c r="B6069" s="1"/>
      <c r="C6069" s="1"/>
      <c r="D6069" s="1"/>
      <c r="E6069" s="1"/>
      <c r="F6069" s="1" t="str">
        <f>IFERROR(__xludf.DUMMYFUNCTION("""COMPUTED_VALUE"""),"2022-04-06 09:13:12 UTC")</f>
        <v>2022-04-06 09:13:12 UTC</v>
      </c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>
      <c r="A6070" s="2" t="s">
        <v>6702</v>
      </c>
      <c r="B6070" s="1"/>
      <c r="C6070" s="1"/>
      <c r="D6070" s="1"/>
      <c r="E6070" s="1"/>
      <c r="F6070" s="1" t="str">
        <f>IFERROR(__xludf.DUMMYFUNCTION("""COMPUTED_VALUE"""),"2022-04-06 08:04:34 UTC")</f>
        <v>2022-04-06 08:04:34 UTC</v>
      </c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>
      <c r="A6071" s="2" t="s">
        <v>6703</v>
      </c>
      <c r="B6071" s="1"/>
      <c r="C6071" s="1"/>
      <c r="D6071" s="1"/>
      <c r="E6071" s="1"/>
      <c r="F6071" s="1" t="str">
        <f>IFERROR(__xludf.DUMMYFUNCTION("""COMPUTED_VALUE"""),"2022-04-06 07:27:18 UTC")</f>
        <v>2022-04-06 07:27:18 UTC</v>
      </c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>
      <c r="A6072" s="2" t="s">
        <v>6704</v>
      </c>
      <c r="B6072" s="1"/>
      <c r="C6072" s="1"/>
      <c r="D6072" s="1"/>
      <c r="E6072" s="1"/>
      <c r="F6072" s="1" t="str">
        <f>IFERROR(__xludf.DUMMYFUNCTION("""COMPUTED_VALUE"""),"2022-04-06 06:57:35 UTC")</f>
        <v>2022-04-06 06:57:35 UTC</v>
      </c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>
      <c r="A6073" s="2" t="s">
        <v>6705</v>
      </c>
      <c r="B6073" s="1"/>
      <c r="C6073" s="1"/>
      <c r="D6073" s="1"/>
      <c r="E6073" s="1"/>
      <c r="F6073" s="1" t="str">
        <f>IFERROR(__xludf.DUMMYFUNCTION("""COMPUTED_VALUE"""),"2022-04-06 06:38:47 UTC")</f>
        <v>2022-04-06 06:38:47 UTC</v>
      </c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>
      <c r="A6074" s="2" t="s">
        <v>6706</v>
      </c>
      <c r="B6074" s="1"/>
      <c r="C6074" s="1"/>
      <c r="D6074" s="1"/>
      <c r="E6074" s="1"/>
      <c r="F6074" s="1" t="str">
        <f>IFERROR(__xludf.DUMMYFUNCTION("""COMPUTED_VALUE"""),"2022-04-06 06:21:31 UTC")</f>
        <v>2022-04-06 06:21:31 UTC</v>
      </c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>
      <c r="A6075" s="2" t="s">
        <v>6707</v>
      </c>
      <c r="B6075" s="1"/>
      <c r="C6075" s="1"/>
      <c r="D6075" s="1"/>
      <c r="E6075" s="1"/>
      <c r="F6075" s="1" t="str">
        <f>IFERROR(__xludf.DUMMYFUNCTION("""COMPUTED_VALUE"""),"2022-04-06 06:05:06 UTC")</f>
        <v>2022-04-06 06:05:06 UTC</v>
      </c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>
      <c r="A6076" s="2" t="s">
        <v>6708</v>
      </c>
      <c r="B6076" s="1"/>
      <c r="C6076" s="1"/>
      <c r="D6076" s="1"/>
      <c r="E6076" s="1"/>
      <c r="F6076" s="1" t="str">
        <f>IFERROR(__xludf.DUMMYFUNCTION("""COMPUTED_VALUE"""),"2022-04-06 05:56:49 UTC")</f>
        <v>2022-04-06 05:56:49 UTC</v>
      </c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>
      <c r="A6077" s="2" t="s">
        <v>6709</v>
      </c>
      <c r="B6077" s="1"/>
      <c r="C6077" s="1"/>
      <c r="D6077" s="1"/>
      <c r="E6077" s="1"/>
      <c r="F6077" s="1" t="str">
        <f>IFERROR(__xludf.DUMMYFUNCTION("""COMPUTED_VALUE"""),"2022-04-06 05:33:34 UTC")</f>
        <v>2022-04-06 05:33:34 UTC</v>
      </c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>
      <c r="A6078" s="2" t="s">
        <v>6710</v>
      </c>
      <c r="B6078" s="1"/>
      <c r="C6078" s="1"/>
      <c r="D6078" s="1"/>
      <c r="E6078" s="1"/>
      <c r="F6078" s="1" t="str">
        <f>IFERROR(__xludf.DUMMYFUNCTION("""COMPUTED_VALUE"""),"2022-04-06 04:09:27 UTC")</f>
        <v>2022-04-06 04:09:27 UTC</v>
      </c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>
      <c r="A6079" s="2" t="s">
        <v>6710</v>
      </c>
      <c r="B6079" s="1"/>
      <c r="C6079" s="1"/>
      <c r="D6079" s="1"/>
      <c r="E6079" s="1"/>
      <c r="F6079" s="1" t="str">
        <f>IFERROR(__xludf.DUMMYFUNCTION("""COMPUTED_VALUE"""),"2022-04-06 04:09:27 UTC")</f>
        <v>2022-04-06 04:09:27 UTC</v>
      </c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>
      <c r="A6080" s="2" t="s">
        <v>6711</v>
      </c>
      <c r="B6080" s="1"/>
      <c r="C6080" s="1"/>
      <c r="D6080" s="1"/>
      <c r="E6080" s="1"/>
      <c r="F6080" s="1" t="str">
        <f>IFERROR(__xludf.DUMMYFUNCTION("""COMPUTED_VALUE"""),"2022-04-06 04:09:23 UTC")</f>
        <v>2022-04-06 04:09:23 UTC</v>
      </c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>
      <c r="A6081" s="2" t="s">
        <v>6711</v>
      </c>
      <c r="B6081" s="1"/>
      <c r="C6081" s="1"/>
      <c r="D6081" s="1"/>
      <c r="E6081" s="1"/>
      <c r="F6081" s="1" t="str">
        <f>IFERROR(__xludf.DUMMYFUNCTION("""COMPUTED_VALUE"""),"2022-04-06 04:09:23 UTC")</f>
        <v>2022-04-06 04:09:23 UTC</v>
      </c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>
      <c r="A6082" s="2" t="s">
        <v>6712</v>
      </c>
      <c r="B6082" s="1"/>
      <c r="C6082" s="1"/>
      <c r="D6082" s="1"/>
      <c r="E6082" s="1"/>
      <c r="F6082" s="1" t="str">
        <f>IFERROR(__xludf.DUMMYFUNCTION("""COMPUTED_VALUE"""),"2022-04-06 04:09:18 UTC")</f>
        <v>2022-04-06 04:09:18 UTC</v>
      </c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>
      <c r="A6083" s="2" t="s">
        <v>6712</v>
      </c>
      <c r="B6083" s="1"/>
      <c r="C6083" s="1"/>
      <c r="D6083" s="1"/>
      <c r="E6083" s="1"/>
      <c r="F6083" s="1" t="str">
        <f>IFERROR(__xludf.DUMMYFUNCTION("""COMPUTED_VALUE"""),"2022-04-06 04:09:18 UTC")</f>
        <v>2022-04-06 04:09:18 UTC</v>
      </c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>
      <c r="A6084" s="2" t="s">
        <v>6713</v>
      </c>
      <c r="B6084" s="1"/>
      <c r="C6084" s="1"/>
      <c r="D6084" s="1"/>
      <c r="E6084" s="1"/>
      <c r="F6084" s="1" t="str">
        <f>IFERROR(__xludf.DUMMYFUNCTION("""COMPUTED_VALUE"""),"2022-04-06 04:09:15 UTC")</f>
        <v>2022-04-06 04:09:15 UTC</v>
      </c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>
      <c r="A6085" s="2" t="s">
        <v>6713</v>
      </c>
      <c r="B6085" s="1"/>
      <c r="C6085" s="1"/>
      <c r="D6085" s="1"/>
      <c r="E6085" s="1"/>
      <c r="F6085" s="1" t="str">
        <f>IFERROR(__xludf.DUMMYFUNCTION("""COMPUTED_VALUE"""),"2022-04-06 04:09:15 UTC")</f>
        <v>2022-04-06 04:09:15 UTC</v>
      </c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>
      <c r="A6086" s="2" t="s">
        <v>6714</v>
      </c>
      <c r="B6086" s="1"/>
      <c r="C6086" s="1"/>
      <c r="D6086" s="1"/>
      <c r="E6086" s="1"/>
      <c r="F6086" s="1" t="str">
        <f>IFERROR(__xludf.DUMMYFUNCTION("""COMPUTED_VALUE"""),"2022-04-06 03:40:48 UTC")</f>
        <v>2022-04-06 03:40:48 UTC</v>
      </c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>
      <c r="A6087" s="2" t="s">
        <v>6715</v>
      </c>
      <c r="B6087" s="2" t="s">
        <v>6716</v>
      </c>
      <c r="C6087" s="1"/>
      <c r="D6087" s="1"/>
      <c r="E6087" s="1"/>
      <c r="F6087" s="1" t="str">
        <f>IFERROR(__xludf.DUMMYFUNCTION("""COMPUTED_VALUE"""),"2022-04-06 03:40:29 UTC")</f>
        <v>2022-04-06 03:40:29 UTC</v>
      </c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>
      <c r="A6088" s="2" t="s">
        <v>6717</v>
      </c>
      <c r="B6088" s="1"/>
      <c r="C6088" s="1"/>
      <c r="D6088" s="1"/>
      <c r="E6088" s="1"/>
      <c r="F6088" s="1" t="str">
        <f>IFERROR(__xludf.DUMMYFUNCTION("""COMPUTED_VALUE"""),"2022-04-06 02:20:44 UTC")</f>
        <v>2022-04-06 02:20:44 UTC</v>
      </c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>
      <c r="A6089" s="2" t="s">
        <v>6718</v>
      </c>
      <c r="B6089" s="2" t="s">
        <v>6719</v>
      </c>
      <c r="C6089" s="1"/>
      <c r="D6089" s="1"/>
      <c r="E6089" s="1"/>
      <c r="F6089" s="1" t="str">
        <f>IFERROR(__xludf.DUMMYFUNCTION("""COMPUTED_VALUE"""),"2022-04-06 02:04:18 UTC")</f>
        <v>2022-04-06 02:04:18 UTC</v>
      </c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>
      <c r="A6090" s="2" t="s">
        <v>6720</v>
      </c>
      <c r="B6090" s="2" t="s">
        <v>6430</v>
      </c>
      <c r="C6090" s="1"/>
      <c r="D6090" s="1"/>
      <c r="E6090" s="1"/>
      <c r="F6090" s="1" t="str">
        <f>IFERROR(__xludf.DUMMYFUNCTION("""COMPUTED_VALUE"""),"2022-04-05 16:53:30 UTC")</f>
        <v>2022-04-05 16:53:30 UTC</v>
      </c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>
      <c r="A6091" s="2" t="s">
        <v>6721</v>
      </c>
      <c r="B6091" s="1"/>
      <c r="C6091" s="1"/>
      <c r="D6091" s="1"/>
      <c r="E6091" s="1"/>
      <c r="F6091" s="1" t="str">
        <f>IFERROR(__xludf.DUMMYFUNCTION("""COMPUTED_VALUE"""),"2022-04-05 16:53:08 UTC")</f>
        <v>2022-04-05 16:53:08 UTC</v>
      </c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>
      <c r="A6092" s="2" t="s">
        <v>6722</v>
      </c>
      <c r="B6092" s="1"/>
      <c r="C6092" s="1"/>
      <c r="D6092" s="1"/>
      <c r="E6092" s="1"/>
      <c r="F6092" s="1" t="str">
        <f>IFERROR(__xludf.DUMMYFUNCTION("""COMPUTED_VALUE"""),"2022-04-05 16:53:04 UTC")</f>
        <v>2022-04-05 16:53:04 UTC</v>
      </c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>
      <c r="A6093" s="2" t="s">
        <v>6723</v>
      </c>
      <c r="B6093" s="1"/>
      <c r="C6093" s="1"/>
      <c r="D6093" s="1"/>
      <c r="E6093" s="1"/>
      <c r="F6093" s="1" t="str">
        <f>IFERROR(__xludf.DUMMYFUNCTION("""COMPUTED_VALUE"""),"2022-04-05 16:52:56 UTC")</f>
        <v>2022-04-05 16:52:56 UTC</v>
      </c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>
      <c r="A6094" s="2" t="s">
        <v>6724</v>
      </c>
      <c r="B6094" s="1"/>
      <c r="C6094" s="1"/>
      <c r="D6094" s="1"/>
      <c r="E6094" s="1"/>
      <c r="F6094" s="1" t="str">
        <f>IFERROR(__xludf.DUMMYFUNCTION("""COMPUTED_VALUE"""),"2022-04-05 16:52:40 UTC")</f>
        <v>2022-04-05 16:52:40 UTC</v>
      </c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>
      <c r="A6095" s="2" t="s">
        <v>6725</v>
      </c>
      <c r="B6095" s="1"/>
      <c r="C6095" s="1"/>
      <c r="D6095" s="1"/>
      <c r="E6095" s="1"/>
      <c r="F6095" s="1" t="str">
        <f>IFERROR(__xludf.DUMMYFUNCTION("""COMPUTED_VALUE"""),"2022-04-05 16:51:38 UTC")</f>
        <v>2022-04-05 16:51:38 UTC</v>
      </c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>
      <c r="A6096" s="2" t="s">
        <v>6726</v>
      </c>
      <c r="B6096" s="1"/>
      <c r="C6096" s="1"/>
      <c r="D6096" s="1"/>
      <c r="E6096" s="1"/>
      <c r="F6096" s="1" t="str">
        <f>IFERROR(__xludf.DUMMYFUNCTION("""COMPUTED_VALUE"""),"2022-04-05 16:51:06 UTC")</f>
        <v>2022-04-05 16:51:06 UTC</v>
      </c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>
      <c r="A6097" s="2" t="s">
        <v>6727</v>
      </c>
      <c r="B6097" s="1"/>
      <c r="C6097" s="1"/>
      <c r="D6097" s="1"/>
      <c r="E6097" s="1"/>
      <c r="F6097" s="1" t="str">
        <f>IFERROR(__xludf.DUMMYFUNCTION("""COMPUTED_VALUE"""),"2022-04-05 16:51:04 UTC")</f>
        <v>2022-04-05 16:51:04 UTC</v>
      </c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>
      <c r="A6098" s="2" t="s">
        <v>6728</v>
      </c>
      <c r="B6098" s="1"/>
      <c r="C6098" s="1"/>
      <c r="D6098" s="1"/>
      <c r="E6098" s="1"/>
      <c r="F6098" s="1" t="str">
        <f>IFERROR(__xludf.DUMMYFUNCTION("""COMPUTED_VALUE"""),"2022-04-05 16:50:57 UTC")</f>
        <v>2022-04-05 16:50:57 UTC</v>
      </c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>
      <c r="A6099" s="2" t="s">
        <v>6729</v>
      </c>
      <c r="B6099" s="1"/>
      <c r="C6099" s="1"/>
      <c r="D6099" s="1"/>
      <c r="E6099" s="1"/>
      <c r="F6099" s="1" t="str">
        <f>IFERROR(__xludf.DUMMYFUNCTION("""COMPUTED_VALUE"""),"2022-04-05 16:41:10 UTC")</f>
        <v>2022-04-05 16:41:10 UTC</v>
      </c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>
      <c r="A6100" s="2" t="s">
        <v>6730</v>
      </c>
      <c r="B6100" s="1"/>
      <c r="C6100" s="1"/>
      <c r="D6100" s="1"/>
      <c r="E6100" s="1"/>
      <c r="F6100" s="1" t="str">
        <f>IFERROR(__xludf.DUMMYFUNCTION("""COMPUTED_VALUE"""),"2022-04-05 15:32:57 UTC")</f>
        <v>2022-04-05 15:32:57 UTC</v>
      </c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>
      <c r="A6101" s="2" t="s">
        <v>6731</v>
      </c>
      <c r="B6101" s="1"/>
      <c r="C6101" s="1"/>
      <c r="D6101" s="1"/>
      <c r="E6101" s="1"/>
      <c r="F6101" s="1" t="str">
        <f>IFERROR(__xludf.DUMMYFUNCTION("""COMPUTED_VALUE"""),"2022-04-05 15:02:01 UTC")</f>
        <v>2022-04-05 15:02:01 UTC</v>
      </c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>
      <c r="A6102" s="2" t="s">
        <v>6732</v>
      </c>
      <c r="B6102" s="1"/>
      <c r="C6102" s="1"/>
      <c r="D6102" s="1"/>
      <c r="E6102" s="1"/>
      <c r="F6102" s="1" t="str">
        <f>IFERROR(__xludf.DUMMYFUNCTION("""COMPUTED_VALUE"""),"2022-04-05 15:01:26 UTC")</f>
        <v>2022-04-05 15:01:26 UTC</v>
      </c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>
      <c r="A6103" s="2" t="s">
        <v>6733</v>
      </c>
      <c r="B6103" s="1"/>
      <c r="C6103" s="1"/>
      <c r="D6103" s="1"/>
      <c r="E6103" s="1"/>
      <c r="F6103" s="1" t="str">
        <f>IFERROR(__xludf.DUMMYFUNCTION("""COMPUTED_VALUE"""),"2022-04-05 15:01:23 UTC")</f>
        <v>2022-04-05 15:01:23 UTC</v>
      </c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>
      <c r="A6104" s="2" t="s">
        <v>6734</v>
      </c>
      <c r="B6104" s="1"/>
      <c r="C6104" s="1"/>
      <c r="D6104" s="1"/>
      <c r="E6104" s="1"/>
      <c r="F6104" s="1" t="str">
        <f>IFERROR(__xludf.DUMMYFUNCTION("""COMPUTED_VALUE"""),"2022-04-05 15:00:52 UTC")</f>
        <v>2022-04-05 15:00:52 UTC</v>
      </c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>
      <c r="A6105" s="2" t="s">
        <v>6735</v>
      </c>
      <c r="B6105" s="1"/>
      <c r="C6105" s="1"/>
      <c r="D6105" s="1"/>
      <c r="E6105" s="1"/>
      <c r="F6105" s="1" t="str">
        <f>IFERROR(__xludf.DUMMYFUNCTION("""COMPUTED_VALUE"""),"2022-04-05 14:59:25 UTC")</f>
        <v>2022-04-05 14:59:25 UTC</v>
      </c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>
      <c r="A6106" s="2" t="s">
        <v>6736</v>
      </c>
      <c r="B6106" s="1"/>
      <c r="C6106" s="1"/>
      <c r="D6106" s="1"/>
      <c r="E6106" s="1"/>
      <c r="F6106" s="1" t="str">
        <f>IFERROR(__xludf.DUMMYFUNCTION("""COMPUTED_VALUE"""),"2022-04-05 14:58:56 UTC")</f>
        <v>2022-04-05 14:58:56 UTC</v>
      </c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>
      <c r="A6107" s="2" t="s">
        <v>6737</v>
      </c>
      <c r="B6107" s="1"/>
      <c r="C6107" s="1"/>
      <c r="D6107" s="1"/>
      <c r="E6107" s="1"/>
      <c r="F6107" s="1" t="str">
        <f>IFERROR(__xludf.DUMMYFUNCTION("""COMPUTED_VALUE"""),"2022-04-05 14:58:24 UTC")</f>
        <v>2022-04-05 14:58:24 UTC</v>
      </c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>
      <c r="A6108" s="2" t="s">
        <v>6738</v>
      </c>
      <c r="B6108" s="1"/>
      <c r="C6108" s="1"/>
      <c r="D6108" s="1"/>
      <c r="E6108" s="1"/>
      <c r="F6108" s="1" t="str">
        <f>IFERROR(__xludf.DUMMYFUNCTION("""COMPUTED_VALUE"""),"2022-04-05 12:07:51 UTC")</f>
        <v>2022-04-05 12:07:51 UTC</v>
      </c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>
      <c r="A6109" s="2" t="s">
        <v>6739</v>
      </c>
      <c r="B6109" s="2" t="s">
        <v>6740</v>
      </c>
      <c r="C6109" s="1"/>
      <c r="D6109" s="1"/>
      <c r="E6109" s="1"/>
      <c r="F6109" s="1" t="str">
        <f>IFERROR(__xludf.DUMMYFUNCTION("""COMPUTED_VALUE"""),"2022-04-05 11:11:32 UTC")</f>
        <v>2022-04-05 11:11:32 UTC</v>
      </c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>
      <c r="A6110" s="2" t="s">
        <v>6741</v>
      </c>
      <c r="B6110" s="1"/>
      <c r="C6110" s="1"/>
      <c r="D6110" s="1"/>
      <c r="E6110" s="1"/>
      <c r="F6110" s="1" t="str">
        <f>IFERROR(__xludf.DUMMYFUNCTION("""COMPUTED_VALUE"""),"2022-04-05 10:06:29 UTC")</f>
        <v>2022-04-05 10:06:29 UTC</v>
      </c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>
      <c r="A6111" s="2" t="s">
        <v>6742</v>
      </c>
      <c r="B6111" s="1"/>
      <c r="C6111" s="1"/>
      <c r="D6111" s="1"/>
      <c r="E6111" s="1"/>
      <c r="F6111" s="1" t="str">
        <f>IFERROR(__xludf.DUMMYFUNCTION("""COMPUTED_VALUE"""),"2022-04-05 10:06:13 UTC")</f>
        <v>2022-04-05 10:06:13 UTC</v>
      </c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>
      <c r="A6112" s="2" t="s">
        <v>6743</v>
      </c>
      <c r="B6112" s="1"/>
      <c r="C6112" s="1"/>
      <c r="D6112" s="1"/>
      <c r="E6112" s="1"/>
      <c r="F6112" s="1" t="str">
        <f>IFERROR(__xludf.DUMMYFUNCTION("""COMPUTED_VALUE"""),"2022-04-05 10:06:07 UTC")</f>
        <v>2022-04-05 10:06:07 UTC</v>
      </c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>
      <c r="A6113" s="2" t="s">
        <v>6744</v>
      </c>
      <c r="B6113" s="2" t="s">
        <v>6745</v>
      </c>
      <c r="C6113" s="1"/>
      <c r="D6113" s="1"/>
      <c r="E6113" s="1"/>
      <c r="F6113" s="1" t="str">
        <f>IFERROR(__xludf.DUMMYFUNCTION("""COMPUTED_VALUE"""),"2022-04-05 10:03:31 UTC")</f>
        <v>2022-04-05 10:03:31 UTC</v>
      </c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>
      <c r="A6114" s="2" t="s">
        <v>6746</v>
      </c>
      <c r="B6114" s="1"/>
      <c r="C6114" s="1"/>
      <c r="D6114" s="1"/>
      <c r="E6114" s="1"/>
      <c r="F6114" s="1" t="str">
        <f>IFERROR(__xludf.DUMMYFUNCTION("""COMPUTED_VALUE"""),"2022-04-05 08:48:04 UTC")</f>
        <v>2022-04-05 08:48:04 UTC</v>
      </c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>
      <c r="A6115" s="2" t="s">
        <v>6747</v>
      </c>
      <c r="B6115" s="2" t="s">
        <v>6748</v>
      </c>
      <c r="C6115" s="1"/>
      <c r="D6115" s="1"/>
      <c r="E6115" s="1"/>
      <c r="F6115" s="1" t="str">
        <f>IFERROR(__xludf.DUMMYFUNCTION("""COMPUTED_VALUE"""),"2022-04-05 07:51:18 UTC")</f>
        <v>2022-04-05 07:51:18 UTC</v>
      </c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>
      <c r="A6116" s="2" t="s">
        <v>6749</v>
      </c>
      <c r="B6116" s="2" t="s">
        <v>6748</v>
      </c>
      <c r="C6116" s="1"/>
      <c r="D6116" s="1"/>
      <c r="E6116" s="1"/>
      <c r="F6116" s="1" t="str">
        <f>IFERROR(__xludf.DUMMYFUNCTION("""COMPUTED_VALUE"""),"2022-04-05 07:44:05 UTC")</f>
        <v>2022-04-05 07:44:05 UTC</v>
      </c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>
      <c r="A6117" s="2" t="s">
        <v>6750</v>
      </c>
      <c r="B6117" s="1"/>
      <c r="C6117" s="1"/>
      <c r="D6117" s="1"/>
      <c r="E6117" s="1"/>
      <c r="F6117" s="1" t="str">
        <f>IFERROR(__xludf.DUMMYFUNCTION("""COMPUTED_VALUE"""),"2022-04-05 07:33:44 UTC")</f>
        <v>2022-04-05 07:33:44 UTC</v>
      </c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>
      <c r="A6118" s="2" t="s">
        <v>6751</v>
      </c>
      <c r="B6118" s="1"/>
      <c r="C6118" s="1"/>
      <c r="D6118" s="1"/>
      <c r="E6118" s="1"/>
      <c r="F6118" s="1" t="str">
        <f>IFERROR(__xludf.DUMMYFUNCTION("""COMPUTED_VALUE"""),"2022-04-05 07:33:17 UTC")</f>
        <v>2022-04-05 07:33:17 UTC</v>
      </c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>
      <c r="A6119" s="2" t="s">
        <v>6752</v>
      </c>
      <c r="B6119" s="1"/>
      <c r="C6119" s="1"/>
      <c r="D6119" s="1"/>
      <c r="E6119" s="1"/>
      <c r="F6119" s="1" t="str">
        <f>IFERROR(__xludf.DUMMYFUNCTION("""COMPUTED_VALUE"""),"2022-04-05 07:28:55 UTC")</f>
        <v>2022-04-05 07:28:55 UTC</v>
      </c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>
      <c r="A6120" s="2" t="s">
        <v>6753</v>
      </c>
      <c r="B6120" s="1"/>
      <c r="C6120" s="1"/>
      <c r="D6120" s="1"/>
      <c r="E6120" s="1"/>
      <c r="F6120" s="1" t="str">
        <f>IFERROR(__xludf.DUMMYFUNCTION("""COMPUTED_VALUE"""),"2022-04-05 07:28:43 UTC")</f>
        <v>2022-04-05 07:28:43 UTC</v>
      </c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>
      <c r="A6121" s="2" t="s">
        <v>6754</v>
      </c>
      <c r="B6121" s="1"/>
      <c r="C6121" s="1"/>
      <c r="D6121" s="1"/>
      <c r="E6121" s="1"/>
      <c r="F6121" s="1" t="str">
        <f>IFERROR(__xludf.DUMMYFUNCTION("""COMPUTED_VALUE"""),"2022-04-05 07:21:40 UTC")</f>
        <v>2022-04-05 07:21:40 UTC</v>
      </c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>
      <c r="A6122" s="2" t="s">
        <v>6755</v>
      </c>
      <c r="B6122" s="1"/>
      <c r="C6122" s="1"/>
      <c r="D6122" s="1"/>
      <c r="E6122" s="1"/>
      <c r="F6122" s="1" t="str">
        <f>IFERROR(__xludf.DUMMYFUNCTION("""COMPUTED_VALUE"""),"2022-04-05 07:00:29 UTC")</f>
        <v>2022-04-05 07:00:29 UTC</v>
      </c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>
      <c r="A6123" s="2" t="s">
        <v>6756</v>
      </c>
      <c r="B6123" s="1"/>
      <c r="C6123" s="1"/>
      <c r="D6123" s="1"/>
      <c r="E6123" s="1"/>
      <c r="F6123" s="1" t="str">
        <f>IFERROR(__xludf.DUMMYFUNCTION("""COMPUTED_VALUE"""),"2022-04-05 05:40:40 UTC")</f>
        <v>2022-04-05 05:40:40 UTC</v>
      </c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>
      <c r="A6124" s="2" t="s">
        <v>6757</v>
      </c>
      <c r="B6124" s="1"/>
      <c r="C6124" s="1"/>
      <c r="D6124" s="1"/>
      <c r="E6124" s="1"/>
      <c r="F6124" s="1" t="str">
        <f>IFERROR(__xludf.DUMMYFUNCTION("""COMPUTED_VALUE"""),"2022-04-05 05:39:51 UTC")</f>
        <v>2022-04-05 05:39:51 UTC</v>
      </c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>
      <c r="A6125" s="2" t="s">
        <v>6758</v>
      </c>
      <c r="B6125" s="1"/>
      <c r="C6125" s="1"/>
      <c r="D6125" s="1"/>
      <c r="E6125" s="1"/>
      <c r="F6125" s="1" t="str">
        <f>IFERROR(__xludf.DUMMYFUNCTION("""COMPUTED_VALUE"""),"2022-04-05 05:38:54 UTC")</f>
        <v>2022-04-05 05:38:54 UTC</v>
      </c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>
      <c r="A6126" s="2" t="s">
        <v>6759</v>
      </c>
      <c r="B6126" s="1"/>
      <c r="C6126" s="1"/>
      <c r="D6126" s="1"/>
      <c r="E6126" s="1"/>
      <c r="F6126" s="1" t="str">
        <f>IFERROR(__xludf.DUMMYFUNCTION("""COMPUTED_VALUE"""),"2022-04-05 05:36:19 UTC")</f>
        <v>2022-04-05 05:36:19 UTC</v>
      </c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>
      <c r="A6127" s="2" t="s">
        <v>6760</v>
      </c>
      <c r="B6127" s="1"/>
      <c r="C6127" s="1"/>
      <c r="D6127" s="1"/>
      <c r="E6127" s="1"/>
      <c r="F6127" s="1" t="str">
        <f>IFERROR(__xludf.DUMMYFUNCTION("""COMPUTED_VALUE"""),"2022-04-05 05:22:20 UTC")</f>
        <v>2022-04-05 05:22:20 UTC</v>
      </c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>
      <c r="A6128" s="2" t="s">
        <v>6761</v>
      </c>
      <c r="B6128" s="1"/>
      <c r="C6128" s="1"/>
      <c r="D6128" s="1"/>
      <c r="E6128" s="1"/>
      <c r="F6128" s="1" t="str">
        <f>IFERROR(__xludf.DUMMYFUNCTION("""COMPUTED_VALUE"""),"2022-04-05 05:21:39 UTC")</f>
        <v>2022-04-05 05:21:39 UTC</v>
      </c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>
      <c r="A6129" s="2" t="s">
        <v>6762</v>
      </c>
      <c r="B6129" s="1"/>
      <c r="C6129" s="1"/>
      <c r="D6129" s="1"/>
      <c r="E6129" s="1"/>
      <c r="F6129" s="1" t="str">
        <f>IFERROR(__xludf.DUMMYFUNCTION("""COMPUTED_VALUE"""),"2022-04-05 05:15:55 UTC")</f>
        <v>2022-04-05 05:15:55 UTC</v>
      </c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>
      <c r="A6130" s="2" t="s">
        <v>6763</v>
      </c>
      <c r="B6130" s="2" t="s">
        <v>6764</v>
      </c>
      <c r="C6130" s="1"/>
      <c r="D6130" s="1"/>
      <c r="E6130" s="1"/>
      <c r="F6130" s="1" t="str">
        <f>IFERROR(__xludf.DUMMYFUNCTION("""COMPUTED_VALUE"""),"2022-04-05 05:12:02 UTC")</f>
        <v>2022-04-05 05:12:02 UTC</v>
      </c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>
      <c r="A6131" s="2" t="s">
        <v>6765</v>
      </c>
      <c r="B6131" s="1"/>
      <c r="C6131" s="1"/>
      <c r="D6131" s="1"/>
      <c r="E6131" s="1"/>
      <c r="F6131" s="1" t="str">
        <f>IFERROR(__xludf.DUMMYFUNCTION("""COMPUTED_VALUE"""),"2022-04-05 04:26:42 UTC")</f>
        <v>2022-04-05 04:26:42 UTC</v>
      </c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>
      <c r="A6132" s="2" t="s">
        <v>6766</v>
      </c>
      <c r="B6132" s="1"/>
      <c r="C6132" s="1"/>
      <c r="D6132" s="1"/>
      <c r="E6132" s="1"/>
      <c r="F6132" s="1" t="str">
        <f>IFERROR(__xludf.DUMMYFUNCTION("""COMPUTED_VALUE"""),"2022-04-05 04:26:20 UTC")</f>
        <v>2022-04-05 04:26:20 UTC</v>
      </c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>
      <c r="A6133" s="2" t="s">
        <v>6767</v>
      </c>
      <c r="B6133" s="1"/>
      <c r="C6133" s="1"/>
      <c r="D6133" s="1"/>
      <c r="E6133" s="1"/>
      <c r="F6133" s="1" t="str">
        <f>IFERROR(__xludf.DUMMYFUNCTION("""COMPUTED_VALUE"""),"2022-04-05 04:26:11 UTC")</f>
        <v>2022-04-05 04:26:11 UTC</v>
      </c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>
      <c r="A6134" s="2" t="s">
        <v>6768</v>
      </c>
      <c r="B6134" s="1"/>
      <c r="C6134" s="1"/>
      <c r="D6134" s="1"/>
      <c r="E6134" s="1"/>
      <c r="F6134" s="1" t="str">
        <f>IFERROR(__xludf.DUMMYFUNCTION("""COMPUTED_VALUE"""),"2022-04-05 04:24:47 UTC")</f>
        <v>2022-04-05 04:24:47 UTC</v>
      </c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>
      <c r="A6135" s="2" t="s">
        <v>6769</v>
      </c>
      <c r="B6135" s="1"/>
      <c r="C6135" s="1"/>
      <c r="D6135" s="1"/>
      <c r="E6135" s="1"/>
      <c r="F6135" s="1" t="str">
        <f>IFERROR(__xludf.DUMMYFUNCTION("""COMPUTED_VALUE"""),"2022-04-05 03:41:53 UTC")</f>
        <v>2022-04-05 03:41:53 UTC</v>
      </c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>
      <c r="A6136" s="2" t="s">
        <v>6770</v>
      </c>
      <c r="B6136" s="1"/>
      <c r="C6136" s="1"/>
      <c r="D6136" s="1"/>
      <c r="E6136" s="1"/>
      <c r="F6136" s="1" t="str">
        <f>IFERROR(__xludf.DUMMYFUNCTION("""COMPUTED_VALUE"""),"2022-04-05 03:41:50 UTC")</f>
        <v>2022-04-05 03:41:50 UTC</v>
      </c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>
      <c r="A6137" s="2" t="s">
        <v>6771</v>
      </c>
      <c r="B6137" s="1"/>
      <c r="C6137" s="1"/>
      <c r="D6137" s="1"/>
      <c r="E6137" s="1"/>
      <c r="F6137" s="1" t="str">
        <f>IFERROR(__xludf.DUMMYFUNCTION("""COMPUTED_VALUE"""),"2022-04-05 03:41:47 UTC")</f>
        <v>2022-04-05 03:41:47 UTC</v>
      </c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>
      <c r="A6138" s="2" t="s">
        <v>6772</v>
      </c>
      <c r="B6138" s="1"/>
      <c r="C6138" s="1"/>
      <c r="D6138" s="1"/>
      <c r="E6138" s="1"/>
      <c r="F6138" s="1" t="str">
        <f>IFERROR(__xludf.DUMMYFUNCTION("""COMPUTED_VALUE"""),"2022-04-05 03:41:45 UTC")</f>
        <v>2022-04-05 03:41:45 UTC</v>
      </c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>
      <c r="A6139" s="2" t="s">
        <v>6773</v>
      </c>
      <c r="B6139" s="1"/>
      <c r="C6139" s="1"/>
      <c r="D6139" s="1"/>
      <c r="E6139" s="1"/>
      <c r="F6139" s="1" t="str">
        <f>IFERROR(__xludf.DUMMYFUNCTION("""COMPUTED_VALUE"""),"2022-04-05 03:41:27 UTC")</f>
        <v>2022-04-05 03:41:27 UTC</v>
      </c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>
      <c r="A6140" s="2" t="s">
        <v>6774</v>
      </c>
      <c r="B6140" s="1"/>
      <c r="C6140" s="1"/>
      <c r="D6140" s="1"/>
      <c r="E6140" s="1"/>
      <c r="F6140" s="1" t="str">
        <f>IFERROR(__xludf.DUMMYFUNCTION("""COMPUTED_VALUE"""),"2022-04-05 03:41:26 UTC")</f>
        <v>2022-04-05 03:41:26 UTC</v>
      </c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>
      <c r="A6141" s="2" t="s">
        <v>6775</v>
      </c>
      <c r="B6141" s="1"/>
      <c r="C6141" s="1"/>
      <c r="D6141" s="1"/>
      <c r="E6141" s="1"/>
      <c r="F6141" s="1" t="str">
        <f>IFERROR(__xludf.DUMMYFUNCTION("""COMPUTED_VALUE"""),"2022-04-05 03:41:24 UTC")</f>
        <v>2022-04-05 03:41:24 UTC</v>
      </c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>
      <c r="A6142" s="2" t="s">
        <v>6776</v>
      </c>
      <c r="B6142" s="1"/>
      <c r="C6142" s="1"/>
      <c r="D6142" s="1"/>
      <c r="E6142" s="1"/>
      <c r="F6142" s="1" t="str">
        <f>IFERROR(__xludf.DUMMYFUNCTION("""COMPUTED_VALUE"""),"2022-04-05 03:41:22 UTC")</f>
        <v>2022-04-05 03:41:22 UTC</v>
      </c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>
      <c r="A6143" s="2" t="s">
        <v>6777</v>
      </c>
      <c r="B6143" s="1"/>
      <c r="C6143" s="1"/>
      <c r="D6143" s="1"/>
      <c r="E6143" s="1"/>
      <c r="F6143" s="1" t="str">
        <f>IFERROR(__xludf.DUMMYFUNCTION("""COMPUTED_VALUE"""),"2022-04-05 03:41:20 UTC")</f>
        <v>2022-04-05 03:41:20 UTC</v>
      </c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>
      <c r="A6144" s="2" t="s">
        <v>6778</v>
      </c>
      <c r="B6144" s="1"/>
      <c r="C6144" s="1"/>
      <c r="D6144" s="1"/>
      <c r="E6144" s="1"/>
      <c r="F6144" s="1" t="str">
        <f>IFERROR(__xludf.DUMMYFUNCTION("""COMPUTED_VALUE"""),"2022-04-05 03:41:18 UTC")</f>
        <v>2022-04-05 03:41:18 UTC</v>
      </c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>
      <c r="A6145" s="2" t="s">
        <v>6779</v>
      </c>
      <c r="B6145" s="1"/>
      <c r="C6145" s="1"/>
      <c r="D6145" s="1"/>
      <c r="E6145" s="1"/>
      <c r="F6145" s="1" t="str">
        <f>IFERROR(__xludf.DUMMYFUNCTION("""COMPUTED_VALUE"""),"2022-04-05 03:41:17 UTC")</f>
        <v>2022-04-05 03:41:17 UTC</v>
      </c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>
      <c r="A6146" s="2" t="s">
        <v>6780</v>
      </c>
      <c r="B6146" s="1"/>
      <c r="C6146" s="1"/>
      <c r="D6146" s="1"/>
      <c r="E6146" s="1"/>
      <c r="F6146" s="1" t="str">
        <f>IFERROR(__xludf.DUMMYFUNCTION("""COMPUTED_VALUE"""),"2022-04-05 03:41:10 UTC")</f>
        <v>2022-04-05 03:41:10 UTC</v>
      </c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>
      <c r="A6147" s="2" t="s">
        <v>6781</v>
      </c>
      <c r="B6147" s="1"/>
      <c r="C6147" s="1"/>
      <c r="D6147" s="1"/>
      <c r="E6147" s="1"/>
      <c r="F6147" s="1" t="str">
        <f>IFERROR(__xludf.DUMMYFUNCTION("""COMPUTED_VALUE"""),"2022-04-05 03:41:08 UTC")</f>
        <v>2022-04-05 03:41:08 UTC</v>
      </c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>
      <c r="A6148" s="2" t="s">
        <v>6782</v>
      </c>
      <c r="B6148" s="1"/>
      <c r="C6148" s="1"/>
      <c r="D6148" s="1"/>
      <c r="E6148" s="1"/>
      <c r="F6148" s="1" t="str">
        <f>IFERROR(__xludf.DUMMYFUNCTION("""COMPUTED_VALUE"""),"2022-04-05 03:41:03 UTC")</f>
        <v>2022-04-05 03:41:03 UTC</v>
      </c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>
      <c r="A6149" s="2" t="s">
        <v>6783</v>
      </c>
      <c r="B6149" s="1"/>
      <c r="C6149" s="1"/>
      <c r="D6149" s="1"/>
      <c r="E6149" s="1"/>
      <c r="F6149" s="1" t="str">
        <f>IFERROR(__xludf.DUMMYFUNCTION("""COMPUTED_VALUE"""),"2022-04-05 03:41:00 UTC")</f>
        <v>2022-04-05 03:41:00 UTC</v>
      </c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>
      <c r="A6150" s="2" t="s">
        <v>6784</v>
      </c>
      <c r="B6150" s="1"/>
      <c r="C6150" s="1"/>
      <c r="D6150" s="1"/>
      <c r="E6150" s="1"/>
      <c r="F6150" s="1" t="str">
        <f>IFERROR(__xludf.DUMMYFUNCTION("""COMPUTED_VALUE"""),"2022-04-05 03:40:53 UTC")</f>
        <v>2022-04-05 03:40:53 UTC</v>
      </c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>
      <c r="A6151" s="2" t="s">
        <v>6785</v>
      </c>
      <c r="B6151" s="1"/>
      <c r="C6151" s="1"/>
      <c r="D6151" s="1"/>
      <c r="E6151" s="1"/>
      <c r="F6151" s="1" t="str">
        <f>IFERROR(__xludf.DUMMYFUNCTION("""COMPUTED_VALUE"""),"2022-04-05 03:40:52 UTC")</f>
        <v>2022-04-05 03:40:52 UTC</v>
      </c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>
      <c r="A6152" s="2" t="s">
        <v>6786</v>
      </c>
      <c r="B6152" s="1"/>
      <c r="C6152" s="1"/>
      <c r="D6152" s="1"/>
      <c r="E6152" s="1"/>
      <c r="F6152" s="1" t="str">
        <f>IFERROR(__xludf.DUMMYFUNCTION("""COMPUTED_VALUE"""),"2022-04-05 03:40:50 UTC")</f>
        <v>2022-04-05 03:40:50 UTC</v>
      </c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>
      <c r="A6153" s="2" t="s">
        <v>6787</v>
      </c>
      <c r="B6153" s="1"/>
      <c r="C6153" s="1"/>
      <c r="D6153" s="1"/>
      <c r="E6153" s="1"/>
      <c r="F6153" s="1" t="str">
        <f>IFERROR(__xludf.DUMMYFUNCTION("""COMPUTED_VALUE"""),"2022-04-05 03:40:48 UTC")</f>
        <v>2022-04-05 03:40:48 UTC</v>
      </c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>
      <c r="A6154" s="2" t="s">
        <v>6788</v>
      </c>
      <c r="B6154" s="1"/>
      <c r="C6154" s="1"/>
      <c r="D6154" s="1"/>
      <c r="E6154" s="1"/>
      <c r="F6154" s="1" t="str">
        <f>IFERROR(__xludf.DUMMYFUNCTION("""COMPUTED_VALUE"""),"2022-04-05 03:40:46 UTC")</f>
        <v>2022-04-05 03:40:46 UTC</v>
      </c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>
      <c r="A6155" s="2" t="s">
        <v>6789</v>
      </c>
      <c r="B6155" s="1"/>
      <c r="C6155" s="1"/>
      <c r="D6155" s="1"/>
      <c r="E6155" s="1"/>
      <c r="F6155" s="1" t="str">
        <f>IFERROR(__xludf.DUMMYFUNCTION("""COMPUTED_VALUE"""),"2022-04-05 03:40:44 UTC")</f>
        <v>2022-04-05 03:40:44 UTC</v>
      </c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>
      <c r="A6156" s="2" t="s">
        <v>6790</v>
      </c>
      <c r="B6156" s="1"/>
      <c r="C6156" s="1"/>
      <c r="D6156" s="1"/>
      <c r="E6156" s="1"/>
      <c r="F6156" s="1" t="str">
        <f>IFERROR(__xludf.DUMMYFUNCTION("""COMPUTED_VALUE"""),"2022-04-05 03:40:43 UTC")</f>
        <v>2022-04-05 03:40:43 UTC</v>
      </c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>
      <c r="A6157" s="2" t="s">
        <v>6791</v>
      </c>
      <c r="B6157" s="1"/>
      <c r="C6157" s="1"/>
      <c r="D6157" s="1"/>
      <c r="E6157" s="1"/>
      <c r="F6157" s="1" t="str">
        <f>IFERROR(__xludf.DUMMYFUNCTION("""COMPUTED_VALUE"""),"2022-04-05 03:40:41 UTC")</f>
        <v>2022-04-05 03:40:41 UTC</v>
      </c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>
      <c r="A6158" s="2" t="s">
        <v>6792</v>
      </c>
      <c r="B6158" s="1"/>
      <c r="C6158" s="1"/>
      <c r="D6158" s="1"/>
      <c r="E6158" s="1"/>
      <c r="F6158" s="1" t="str">
        <f>IFERROR(__xludf.DUMMYFUNCTION("""COMPUTED_VALUE"""),"2022-04-05 03:40:38 UTC")</f>
        <v>2022-04-05 03:40:38 UTC</v>
      </c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>
      <c r="A6159" s="2" t="s">
        <v>6793</v>
      </c>
      <c r="B6159" s="1"/>
      <c r="C6159" s="1"/>
      <c r="D6159" s="1"/>
      <c r="E6159" s="1"/>
      <c r="F6159" s="1" t="str">
        <f>IFERROR(__xludf.DUMMYFUNCTION("""COMPUTED_VALUE"""),"2022-04-05 03:40:16 UTC")</f>
        <v>2022-04-05 03:40:16 UTC</v>
      </c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>
      <c r="A6160" s="2" t="s">
        <v>6794</v>
      </c>
      <c r="B6160" s="1"/>
      <c r="C6160" s="1"/>
      <c r="D6160" s="1"/>
      <c r="E6160" s="1"/>
      <c r="F6160" s="1" t="str">
        <f>IFERROR(__xludf.DUMMYFUNCTION("""COMPUTED_VALUE"""),"2022-04-05 03:40:14 UTC")</f>
        <v>2022-04-05 03:40:14 UTC</v>
      </c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>
      <c r="A6161" s="2" t="s">
        <v>6795</v>
      </c>
      <c r="B6161" s="1"/>
      <c r="C6161" s="1"/>
      <c r="D6161" s="1"/>
      <c r="E6161" s="1"/>
      <c r="F6161" s="1" t="str">
        <f>IFERROR(__xludf.DUMMYFUNCTION("""COMPUTED_VALUE"""),"2022-04-05 03:40:12 UTC")</f>
        <v>2022-04-05 03:40:12 UTC</v>
      </c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>
      <c r="A6162" s="2" t="s">
        <v>6796</v>
      </c>
      <c r="B6162" s="1"/>
      <c r="C6162" s="1"/>
      <c r="D6162" s="1"/>
      <c r="E6162" s="1"/>
      <c r="F6162" s="1" t="str">
        <f>IFERROR(__xludf.DUMMYFUNCTION("""COMPUTED_VALUE"""),"2022-04-05 03:40:10 UTC")</f>
        <v>2022-04-05 03:40:10 UTC</v>
      </c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>
      <c r="A6163" s="2" t="s">
        <v>6797</v>
      </c>
      <c r="B6163" s="1"/>
      <c r="C6163" s="1"/>
      <c r="D6163" s="1"/>
      <c r="E6163" s="1"/>
      <c r="F6163" s="1" t="str">
        <f>IFERROR(__xludf.DUMMYFUNCTION("""COMPUTED_VALUE"""),"2022-04-05 03:40:08 UTC")</f>
        <v>2022-04-05 03:40:08 UTC</v>
      </c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>
      <c r="A6164" s="2" t="s">
        <v>6798</v>
      </c>
      <c r="B6164" s="1"/>
      <c r="C6164" s="1"/>
      <c r="D6164" s="1"/>
      <c r="E6164" s="1"/>
      <c r="F6164" s="1" t="str">
        <f>IFERROR(__xludf.DUMMYFUNCTION("""COMPUTED_VALUE"""),"2022-04-04 19:13:04 UTC")</f>
        <v>2022-04-04 19:13:04 UTC</v>
      </c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>
      <c r="A6165" s="2" t="s">
        <v>6799</v>
      </c>
      <c r="B6165" s="1"/>
      <c r="C6165" s="1"/>
      <c r="D6165" s="1"/>
      <c r="E6165" s="1"/>
      <c r="F6165" s="1" t="str">
        <f>IFERROR(__xludf.DUMMYFUNCTION("""COMPUTED_VALUE"""),"2022-04-04 16:55:10 UTC")</f>
        <v>2022-04-04 16:55:10 UTC</v>
      </c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>
      <c r="A6166" s="2" t="s">
        <v>6800</v>
      </c>
      <c r="B6166" s="1"/>
      <c r="C6166" s="1"/>
      <c r="D6166" s="1"/>
      <c r="E6166" s="1"/>
      <c r="F6166" s="1" t="str">
        <f>IFERROR(__xludf.DUMMYFUNCTION("""COMPUTED_VALUE"""),"2022-04-04 16:47:06 UTC")</f>
        <v>2022-04-04 16:47:06 UTC</v>
      </c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>
      <c r="A6167" s="2" t="s">
        <v>6801</v>
      </c>
      <c r="B6167" s="1"/>
      <c r="C6167" s="1"/>
      <c r="D6167" s="1"/>
      <c r="E6167" s="1"/>
      <c r="F6167" s="1" t="str">
        <f>IFERROR(__xludf.DUMMYFUNCTION("""COMPUTED_VALUE"""),"2022-04-04 16:40:40 UTC")</f>
        <v>2022-04-04 16:40:40 UTC</v>
      </c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>
      <c r="A6168" s="2" t="s">
        <v>6802</v>
      </c>
      <c r="B6168" s="1"/>
      <c r="C6168" s="1"/>
      <c r="D6168" s="1"/>
      <c r="E6168" s="1"/>
      <c r="F6168" s="1" t="str">
        <f>IFERROR(__xludf.DUMMYFUNCTION("""COMPUTED_VALUE"""),"2022-04-04 16:10:25 UTC")</f>
        <v>2022-04-04 16:10:25 UTC</v>
      </c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>
      <c r="A6169" s="2" t="s">
        <v>6803</v>
      </c>
      <c r="B6169" s="2" t="s">
        <v>6804</v>
      </c>
      <c r="C6169" s="1"/>
      <c r="D6169" s="1"/>
      <c r="E6169" s="1"/>
      <c r="F6169" s="1" t="str">
        <f>IFERROR(__xludf.DUMMYFUNCTION("""COMPUTED_VALUE"""),"2022-04-04 16:01:12 UTC")</f>
        <v>2022-04-04 16:01:12 UTC</v>
      </c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>
      <c r="A6170" s="2" t="s">
        <v>6805</v>
      </c>
      <c r="B6170" s="1"/>
      <c r="C6170" s="1"/>
      <c r="D6170" s="1"/>
      <c r="E6170" s="1"/>
      <c r="F6170" s="1" t="str">
        <f>IFERROR(__xludf.DUMMYFUNCTION("""COMPUTED_VALUE"""),"2022-04-04 15:45:02 UTC")</f>
        <v>2022-04-04 15:45:02 UTC</v>
      </c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>
      <c r="A6171" s="2" t="s">
        <v>6806</v>
      </c>
      <c r="B6171" s="2" t="s">
        <v>6430</v>
      </c>
      <c r="C6171" s="1"/>
      <c r="D6171" s="1"/>
      <c r="E6171" s="1"/>
      <c r="F6171" s="1" t="str">
        <f>IFERROR(__xludf.DUMMYFUNCTION("""COMPUTED_VALUE"""),"2022-04-04 15:03:22 UTC")</f>
        <v>2022-04-04 15:03:22 UTC</v>
      </c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>
      <c r="A6172" s="2" t="s">
        <v>6807</v>
      </c>
      <c r="B6172" s="1"/>
      <c r="C6172" s="1"/>
      <c r="D6172" s="1"/>
      <c r="E6172" s="1"/>
      <c r="F6172" s="1" t="str">
        <f>IFERROR(__xludf.DUMMYFUNCTION("""COMPUTED_VALUE"""),"2022-04-04 15:02:53 UTC")</f>
        <v>2022-04-04 15:02:53 UTC</v>
      </c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>
      <c r="A6173" s="2" t="s">
        <v>6808</v>
      </c>
      <c r="B6173" s="1"/>
      <c r="C6173" s="1"/>
      <c r="D6173" s="1"/>
      <c r="E6173" s="1"/>
      <c r="F6173" s="1" t="str">
        <f>IFERROR(__xludf.DUMMYFUNCTION("""COMPUTED_VALUE"""),"2022-04-04 15:02:50 UTC")</f>
        <v>2022-04-04 15:02:50 UTC</v>
      </c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>
      <c r="A6174" s="2" t="s">
        <v>6809</v>
      </c>
      <c r="B6174" s="1"/>
      <c r="C6174" s="1"/>
      <c r="D6174" s="1"/>
      <c r="E6174" s="1"/>
      <c r="F6174" s="1" t="str">
        <f>IFERROR(__xludf.DUMMYFUNCTION("""COMPUTED_VALUE"""),"2022-04-04 15:02:49 UTC")</f>
        <v>2022-04-04 15:02:49 UTC</v>
      </c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>
      <c r="A6175" s="2" t="s">
        <v>6810</v>
      </c>
      <c r="B6175" s="1"/>
      <c r="C6175" s="1"/>
      <c r="D6175" s="1"/>
      <c r="E6175" s="1"/>
      <c r="F6175" s="1" t="str">
        <f>IFERROR(__xludf.DUMMYFUNCTION("""COMPUTED_VALUE"""),"2022-04-04 14:28:06 UTC")</f>
        <v>2022-04-04 14:28:06 UTC</v>
      </c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>
      <c r="A6176" s="2" t="s">
        <v>6811</v>
      </c>
      <c r="B6176" s="1"/>
      <c r="C6176" s="1"/>
      <c r="D6176" s="1"/>
      <c r="E6176" s="1"/>
      <c r="F6176" s="1" t="str">
        <f>IFERROR(__xludf.DUMMYFUNCTION("""COMPUTED_VALUE"""),"2022-04-04 13:53:30 UTC")</f>
        <v>2022-04-04 13:53:30 UTC</v>
      </c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>
      <c r="A6177" s="2" t="s">
        <v>6812</v>
      </c>
      <c r="B6177" s="1"/>
      <c r="C6177" s="1"/>
      <c r="D6177" s="1"/>
      <c r="E6177" s="1"/>
      <c r="F6177" s="1" t="str">
        <f>IFERROR(__xludf.DUMMYFUNCTION("""COMPUTED_VALUE"""),"2022-04-04 12:52:52 UTC")</f>
        <v>2022-04-04 12:52:52 UTC</v>
      </c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>
      <c r="A6178" s="2" t="s">
        <v>6813</v>
      </c>
      <c r="B6178" s="1"/>
      <c r="C6178" s="1"/>
      <c r="D6178" s="1"/>
      <c r="E6178" s="1"/>
      <c r="F6178" s="1" t="str">
        <f>IFERROR(__xludf.DUMMYFUNCTION("""COMPUTED_VALUE"""),"2022-04-04 12:52:44 UTC")</f>
        <v>2022-04-04 12:52:44 UTC</v>
      </c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>
      <c r="A6179" s="2" t="s">
        <v>6814</v>
      </c>
      <c r="B6179" s="1"/>
      <c r="C6179" s="1"/>
      <c r="D6179" s="1"/>
      <c r="E6179" s="1"/>
      <c r="F6179" s="1" t="str">
        <f>IFERROR(__xludf.DUMMYFUNCTION("""COMPUTED_VALUE"""),"2022-04-04 12:52:33 UTC")</f>
        <v>2022-04-04 12:52:33 UTC</v>
      </c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>
      <c r="A6180" s="2" t="s">
        <v>6815</v>
      </c>
      <c r="B6180" s="1"/>
      <c r="C6180" s="1"/>
      <c r="D6180" s="1"/>
      <c r="E6180" s="1"/>
      <c r="F6180" s="1" t="str">
        <f>IFERROR(__xludf.DUMMYFUNCTION("""COMPUTED_VALUE"""),"2022-04-04 12:52:03 UTC")</f>
        <v>2022-04-04 12:52:03 UTC</v>
      </c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>
      <c r="A6181" s="2" t="s">
        <v>6816</v>
      </c>
      <c r="B6181" s="1"/>
      <c r="C6181" s="1"/>
      <c r="D6181" s="1"/>
      <c r="E6181" s="1"/>
      <c r="F6181" s="1" t="str">
        <f>IFERROR(__xludf.DUMMYFUNCTION("""COMPUTED_VALUE"""),"2022-04-04 12:45:50 UTC")</f>
        <v>2022-04-04 12:45:50 UTC</v>
      </c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>
      <c r="A6182" s="2" t="s">
        <v>6817</v>
      </c>
      <c r="B6182" s="1"/>
      <c r="C6182" s="1"/>
      <c r="D6182" s="1"/>
      <c r="E6182" s="1"/>
      <c r="F6182" s="1" t="str">
        <f>IFERROR(__xludf.DUMMYFUNCTION("""COMPUTED_VALUE"""),"2022-04-04 12:45:28 UTC")</f>
        <v>2022-04-04 12:45:28 UTC</v>
      </c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>
      <c r="A6183" s="2" t="s">
        <v>6818</v>
      </c>
      <c r="B6183" s="1"/>
      <c r="C6183" s="1"/>
      <c r="D6183" s="1"/>
      <c r="E6183" s="1"/>
      <c r="F6183" s="1" t="str">
        <f>IFERROR(__xludf.DUMMYFUNCTION("""COMPUTED_VALUE"""),"2022-04-04 12:45:10 UTC")</f>
        <v>2022-04-04 12:45:10 UTC</v>
      </c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>
      <c r="A6184" s="2" t="s">
        <v>6819</v>
      </c>
      <c r="B6184" s="1"/>
      <c r="C6184" s="1"/>
      <c r="D6184" s="1"/>
      <c r="E6184" s="1"/>
      <c r="F6184" s="1" t="str">
        <f>IFERROR(__xludf.DUMMYFUNCTION("""COMPUTED_VALUE"""),"2022-04-04 12:41:14 UTC")</f>
        <v>2022-04-04 12:41:14 UTC</v>
      </c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>
      <c r="A6185" s="2" t="s">
        <v>6820</v>
      </c>
      <c r="B6185" s="1"/>
      <c r="C6185" s="1"/>
      <c r="D6185" s="1"/>
      <c r="E6185" s="1"/>
      <c r="F6185" s="1" t="str">
        <f>IFERROR(__xludf.DUMMYFUNCTION("""COMPUTED_VALUE"""),"2022-04-04 12:40:42 UTC")</f>
        <v>2022-04-04 12:40:42 UTC</v>
      </c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>
      <c r="A6186" s="2" t="s">
        <v>6821</v>
      </c>
      <c r="B6186" s="1"/>
      <c r="C6186" s="1"/>
      <c r="D6186" s="1"/>
      <c r="E6186" s="1"/>
      <c r="F6186" s="1" t="str">
        <f>IFERROR(__xludf.DUMMYFUNCTION("""COMPUTED_VALUE"""),"2022-04-04 12:31:09 UTC")</f>
        <v>2022-04-04 12:31:09 UTC</v>
      </c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>
      <c r="A6187" s="2" t="s">
        <v>6822</v>
      </c>
      <c r="B6187" s="1"/>
      <c r="C6187" s="1"/>
      <c r="D6187" s="1"/>
      <c r="E6187" s="1"/>
      <c r="F6187" s="1" t="str">
        <f>IFERROR(__xludf.DUMMYFUNCTION("""COMPUTED_VALUE"""),"2022-04-04 11:43:21 UTC")</f>
        <v>2022-04-04 11:43:21 UTC</v>
      </c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>
      <c r="A6188" s="2" t="s">
        <v>6823</v>
      </c>
      <c r="B6188" s="1"/>
      <c r="C6188" s="1"/>
      <c r="D6188" s="1"/>
      <c r="E6188" s="1"/>
      <c r="F6188" s="1" t="str">
        <f>IFERROR(__xludf.DUMMYFUNCTION("""COMPUTED_VALUE"""),"2022-04-04 11:43:18 UTC")</f>
        <v>2022-04-04 11:43:18 UTC</v>
      </c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>
      <c r="A6189" s="2" t="s">
        <v>6824</v>
      </c>
      <c r="B6189" s="1"/>
      <c r="C6189" s="1"/>
      <c r="D6189" s="1"/>
      <c r="E6189" s="1"/>
      <c r="F6189" s="1" t="str">
        <f>IFERROR(__xludf.DUMMYFUNCTION("""COMPUTED_VALUE"""),"2022-04-04 11:43:15 UTC")</f>
        <v>2022-04-04 11:43:15 UTC</v>
      </c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>
      <c r="A6190" s="2" t="s">
        <v>6825</v>
      </c>
      <c r="B6190" s="1"/>
      <c r="C6190" s="1"/>
      <c r="D6190" s="1"/>
      <c r="E6190" s="1"/>
      <c r="F6190" s="1" t="str">
        <f>IFERROR(__xludf.DUMMYFUNCTION("""COMPUTED_VALUE"""),"2022-04-04 11:43:12 UTC")</f>
        <v>2022-04-04 11:43:12 UTC</v>
      </c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>
      <c r="A6191" s="2" t="s">
        <v>6826</v>
      </c>
      <c r="B6191" s="1"/>
      <c r="C6191" s="1"/>
      <c r="D6191" s="1"/>
      <c r="E6191" s="1"/>
      <c r="F6191" s="1" t="str">
        <f>IFERROR(__xludf.DUMMYFUNCTION("""COMPUTED_VALUE"""),"2022-04-04 11:43:10 UTC")</f>
        <v>2022-04-04 11:43:10 UTC</v>
      </c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>
      <c r="A6192" s="2" t="s">
        <v>6827</v>
      </c>
      <c r="B6192" s="1"/>
      <c r="C6192" s="1"/>
      <c r="D6192" s="1"/>
      <c r="E6192" s="1"/>
      <c r="F6192" s="1" t="str">
        <f>IFERROR(__xludf.DUMMYFUNCTION("""COMPUTED_VALUE"""),"2022-04-04 11:43:07 UTC")</f>
        <v>2022-04-04 11:43:07 UTC</v>
      </c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>
      <c r="A6193" s="2" t="s">
        <v>6828</v>
      </c>
      <c r="B6193" s="1"/>
      <c r="C6193" s="1"/>
      <c r="D6193" s="1"/>
      <c r="E6193" s="1"/>
      <c r="F6193" s="1" t="str">
        <f>IFERROR(__xludf.DUMMYFUNCTION("""COMPUTED_VALUE"""),"2022-04-04 11:43:00 UTC")</f>
        <v>2022-04-04 11:43:00 UTC</v>
      </c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>
      <c r="A6194" s="2" t="s">
        <v>6829</v>
      </c>
      <c r="B6194" s="1"/>
      <c r="C6194" s="1"/>
      <c r="D6194" s="1"/>
      <c r="E6194" s="1"/>
      <c r="F6194" s="1" t="str">
        <f>IFERROR(__xludf.DUMMYFUNCTION("""COMPUTED_VALUE"""),"2022-04-04 11:42:57 UTC")</f>
        <v>2022-04-04 11:42:57 UTC</v>
      </c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>
      <c r="A6195" s="2" t="s">
        <v>6830</v>
      </c>
      <c r="B6195" s="1"/>
      <c r="C6195" s="1"/>
      <c r="D6195" s="1"/>
      <c r="E6195" s="1"/>
      <c r="F6195" s="1" t="str">
        <f>IFERROR(__xludf.DUMMYFUNCTION("""COMPUTED_VALUE"""),"2022-04-04 11:42:54 UTC")</f>
        <v>2022-04-04 11:42:54 UTC</v>
      </c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>
      <c r="A6196" s="2" t="s">
        <v>6831</v>
      </c>
      <c r="B6196" s="1"/>
      <c r="C6196" s="1"/>
      <c r="D6196" s="1"/>
      <c r="E6196" s="1"/>
      <c r="F6196" s="1" t="str">
        <f>IFERROR(__xludf.DUMMYFUNCTION("""COMPUTED_VALUE"""),"2022-04-04 11:42:50 UTC")</f>
        <v>2022-04-04 11:42:50 UTC</v>
      </c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>
      <c r="A6197" s="2" t="s">
        <v>6832</v>
      </c>
      <c r="B6197" s="1"/>
      <c r="C6197" s="1"/>
      <c r="D6197" s="1"/>
      <c r="E6197" s="1"/>
      <c r="F6197" s="1" t="str">
        <f>IFERROR(__xludf.DUMMYFUNCTION("""COMPUTED_VALUE"""),"2022-04-04 11:42:47 UTC")</f>
        <v>2022-04-04 11:42:47 UTC</v>
      </c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>
      <c r="A6198" s="2" t="s">
        <v>6833</v>
      </c>
      <c r="B6198" s="1"/>
      <c r="C6198" s="1"/>
      <c r="D6198" s="1"/>
      <c r="E6198" s="1"/>
      <c r="F6198" s="1" t="str">
        <f>IFERROR(__xludf.DUMMYFUNCTION("""COMPUTED_VALUE"""),"2022-04-04 11:42:18 UTC")</f>
        <v>2022-04-04 11:42:18 UTC</v>
      </c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>
      <c r="A6199" s="2" t="s">
        <v>6834</v>
      </c>
      <c r="B6199" s="1"/>
      <c r="C6199" s="1"/>
      <c r="D6199" s="1"/>
      <c r="E6199" s="1"/>
      <c r="F6199" s="1" t="str">
        <f>IFERROR(__xludf.DUMMYFUNCTION("""COMPUTED_VALUE"""),"2022-04-04 11:42:16 UTC")</f>
        <v>2022-04-04 11:42:16 UTC</v>
      </c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>
      <c r="A6200" s="2" t="s">
        <v>6835</v>
      </c>
      <c r="B6200" s="1"/>
      <c r="C6200" s="1"/>
      <c r="D6200" s="1"/>
      <c r="E6200" s="1"/>
      <c r="F6200" s="1" t="str">
        <f>IFERROR(__xludf.DUMMYFUNCTION("""COMPUTED_VALUE"""),"2022-04-04 11:39:20 UTC")</f>
        <v>2022-04-04 11:39:20 UTC</v>
      </c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>
      <c r="A6201" s="2" t="s">
        <v>6836</v>
      </c>
      <c r="B6201" s="1"/>
      <c r="C6201" s="1"/>
      <c r="D6201" s="1"/>
      <c r="E6201" s="1"/>
      <c r="F6201" s="1" t="str">
        <f>IFERROR(__xludf.DUMMYFUNCTION("""COMPUTED_VALUE"""),"2022-04-04 10:29:41 UTC")</f>
        <v>2022-04-04 10:29:41 UTC</v>
      </c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>
      <c r="A6202" s="2" t="s">
        <v>6837</v>
      </c>
      <c r="B6202" s="1"/>
      <c r="C6202" s="1"/>
      <c r="D6202" s="1"/>
      <c r="E6202" s="1"/>
      <c r="F6202" s="1" t="str">
        <f>IFERROR(__xludf.DUMMYFUNCTION("""COMPUTED_VALUE"""),"2022-04-04 10:19:40 UTC")</f>
        <v>2022-04-04 10:19:40 UTC</v>
      </c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>
      <c r="A6203" s="2" t="s">
        <v>6838</v>
      </c>
      <c r="B6203" s="1"/>
      <c r="C6203" s="1"/>
      <c r="D6203" s="1"/>
      <c r="E6203" s="1"/>
      <c r="F6203" s="1" t="str">
        <f>IFERROR(__xludf.DUMMYFUNCTION("""COMPUTED_VALUE"""),"2022-04-04 10:19:38 UTC")</f>
        <v>2022-04-04 10:19:38 UTC</v>
      </c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>
      <c r="A6204" s="2" t="s">
        <v>6839</v>
      </c>
      <c r="B6204" s="1"/>
      <c r="C6204" s="1"/>
      <c r="D6204" s="1"/>
      <c r="E6204" s="1"/>
      <c r="F6204" s="1" t="str">
        <f>IFERROR(__xludf.DUMMYFUNCTION("""COMPUTED_VALUE"""),"2022-04-04 10:19:37 UTC")</f>
        <v>2022-04-04 10:19:37 UTC</v>
      </c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>
      <c r="A6205" s="2" t="s">
        <v>6840</v>
      </c>
      <c r="B6205" s="1"/>
      <c r="C6205" s="1"/>
      <c r="D6205" s="1"/>
      <c r="E6205" s="1"/>
      <c r="F6205" s="1" t="str">
        <f>IFERROR(__xludf.DUMMYFUNCTION("""COMPUTED_VALUE"""),"2022-04-04 10:19:34 UTC")</f>
        <v>2022-04-04 10:19:34 UTC</v>
      </c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>
      <c r="A6206" s="2" t="s">
        <v>6841</v>
      </c>
      <c r="B6206" s="1"/>
      <c r="C6206" s="1"/>
      <c r="D6206" s="1"/>
      <c r="E6206" s="1"/>
      <c r="F6206" s="1" t="str">
        <f>IFERROR(__xludf.DUMMYFUNCTION("""COMPUTED_VALUE"""),"2022-04-04 10:19:32 UTC")</f>
        <v>2022-04-04 10:19:32 UTC</v>
      </c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>
      <c r="A6207" s="2" t="s">
        <v>6842</v>
      </c>
      <c r="B6207" s="1"/>
      <c r="C6207" s="1"/>
      <c r="D6207" s="1"/>
      <c r="E6207" s="1"/>
      <c r="F6207" s="1" t="str">
        <f>IFERROR(__xludf.DUMMYFUNCTION("""COMPUTED_VALUE"""),"2022-04-04 10:19:08 UTC")</f>
        <v>2022-04-04 10:19:08 UTC</v>
      </c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>
      <c r="A6208" s="2" t="s">
        <v>6843</v>
      </c>
      <c r="B6208" s="1"/>
      <c r="C6208" s="1"/>
      <c r="D6208" s="1"/>
      <c r="E6208" s="1"/>
      <c r="F6208" s="1" t="str">
        <f>IFERROR(__xludf.DUMMYFUNCTION("""COMPUTED_VALUE"""),"2022-04-04 08:49:16 UTC")</f>
        <v>2022-04-04 08:49:16 UTC</v>
      </c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>
      <c r="A6209" s="2" t="s">
        <v>6844</v>
      </c>
      <c r="B6209" s="1"/>
      <c r="C6209" s="1"/>
      <c r="D6209" s="1"/>
      <c r="E6209" s="1"/>
      <c r="F6209" s="1" t="str">
        <f>IFERROR(__xludf.DUMMYFUNCTION("""COMPUTED_VALUE"""),"2022-04-04 08:49:13 UTC")</f>
        <v>2022-04-04 08:49:13 UTC</v>
      </c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>
      <c r="A6210" s="2" t="s">
        <v>6845</v>
      </c>
      <c r="B6210" s="1"/>
      <c r="C6210" s="1"/>
      <c r="D6210" s="1"/>
      <c r="E6210" s="1"/>
      <c r="F6210" s="1" t="str">
        <f>IFERROR(__xludf.DUMMYFUNCTION("""COMPUTED_VALUE"""),"2022-04-04 08:48:35 UTC")</f>
        <v>2022-04-04 08:48:35 UTC</v>
      </c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>
      <c r="A6211" s="2" t="s">
        <v>6846</v>
      </c>
      <c r="B6211" s="1"/>
      <c r="C6211" s="1"/>
      <c r="D6211" s="1"/>
      <c r="E6211" s="1"/>
      <c r="F6211" s="1" t="str">
        <f>IFERROR(__xludf.DUMMYFUNCTION("""COMPUTED_VALUE"""),"2022-04-04 08:48:33 UTC")</f>
        <v>2022-04-04 08:48:33 UTC</v>
      </c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>
      <c r="A6212" s="2" t="s">
        <v>6847</v>
      </c>
      <c r="B6212" s="1"/>
      <c r="C6212" s="1"/>
      <c r="D6212" s="1"/>
      <c r="E6212" s="1"/>
      <c r="F6212" s="1" t="str">
        <f>IFERROR(__xludf.DUMMYFUNCTION("""COMPUTED_VALUE"""),"2022-04-04 08:45:55 UTC")</f>
        <v>2022-04-04 08:45:55 UTC</v>
      </c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>
      <c r="A6213" s="2" t="s">
        <v>6848</v>
      </c>
      <c r="B6213" s="2" t="s">
        <v>6849</v>
      </c>
      <c r="C6213" s="1"/>
      <c r="D6213" s="1"/>
      <c r="E6213" s="1"/>
      <c r="F6213" s="1" t="str">
        <f>IFERROR(__xludf.DUMMYFUNCTION("""COMPUTED_VALUE"""),"2022-04-04 08:10:00 UTC")</f>
        <v>2022-04-04 08:10:00 UTC</v>
      </c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>
      <c r="A6214" s="2" t="s">
        <v>6850</v>
      </c>
      <c r="B6214" s="1"/>
      <c r="C6214" s="1"/>
      <c r="D6214" s="1"/>
      <c r="E6214" s="1"/>
      <c r="F6214" s="1" t="str">
        <f>IFERROR(__xludf.DUMMYFUNCTION("""COMPUTED_VALUE"""),"2022-04-04 07:46:09 UTC")</f>
        <v>2022-04-04 07:46:09 UTC</v>
      </c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>
      <c r="A6215" s="2" t="s">
        <v>6851</v>
      </c>
      <c r="B6215" s="1"/>
      <c r="C6215" s="1"/>
      <c r="D6215" s="1"/>
      <c r="E6215" s="1"/>
      <c r="F6215" s="1" t="str">
        <f>IFERROR(__xludf.DUMMYFUNCTION("""COMPUTED_VALUE"""),"2022-04-04 07:46:03 UTC")</f>
        <v>2022-04-04 07:46:03 UTC</v>
      </c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>
      <c r="A6216" s="2" t="s">
        <v>6852</v>
      </c>
      <c r="B6216" s="1"/>
      <c r="C6216" s="1"/>
      <c r="D6216" s="1"/>
      <c r="E6216" s="1"/>
      <c r="F6216" s="1" t="str">
        <f>IFERROR(__xludf.DUMMYFUNCTION("""COMPUTED_VALUE"""),"2022-04-04 07:45:59 UTC")</f>
        <v>2022-04-04 07:45:59 UTC</v>
      </c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>
      <c r="A6217" s="2" t="s">
        <v>6853</v>
      </c>
      <c r="B6217" s="1"/>
      <c r="C6217" s="1"/>
      <c r="D6217" s="1"/>
      <c r="E6217" s="1"/>
      <c r="F6217" s="1" t="str">
        <f>IFERROR(__xludf.DUMMYFUNCTION("""COMPUTED_VALUE"""),"2022-04-04 07:03:51 UTC")</f>
        <v>2022-04-04 07:03:51 UTC</v>
      </c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>
      <c r="A6218" s="2" t="s">
        <v>6854</v>
      </c>
      <c r="B6218" s="1"/>
      <c r="C6218" s="1"/>
      <c r="D6218" s="1"/>
      <c r="E6218" s="1"/>
      <c r="F6218" s="1" t="str">
        <f>IFERROR(__xludf.DUMMYFUNCTION("""COMPUTED_VALUE"""),"2022-04-04 06:54:46 UTC")</f>
        <v>2022-04-04 06:54:46 UTC</v>
      </c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>
      <c r="A6219" s="2" t="s">
        <v>6855</v>
      </c>
      <c r="B6219" s="1"/>
      <c r="C6219" s="1"/>
      <c r="D6219" s="1"/>
      <c r="E6219" s="1"/>
      <c r="F6219" s="1" t="str">
        <f>IFERROR(__xludf.DUMMYFUNCTION("""COMPUTED_VALUE"""),"2022-04-04 06:33:47 UTC")</f>
        <v>2022-04-04 06:33:47 UTC</v>
      </c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>
      <c r="A6220" s="2" t="s">
        <v>6856</v>
      </c>
      <c r="B6220" s="1"/>
      <c r="C6220" s="1"/>
      <c r="D6220" s="1"/>
      <c r="E6220" s="1"/>
      <c r="F6220" s="1" t="str">
        <f>IFERROR(__xludf.DUMMYFUNCTION("""COMPUTED_VALUE"""),"2022-04-04 06:33:30 UTC")</f>
        <v>2022-04-04 06:33:30 UTC</v>
      </c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>
      <c r="A6221" s="2" t="s">
        <v>6857</v>
      </c>
      <c r="B6221" s="1"/>
      <c r="C6221" s="1"/>
      <c r="D6221" s="1"/>
      <c r="E6221" s="1"/>
      <c r="F6221" s="1" t="str">
        <f>IFERROR(__xludf.DUMMYFUNCTION("""COMPUTED_VALUE"""),"2022-04-04 06:32:41 UTC")</f>
        <v>2022-04-04 06:32:41 UTC</v>
      </c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>
      <c r="A6222" s="2" t="s">
        <v>6858</v>
      </c>
      <c r="B6222" s="1"/>
      <c r="C6222" s="1"/>
      <c r="D6222" s="1"/>
      <c r="E6222" s="1"/>
      <c r="F6222" s="1" t="str">
        <f>IFERROR(__xludf.DUMMYFUNCTION("""COMPUTED_VALUE"""),"2022-04-04 06:32:38 UTC")</f>
        <v>2022-04-04 06:32:38 UTC</v>
      </c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>
      <c r="A6223" s="2" t="s">
        <v>6859</v>
      </c>
      <c r="B6223" s="1"/>
      <c r="C6223" s="1"/>
      <c r="D6223" s="1"/>
      <c r="E6223" s="1"/>
      <c r="F6223" s="1" t="str">
        <f>IFERROR(__xludf.DUMMYFUNCTION("""COMPUTED_VALUE"""),"2022-04-04 06:32:31 UTC")</f>
        <v>2022-04-04 06:32:31 UTC</v>
      </c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>
      <c r="A6224" s="2" t="s">
        <v>6860</v>
      </c>
      <c r="B6224" s="1"/>
      <c r="C6224" s="1"/>
      <c r="D6224" s="1"/>
      <c r="E6224" s="1"/>
      <c r="F6224" s="1" t="str">
        <f>IFERROR(__xludf.DUMMYFUNCTION("""COMPUTED_VALUE"""),"2022-04-04 06:32:28 UTC")</f>
        <v>2022-04-04 06:32:28 UTC</v>
      </c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>
      <c r="A6225" s="2" t="s">
        <v>6861</v>
      </c>
      <c r="B6225" s="1"/>
      <c r="C6225" s="1"/>
      <c r="D6225" s="1"/>
      <c r="E6225" s="1"/>
      <c r="F6225" s="1" t="str">
        <f>IFERROR(__xludf.DUMMYFUNCTION("""COMPUTED_VALUE"""),"2022-04-04 06:32:26 UTC")</f>
        <v>2022-04-04 06:32:26 UTC</v>
      </c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>
      <c r="A6226" s="2" t="s">
        <v>6862</v>
      </c>
      <c r="B6226" s="1"/>
      <c r="C6226" s="1"/>
      <c r="D6226" s="1"/>
      <c r="E6226" s="1"/>
      <c r="F6226" s="1" t="str">
        <f>IFERROR(__xludf.DUMMYFUNCTION("""COMPUTED_VALUE"""),"2022-04-04 06:32:21 UTC")</f>
        <v>2022-04-04 06:32:21 UTC</v>
      </c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>
      <c r="A6227" s="2" t="s">
        <v>6863</v>
      </c>
      <c r="B6227" s="1"/>
      <c r="C6227" s="1"/>
      <c r="D6227" s="1"/>
      <c r="E6227" s="1"/>
      <c r="F6227" s="1" t="str">
        <f>IFERROR(__xludf.DUMMYFUNCTION("""COMPUTED_VALUE"""),"2022-04-04 06:32:19 UTC")</f>
        <v>2022-04-04 06:32:19 UTC</v>
      </c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>
      <c r="A6228" s="2" t="s">
        <v>6864</v>
      </c>
      <c r="B6228" s="1"/>
      <c r="C6228" s="1"/>
      <c r="D6228" s="1"/>
      <c r="E6228" s="1"/>
      <c r="F6228" s="1" t="str">
        <f>IFERROR(__xludf.DUMMYFUNCTION("""COMPUTED_VALUE"""),"2022-04-04 06:05:24 UTC")</f>
        <v>2022-04-04 06:05:24 UTC</v>
      </c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>
      <c r="A6229" s="2" t="s">
        <v>6865</v>
      </c>
      <c r="B6229" s="1"/>
      <c r="C6229" s="1"/>
      <c r="D6229" s="1"/>
      <c r="E6229" s="1"/>
      <c r="F6229" s="1" t="str">
        <f>IFERROR(__xludf.DUMMYFUNCTION("""COMPUTED_VALUE"""),"2022-04-04 06:03:23 UTC")</f>
        <v>2022-04-04 06:03:23 UTC</v>
      </c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>
      <c r="A6230" s="2" t="s">
        <v>6866</v>
      </c>
      <c r="B6230" s="1"/>
      <c r="C6230" s="1"/>
      <c r="D6230" s="1"/>
      <c r="E6230" s="1"/>
      <c r="F6230" s="1" t="str">
        <f>IFERROR(__xludf.DUMMYFUNCTION("""COMPUTED_VALUE"""),"2022-04-04 06:02:19 UTC")</f>
        <v>2022-04-04 06:02:19 UTC</v>
      </c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>
      <c r="A6231" s="2" t="s">
        <v>6867</v>
      </c>
      <c r="B6231" s="1"/>
      <c r="C6231" s="1"/>
      <c r="D6231" s="1"/>
      <c r="E6231" s="1"/>
      <c r="F6231" s="1" t="str">
        <f>IFERROR(__xludf.DUMMYFUNCTION("""COMPUTED_VALUE"""),"2022-04-04 06:01:42 UTC")</f>
        <v>2022-04-04 06:01:42 UTC</v>
      </c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>
      <c r="A6232" s="2" t="s">
        <v>6868</v>
      </c>
      <c r="B6232" s="1"/>
      <c r="C6232" s="1"/>
      <c r="D6232" s="1"/>
      <c r="E6232" s="1"/>
      <c r="F6232" s="1" t="str">
        <f>IFERROR(__xludf.DUMMYFUNCTION("""COMPUTED_VALUE"""),"2022-04-04 06:01:37 UTC")</f>
        <v>2022-04-04 06:01:37 UTC</v>
      </c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>
      <c r="A6233" s="2" t="s">
        <v>6869</v>
      </c>
      <c r="B6233" s="1"/>
      <c r="C6233" s="1"/>
      <c r="D6233" s="1"/>
      <c r="E6233" s="1"/>
      <c r="F6233" s="1" t="str">
        <f>IFERROR(__xludf.DUMMYFUNCTION("""COMPUTED_VALUE"""),"2022-04-04 05:43:59 UTC")</f>
        <v>2022-04-04 05:43:59 UTC</v>
      </c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>
      <c r="A6234" s="2" t="s">
        <v>6870</v>
      </c>
      <c r="B6234" s="1"/>
      <c r="C6234" s="1"/>
      <c r="D6234" s="1"/>
      <c r="E6234" s="1"/>
      <c r="F6234" s="1" t="str">
        <f>IFERROR(__xludf.DUMMYFUNCTION("""COMPUTED_VALUE"""),"2022-04-04 05:43:46 UTC")</f>
        <v>2022-04-04 05:43:46 UTC</v>
      </c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>
      <c r="A6235" s="2" t="s">
        <v>6871</v>
      </c>
      <c r="B6235" s="1"/>
      <c r="C6235" s="1"/>
      <c r="D6235" s="1"/>
      <c r="E6235" s="1"/>
      <c r="F6235" s="1" t="str">
        <f>IFERROR(__xludf.DUMMYFUNCTION("""COMPUTED_VALUE"""),"2022-04-04 05:26:42 UTC")</f>
        <v>2022-04-04 05:26:42 UTC</v>
      </c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>
      <c r="A6236" s="2" t="s">
        <v>6872</v>
      </c>
      <c r="B6236" s="1"/>
      <c r="C6236" s="1"/>
      <c r="D6236" s="1"/>
      <c r="E6236" s="1"/>
      <c r="F6236" s="1" t="str">
        <f>IFERROR(__xludf.DUMMYFUNCTION("""COMPUTED_VALUE"""),"2022-04-04 05:15:45 UTC")</f>
        <v>2022-04-04 05:15:45 UTC</v>
      </c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>
      <c r="A6237" s="2" t="s">
        <v>6873</v>
      </c>
      <c r="B6237" s="1"/>
      <c r="C6237" s="1"/>
      <c r="D6237" s="1"/>
      <c r="E6237" s="1"/>
      <c r="F6237" s="1" t="str">
        <f>IFERROR(__xludf.DUMMYFUNCTION("""COMPUTED_VALUE"""),"2022-04-04 04:58:59 UTC")</f>
        <v>2022-04-04 04:58:59 UTC</v>
      </c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>
      <c r="A6238" s="2" t="s">
        <v>6874</v>
      </c>
      <c r="B6238" s="1"/>
      <c r="C6238" s="1"/>
      <c r="D6238" s="1"/>
      <c r="E6238" s="1"/>
      <c r="F6238" s="1" t="str">
        <f>IFERROR(__xludf.DUMMYFUNCTION("""COMPUTED_VALUE"""),"2022-04-04 04:57:55 UTC")</f>
        <v>2022-04-04 04:57:55 UTC</v>
      </c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>
      <c r="A6239" s="2" t="s">
        <v>6875</v>
      </c>
      <c r="B6239" s="1"/>
      <c r="C6239" s="1"/>
      <c r="D6239" s="1"/>
      <c r="E6239" s="1"/>
      <c r="F6239" s="1" t="str">
        <f>IFERROR(__xludf.DUMMYFUNCTION("""COMPUTED_VALUE"""),"2022-04-04 04:57:48 UTC")</f>
        <v>2022-04-04 04:57:48 UTC</v>
      </c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>
      <c r="A6240" s="2" t="s">
        <v>6876</v>
      </c>
      <c r="B6240" s="1"/>
      <c r="C6240" s="1"/>
      <c r="D6240" s="1"/>
      <c r="E6240" s="1"/>
      <c r="F6240" s="1" t="str">
        <f>IFERROR(__xludf.DUMMYFUNCTION("""COMPUTED_VALUE"""),"2022-04-04 04:57:27 UTC")</f>
        <v>2022-04-04 04:57:27 UTC</v>
      </c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>
      <c r="A6241" s="2" t="s">
        <v>6877</v>
      </c>
      <c r="B6241" s="1"/>
      <c r="C6241" s="1"/>
      <c r="D6241" s="1"/>
      <c r="E6241" s="1"/>
      <c r="F6241" s="1" t="str">
        <f>IFERROR(__xludf.DUMMYFUNCTION("""COMPUTED_VALUE"""),"2022-04-04 03:26:18 UTC")</f>
        <v>2022-04-04 03:26:18 UTC</v>
      </c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>
      <c r="A6242" s="2" t="s">
        <v>6878</v>
      </c>
      <c r="B6242" s="1"/>
      <c r="C6242" s="1"/>
      <c r="D6242" s="1"/>
      <c r="E6242" s="1"/>
      <c r="F6242" s="1" t="str">
        <f>IFERROR(__xludf.DUMMYFUNCTION("""COMPUTED_VALUE"""),"2022-04-04 02:07:38 UTC")</f>
        <v>2022-04-04 02:07:38 UTC</v>
      </c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>
      <c r="A6243" s="2" t="s">
        <v>6879</v>
      </c>
      <c r="B6243" s="1"/>
      <c r="C6243" s="1"/>
      <c r="D6243" s="1"/>
      <c r="E6243" s="1"/>
      <c r="F6243" s="1" t="str">
        <f>IFERROR(__xludf.DUMMYFUNCTION("""COMPUTED_VALUE"""),"2022-04-04 01:55:41 UTC")</f>
        <v>2022-04-04 01:55:41 UTC</v>
      </c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>
      <c r="A6244" s="2" t="s">
        <v>6880</v>
      </c>
      <c r="B6244" s="1"/>
      <c r="C6244" s="1"/>
      <c r="D6244" s="1"/>
      <c r="E6244" s="1"/>
      <c r="F6244" s="1" t="str">
        <f>IFERROR(__xludf.DUMMYFUNCTION("""COMPUTED_VALUE"""),"2022-04-03 21:47:26 UTC")</f>
        <v>2022-04-03 21:47:26 UTC</v>
      </c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>
      <c r="A6245" s="2" t="s">
        <v>6881</v>
      </c>
      <c r="B6245" s="1"/>
      <c r="C6245" s="1"/>
      <c r="D6245" s="1"/>
      <c r="E6245" s="1"/>
      <c r="F6245" s="1" t="str">
        <f>IFERROR(__xludf.DUMMYFUNCTION("""COMPUTED_VALUE"""),"2022-04-03 18:02:48 UTC")</f>
        <v>2022-04-03 18:02:48 UTC</v>
      </c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>
      <c r="A6246" s="2" t="s">
        <v>6882</v>
      </c>
      <c r="B6246" s="1"/>
      <c r="C6246" s="1"/>
      <c r="D6246" s="1"/>
      <c r="E6246" s="1"/>
      <c r="F6246" s="1" t="str">
        <f>IFERROR(__xludf.DUMMYFUNCTION("""COMPUTED_VALUE"""),"2022-04-03 18:01:48 UTC")</f>
        <v>2022-04-03 18:01:48 UTC</v>
      </c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>
      <c r="A6247" s="2" t="s">
        <v>6883</v>
      </c>
      <c r="B6247" s="1"/>
      <c r="C6247" s="1"/>
      <c r="D6247" s="1"/>
      <c r="E6247" s="1"/>
      <c r="F6247" s="1" t="str">
        <f>IFERROR(__xludf.DUMMYFUNCTION("""COMPUTED_VALUE"""),"2022-04-03 18:01:13 UTC")</f>
        <v>2022-04-03 18:01:13 UTC</v>
      </c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>
      <c r="A6248" s="2" t="s">
        <v>6884</v>
      </c>
      <c r="B6248" s="1"/>
      <c r="C6248" s="1"/>
      <c r="D6248" s="1"/>
      <c r="E6248" s="1"/>
      <c r="F6248" s="1" t="str">
        <f>IFERROR(__xludf.DUMMYFUNCTION("""COMPUTED_VALUE"""),"2022-04-03 18:00:28 UTC")</f>
        <v>2022-04-03 18:00:28 UTC</v>
      </c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>
      <c r="A6249" s="2" t="s">
        <v>6885</v>
      </c>
      <c r="B6249" s="2" t="s">
        <v>6886</v>
      </c>
      <c r="C6249" s="1"/>
      <c r="D6249" s="1"/>
      <c r="E6249" s="1"/>
      <c r="F6249" s="1" t="str">
        <f>IFERROR(__xludf.DUMMYFUNCTION("""COMPUTED_VALUE"""),"2022-04-03 17:59:19 UTC")</f>
        <v>2022-04-03 17:59:19 UTC</v>
      </c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>
      <c r="A6250" s="2" t="s">
        <v>6887</v>
      </c>
      <c r="B6250" s="1"/>
      <c r="C6250" s="1"/>
      <c r="D6250" s="1"/>
      <c r="E6250" s="1"/>
      <c r="F6250" s="1" t="str">
        <f>IFERROR(__xludf.DUMMYFUNCTION("""COMPUTED_VALUE"""),"2022-04-03 17:57:58 UTC")</f>
        <v>2022-04-03 17:57:58 UTC</v>
      </c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>
      <c r="A6251" s="2" t="s">
        <v>6888</v>
      </c>
      <c r="B6251" s="1"/>
      <c r="C6251" s="1"/>
      <c r="D6251" s="1"/>
      <c r="E6251" s="1"/>
      <c r="F6251" s="1" t="str">
        <f>IFERROR(__xludf.DUMMYFUNCTION("""COMPUTED_VALUE"""),"2022-04-03 17:57:49 UTC")</f>
        <v>2022-04-03 17:57:49 UTC</v>
      </c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>
      <c r="A6252" s="2" t="s">
        <v>6889</v>
      </c>
      <c r="B6252" s="1"/>
      <c r="C6252" s="1"/>
      <c r="D6252" s="1"/>
      <c r="E6252" s="1"/>
      <c r="F6252" s="1" t="str">
        <f>IFERROR(__xludf.DUMMYFUNCTION("""COMPUTED_VALUE"""),"2022-04-03 17:53:20 UTC")</f>
        <v>2022-04-03 17:53:20 UTC</v>
      </c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>
      <c r="A6253" s="2" t="s">
        <v>6890</v>
      </c>
      <c r="B6253" s="1"/>
      <c r="C6253" s="1"/>
      <c r="D6253" s="1"/>
      <c r="E6253" s="1"/>
      <c r="F6253" s="1" t="str">
        <f>IFERROR(__xludf.DUMMYFUNCTION("""COMPUTED_VALUE"""),"2022-04-03 16:52:22 UTC")</f>
        <v>2022-04-03 16:52:22 UTC</v>
      </c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>
      <c r="A6254" s="2" t="s">
        <v>6891</v>
      </c>
      <c r="B6254" s="1"/>
      <c r="C6254" s="1"/>
      <c r="D6254" s="1"/>
      <c r="E6254" s="1"/>
      <c r="F6254" s="1" t="str">
        <f>IFERROR(__xludf.DUMMYFUNCTION("""COMPUTED_VALUE"""),"2022-04-03 16:46:18 UTC")</f>
        <v>2022-04-03 16:46:18 UTC</v>
      </c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>
      <c r="A6255" s="2" t="s">
        <v>6892</v>
      </c>
      <c r="B6255" s="1"/>
      <c r="C6255" s="1"/>
      <c r="D6255" s="1"/>
      <c r="E6255" s="1"/>
      <c r="F6255" s="1" t="str">
        <f>IFERROR(__xludf.DUMMYFUNCTION("""COMPUTED_VALUE"""),"2022-04-03 16:26:26 UTC")</f>
        <v>2022-04-03 16:26:26 UTC</v>
      </c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>
      <c r="A6256" s="2" t="s">
        <v>6893</v>
      </c>
      <c r="B6256" s="1"/>
      <c r="C6256" s="1"/>
      <c r="D6256" s="1"/>
      <c r="E6256" s="1"/>
      <c r="F6256" s="1" t="str">
        <f>IFERROR(__xludf.DUMMYFUNCTION("""COMPUTED_VALUE"""),"2022-04-03 16:20:37 UTC")</f>
        <v>2022-04-03 16:20:37 UTC</v>
      </c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>
      <c r="A6257" s="2" t="s">
        <v>6894</v>
      </c>
      <c r="B6257" s="1"/>
      <c r="C6257" s="1"/>
      <c r="D6257" s="1"/>
      <c r="E6257" s="1"/>
      <c r="F6257" s="1" t="str">
        <f>IFERROR(__xludf.DUMMYFUNCTION("""COMPUTED_VALUE"""),"2022-04-03 16:11:37 UTC")</f>
        <v>2022-04-03 16:11:37 UTC</v>
      </c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>
      <c r="A6258" s="2" t="s">
        <v>6895</v>
      </c>
      <c r="B6258" s="1"/>
      <c r="C6258" s="1"/>
      <c r="D6258" s="1"/>
      <c r="E6258" s="1"/>
      <c r="F6258" s="1" t="str">
        <f>IFERROR(__xludf.DUMMYFUNCTION("""COMPUTED_VALUE"""),"2022-04-03 16:03:02 UTC")</f>
        <v>2022-04-03 16:03:02 UTC</v>
      </c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>
      <c r="A6259" s="2" t="s">
        <v>6896</v>
      </c>
      <c r="B6259" s="1"/>
      <c r="C6259" s="1"/>
      <c r="D6259" s="1"/>
      <c r="E6259" s="1"/>
      <c r="F6259" s="1" t="str">
        <f>IFERROR(__xludf.DUMMYFUNCTION("""COMPUTED_VALUE"""),"2022-04-03 15:23:59 UTC")</f>
        <v>2022-04-03 15:23:59 UTC</v>
      </c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>
      <c r="A6260" s="2" t="s">
        <v>6897</v>
      </c>
      <c r="B6260" s="1"/>
      <c r="C6260" s="1"/>
      <c r="D6260" s="1"/>
      <c r="E6260" s="1"/>
      <c r="F6260" s="1" t="str">
        <f>IFERROR(__xludf.DUMMYFUNCTION("""COMPUTED_VALUE"""),"2022-04-03 14:59:53 UTC")</f>
        <v>2022-04-03 14:59:53 UTC</v>
      </c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>
      <c r="A6261" s="2" t="s">
        <v>6898</v>
      </c>
      <c r="B6261" s="2" t="s">
        <v>6899</v>
      </c>
      <c r="C6261" s="1"/>
      <c r="D6261" s="1"/>
      <c r="E6261" s="1"/>
      <c r="F6261" s="1" t="str">
        <f>IFERROR(__xludf.DUMMYFUNCTION("""COMPUTED_VALUE"""),"2022-04-03 14:53:27 UTC")</f>
        <v>2022-04-03 14:53:27 UTC</v>
      </c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>
      <c r="A6262" s="2" t="s">
        <v>6900</v>
      </c>
      <c r="B6262" s="1"/>
      <c r="C6262" s="1"/>
      <c r="D6262" s="1"/>
      <c r="E6262" s="1"/>
      <c r="F6262" s="1" t="str">
        <f>IFERROR(__xludf.DUMMYFUNCTION("""COMPUTED_VALUE"""),"2022-04-03 14:53:24 UTC")</f>
        <v>2022-04-03 14:53:24 UTC</v>
      </c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>
      <c r="A6263" s="2" t="s">
        <v>6901</v>
      </c>
      <c r="B6263" s="1"/>
      <c r="C6263" s="1"/>
      <c r="D6263" s="1"/>
      <c r="E6263" s="1"/>
      <c r="F6263" s="1" t="str">
        <f>IFERROR(__xludf.DUMMYFUNCTION("""COMPUTED_VALUE"""),"2022-04-03 14:53:22 UTC")</f>
        <v>2022-04-03 14:53:22 UTC</v>
      </c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>
      <c r="A6264" s="2" t="s">
        <v>6902</v>
      </c>
      <c r="B6264" s="1"/>
      <c r="C6264" s="1"/>
      <c r="D6264" s="1"/>
      <c r="E6264" s="1"/>
      <c r="F6264" s="1" t="str">
        <f>IFERROR(__xludf.DUMMYFUNCTION("""COMPUTED_VALUE"""),"2022-04-03 14:53:16 UTC")</f>
        <v>2022-04-03 14:53:16 UTC</v>
      </c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>
      <c r="A6265" s="2" t="s">
        <v>6903</v>
      </c>
      <c r="B6265" s="1"/>
      <c r="C6265" s="1"/>
      <c r="D6265" s="1"/>
      <c r="E6265" s="1"/>
      <c r="F6265" s="1" t="str">
        <f>IFERROR(__xludf.DUMMYFUNCTION("""COMPUTED_VALUE"""),"2022-04-03 14:53:08 UTC")</f>
        <v>2022-04-03 14:53:08 UTC</v>
      </c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>
      <c r="A6266" s="2" t="s">
        <v>6904</v>
      </c>
      <c r="B6266" s="1"/>
      <c r="C6266" s="1"/>
      <c r="D6266" s="1"/>
      <c r="E6266" s="1"/>
      <c r="F6266" s="1" t="str">
        <f>IFERROR(__xludf.DUMMYFUNCTION("""COMPUTED_VALUE"""),"2022-04-03 14:35:25 UTC")</f>
        <v>2022-04-03 14:35:25 UTC</v>
      </c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>
      <c r="A6267" s="2" t="s">
        <v>6905</v>
      </c>
      <c r="B6267" s="1"/>
      <c r="C6267" s="1"/>
      <c r="D6267" s="1"/>
      <c r="E6267" s="1"/>
      <c r="F6267" s="1" t="str">
        <f>IFERROR(__xludf.DUMMYFUNCTION("""COMPUTED_VALUE"""),"2022-04-03 14:35:23 UTC")</f>
        <v>2022-04-03 14:35:23 UTC</v>
      </c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>
      <c r="A6268" s="2" t="s">
        <v>6906</v>
      </c>
      <c r="B6268" s="1"/>
      <c r="C6268" s="1"/>
      <c r="D6268" s="1"/>
      <c r="E6268" s="1"/>
      <c r="F6268" s="1" t="str">
        <f>IFERROR(__xludf.DUMMYFUNCTION("""COMPUTED_VALUE"""),"2022-04-03 14:35:21 UTC")</f>
        <v>2022-04-03 14:35:21 UTC</v>
      </c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>
      <c r="A6269" s="2" t="s">
        <v>6907</v>
      </c>
      <c r="B6269" s="1"/>
      <c r="C6269" s="1"/>
      <c r="D6269" s="1"/>
      <c r="E6269" s="1"/>
      <c r="F6269" s="1" t="str">
        <f>IFERROR(__xludf.DUMMYFUNCTION("""COMPUTED_VALUE"""),"2022-04-03 14:35:18 UTC")</f>
        <v>2022-04-03 14:35:18 UTC</v>
      </c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>
      <c r="A6270" s="2" t="s">
        <v>6908</v>
      </c>
      <c r="B6270" s="1"/>
      <c r="C6270" s="1"/>
      <c r="D6270" s="1"/>
      <c r="E6270" s="1"/>
      <c r="F6270" s="1" t="str">
        <f>IFERROR(__xludf.DUMMYFUNCTION("""COMPUTED_VALUE"""),"2022-04-03 14:35:17 UTC")</f>
        <v>2022-04-03 14:35:17 UTC</v>
      </c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>
      <c r="A6271" s="2" t="s">
        <v>6909</v>
      </c>
      <c r="B6271" s="1"/>
      <c r="C6271" s="1"/>
      <c r="D6271" s="1"/>
      <c r="E6271" s="1"/>
      <c r="F6271" s="1" t="str">
        <f>IFERROR(__xludf.DUMMYFUNCTION("""COMPUTED_VALUE"""),"2022-04-03 14:35:14 UTC")</f>
        <v>2022-04-03 14:35:14 UTC</v>
      </c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>
      <c r="A6272" s="2" t="s">
        <v>6910</v>
      </c>
      <c r="B6272" s="1"/>
      <c r="C6272" s="1"/>
      <c r="D6272" s="1"/>
      <c r="E6272" s="1"/>
      <c r="F6272" s="1" t="str">
        <f>IFERROR(__xludf.DUMMYFUNCTION("""COMPUTED_VALUE"""),"2022-04-03 14:35:13 UTC")</f>
        <v>2022-04-03 14:35:13 UTC</v>
      </c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>
      <c r="A6273" s="2" t="s">
        <v>6911</v>
      </c>
      <c r="B6273" s="1"/>
      <c r="C6273" s="1"/>
      <c r="D6273" s="1"/>
      <c r="E6273" s="1"/>
      <c r="F6273" s="1" t="str">
        <f>IFERROR(__xludf.DUMMYFUNCTION("""COMPUTED_VALUE"""),"2022-04-03 14:35:11 UTC")</f>
        <v>2022-04-03 14:35:11 UTC</v>
      </c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>
      <c r="A6274" s="2" t="s">
        <v>6912</v>
      </c>
      <c r="B6274" s="1"/>
      <c r="C6274" s="1"/>
      <c r="D6274" s="1"/>
      <c r="E6274" s="1"/>
      <c r="F6274" s="1" t="str">
        <f>IFERROR(__xludf.DUMMYFUNCTION("""COMPUTED_VALUE"""),"2022-04-03 14:35:09 UTC")</f>
        <v>2022-04-03 14:35:09 UTC</v>
      </c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>
      <c r="A6275" s="2" t="s">
        <v>6913</v>
      </c>
      <c r="B6275" s="1"/>
      <c r="C6275" s="1"/>
      <c r="D6275" s="1"/>
      <c r="E6275" s="1"/>
      <c r="F6275" s="1" t="str">
        <f>IFERROR(__xludf.DUMMYFUNCTION("""COMPUTED_VALUE"""),"2022-04-03 14:35:06 UTC")</f>
        <v>2022-04-03 14:35:06 UTC</v>
      </c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>
      <c r="A6276" s="2" t="s">
        <v>6914</v>
      </c>
      <c r="B6276" s="1"/>
      <c r="C6276" s="1"/>
      <c r="D6276" s="1"/>
      <c r="E6276" s="1"/>
      <c r="F6276" s="1" t="str">
        <f>IFERROR(__xludf.DUMMYFUNCTION("""COMPUTED_VALUE"""),"2022-04-03 14:35:04 UTC")</f>
        <v>2022-04-03 14:35:04 UTC</v>
      </c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>
      <c r="A6277" s="2" t="s">
        <v>6915</v>
      </c>
      <c r="B6277" s="1"/>
      <c r="C6277" s="1"/>
      <c r="D6277" s="1"/>
      <c r="E6277" s="1"/>
      <c r="F6277" s="1" t="str">
        <f>IFERROR(__xludf.DUMMYFUNCTION("""COMPUTED_VALUE"""),"2022-04-03 14:35:01 UTC")</f>
        <v>2022-04-03 14:35:01 UTC</v>
      </c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>
      <c r="A6278" s="2" t="s">
        <v>6916</v>
      </c>
      <c r="B6278" s="1"/>
      <c r="C6278" s="1"/>
      <c r="D6278" s="1"/>
      <c r="E6278" s="1"/>
      <c r="F6278" s="1" t="str">
        <f>IFERROR(__xludf.DUMMYFUNCTION("""COMPUTED_VALUE"""),"2022-04-03 14:34:58 UTC")</f>
        <v>2022-04-03 14:34:58 UTC</v>
      </c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>
      <c r="A6279" s="2" t="s">
        <v>6917</v>
      </c>
      <c r="B6279" s="1"/>
      <c r="C6279" s="1"/>
      <c r="D6279" s="1"/>
      <c r="E6279" s="1"/>
      <c r="F6279" s="1" t="str">
        <f>IFERROR(__xludf.DUMMYFUNCTION("""COMPUTED_VALUE"""),"2022-04-03 14:34:55 UTC")</f>
        <v>2022-04-03 14:34:55 UTC</v>
      </c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>
      <c r="A6280" s="2" t="s">
        <v>6918</v>
      </c>
      <c r="B6280" s="1"/>
      <c r="C6280" s="1"/>
      <c r="D6280" s="1"/>
      <c r="E6280" s="1"/>
      <c r="F6280" s="1" t="str">
        <f>IFERROR(__xludf.DUMMYFUNCTION("""COMPUTED_VALUE"""),"2022-04-03 14:34:50 UTC")</f>
        <v>2022-04-03 14:34:50 UTC</v>
      </c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>
      <c r="A6281" s="2" t="s">
        <v>6919</v>
      </c>
      <c r="B6281" s="1"/>
      <c r="C6281" s="1"/>
      <c r="D6281" s="1"/>
      <c r="E6281" s="1"/>
      <c r="F6281" s="1" t="str">
        <f>IFERROR(__xludf.DUMMYFUNCTION("""COMPUTED_VALUE"""),"2022-04-03 14:34:47 UTC")</f>
        <v>2022-04-03 14:34:47 UTC</v>
      </c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>
      <c r="A6282" s="2" t="s">
        <v>6920</v>
      </c>
      <c r="B6282" s="1"/>
      <c r="C6282" s="1"/>
      <c r="D6282" s="1"/>
      <c r="E6282" s="1"/>
      <c r="F6282" s="1" t="str">
        <f>IFERROR(__xludf.DUMMYFUNCTION("""COMPUTED_VALUE"""),"2022-04-03 14:34:45 UTC")</f>
        <v>2022-04-03 14:34:45 UTC</v>
      </c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>
      <c r="A6283" s="2" t="s">
        <v>6921</v>
      </c>
      <c r="B6283" s="1"/>
      <c r="C6283" s="1"/>
      <c r="D6283" s="1"/>
      <c r="E6283" s="1"/>
      <c r="F6283" s="1" t="str">
        <f>IFERROR(__xludf.DUMMYFUNCTION("""COMPUTED_VALUE"""),"2022-04-03 14:34:42 UTC")</f>
        <v>2022-04-03 14:34:42 UTC</v>
      </c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r="6284">
      <c r="A6284" s="2" t="s">
        <v>6922</v>
      </c>
      <c r="B6284" s="1"/>
      <c r="C6284" s="1"/>
      <c r="D6284" s="1"/>
      <c r="E6284" s="1"/>
      <c r="F6284" s="1" t="str">
        <f>IFERROR(__xludf.DUMMYFUNCTION("""COMPUTED_VALUE"""),"2022-04-03 14:34:39 UTC")</f>
        <v>2022-04-03 14:34:39 UTC</v>
      </c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r="6285">
      <c r="A6285" s="2" t="s">
        <v>6923</v>
      </c>
      <c r="B6285" s="1"/>
      <c r="C6285" s="1"/>
      <c r="D6285" s="1"/>
      <c r="E6285" s="1"/>
      <c r="F6285" s="1" t="str">
        <f>IFERROR(__xludf.DUMMYFUNCTION("""COMPUTED_VALUE"""),"2022-04-03 14:34:36 UTC")</f>
        <v>2022-04-03 14:34:36 UTC</v>
      </c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r="6286">
      <c r="A6286" s="2" t="s">
        <v>6924</v>
      </c>
      <c r="B6286" s="1"/>
      <c r="C6286" s="1"/>
      <c r="D6286" s="1"/>
      <c r="E6286" s="1"/>
      <c r="F6286" s="1" t="str">
        <f>IFERROR(__xludf.DUMMYFUNCTION("""COMPUTED_VALUE"""),"2022-04-03 14:34:33 UTC")</f>
        <v>2022-04-03 14:34:33 UTC</v>
      </c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r="6287">
      <c r="A6287" s="2" t="s">
        <v>6925</v>
      </c>
      <c r="B6287" s="1"/>
      <c r="C6287" s="1"/>
      <c r="D6287" s="1"/>
      <c r="E6287" s="1"/>
      <c r="F6287" s="1" t="str">
        <f>IFERROR(__xludf.DUMMYFUNCTION("""COMPUTED_VALUE"""),"2022-04-03 14:34:30 UTC")</f>
        <v>2022-04-03 14:34:30 UTC</v>
      </c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r="6288">
      <c r="A6288" s="2" t="s">
        <v>6926</v>
      </c>
      <c r="B6288" s="1"/>
      <c r="C6288" s="1"/>
      <c r="D6288" s="1"/>
      <c r="E6288" s="1"/>
      <c r="F6288" s="1" t="str">
        <f>IFERROR(__xludf.DUMMYFUNCTION("""COMPUTED_VALUE"""),"2022-04-03 14:34:27 UTC")</f>
        <v>2022-04-03 14:34:27 UTC</v>
      </c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r="6289">
      <c r="A6289" s="2" t="s">
        <v>6927</v>
      </c>
      <c r="B6289" s="1"/>
      <c r="C6289" s="1"/>
      <c r="D6289" s="1"/>
      <c r="E6289" s="1"/>
      <c r="F6289" s="1" t="str">
        <f>IFERROR(__xludf.DUMMYFUNCTION("""COMPUTED_VALUE"""),"2022-04-03 14:34:24 UTC")</f>
        <v>2022-04-03 14:34:24 UTC</v>
      </c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r="6290">
      <c r="A6290" s="2" t="s">
        <v>6928</v>
      </c>
      <c r="B6290" s="1"/>
      <c r="C6290" s="1"/>
      <c r="D6290" s="1"/>
      <c r="E6290" s="1"/>
      <c r="F6290" s="1" t="str">
        <f>IFERROR(__xludf.DUMMYFUNCTION("""COMPUTED_VALUE"""),"2022-04-03 14:34:21 UTC")</f>
        <v>2022-04-03 14:34:21 UTC</v>
      </c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r="6291">
      <c r="A6291" s="2" t="s">
        <v>6929</v>
      </c>
      <c r="B6291" s="1"/>
      <c r="C6291" s="1"/>
      <c r="D6291" s="1"/>
      <c r="E6291" s="1"/>
      <c r="F6291" s="1" t="str">
        <f>IFERROR(__xludf.DUMMYFUNCTION("""COMPUTED_VALUE"""),"2022-04-03 14:34:19 UTC")</f>
        <v>2022-04-03 14:34:19 UTC</v>
      </c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r="6292">
      <c r="A6292" s="2" t="s">
        <v>6930</v>
      </c>
      <c r="B6292" s="1"/>
      <c r="C6292" s="1"/>
      <c r="D6292" s="1"/>
      <c r="E6292" s="1"/>
      <c r="F6292" s="1" t="str">
        <f>IFERROR(__xludf.DUMMYFUNCTION("""COMPUTED_VALUE"""),"2022-04-03 14:34:15 UTC")</f>
        <v>2022-04-03 14:34:15 UTC</v>
      </c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r="6293">
      <c r="A6293" s="2" t="s">
        <v>6931</v>
      </c>
      <c r="B6293" s="1"/>
      <c r="C6293" s="1"/>
      <c r="D6293" s="1"/>
      <c r="E6293" s="1"/>
      <c r="F6293" s="1" t="str">
        <f>IFERROR(__xludf.DUMMYFUNCTION("""COMPUTED_VALUE"""),"2022-04-03 14:34:12 UTC")</f>
        <v>2022-04-03 14:34:12 UTC</v>
      </c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r="6294">
      <c r="A6294" s="2" t="s">
        <v>6932</v>
      </c>
      <c r="B6294" s="1"/>
      <c r="C6294" s="1"/>
      <c r="D6294" s="1"/>
      <c r="E6294" s="1"/>
      <c r="F6294" s="1" t="str">
        <f>IFERROR(__xludf.DUMMYFUNCTION("""COMPUTED_VALUE"""),"2022-04-03 14:34:10 UTC")</f>
        <v>2022-04-03 14:34:10 UTC</v>
      </c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r="6295">
      <c r="A6295" s="2" t="s">
        <v>6933</v>
      </c>
      <c r="B6295" s="1"/>
      <c r="C6295" s="1"/>
      <c r="D6295" s="1"/>
      <c r="E6295" s="1"/>
      <c r="F6295" s="1" t="str">
        <f>IFERROR(__xludf.DUMMYFUNCTION("""COMPUTED_VALUE"""),"2022-04-03 14:34:08 UTC")</f>
        <v>2022-04-03 14:34:08 UTC</v>
      </c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r="6296">
      <c r="A6296" s="2" t="s">
        <v>6934</v>
      </c>
      <c r="B6296" s="1"/>
      <c r="C6296" s="1"/>
      <c r="D6296" s="1"/>
      <c r="E6296" s="1"/>
      <c r="F6296" s="1" t="str">
        <f>IFERROR(__xludf.DUMMYFUNCTION("""COMPUTED_VALUE"""),"2022-04-03 14:34:06 UTC")</f>
        <v>2022-04-03 14:34:06 UTC</v>
      </c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r="6297">
      <c r="A6297" s="2" t="s">
        <v>6935</v>
      </c>
      <c r="B6297" s="1"/>
      <c r="C6297" s="1"/>
      <c r="D6297" s="1"/>
      <c r="E6297" s="1"/>
      <c r="F6297" s="1" t="str">
        <f>IFERROR(__xludf.DUMMYFUNCTION("""COMPUTED_VALUE"""),"2022-04-03 14:34:04 UTC")</f>
        <v>2022-04-03 14:34:04 UTC</v>
      </c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r="6298">
      <c r="A6298" s="2" t="s">
        <v>6936</v>
      </c>
      <c r="B6298" s="1"/>
      <c r="C6298" s="1"/>
      <c r="D6298" s="1"/>
      <c r="E6298" s="1"/>
      <c r="F6298" s="1" t="str">
        <f>IFERROR(__xludf.DUMMYFUNCTION("""COMPUTED_VALUE"""),"2022-04-03 14:34:02 UTC")</f>
        <v>2022-04-03 14:34:02 UTC</v>
      </c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r="6299">
      <c r="A6299" s="2" t="s">
        <v>6937</v>
      </c>
      <c r="B6299" s="1"/>
      <c r="C6299" s="1"/>
      <c r="D6299" s="1"/>
      <c r="E6299" s="1"/>
      <c r="F6299" s="1" t="str">
        <f>IFERROR(__xludf.DUMMYFUNCTION("""COMPUTED_VALUE"""),"2022-04-03 14:33:59 UTC")</f>
        <v>2022-04-03 14:33:59 UTC</v>
      </c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r="6300">
      <c r="A6300" s="2" t="s">
        <v>6938</v>
      </c>
      <c r="B6300" s="1"/>
      <c r="C6300" s="1"/>
      <c r="D6300" s="1"/>
      <c r="E6300" s="1"/>
      <c r="F6300" s="1" t="str">
        <f>IFERROR(__xludf.DUMMYFUNCTION("""COMPUTED_VALUE"""),"2022-04-03 14:33:57 UTC")</f>
        <v>2022-04-03 14:33:57 UTC</v>
      </c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r="6301">
      <c r="A6301" s="2" t="s">
        <v>6939</v>
      </c>
      <c r="B6301" s="1"/>
      <c r="C6301" s="1"/>
      <c r="D6301" s="1"/>
      <c r="E6301" s="1"/>
      <c r="F6301" s="1" t="str">
        <f>IFERROR(__xludf.DUMMYFUNCTION("""COMPUTED_VALUE"""),"2022-04-03 14:33:55 UTC")</f>
        <v>2022-04-03 14:33:55 UTC</v>
      </c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r="6302">
      <c r="A6302" s="2" t="s">
        <v>6940</v>
      </c>
      <c r="B6302" s="1"/>
      <c r="C6302" s="1"/>
      <c r="D6302" s="1"/>
      <c r="E6302" s="1"/>
      <c r="F6302" s="1" t="str">
        <f>IFERROR(__xludf.DUMMYFUNCTION("""COMPUTED_VALUE"""),"2022-04-03 14:33:53 UTC")</f>
        <v>2022-04-03 14:33:53 UTC</v>
      </c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r="6303">
      <c r="A6303" s="2" t="s">
        <v>6941</v>
      </c>
      <c r="B6303" s="1"/>
      <c r="C6303" s="1"/>
      <c r="D6303" s="1"/>
      <c r="E6303" s="1"/>
      <c r="F6303" s="1" t="str">
        <f>IFERROR(__xludf.DUMMYFUNCTION("""COMPUTED_VALUE"""),"2022-04-03 14:33:51 UTC")</f>
        <v>2022-04-03 14:33:51 UTC</v>
      </c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r="6304">
      <c r="A6304" s="2" t="s">
        <v>6942</v>
      </c>
      <c r="B6304" s="1"/>
      <c r="C6304" s="1"/>
      <c r="D6304" s="1"/>
      <c r="E6304" s="1"/>
      <c r="F6304" s="1" t="str">
        <f>IFERROR(__xludf.DUMMYFUNCTION("""COMPUTED_VALUE"""),"2022-04-03 14:33:49 UTC")</f>
        <v>2022-04-03 14:33:49 UTC</v>
      </c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r="6305">
      <c r="A6305" s="2" t="s">
        <v>6943</v>
      </c>
      <c r="B6305" s="1"/>
      <c r="C6305" s="1"/>
      <c r="D6305" s="1"/>
      <c r="E6305" s="1"/>
      <c r="F6305" s="1" t="str">
        <f>IFERROR(__xludf.DUMMYFUNCTION("""COMPUTED_VALUE"""),"2022-04-03 14:33:47 UTC")</f>
        <v>2022-04-03 14:33:47 UTC</v>
      </c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r="6306">
      <c r="A6306" s="2" t="s">
        <v>6944</v>
      </c>
      <c r="B6306" s="1"/>
      <c r="C6306" s="1"/>
      <c r="D6306" s="1"/>
      <c r="E6306" s="1"/>
      <c r="F6306" s="1" t="str">
        <f>IFERROR(__xludf.DUMMYFUNCTION("""COMPUTED_VALUE"""),"2022-04-03 14:33:45 UTC")</f>
        <v>2022-04-03 14:33:45 UTC</v>
      </c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r="6307">
      <c r="A6307" s="2" t="s">
        <v>6945</v>
      </c>
      <c r="B6307" s="1"/>
      <c r="C6307" s="1"/>
      <c r="D6307" s="1"/>
      <c r="E6307" s="1"/>
      <c r="F6307" s="1" t="str">
        <f>IFERROR(__xludf.DUMMYFUNCTION("""COMPUTED_VALUE"""),"2022-04-03 14:33:42 UTC")</f>
        <v>2022-04-03 14:33:42 UTC</v>
      </c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r="6308">
      <c r="A6308" s="2" t="s">
        <v>6946</v>
      </c>
      <c r="B6308" s="1"/>
      <c r="C6308" s="1"/>
      <c r="D6308" s="1"/>
      <c r="E6308" s="1"/>
      <c r="F6308" s="1" t="str">
        <f>IFERROR(__xludf.DUMMYFUNCTION("""COMPUTED_VALUE"""),"2022-04-03 14:33:40 UTC")</f>
        <v>2022-04-03 14:33:40 UTC</v>
      </c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r="6309">
      <c r="A6309" s="2" t="s">
        <v>6947</v>
      </c>
      <c r="B6309" s="1"/>
      <c r="C6309" s="1"/>
      <c r="D6309" s="1"/>
      <c r="E6309" s="1"/>
      <c r="F6309" s="1" t="str">
        <f>IFERROR(__xludf.DUMMYFUNCTION("""COMPUTED_VALUE"""),"2022-04-03 14:33:38 UTC")</f>
        <v>2022-04-03 14:33:38 UTC</v>
      </c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r="6310">
      <c r="A6310" s="2" t="s">
        <v>6948</v>
      </c>
      <c r="B6310" s="1"/>
      <c r="C6310" s="1"/>
      <c r="D6310" s="1"/>
      <c r="E6310" s="1"/>
      <c r="F6310" s="1" t="str">
        <f>IFERROR(__xludf.DUMMYFUNCTION("""COMPUTED_VALUE"""),"2022-04-03 14:33:36 UTC")</f>
        <v>2022-04-03 14:33:36 UTC</v>
      </c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r="6311">
      <c r="A6311" s="2" t="s">
        <v>6949</v>
      </c>
      <c r="B6311" s="1"/>
      <c r="C6311" s="1"/>
      <c r="D6311" s="1"/>
      <c r="E6311" s="1"/>
      <c r="F6311" s="1" t="str">
        <f>IFERROR(__xludf.DUMMYFUNCTION("""COMPUTED_VALUE"""),"2022-04-03 14:33:34 UTC")</f>
        <v>2022-04-03 14:33:34 UTC</v>
      </c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r="6312">
      <c r="A6312" s="2" t="s">
        <v>6950</v>
      </c>
      <c r="B6312" s="1"/>
      <c r="C6312" s="1"/>
      <c r="D6312" s="1"/>
      <c r="E6312" s="1"/>
      <c r="F6312" s="1" t="str">
        <f>IFERROR(__xludf.DUMMYFUNCTION("""COMPUTED_VALUE"""),"2022-04-03 14:33:32 UTC")</f>
        <v>2022-04-03 14:33:32 UTC</v>
      </c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r="6313">
      <c r="A6313" s="2" t="s">
        <v>6951</v>
      </c>
      <c r="B6313" s="1"/>
      <c r="C6313" s="1"/>
      <c r="D6313" s="1"/>
      <c r="E6313" s="1"/>
      <c r="F6313" s="1" t="str">
        <f>IFERROR(__xludf.DUMMYFUNCTION("""COMPUTED_VALUE"""),"2022-04-03 14:33:29 UTC")</f>
        <v>2022-04-03 14:33:29 UTC</v>
      </c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r="6314">
      <c r="A6314" s="2" t="s">
        <v>6952</v>
      </c>
      <c r="B6314" s="1"/>
      <c r="C6314" s="1"/>
      <c r="D6314" s="1"/>
      <c r="E6314" s="1"/>
      <c r="F6314" s="1" t="str">
        <f>IFERROR(__xludf.DUMMYFUNCTION("""COMPUTED_VALUE"""),"2022-04-03 14:33:26 UTC")</f>
        <v>2022-04-03 14:33:26 UTC</v>
      </c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r="6315">
      <c r="A6315" s="2" t="s">
        <v>6953</v>
      </c>
      <c r="B6315" s="1"/>
      <c r="C6315" s="1"/>
      <c r="D6315" s="1"/>
      <c r="E6315" s="1"/>
      <c r="F6315" s="1" t="str">
        <f>IFERROR(__xludf.DUMMYFUNCTION("""COMPUTED_VALUE"""),"2022-04-03 14:33:23 UTC")</f>
        <v>2022-04-03 14:33:23 UTC</v>
      </c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r="6316">
      <c r="A6316" s="2" t="s">
        <v>6954</v>
      </c>
      <c r="B6316" s="1"/>
      <c r="C6316" s="1"/>
      <c r="D6316" s="1"/>
      <c r="E6316" s="1"/>
      <c r="F6316" s="1" t="str">
        <f>IFERROR(__xludf.DUMMYFUNCTION("""COMPUTED_VALUE"""),"2022-04-03 14:33:20 UTC")</f>
        <v>2022-04-03 14:33:20 UTC</v>
      </c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r="6317">
      <c r="A6317" s="2" t="s">
        <v>6955</v>
      </c>
      <c r="B6317" s="1"/>
      <c r="C6317" s="1"/>
      <c r="D6317" s="1"/>
      <c r="E6317" s="1"/>
      <c r="F6317" s="1" t="str">
        <f>IFERROR(__xludf.DUMMYFUNCTION("""COMPUTED_VALUE"""),"2022-04-03 14:33:18 UTC")</f>
        <v>2022-04-03 14:33:18 UTC</v>
      </c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r="6318">
      <c r="A6318" s="2" t="s">
        <v>6956</v>
      </c>
      <c r="B6318" s="1"/>
      <c r="C6318" s="1"/>
      <c r="D6318" s="1"/>
      <c r="E6318" s="1"/>
      <c r="F6318" s="1" t="str">
        <f>IFERROR(__xludf.DUMMYFUNCTION("""COMPUTED_VALUE"""),"2022-04-03 14:33:15 UTC")</f>
        <v>2022-04-03 14:33:15 UTC</v>
      </c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r="6319">
      <c r="A6319" s="2" t="s">
        <v>6957</v>
      </c>
      <c r="B6319" s="1"/>
      <c r="C6319" s="1"/>
      <c r="D6319" s="1"/>
      <c r="E6319" s="1"/>
      <c r="F6319" s="1" t="str">
        <f>IFERROR(__xludf.DUMMYFUNCTION("""COMPUTED_VALUE"""),"2022-04-03 14:33:12 UTC")</f>
        <v>2022-04-03 14:33:12 UTC</v>
      </c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r="6320">
      <c r="A6320" s="2" t="s">
        <v>6958</v>
      </c>
      <c r="B6320" s="1"/>
      <c r="C6320" s="1"/>
      <c r="D6320" s="1"/>
      <c r="E6320" s="1"/>
      <c r="F6320" s="1" t="str">
        <f>IFERROR(__xludf.DUMMYFUNCTION("""COMPUTED_VALUE"""),"2022-04-03 14:33:10 UTC")</f>
        <v>2022-04-03 14:33:10 UTC</v>
      </c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r="6321">
      <c r="A6321" s="2" t="s">
        <v>6959</v>
      </c>
      <c r="B6321" s="1"/>
      <c r="C6321" s="1"/>
      <c r="D6321" s="1"/>
      <c r="E6321" s="1"/>
      <c r="F6321" s="1" t="str">
        <f>IFERROR(__xludf.DUMMYFUNCTION("""COMPUTED_VALUE"""),"2022-04-03 14:33:08 UTC")</f>
        <v>2022-04-03 14:33:08 UTC</v>
      </c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r="6322">
      <c r="A6322" s="2" t="s">
        <v>6960</v>
      </c>
      <c r="B6322" s="1"/>
      <c r="C6322" s="1"/>
      <c r="D6322" s="1"/>
      <c r="E6322" s="1"/>
      <c r="F6322" s="1" t="str">
        <f>IFERROR(__xludf.DUMMYFUNCTION("""COMPUTED_VALUE"""),"2022-04-03 14:33:06 UTC")</f>
        <v>2022-04-03 14:33:06 UTC</v>
      </c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r="6323">
      <c r="A6323" s="2" t="s">
        <v>6961</v>
      </c>
      <c r="B6323" s="1"/>
      <c r="C6323" s="1"/>
      <c r="D6323" s="1"/>
      <c r="E6323" s="1"/>
      <c r="F6323" s="1" t="str">
        <f>IFERROR(__xludf.DUMMYFUNCTION("""COMPUTED_VALUE"""),"2022-04-03 14:33:03 UTC")</f>
        <v>2022-04-03 14:33:03 UTC</v>
      </c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r="6324">
      <c r="A6324" s="2" t="s">
        <v>6962</v>
      </c>
      <c r="B6324" s="1"/>
      <c r="C6324" s="1"/>
      <c r="D6324" s="1"/>
      <c r="E6324" s="1"/>
      <c r="F6324" s="1" t="str">
        <f>IFERROR(__xludf.DUMMYFUNCTION("""COMPUTED_VALUE"""),"2022-04-03 14:33:01 UTC")</f>
        <v>2022-04-03 14:33:01 UTC</v>
      </c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r="6325">
      <c r="A6325" s="2" t="s">
        <v>6963</v>
      </c>
      <c r="B6325" s="1"/>
      <c r="C6325" s="1"/>
      <c r="D6325" s="1"/>
      <c r="E6325" s="1"/>
      <c r="F6325" s="1" t="str">
        <f>IFERROR(__xludf.DUMMYFUNCTION("""COMPUTED_VALUE"""),"2022-04-03 14:32:59 UTC")</f>
        <v>2022-04-03 14:32:59 UTC</v>
      </c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r="6326">
      <c r="A6326" s="2" t="s">
        <v>6964</v>
      </c>
      <c r="B6326" s="1"/>
      <c r="C6326" s="1"/>
      <c r="D6326" s="1"/>
      <c r="E6326" s="1"/>
      <c r="F6326" s="1" t="str">
        <f>IFERROR(__xludf.DUMMYFUNCTION("""COMPUTED_VALUE"""),"2022-04-03 14:32:56 UTC")</f>
        <v>2022-04-03 14:32:56 UTC</v>
      </c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r="6327">
      <c r="A6327" s="2" t="s">
        <v>6965</v>
      </c>
      <c r="B6327" s="1"/>
      <c r="C6327" s="1"/>
      <c r="D6327" s="1"/>
      <c r="E6327" s="1"/>
      <c r="F6327" s="1" t="str">
        <f>IFERROR(__xludf.DUMMYFUNCTION("""COMPUTED_VALUE"""),"2022-04-03 14:32:54 UTC")</f>
        <v>2022-04-03 14:32:54 UTC</v>
      </c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r="6328">
      <c r="A6328" s="2" t="s">
        <v>6966</v>
      </c>
      <c r="B6328" s="1"/>
      <c r="C6328" s="1"/>
      <c r="D6328" s="1"/>
      <c r="E6328" s="1"/>
      <c r="F6328" s="1" t="str">
        <f>IFERROR(__xludf.DUMMYFUNCTION("""COMPUTED_VALUE"""),"2022-04-03 14:32:51 UTC")</f>
        <v>2022-04-03 14:32:51 UTC</v>
      </c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r="6329">
      <c r="A6329" s="2" t="s">
        <v>6967</v>
      </c>
      <c r="B6329" s="1"/>
      <c r="C6329" s="1"/>
      <c r="D6329" s="1"/>
      <c r="E6329" s="1"/>
      <c r="F6329" s="1" t="str">
        <f>IFERROR(__xludf.DUMMYFUNCTION("""COMPUTED_VALUE"""),"2022-04-03 14:32:49 UTC")</f>
        <v>2022-04-03 14:32:49 UTC</v>
      </c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r="6330">
      <c r="A6330" s="2" t="s">
        <v>6968</v>
      </c>
      <c r="B6330" s="1"/>
      <c r="C6330" s="1"/>
      <c r="D6330" s="1"/>
      <c r="E6330" s="1"/>
      <c r="F6330" s="1" t="str">
        <f>IFERROR(__xludf.DUMMYFUNCTION("""COMPUTED_VALUE"""),"2022-04-03 14:32:46 UTC")</f>
        <v>2022-04-03 14:32:46 UTC</v>
      </c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r="6331">
      <c r="A6331" s="2" t="s">
        <v>6969</v>
      </c>
      <c r="B6331" s="1"/>
      <c r="C6331" s="1"/>
      <c r="D6331" s="1"/>
      <c r="E6331" s="1"/>
      <c r="F6331" s="1" t="str">
        <f>IFERROR(__xludf.DUMMYFUNCTION("""COMPUTED_VALUE"""),"2022-04-03 14:32:42 UTC")</f>
        <v>2022-04-03 14:32:42 UTC</v>
      </c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r="6332">
      <c r="A6332" s="2" t="s">
        <v>6970</v>
      </c>
      <c r="B6332" s="1"/>
      <c r="C6332" s="1"/>
      <c r="D6332" s="1"/>
      <c r="E6332" s="1"/>
      <c r="F6332" s="1" t="str">
        <f>IFERROR(__xludf.DUMMYFUNCTION("""COMPUTED_VALUE"""),"2022-04-03 14:32:39 UTC")</f>
        <v>2022-04-03 14:32:39 UTC</v>
      </c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r="6333">
      <c r="A6333" s="2" t="s">
        <v>6971</v>
      </c>
      <c r="B6333" s="1"/>
      <c r="C6333" s="1"/>
      <c r="D6333" s="1"/>
      <c r="E6333" s="1"/>
      <c r="F6333" s="1" t="str">
        <f>IFERROR(__xludf.DUMMYFUNCTION("""COMPUTED_VALUE"""),"2022-04-03 14:32:36 UTC")</f>
        <v>2022-04-03 14:32:36 UTC</v>
      </c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r="6334">
      <c r="A6334" s="2" t="s">
        <v>6972</v>
      </c>
      <c r="B6334" s="1"/>
      <c r="C6334" s="1"/>
      <c r="D6334" s="1"/>
      <c r="E6334" s="1"/>
      <c r="F6334" s="1" t="str">
        <f>IFERROR(__xludf.DUMMYFUNCTION("""COMPUTED_VALUE"""),"2022-04-03 14:28:18 UTC")</f>
        <v>2022-04-03 14:28:18 UTC</v>
      </c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r="6335">
      <c r="A6335" s="2" t="s">
        <v>6973</v>
      </c>
      <c r="B6335" s="1"/>
      <c r="C6335" s="1"/>
      <c r="D6335" s="1"/>
      <c r="E6335" s="1"/>
      <c r="F6335" s="1" t="str">
        <f>IFERROR(__xludf.DUMMYFUNCTION("""COMPUTED_VALUE"""),"2022-04-03 14:03:25 UTC")</f>
        <v>2022-04-03 14:03:25 UTC</v>
      </c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r="6336">
      <c r="A6336" s="2" t="s">
        <v>6974</v>
      </c>
      <c r="B6336" s="1"/>
      <c r="C6336" s="1"/>
      <c r="D6336" s="1"/>
      <c r="E6336" s="1"/>
      <c r="F6336" s="1" t="str">
        <f>IFERROR(__xludf.DUMMYFUNCTION("""COMPUTED_VALUE"""),"2022-04-03 14:00:52 UTC")</f>
        <v>2022-04-03 14:00:52 UTC</v>
      </c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r="6337">
      <c r="A6337" s="2" t="s">
        <v>6975</v>
      </c>
      <c r="B6337" s="1"/>
      <c r="C6337" s="1"/>
      <c r="D6337" s="1"/>
      <c r="E6337" s="1"/>
      <c r="F6337" s="1" t="str">
        <f>IFERROR(__xludf.DUMMYFUNCTION("""COMPUTED_VALUE"""),"2022-04-03 14:00:18 UTC")</f>
        <v>2022-04-03 14:00:18 UTC</v>
      </c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r="6338">
      <c r="A6338" s="2" t="s">
        <v>6976</v>
      </c>
      <c r="B6338" s="1"/>
      <c r="C6338" s="1"/>
      <c r="D6338" s="1"/>
      <c r="E6338" s="1"/>
      <c r="F6338" s="1" t="str">
        <f>IFERROR(__xludf.DUMMYFUNCTION("""COMPUTED_VALUE"""),"2022-04-03 13:28:03 UTC")</f>
        <v>2022-04-03 13:28:03 UTC</v>
      </c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r="6339">
      <c r="A6339" s="2" t="s">
        <v>6977</v>
      </c>
      <c r="B6339" s="1"/>
      <c r="C6339" s="1"/>
      <c r="D6339" s="1"/>
      <c r="E6339" s="1"/>
      <c r="F6339" s="1" t="str">
        <f>IFERROR(__xludf.DUMMYFUNCTION("""COMPUTED_VALUE"""),"2022-04-03 13:17:53 UTC")</f>
        <v>2022-04-03 13:17:53 UTC</v>
      </c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r="6340">
      <c r="A6340" s="2" t="s">
        <v>6978</v>
      </c>
      <c r="B6340" s="1"/>
      <c r="C6340" s="1"/>
      <c r="D6340" s="1"/>
      <c r="E6340" s="1"/>
      <c r="F6340" s="1" t="str">
        <f>IFERROR(__xludf.DUMMYFUNCTION("""COMPUTED_VALUE"""),"2022-04-03 13:17:42 UTC")</f>
        <v>2022-04-03 13:17:42 UTC</v>
      </c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r="6341">
      <c r="A6341" s="2" t="s">
        <v>6979</v>
      </c>
      <c r="B6341" s="1"/>
      <c r="C6341" s="1"/>
      <c r="D6341" s="1"/>
      <c r="E6341" s="1"/>
      <c r="F6341" s="1" t="str">
        <f>IFERROR(__xludf.DUMMYFUNCTION("""COMPUTED_VALUE"""),"2022-04-03 13:17:28 UTC")</f>
        <v>2022-04-03 13:17:28 UTC</v>
      </c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r="6342">
      <c r="A6342" s="2" t="s">
        <v>6980</v>
      </c>
      <c r="B6342" s="1"/>
      <c r="C6342" s="1"/>
      <c r="D6342" s="1"/>
      <c r="E6342" s="1"/>
      <c r="F6342" s="1" t="str">
        <f>IFERROR(__xludf.DUMMYFUNCTION("""COMPUTED_VALUE"""),"2022-04-03 12:49:40 UTC")</f>
        <v>2022-04-03 12:49:40 UTC</v>
      </c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r="6343">
      <c r="A6343" s="2" t="s">
        <v>6981</v>
      </c>
      <c r="B6343" s="1"/>
      <c r="C6343" s="1"/>
      <c r="D6343" s="1"/>
      <c r="E6343" s="1"/>
      <c r="F6343" s="1" t="str">
        <f>IFERROR(__xludf.DUMMYFUNCTION("""COMPUTED_VALUE"""),"2022-04-03 12:42:53 UTC")</f>
        <v>2022-04-03 12:42:53 UTC</v>
      </c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r="6344">
      <c r="A6344" s="2" t="s">
        <v>6982</v>
      </c>
      <c r="B6344" s="1"/>
      <c r="C6344" s="1"/>
      <c r="D6344" s="1"/>
      <c r="E6344" s="1"/>
      <c r="F6344" s="1" t="str">
        <f>IFERROR(__xludf.DUMMYFUNCTION("""COMPUTED_VALUE"""),"2022-04-03 12:28:49 UTC")</f>
        <v>2022-04-03 12:28:49 UTC</v>
      </c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r="6345">
      <c r="A6345" s="2" t="s">
        <v>6983</v>
      </c>
      <c r="B6345" s="1"/>
      <c r="C6345" s="1"/>
      <c r="D6345" s="1"/>
      <c r="E6345" s="1"/>
      <c r="F6345" s="1" t="str">
        <f>IFERROR(__xludf.DUMMYFUNCTION("""COMPUTED_VALUE"""),"2022-04-03 12:27:31 UTC")</f>
        <v>2022-04-03 12:27:31 UTC</v>
      </c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r="6346">
      <c r="A6346" s="2" t="s">
        <v>6984</v>
      </c>
      <c r="B6346" s="1"/>
      <c r="C6346" s="1"/>
      <c r="D6346" s="1"/>
      <c r="E6346" s="1"/>
      <c r="F6346" s="1" t="str">
        <f>IFERROR(__xludf.DUMMYFUNCTION("""COMPUTED_VALUE"""),"2022-04-03 12:27:23 UTC")</f>
        <v>2022-04-03 12:27:23 UTC</v>
      </c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r="6347">
      <c r="A6347" s="2" t="s">
        <v>6985</v>
      </c>
      <c r="B6347" s="1"/>
      <c r="C6347" s="1"/>
      <c r="D6347" s="1"/>
      <c r="E6347" s="1"/>
      <c r="F6347" s="1" t="str">
        <f>IFERROR(__xludf.DUMMYFUNCTION("""COMPUTED_VALUE"""),"2022-04-03 12:27:20 UTC")</f>
        <v>2022-04-03 12:27:20 UTC</v>
      </c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r="6348">
      <c r="A6348" s="2" t="s">
        <v>6986</v>
      </c>
      <c r="B6348" s="1"/>
      <c r="C6348" s="1"/>
      <c r="D6348" s="1"/>
      <c r="E6348" s="1"/>
      <c r="F6348" s="1" t="str">
        <f>IFERROR(__xludf.DUMMYFUNCTION("""COMPUTED_VALUE"""),"2022-04-03 12:27:05 UTC")</f>
        <v>2022-04-03 12:27:05 UTC</v>
      </c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r="6349">
      <c r="A6349" s="2" t="s">
        <v>6987</v>
      </c>
      <c r="B6349" s="1"/>
      <c r="C6349" s="1"/>
      <c r="D6349" s="1"/>
      <c r="E6349" s="1"/>
      <c r="F6349" s="1" t="str">
        <f>IFERROR(__xludf.DUMMYFUNCTION("""COMPUTED_VALUE"""),"2022-04-03 12:26:59 UTC")</f>
        <v>2022-04-03 12:26:59 UTC</v>
      </c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r="6350">
      <c r="A6350" s="2" t="s">
        <v>6988</v>
      </c>
      <c r="B6350" s="1"/>
      <c r="C6350" s="1"/>
      <c r="D6350" s="1"/>
      <c r="E6350" s="1"/>
      <c r="F6350" s="1" t="str">
        <f>IFERROR(__xludf.DUMMYFUNCTION("""COMPUTED_VALUE"""),"2022-04-03 12:26:52 UTC")</f>
        <v>2022-04-03 12:26:52 UTC</v>
      </c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r="6351">
      <c r="A6351" s="2" t="s">
        <v>6989</v>
      </c>
      <c r="B6351" s="1"/>
      <c r="C6351" s="1"/>
      <c r="D6351" s="1"/>
      <c r="E6351" s="1"/>
      <c r="F6351" s="1" t="str">
        <f>IFERROR(__xludf.DUMMYFUNCTION("""COMPUTED_VALUE"""),"2022-04-03 12:26:44 UTC")</f>
        <v>2022-04-03 12:26:44 UTC</v>
      </c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r="6352">
      <c r="A6352" s="2" t="s">
        <v>6990</v>
      </c>
      <c r="B6352" s="1"/>
      <c r="C6352" s="1"/>
      <c r="D6352" s="1"/>
      <c r="E6352" s="1"/>
      <c r="F6352" s="1" t="str">
        <f>IFERROR(__xludf.DUMMYFUNCTION("""COMPUTED_VALUE"""),"2022-04-03 12:26:38 UTC")</f>
        <v>2022-04-03 12:26:38 UTC</v>
      </c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r="6353">
      <c r="A6353" s="2" t="s">
        <v>6991</v>
      </c>
      <c r="B6353" s="1"/>
      <c r="C6353" s="1"/>
      <c r="D6353" s="1"/>
      <c r="E6353" s="1"/>
      <c r="F6353" s="1" t="str">
        <f>IFERROR(__xludf.DUMMYFUNCTION("""COMPUTED_VALUE"""),"2022-04-03 12:26:34 UTC")</f>
        <v>2022-04-03 12:26:34 UTC</v>
      </c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r="6354">
      <c r="A6354" s="2" t="s">
        <v>6992</v>
      </c>
      <c r="B6354" s="1"/>
      <c r="C6354" s="1"/>
      <c r="D6354" s="1"/>
      <c r="E6354" s="1"/>
      <c r="F6354" s="1" t="str">
        <f>IFERROR(__xludf.DUMMYFUNCTION("""COMPUTED_VALUE"""),"2022-04-03 12:26:29 UTC")</f>
        <v>2022-04-03 12:26:29 UTC</v>
      </c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r="6355">
      <c r="A6355" s="2" t="s">
        <v>6993</v>
      </c>
      <c r="B6355" s="1"/>
      <c r="C6355" s="1"/>
      <c r="D6355" s="1"/>
      <c r="E6355" s="1"/>
      <c r="F6355" s="1" t="str">
        <f>IFERROR(__xludf.DUMMYFUNCTION("""COMPUTED_VALUE"""),"2022-04-03 12:01:23 UTC")</f>
        <v>2022-04-03 12:01:23 UTC</v>
      </c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>
      <c r="A6356" s="2" t="s">
        <v>6994</v>
      </c>
      <c r="B6356" s="1"/>
      <c r="C6356" s="1"/>
      <c r="D6356" s="1"/>
      <c r="E6356" s="1"/>
      <c r="F6356" s="1" t="str">
        <f>IFERROR(__xludf.DUMMYFUNCTION("""COMPUTED_VALUE"""),"2022-04-03 11:59:47 UTC")</f>
        <v>2022-04-03 11:59:47 UTC</v>
      </c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r="6357">
      <c r="A6357" s="2" t="s">
        <v>6995</v>
      </c>
      <c r="B6357" s="1"/>
      <c r="C6357" s="1"/>
      <c r="D6357" s="1"/>
      <c r="E6357" s="1"/>
      <c r="F6357" s="1" t="str">
        <f>IFERROR(__xludf.DUMMYFUNCTION("""COMPUTED_VALUE"""),"2022-04-03 11:58:35 UTC")</f>
        <v>2022-04-03 11:58:35 UTC</v>
      </c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r="6358">
      <c r="A6358" s="2" t="s">
        <v>6996</v>
      </c>
      <c r="B6358" s="1"/>
      <c r="C6358" s="1"/>
      <c r="D6358" s="1"/>
      <c r="E6358" s="1"/>
      <c r="F6358" s="1" t="str">
        <f>IFERROR(__xludf.DUMMYFUNCTION("""COMPUTED_VALUE"""),"2022-04-03 11:58:21 UTC")</f>
        <v>2022-04-03 11:58:21 UTC</v>
      </c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r="6359">
      <c r="A6359" s="2" t="s">
        <v>6997</v>
      </c>
      <c r="B6359" s="1"/>
      <c r="C6359" s="1"/>
      <c r="D6359" s="1"/>
      <c r="E6359" s="1"/>
      <c r="F6359" s="1" t="str">
        <f>IFERROR(__xludf.DUMMYFUNCTION("""COMPUTED_VALUE"""),"2022-04-03 11:47:58 UTC")</f>
        <v>2022-04-03 11:47:58 UTC</v>
      </c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r="6360">
      <c r="A6360" s="2" t="s">
        <v>6998</v>
      </c>
      <c r="B6360" s="1"/>
      <c r="C6360" s="1"/>
      <c r="D6360" s="1"/>
      <c r="E6360" s="1"/>
      <c r="F6360" s="1" t="str">
        <f>IFERROR(__xludf.DUMMYFUNCTION("""COMPUTED_VALUE"""),"2022-04-03 11:33:37 UTC")</f>
        <v>2022-04-03 11:33:37 UTC</v>
      </c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r="6361">
      <c r="A6361" s="2" t="s">
        <v>6999</v>
      </c>
      <c r="B6361" s="1"/>
      <c r="C6361" s="1"/>
      <c r="D6361" s="1"/>
      <c r="E6361" s="1"/>
      <c r="F6361" s="1" t="str">
        <f>IFERROR(__xludf.DUMMYFUNCTION("""COMPUTED_VALUE"""),"2022-04-03 11:18:48 UTC")</f>
        <v>2022-04-03 11:18:48 UTC</v>
      </c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r="6362">
      <c r="A6362" s="2" t="s">
        <v>7000</v>
      </c>
      <c r="B6362" s="1"/>
      <c r="C6362" s="1"/>
      <c r="D6362" s="1"/>
      <c r="E6362" s="1"/>
      <c r="F6362" s="1" t="str">
        <f>IFERROR(__xludf.DUMMYFUNCTION("""COMPUTED_VALUE"""),"2022-04-03 11:16:42 UTC")</f>
        <v>2022-04-03 11:16:42 UTC</v>
      </c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r="6363">
      <c r="A6363" s="2" t="s">
        <v>7001</v>
      </c>
      <c r="B6363" s="1"/>
      <c r="C6363" s="1"/>
      <c r="D6363" s="1"/>
      <c r="E6363" s="1"/>
      <c r="F6363" s="1" t="str">
        <f>IFERROR(__xludf.DUMMYFUNCTION("""COMPUTED_VALUE"""),"2022-04-03 11:16:40 UTC")</f>
        <v>2022-04-03 11:16:40 UTC</v>
      </c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r="6364">
      <c r="A6364" s="2" t="s">
        <v>7002</v>
      </c>
      <c r="B6364" s="1"/>
      <c r="C6364" s="1"/>
      <c r="D6364" s="1"/>
      <c r="E6364" s="1"/>
      <c r="F6364" s="1" t="str">
        <f>IFERROR(__xludf.DUMMYFUNCTION("""COMPUTED_VALUE"""),"2022-04-03 11:16:35 UTC")</f>
        <v>2022-04-03 11:16:35 UTC</v>
      </c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r="6365">
      <c r="A6365" s="2" t="s">
        <v>7003</v>
      </c>
      <c r="B6365" s="1"/>
      <c r="C6365" s="1"/>
      <c r="D6365" s="1"/>
      <c r="E6365" s="1"/>
      <c r="F6365" s="1" t="str">
        <f>IFERROR(__xludf.DUMMYFUNCTION("""COMPUTED_VALUE"""),"2022-04-03 11:16:34 UTC")</f>
        <v>2022-04-03 11:16:34 UTC</v>
      </c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r="6366">
      <c r="A6366" s="2" t="s">
        <v>7004</v>
      </c>
      <c r="B6366" s="1"/>
      <c r="C6366" s="1"/>
      <c r="D6366" s="1"/>
      <c r="E6366" s="1"/>
      <c r="F6366" s="1" t="str">
        <f>IFERROR(__xludf.DUMMYFUNCTION("""COMPUTED_VALUE"""),"2022-04-03 11:16:32 UTC")</f>
        <v>2022-04-03 11:16:32 UTC</v>
      </c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r="6367">
      <c r="A6367" s="2" t="s">
        <v>7005</v>
      </c>
      <c r="B6367" s="1"/>
      <c r="C6367" s="1"/>
      <c r="D6367" s="1"/>
      <c r="E6367" s="1"/>
      <c r="F6367" s="1" t="str">
        <f>IFERROR(__xludf.DUMMYFUNCTION("""COMPUTED_VALUE"""),"2022-04-03 11:16:26 UTC")</f>
        <v>2022-04-03 11:16:26 UTC</v>
      </c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r="6368">
      <c r="A6368" s="2" t="s">
        <v>7006</v>
      </c>
      <c r="B6368" s="1"/>
      <c r="C6368" s="1"/>
      <c r="D6368" s="1"/>
      <c r="E6368" s="1"/>
      <c r="F6368" s="1" t="str">
        <f>IFERROR(__xludf.DUMMYFUNCTION("""COMPUTED_VALUE"""),"2022-04-03 11:15:41 UTC")</f>
        <v>2022-04-03 11:15:41 UTC</v>
      </c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r="6369">
      <c r="A6369" s="2" t="s">
        <v>7007</v>
      </c>
      <c r="B6369" s="1"/>
      <c r="C6369" s="1"/>
      <c r="D6369" s="1"/>
      <c r="E6369" s="1"/>
      <c r="F6369" s="1" t="str">
        <f>IFERROR(__xludf.DUMMYFUNCTION("""COMPUTED_VALUE"""),"2022-04-03 11:15:34 UTC")</f>
        <v>2022-04-03 11:15:34 UTC</v>
      </c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r="6370">
      <c r="A6370" s="2" t="s">
        <v>7008</v>
      </c>
      <c r="B6370" s="1"/>
      <c r="C6370" s="1"/>
      <c r="D6370" s="1"/>
      <c r="E6370" s="1"/>
      <c r="F6370" s="1" t="str">
        <f>IFERROR(__xludf.DUMMYFUNCTION("""COMPUTED_VALUE"""),"2022-04-03 11:15:27 UTC")</f>
        <v>2022-04-03 11:15:27 UTC</v>
      </c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r="6371">
      <c r="A6371" s="2" t="s">
        <v>7009</v>
      </c>
      <c r="B6371" s="1"/>
      <c r="C6371" s="1"/>
      <c r="D6371" s="1"/>
      <c r="E6371" s="1"/>
      <c r="F6371" s="1" t="str">
        <f>IFERROR(__xludf.DUMMYFUNCTION("""COMPUTED_VALUE"""),"2022-04-03 11:15:13 UTC")</f>
        <v>2022-04-03 11:15:13 UTC</v>
      </c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r="6372">
      <c r="A6372" s="2" t="s">
        <v>7010</v>
      </c>
      <c r="B6372" s="1"/>
      <c r="C6372" s="1"/>
      <c r="D6372" s="1"/>
      <c r="E6372" s="1"/>
      <c r="F6372" s="1" t="str">
        <f>IFERROR(__xludf.DUMMYFUNCTION("""COMPUTED_VALUE"""),"2022-04-03 11:09:09 UTC")</f>
        <v>2022-04-03 11:09:09 UTC</v>
      </c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r="6373">
      <c r="A6373" s="2" t="s">
        <v>7011</v>
      </c>
      <c r="B6373" s="2" t="s">
        <v>7012</v>
      </c>
      <c r="C6373" s="1"/>
      <c r="D6373" s="1"/>
      <c r="E6373" s="1"/>
      <c r="F6373" s="1" t="str">
        <f>IFERROR(__xludf.DUMMYFUNCTION("""COMPUTED_VALUE"""),"2022-04-03 10:25:29 UTC")</f>
        <v>2022-04-03 10:25:29 UTC</v>
      </c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r="6374">
      <c r="A6374" s="2" t="s">
        <v>7013</v>
      </c>
      <c r="B6374" s="1"/>
      <c r="C6374" s="1"/>
      <c r="D6374" s="1"/>
      <c r="E6374" s="1"/>
      <c r="F6374" s="1" t="str">
        <f>IFERROR(__xludf.DUMMYFUNCTION("""COMPUTED_VALUE"""),"2022-04-03 09:50:02 UTC")</f>
        <v>2022-04-03 09:50:02 UTC</v>
      </c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r="6375">
      <c r="A6375" s="2" t="s">
        <v>7014</v>
      </c>
      <c r="B6375" s="1"/>
      <c r="C6375" s="1"/>
      <c r="D6375" s="1"/>
      <c r="E6375" s="1"/>
      <c r="F6375" s="1" t="str">
        <f>IFERROR(__xludf.DUMMYFUNCTION("""COMPUTED_VALUE"""),"2022-04-03 07:17:35 UTC")</f>
        <v>2022-04-03 07:17:35 UTC</v>
      </c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r="6376">
      <c r="A6376" s="2" t="s">
        <v>7015</v>
      </c>
      <c r="B6376" s="1"/>
      <c r="C6376" s="1"/>
      <c r="D6376" s="1"/>
      <c r="E6376" s="1"/>
      <c r="F6376" s="1" t="str">
        <f>IFERROR(__xludf.DUMMYFUNCTION("""COMPUTED_VALUE"""),"2022-04-03 07:02:55 UTC")</f>
        <v>2022-04-03 07:02:55 UTC</v>
      </c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r="6377">
      <c r="A6377" s="2" t="s">
        <v>7016</v>
      </c>
      <c r="B6377" s="1"/>
      <c r="C6377" s="1"/>
      <c r="D6377" s="1"/>
      <c r="E6377" s="1"/>
      <c r="F6377" s="1" t="str">
        <f>IFERROR(__xludf.DUMMYFUNCTION("""COMPUTED_VALUE"""),"2022-04-03 07:01:07 UTC")</f>
        <v>2022-04-03 07:01:07 UTC</v>
      </c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r="6378">
      <c r="A6378" s="2" t="s">
        <v>7017</v>
      </c>
      <c r="B6378" s="1"/>
      <c r="C6378" s="1"/>
      <c r="D6378" s="1"/>
      <c r="E6378" s="1"/>
      <c r="F6378" s="1" t="str">
        <f>IFERROR(__xludf.DUMMYFUNCTION("""COMPUTED_VALUE"""),"2022-04-03 06:55:37 UTC")</f>
        <v>2022-04-03 06:55:37 UTC</v>
      </c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r="6379">
      <c r="A6379" s="2" t="s">
        <v>7018</v>
      </c>
      <c r="B6379" s="1"/>
      <c r="C6379" s="1"/>
      <c r="D6379" s="1"/>
      <c r="E6379" s="1"/>
      <c r="F6379" s="1" t="str">
        <f>IFERROR(__xludf.DUMMYFUNCTION("""COMPUTED_VALUE"""),"2022-04-03 06:55:29 UTC")</f>
        <v>2022-04-03 06:55:29 UTC</v>
      </c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r="6380">
      <c r="A6380" s="2" t="s">
        <v>7019</v>
      </c>
      <c r="B6380" s="1"/>
      <c r="C6380" s="1"/>
      <c r="D6380" s="1"/>
      <c r="E6380" s="1"/>
      <c r="F6380" s="1" t="str">
        <f>IFERROR(__xludf.DUMMYFUNCTION("""COMPUTED_VALUE"""),"2022-04-03 06:47:37 UTC")</f>
        <v>2022-04-03 06:47:37 UTC</v>
      </c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r="6381">
      <c r="A6381" s="2" t="s">
        <v>7020</v>
      </c>
      <c r="B6381" s="1"/>
      <c r="C6381" s="1"/>
      <c r="D6381" s="1"/>
      <c r="E6381" s="1"/>
      <c r="F6381" s="1" t="str">
        <f>IFERROR(__xludf.DUMMYFUNCTION("""COMPUTED_VALUE"""),"2022-04-03 06:33:28 UTC")</f>
        <v>2022-04-03 06:33:28 UTC</v>
      </c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r="6382">
      <c r="A6382" s="2" t="s">
        <v>7021</v>
      </c>
      <c r="B6382" s="1"/>
      <c r="C6382" s="1"/>
      <c r="D6382" s="1"/>
      <c r="E6382" s="1"/>
      <c r="F6382" s="1" t="str">
        <f>IFERROR(__xludf.DUMMYFUNCTION("""COMPUTED_VALUE"""),"2022-04-03 06:33:24 UTC")</f>
        <v>2022-04-03 06:33:24 UTC</v>
      </c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r="6383">
      <c r="A6383" s="2" t="s">
        <v>7022</v>
      </c>
      <c r="B6383" s="1"/>
      <c r="C6383" s="1"/>
      <c r="D6383" s="1"/>
      <c r="E6383" s="1"/>
      <c r="F6383" s="1" t="str">
        <f>IFERROR(__xludf.DUMMYFUNCTION("""COMPUTED_VALUE"""),"2022-04-03 05:59:29 UTC")</f>
        <v>2022-04-03 05:59:29 UTC</v>
      </c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r="6384">
      <c r="A6384" s="2" t="s">
        <v>7023</v>
      </c>
      <c r="B6384" s="1"/>
      <c r="C6384" s="1"/>
      <c r="D6384" s="1"/>
      <c r="E6384" s="1"/>
      <c r="F6384" s="1" t="str">
        <f>IFERROR(__xludf.DUMMYFUNCTION("""COMPUTED_VALUE"""),"2022-04-03 05:59:21 UTC")</f>
        <v>2022-04-03 05:59:21 UTC</v>
      </c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r="6385">
      <c r="A6385" s="2" t="s">
        <v>7024</v>
      </c>
      <c r="B6385" s="2" t="s">
        <v>7025</v>
      </c>
      <c r="C6385" s="1"/>
      <c r="D6385" s="1"/>
      <c r="E6385" s="1"/>
      <c r="F6385" s="1" t="str">
        <f>IFERROR(__xludf.DUMMYFUNCTION("""COMPUTED_VALUE"""),"2022-04-03 05:49:24 UTC")</f>
        <v>2022-04-03 05:49:24 UTC</v>
      </c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r="6386">
      <c r="A6386" s="2" t="s">
        <v>7026</v>
      </c>
      <c r="B6386" s="1"/>
      <c r="C6386" s="1"/>
      <c r="D6386" s="1"/>
      <c r="E6386" s="1"/>
      <c r="F6386" s="1" t="str">
        <f>IFERROR(__xludf.DUMMYFUNCTION("""COMPUTED_VALUE"""),"2022-04-03 05:20:01 UTC")</f>
        <v>2022-04-03 05:20:01 UTC</v>
      </c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r="6387">
      <c r="A6387" s="2" t="s">
        <v>7027</v>
      </c>
      <c r="B6387" s="1"/>
      <c r="C6387" s="1"/>
      <c r="D6387" s="1"/>
      <c r="E6387" s="1"/>
      <c r="F6387" s="1" t="str">
        <f>IFERROR(__xludf.DUMMYFUNCTION("""COMPUTED_VALUE"""),"2022-04-03 05:00:21 UTC")</f>
        <v>2022-04-03 05:00:21 UTC</v>
      </c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r="6388">
      <c r="A6388" s="2" t="s">
        <v>7028</v>
      </c>
      <c r="B6388" s="1"/>
      <c r="C6388" s="1"/>
      <c r="D6388" s="1"/>
      <c r="E6388" s="1"/>
      <c r="F6388" s="1" t="str">
        <f>IFERROR(__xludf.DUMMYFUNCTION("""COMPUTED_VALUE"""),"2022-04-03 04:59:38 UTC")</f>
        <v>2022-04-03 04:59:38 UTC</v>
      </c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r="6389">
      <c r="A6389" s="2" t="s">
        <v>7029</v>
      </c>
      <c r="B6389" s="1"/>
      <c r="C6389" s="1"/>
      <c r="D6389" s="1"/>
      <c r="E6389" s="1"/>
      <c r="F6389" s="1" t="str">
        <f>IFERROR(__xludf.DUMMYFUNCTION("""COMPUTED_VALUE"""),"2022-04-03 04:59:30 UTC")</f>
        <v>2022-04-03 04:59:30 UTC</v>
      </c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r="6390">
      <c r="A6390" s="2" t="s">
        <v>7030</v>
      </c>
      <c r="B6390" s="1"/>
      <c r="C6390" s="1"/>
      <c r="D6390" s="1"/>
      <c r="E6390" s="1"/>
      <c r="F6390" s="1" t="str">
        <f>IFERROR(__xludf.DUMMYFUNCTION("""COMPUTED_VALUE"""),"2022-04-03 04:59:14 UTC")</f>
        <v>2022-04-03 04:59:14 UTC</v>
      </c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r="6391">
      <c r="A6391" s="2" t="s">
        <v>7031</v>
      </c>
      <c r="B6391" s="1"/>
      <c r="C6391" s="1"/>
      <c r="D6391" s="1"/>
      <c r="E6391" s="1"/>
      <c r="F6391" s="1" t="str">
        <f>IFERROR(__xludf.DUMMYFUNCTION("""COMPUTED_VALUE"""),"2022-04-03 04:58:03 UTC")</f>
        <v>2022-04-03 04:58:03 UTC</v>
      </c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r="6392">
      <c r="A6392" s="2" t="s">
        <v>7032</v>
      </c>
      <c r="B6392" s="1"/>
      <c r="C6392" s="1"/>
      <c r="D6392" s="1"/>
      <c r="E6392" s="1"/>
      <c r="F6392" s="1" t="str">
        <f>IFERROR(__xludf.DUMMYFUNCTION("""COMPUTED_VALUE"""),"2022-04-03 04:56:49 UTC")</f>
        <v>2022-04-03 04:56:49 UTC</v>
      </c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r="6393">
      <c r="A6393" s="2" t="s">
        <v>7033</v>
      </c>
      <c r="B6393" s="1"/>
      <c r="C6393" s="1"/>
      <c r="D6393" s="1"/>
      <c r="E6393" s="1"/>
      <c r="F6393" s="1" t="str">
        <f>IFERROR(__xludf.DUMMYFUNCTION("""COMPUTED_VALUE"""),"2022-04-03 04:56:11 UTC")</f>
        <v>2022-04-03 04:56:11 UTC</v>
      </c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r="6394">
      <c r="A6394" s="2" t="s">
        <v>7034</v>
      </c>
      <c r="B6394" s="1"/>
      <c r="C6394" s="1"/>
      <c r="D6394" s="1"/>
      <c r="E6394" s="1"/>
      <c r="F6394" s="1" t="str">
        <f>IFERROR(__xludf.DUMMYFUNCTION("""COMPUTED_VALUE"""),"2022-04-03 04:56:05 UTC")</f>
        <v>2022-04-03 04:56:05 UTC</v>
      </c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r="6395">
      <c r="A6395" s="2" t="s">
        <v>7035</v>
      </c>
      <c r="B6395" s="1"/>
      <c r="C6395" s="1"/>
      <c r="D6395" s="1"/>
      <c r="E6395" s="1"/>
      <c r="F6395" s="1" t="str">
        <f>IFERROR(__xludf.DUMMYFUNCTION("""COMPUTED_VALUE"""),"2022-04-03 04:54:59 UTC")</f>
        <v>2022-04-03 04:54:59 UTC</v>
      </c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r="6396">
      <c r="A6396" s="2" t="s">
        <v>7036</v>
      </c>
      <c r="B6396" s="1"/>
      <c r="C6396" s="1"/>
      <c r="D6396" s="1"/>
      <c r="E6396" s="1"/>
      <c r="F6396" s="1" t="str">
        <f>IFERROR(__xludf.DUMMYFUNCTION("""COMPUTED_VALUE"""),"2022-04-03 04:18:22 UTC")</f>
        <v>2022-04-03 04:18:22 UTC</v>
      </c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r="6397">
      <c r="A6397" s="2" t="s">
        <v>7037</v>
      </c>
      <c r="B6397" s="1"/>
      <c r="C6397" s="1"/>
      <c r="D6397" s="1"/>
      <c r="E6397" s="1"/>
      <c r="F6397" s="1" t="str">
        <f>IFERROR(__xludf.DUMMYFUNCTION("""COMPUTED_VALUE"""),"2022-04-03 04:18:08 UTC")</f>
        <v>2022-04-03 04:18:08 UTC</v>
      </c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r="6398">
      <c r="A6398" s="2" t="s">
        <v>7038</v>
      </c>
      <c r="B6398" s="1"/>
      <c r="C6398" s="1"/>
      <c r="D6398" s="1"/>
      <c r="E6398" s="1"/>
      <c r="F6398" s="1" t="str">
        <f>IFERROR(__xludf.DUMMYFUNCTION("""COMPUTED_VALUE"""),"2022-04-03 04:17:44 UTC")</f>
        <v>2022-04-03 04:17:44 UTC</v>
      </c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r="6399">
      <c r="A6399" s="2" t="s">
        <v>7039</v>
      </c>
      <c r="B6399" s="1"/>
      <c r="C6399" s="1"/>
      <c r="D6399" s="1"/>
      <c r="E6399" s="1"/>
      <c r="F6399" s="1" t="str">
        <f>IFERROR(__xludf.DUMMYFUNCTION("""COMPUTED_VALUE"""),"2022-04-03 04:17:40 UTC")</f>
        <v>2022-04-03 04:17:40 UTC</v>
      </c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r="6400">
      <c r="A6400" s="2" t="s">
        <v>7040</v>
      </c>
      <c r="B6400" s="1"/>
      <c r="C6400" s="1"/>
      <c r="D6400" s="1"/>
      <c r="E6400" s="1"/>
      <c r="F6400" s="1" t="str">
        <f>IFERROR(__xludf.DUMMYFUNCTION("""COMPUTED_VALUE"""),"2022-04-03 04:17:33 UTC")</f>
        <v>2022-04-03 04:17:33 UTC</v>
      </c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r="6401">
      <c r="A6401" s="2" t="s">
        <v>7041</v>
      </c>
      <c r="B6401" s="1"/>
      <c r="C6401" s="1"/>
      <c r="D6401" s="1"/>
      <c r="E6401" s="1"/>
      <c r="F6401" s="1" t="str">
        <f>IFERROR(__xludf.DUMMYFUNCTION("""COMPUTED_VALUE"""),"2022-04-03 04:17:17 UTC")</f>
        <v>2022-04-03 04:17:17 UTC</v>
      </c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r="6402">
      <c r="A6402" s="2" t="s">
        <v>7042</v>
      </c>
      <c r="B6402" s="1"/>
      <c r="C6402" s="1"/>
      <c r="D6402" s="1"/>
      <c r="E6402" s="1"/>
      <c r="F6402" s="1" t="str">
        <f>IFERROR(__xludf.DUMMYFUNCTION("""COMPUTED_VALUE"""),"2022-04-03 04:17:15 UTC")</f>
        <v>2022-04-03 04:17:15 UTC</v>
      </c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r="6403">
      <c r="A6403" s="2" t="s">
        <v>7043</v>
      </c>
      <c r="B6403" s="1"/>
      <c r="C6403" s="1"/>
      <c r="D6403" s="1"/>
      <c r="E6403" s="1"/>
      <c r="F6403" s="1" t="str">
        <f>IFERROR(__xludf.DUMMYFUNCTION("""COMPUTED_VALUE"""),"2022-04-03 04:07:58 UTC")</f>
        <v>2022-04-03 04:07:58 UTC</v>
      </c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r="6404">
      <c r="A6404" s="2" t="s">
        <v>7044</v>
      </c>
      <c r="B6404" s="1"/>
      <c r="C6404" s="1"/>
      <c r="D6404" s="1"/>
      <c r="E6404" s="1"/>
      <c r="F6404" s="1" t="str">
        <f>IFERROR(__xludf.DUMMYFUNCTION("""COMPUTED_VALUE"""),"2022-04-03 04:07:52 UTC")</f>
        <v>2022-04-03 04:07:52 UTC</v>
      </c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r="6405">
      <c r="A6405" s="2" t="s">
        <v>7045</v>
      </c>
      <c r="B6405" s="2" t="s">
        <v>7046</v>
      </c>
      <c r="C6405" s="1"/>
      <c r="D6405" s="1"/>
      <c r="E6405" s="1"/>
      <c r="F6405" s="1" t="str">
        <f>IFERROR(__xludf.DUMMYFUNCTION("""COMPUTED_VALUE"""),"2022-04-03 04:03:07 UTC")</f>
        <v>2022-04-03 04:03:07 UTC</v>
      </c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r="6406">
      <c r="A6406" s="2" t="s">
        <v>7047</v>
      </c>
      <c r="B6406" s="1"/>
      <c r="C6406" s="1"/>
      <c r="D6406" s="1"/>
      <c r="E6406" s="1"/>
      <c r="F6406" s="1" t="str">
        <f>IFERROR(__xludf.DUMMYFUNCTION("""COMPUTED_VALUE"""),"2022-04-03 02:16:13 UTC")</f>
        <v>2022-04-03 02:16:13 UTC</v>
      </c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r="6407">
      <c r="A6407" s="2" t="s">
        <v>7048</v>
      </c>
      <c r="B6407" s="1"/>
      <c r="C6407" s="1"/>
      <c r="D6407" s="1"/>
      <c r="E6407" s="1"/>
      <c r="F6407" s="1" t="str">
        <f>IFERROR(__xludf.DUMMYFUNCTION("""COMPUTED_VALUE"""),"2022-04-03 02:13:57 UTC")</f>
        <v>2022-04-03 02:13:57 UTC</v>
      </c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r="6408">
      <c r="A6408" s="2" t="s">
        <v>7049</v>
      </c>
      <c r="B6408" s="1"/>
      <c r="C6408" s="1"/>
      <c r="D6408" s="1"/>
      <c r="E6408" s="1"/>
      <c r="F6408" s="1" t="str">
        <f>IFERROR(__xludf.DUMMYFUNCTION("""COMPUTED_VALUE"""),"2022-04-03 02:13:52 UTC")</f>
        <v>2022-04-03 02:13:52 UTC</v>
      </c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r="6409">
      <c r="A6409" s="2" t="s">
        <v>7050</v>
      </c>
      <c r="B6409" s="1"/>
      <c r="C6409" s="1"/>
      <c r="D6409" s="1"/>
      <c r="E6409" s="1"/>
      <c r="F6409" s="1" t="str">
        <f>IFERROR(__xludf.DUMMYFUNCTION("""COMPUTED_VALUE"""),"2022-04-03 02:07:23 UTC")</f>
        <v>2022-04-03 02:07:23 UTC</v>
      </c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r="6410">
      <c r="A6410" s="2" t="s">
        <v>7051</v>
      </c>
      <c r="B6410" s="1"/>
      <c r="C6410" s="1"/>
      <c r="D6410" s="1"/>
      <c r="E6410" s="1"/>
      <c r="F6410" s="1" t="str">
        <f>IFERROR(__xludf.DUMMYFUNCTION("""COMPUTED_VALUE"""),"2022-04-03 02:07:21 UTC")</f>
        <v>2022-04-03 02:07:21 UTC</v>
      </c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r="6411">
      <c r="A6411" s="2" t="s">
        <v>7052</v>
      </c>
      <c r="B6411" s="1"/>
      <c r="C6411" s="1"/>
      <c r="D6411" s="1"/>
      <c r="E6411" s="1"/>
      <c r="F6411" s="1" t="str">
        <f>IFERROR(__xludf.DUMMYFUNCTION("""COMPUTED_VALUE"""),"2022-04-03 02:07:19 UTC")</f>
        <v>2022-04-03 02:07:19 UTC</v>
      </c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r="6412">
      <c r="A6412" s="2" t="s">
        <v>7053</v>
      </c>
      <c r="B6412" s="1"/>
      <c r="C6412" s="1"/>
      <c r="D6412" s="1"/>
      <c r="E6412" s="1"/>
      <c r="F6412" s="1" t="str">
        <f>IFERROR(__xludf.DUMMYFUNCTION("""COMPUTED_VALUE"""),"2022-04-03 02:07:18 UTC")</f>
        <v>2022-04-03 02:07:18 UTC</v>
      </c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r="6413">
      <c r="A6413" s="2" t="s">
        <v>7054</v>
      </c>
      <c r="B6413" s="1"/>
      <c r="C6413" s="1"/>
      <c r="D6413" s="1"/>
      <c r="E6413" s="1"/>
      <c r="F6413" s="1" t="str">
        <f>IFERROR(__xludf.DUMMYFUNCTION("""COMPUTED_VALUE"""),"2022-04-03 02:07:16 UTC")</f>
        <v>2022-04-03 02:07:16 UTC</v>
      </c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r="6414">
      <c r="A6414" s="2" t="s">
        <v>7055</v>
      </c>
      <c r="B6414" s="1"/>
      <c r="C6414" s="1"/>
      <c r="D6414" s="1"/>
      <c r="E6414" s="1"/>
      <c r="F6414" s="1" t="str">
        <f>IFERROR(__xludf.DUMMYFUNCTION("""COMPUTED_VALUE"""),"2022-04-03 02:07:15 UTC")</f>
        <v>2022-04-03 02:07:15 UTC</v>
      </c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r="6415">
      <c r="A6415" s="2" t="s">
        <v>7056</v>
      </c>
      <c r="B6415" s="1"/>
      <c r="C6415" s="1"/>
      <c r="D6415" s="1"/>
      <c r="E6415" s="1"/>
      <c r="F6415" s="1" t="str">
        <f>IFERROR(__xludf.DUMMYFUNCTION("""COMPUTED_VALUE"""),"2022-04-03 02:07:13 UTC")</f>
        <v>2022-04-03 02:07:13 UTC</v>
      </c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r="6416">
      <c r="A6416" s="2" t="s">
        <v>7057</v>
      </c>
      <c r="B6416" s="1"/>
      <c r="C6416" s="1"/>
      <c r="D6416" s="1"/>
      <c r="E6416" s="1"/>
      <c r="F6416" s="1" t="str">
        <f>IFERROR(__xludf.DUMMYFUNCTION("""COMPUTED_VALUE"""),"2022-04-03 02:07:09 UTC")</f>
        <v>2022-04-03 02:07:09 UTC</v>
      </c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r="6417">
      <c r="A6417" s="2" t="s">
        <v>7058</v>
      </c>
      <c r="B6417" s="1"/>
      <c r="C6417" s="1"/>
      <c r="D6417" s="1"/>
      <c r="E6417" s="1"/>
      <c r="F6417" s="1" t="str">
        <f>IFERROR(__xludf.DUMMYFUNCTION("""COMPUTED_VALUE"""),"2022-04-03 02:07:08 UTC")</f>
        <v>2022-04-03 02:07:08 UTC</v>
      </c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r="6418">
      <c r="A6418" s="2" t="s">
        <v>7059</v>
      </c>
      <c r="B6418" s="1"/>
      <c r="C6418" s="1"/>
      <c r="D6418" s="1"/>
      <c r="E6418" s="1"/>
      <c r="F6418" s="1" t="str">
        <f>IFERROR(__xludf.DUMMYFUNCTION("""COMPUTED_VALUE"""),"2022-04-03 02:07:02 UTC")</f>
        <v>2022-04-03 02:07:02 UTC</v>
      </c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r="6419">
      <c r="A6419" s="2" t="s">
        <v>7060</v>
      </c>
      <c r="B6419" s="1"/>
      <c r="C6419" s="1"/>
      <c r="D6419" s="1"/>
      <c r="E6419" s="1"/>
      <c r="F6419" s="1" t="str">
        <f>IFERROR(__xludf.DUMMYFUNCTION("""COMPUTED_VALUE"""),"2022-04-03 02:05:46 UTC")</f>
        <v>2022-04-03 02:05:46 UTC</v>
      </c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r="6420">
      <c r="A6420" s="2" t="s">
        <v>7061</v>
      </c>
      <c r="B6420" s="1"/>
      <c r="C6420" s="1"/>
      <c r="D6420" s="1"/>
      <c r="E6420" s="1"/>
      <c r="F6420" s="1" t="str">
        <f>IFERROR(__xludf.DUMMYFUNCTION("""COMPUTED_VALUE"""),"2022-04-03 02:04:51 UTC")</f>
        <v>2022-04-03 02:04:51 UTC</v>
      </c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r="6421">
      <c r="A6421" s="2" t="s">
        <v>7062</v>
      </c>
      <c r="B6421" s="1"/>
      <c r="C6421" s="1"/>
      <c r="D6421" s="1"/>
      <c r="E6421" s="1"/>
      <c r="F6421" s="1" t="str">
        <f>IFERROR(__xludf.DUMMYFUNCTION("""COMPUTED_VALUE"""),"2022-04-03 01:59:36 UTC")</f>
        <v>2022-04-03 01:59:36 UTC</v>
      </c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r="6422">
      <c r="A6422" s="2" t="s">
        <v>7063</v>
      </c>
      <c r="B6422" s="1"/>
      <c r="C6422" s="1"/>
      <c r="D6422" s="1"/>
      <c r="E6422" s="1"/>
      <c r="F6422" s="1" t="str">
        <f>IFERROR(__xludf.DUMMYFUNCTION("""COMPUTED_VALUE"""),"2022-04-03 01:59:34 UTC")</f>
        <v>2022-04-03 01:59:34 UTC</v>
      </c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r="6423">
      <c r="A6423" s="2" t="s">
        <v>7064</v>
      </c>
      <c r="B6423" s="1"/>
      <c r="C6423" s="1"/>
      <c r="D6423" s="1"/>
      <c r="E6423" s="1"/>
      <c r="F6423" s="1" t="str">
        <f>IFERROR(__xludf.DUMMYFUNCTION("""COMPUTED_VALUE"""),"2022-04-03 01:59:32 UTC")</f>
        <v>2022-04-03 01:59:32 UTC</v>
      </c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r="6424">
      <c r="A6424" s="2" t="s">
        <v>7065</v>
      </c>
      <c r="B6424" s="1"/>
      <c r="C6424" s="1"/>
      <c r="D6424" s="1"/>
      <c r="E6424" s="1"/>
      <c r="F6424" s="1" t="str">
        <f>IFERROR(__xludf.DUMMYFUNCTION("""COMPUTED_VALUE"""),"2022-04-03 01:59:26 UTC")</f>
        <v>2022-04-03 01:59:26 UTC</v>
      </c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r="6425">
      <c r="A6425" s="2" t="s">
        <v>7066</v>
      </c>
      <c r="B6425" s="1"/>
      <c r="C6425" s="1"/>
      <c r="D6425" s="1"/>
      <c r="E6425" s="1"/>
      <c r="F6425" s="1" t="str">
        <f>IFERROR(__xludf.DUMMYFUNCTION("""COMPUTED_VALUE"""),"2022-04-02 17:28:23 UTC")</f>
        <v>2022-04-02 17:28:23 UTC</v>
      </c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r="6426">
      <c r="A6426" s="2" t="s">
        <v>7067</v>
      </c>
      <c r="B6426" s="1"/>
      <c r="C6426" s="1"/>
      <c r="D6426" s="1"/>
      <c r="E6426" s="1"/>
      <c r="F6426" s="1" t="str">
        <f>IFERROR(__xludf.DUMMYFUNCTION("""COMPUTED_VALUE"""),"2022-04-02 16:09:07 UTC")</f>
        <v>2022-04-02 16:09:07 UTC</v>
      </c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r="6427">
      <c r="A6427" s="2" t="s">
        <v>7068</v>
      </c>
      <c r="B6427" s="1"/>
      <c r="C6427" s="1"/>
      <c r="D6427" s="1"/>
      <c r="E6427" s="1"/>
      <c r="F6427" s="1" t="str">
        <f>IFERROR(__xludf.DUMMYFUNCTION("""COMPUTED_VALUE"""),"2022-04-02 15:45:26 UTC")</f>
        <v>2022-04-02 15:45:26 UTC</v>
      </c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r="6428">
      <c r="A6428" s="2" t="s">
        <v>7069</v>
      </c>
      <c r="B6428" s="1"/>
      <c r="C6428" s="1"/>
      <c r="D6428" s="1"/>
      <c r="E6428" s="1"/>
      <c r="F6428" s="1" t="str">
        <f>IFERROR(__xludf.DUMMYFUNCTION("""COMPUTED_VALUE"""),"2022-04-02 13:24:48 UTC")</f>
        <v>2022-04-02 13:24:48 UTC</v>
      </c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r="6429">
      <c r="A6429" s="2" t="s">
        <v>7070</v>
      </c>
      <c r="B6429" s="1"/>
      <c r="C6429" s="1"/>
      <c r="D6429" s="1"/>
      <c r="E6429" s="1"/>
      <c r="F6429" s="1" t="str">
        <f>IFERROR(__xludf.DUMMYFUNCTION("""COMPUTED_VALUE"""),"2022-04-02 13:24:46 UTC")</f>
        <v>2022-04-02 13:24:46 UTC</v>
      </c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r="6430">
      <c r="A6430" s="2" t="s">
        <v>7071</v>
      </c>
      <c r="B6430" s="1"/>
      <c r="C6430" s="1"/>
      <c r="D6430" s="1"/>
      <c r="E6430" s="1"/>
      <c r="F6430" s="1" t="str">
        <f>IFERROR(__xludf.DUMMYFUNCTION("""COMPUTED_VALUE"""),"2022-04-02 13:24:44 UTC")</f>
        <v>2022-04-02 13:24:44 UTC</v>
      </c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r="6431">
      <c r="A6431" s="2" t="s">
        <v>7072</v>
      </c>
      <c r="B6431" s="1"/>
      <c r="C6431" s="1"/>
      <c r="D6431" s="1"/>
      <c r="E6431" s="1"/>
      <c r="F6431" s="1" t="str">
        <f>IFERROR(__xludf.DUMMYFUNCTION("""COMPUTED_VALUE"""),"2022-04-02 13:24:42 UTC")</f>
        <v>2022-04-02 13:24:42 UTC</v>
      </c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r="6432">
      <c r="A6432" s="2" t="s">
        <v>7073</v>
      </c>
      <c r="B6432" s="1"/>
      <c r="C6432" s="1"/>
      <c r="D6432" s="1"/>
      <c r="E6432" s="1"/>
      <c r="F6432" s="1" t="str">
        <f>IFERROR(__xludf.DUMMYFUNCTION("""COMPUTED_VALUE"""),"2022-04-02 13:24:32 UTC")</f>
        <v>2022-04-02 13:24:32 UTC</v>
      </c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r="6433">
      <c r="A6433" s="2" t="s">
        <v>7074</v>
      </c>
      <c r="B6433" s="1"/>
      <c r="C6433" s="1"/>
      <c r="D6433" s="1"/>
      <c r="E6433" s="1"/>
      <c r="F6433" s="1" t="str">
        <f>IFERROR(__xludf.DUMMYFUNCTION("""COMPUTED_VALUE"""),"2022-04-02 13:15:35 UTC")</f>
        <v>2022-04-02 13:15:35 UTC</v>
      </c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r="6434">
      <c r="A6434" s="2" t="s">
        <v>7075</v>
      </c>
      <c r="B6434" s="1"/>
      <c r="C6434" s="1"/>
      <c r="D6434" s="1"/>
      <c r="E6434" s="1"/>
      <c r="F6434" s="1" t="str">
        <f>IFERROR(__xludf.DUMMYFUNCTION("""COMPUTED_VALUE"""),"2022-04-02 13:09:52 UTC")</f>
        <v>2022-04-02 13:09:52 UTC</v>
      </c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r="6435">
      <c r="A6435" s="2" t="s">
        <v>7076</v>
      </c>
      <c r="B6435" s="1"/>
      <c r="C6435" s="1"/>
      <c r="D6435" s="1"/>
      <c r="E6435" s="1"/>
      <c r="F6435" s="1" t="str">
        <f>IFERROR(__xludf.DUMMYFUNCTION("""COMPUTED_VALUE"""),"2022-04-02 12:25:37 UTC")</f>
        <v>2022-04-02 12:25:37 UTC</v>
      </c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r="6436">
      <c r="A6436" s="2" t="s">
        <v>7077</v>
      </c>
      <c r="B6436" s="1"/>
      <c r="C6436" s="1"/>
      <c r="D6436" s="1"/>
      <c r="E6436" s="1"/>
      <c r="F6436" s="1" t="str">
        <f>IFERROR(__xludf.DUMMYFUNCTION("""COMPUTED_VALUE"""),"2022-04-02 11:28:42 UTC")</f>
        <v>2022-04-02 11:28:42 UTC</v>
      </c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r="6437">
      <c r="A6437" s="2" t="s">
        <v>7078</v>
      </c>
      <c r="B6437" s="1"/>
      <c r="C6437" s="1"/>
      <c r="D6437" s="1"/>
      <c r="E6437" s="1"/>
      <c r="F6437" s="1" t="str">
        <f>IFERROR(__xludf.DUMMYFUNCTION("""COMPUTED_VALUE"""),"2022-04-02 11:28:40 UTC")</f>
        <v>2022-04-02 11:28:40 UTC</v>
      </c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r="6438">
      <c r="A6438" s="2" t="s">
        <v>7079</v>
      </c>
      <c r="B6438" s="1"/>
      <c r="C6438" s="1"/>
      <c r="D6438" s="1"/>
      <c r="E6438" s="1"/>
      <c r="F6438" s="1" t="str">
        <f>IFERROR(__xludf.DUMMYFUNCTION("""COMPUTED_VALUE"""),"2022-04-02 11:00:54 UTC")</f>
        <v>2022-04-02 11:00:54 UTC</v>
      </c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r="6439">
      <c r="A6439" s="2" t="s">
        <v>7080</v>
      </c>
      <c r="B6439" s="1"/>
      <c r="C6439" s="1"/>
      <c r="D6439" s="1"/>
      <c r="E6439" s="1"/>
      <c r="F6439" s="1" t="str">
        <f>IFERROR(__xludf.DUMMYFUNCTION("""COMPUTED_VALUE"""),"2022-04-02 10:21:15 UTC")</f>
        <v>2022-04-02 10:21:15 UTC</v>
      </c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r="6440">
      <c r="A6440" s="2" t="s">
        <v>7081</v>
      </c>
      <c r="B6440" s="1"/>
      <c r="C6440" s="1"/>
      <c r="D6440" s="1"/>
      <c r="E6440" s="1"/>
      <c r="F6440" s="1" t="str">
        <f>IFERROR(__xludf.DUMMYFUNCTION("""COMPUTED_VALUE"""),"2022-04-02 10:15:43 UTC")</f>
        <v>2022-04-02 10:15:43 UTC</v>
      </c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r="6441">
      <c r="A6441" s="2" t="s">
        <v>7082</v>
      </c>
      <c r="B6441" s="1"/>
      <c r="C6441" s="1"/>
      <c r="D6441" s="1"/>
      <c r="E6441" s="1"/>
      <c r="F6441" s="1" t="str">
        <f>IFERROR(__xludf.DUMMYFUNCTION("""COMPUTED_VALUE"""),"2022-04-02 10:15:38 UTC")</f>
        <v>2022-04-02 10:15:38 UTC</v>
      </c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r="6442">
      <c r="A6442" s="2" t="s">
        <v>7083</v>
      </c>
      <c r="B6442" s="2" t="s">
        <v>7084</v>
      </c>
      <c r="C6442" s="1"/>
      <c r="D6442" s="1"/>
      <c r="E6442" s="1"/>
      <c r="F6442" s="1" t="str">
        <f>IFERROR(__xludf.DUMMYFUNCTION("""COMPUTED_VALUE"""),"2022-04-02 06:37:59 UTC")</f>
        <v>2022-04-02 06:37:59 UTC</v>
      </c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r="6443">
      <c r="A6443" s="2" t="s">
        <v>7085</v>
      </c>
      <c r="B6443" s="1"/>
      <c r="C6443" s="1"/>
      <c r="D6443" s="1"/>
      <c r="E6443" s="1"/>
      <c r="F6443" s="1" t="str">
        <f>IFERROR(__xludf.DUMMYFUNCTION("""COMPUTED_VALUE"""),"2022-04-02 06:35:28 UTC")</f>
        <v>2022-04-02 06:35:28 UTC</v>
      </c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r="6444">
      <c r="A6444" s="2" t="s">
        <v>7086</v>
      </c>
      <c r="B6444" s="1"/>
      <c r="C6444" s="1"/>
      <c r="D6444" s="1"/>
      <c r="E6444" s="1"/>
      <c r="F6444" s="1" t="str">
        <f>IFERROR(__xludf.DUMMYFUNCTION("""COMPUTED_VALUE"""),"2022-04-02 06:35:25 UTC")</f>
        <v>2022-04-02 06:35:25 UTC</v>
      </c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r="6445">
      <c r="A6445" s="2" t="s">
        <v>7087</v>
      </c>
      <c r="B6445" s="1"/>
      <c r="C6445" s="1"/>
      <c r="D6445" s="1"/>
      <c r="E6445" s="1"/>
      <c r="F6445" s="1" t="str">
        <f>IFERROR(__xludf.DUMMYFUNCTION("""COMPUTED_VALUE"""),"2022-04-02 06:35:23 UTC")</f>
        <v>2022-04-02 06:35:23 UTC</v>
      </c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r="6446">
      <c r="A6446" s="2" t="s">
        <v>7088</v>
      </c>
      <c r="B6446" s="1"/>
      <c r="C6446" s="1"/>
      <c r="D6446" s="1"/>
      <c r="E6446" s="1"/>
      <c r="F6446" s="1" t="str">
        <f>IFERROR(__xludf.DUMMYFUNCTION("""COMPUTED_VALUE"""),"2022-04-02 06:35:21 UTC")</f>
        <v>2022-04-02 06:35:21 UTC</v>
      </c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r="6447">
      <c r="A6447" s="2" t="s">
        <v>7089</v>
      </c>
      <c r="B6447" s="1"/>
      <c r="C6447" s="1"/>
      <c r="D6447" s="1"/>
      <c r="E6447" s="1"/>
      <c r="F6447" s="1" t="str">
        <f>IFERROR(__xludf.DUMMYFUNCTION("""COMPUTED_VALUE"""),"2022-04-02 06:35:10 UTC")</f>
        <v>2022-04-02 06:35:10 UTC</v>
      </c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r="6448">
      <c r="A6448" s="2" t="s">
        <v>7090</v>
      </c>
      <c r="B6448" s="1"/>
      <c r="C6448" s="1"/>
      <c r="D6448" s="1"/>
      <c r="E6448" s="1"/>
      <c r="F6448" s="1" t="str">
        <f>IFERROR(__xludf.DUMMYFUNCTION("""COMPUTED_VALUE"""),"2022-04-02 06:35:08 UTC")</f>
        <v>2022-04-02 06:35:08 UTC</v>
      </c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r="6449">
      <c r="A6449" s="2" t="s">
        <v>7091</v>
      </c>
      <c r="B6449" s="1"/>
      <c r="C6449" s="1"/>
      <c r="D6449" s="1"/>
      <c r="E6449" s="1"/>
      <c r="F6449" s="1" t="str">
        <f>IFERROR(__xludf.DUMMYFUNCTION("""COMPUTED_VALUE"""),"2022-04-02 04:20:49 UTC")</f>
        <v>2022-04-02 04:20:49 UTC</v>
      </c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r="6450">
      <c r="A6450" s="2" t="s">
        <v>7092</v>
      </c>
      <c r="B6450" s="1"/>
      <c r="C6450" s="1"/>
      <c r="D6450" s="1"/>
      <c r="E6450" s="1"/>
      <c r="F6450" s="1" t="str">
        <f>IFERROR(__xludf.DUMMYFUNCTION("""COMPUTED_VALUE"""),"2022-04-02 04:18:13 UTC")</f>
        <v>2022-04-02 04:18:13 UTC</v>
      </c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r="6451">
      <c r="A6451" s="2" t="s">
        <v>7093</v>
      </c>
      <c r="B6451" s="1"/>
      <c r="C6451" s="1"/>
      <c r="D6451" s="1"/>
      <c r="E6451" s="1"/>
      <c r="F6451" s="1" t="str">
        <f>IFERROR(__xludf.DUMMYFUNCTION("""COMPUTED_VALUE"""),"2022-04-02 04:14:02 UTC")</f>
        <v>2022-04-02 04:14:02 UTC</v>
      </c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r="6452">
      <c r="A6452" s="2" t="s">
        <v>7094</v>
      </c>
      <c r="B6452" s="1"/>
      <c r="C6452" s="1"/>
      <c r="D6452" s="1"/>
      <c r="E6452" s="1"/>
      <c r="F6452" s="1" t="str">
        <f>IFERROR(__xludf.DUMMYFUNCTION("""COMPUTED_VALUE"""),"2022-04-02 04:13:49 UTC")</f>
        <v>2022-04-02 04:13:49 UTC</v>
      </c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r="6453">
      <c r="A6453" s="2" t="s">
        <v>7095</v>
      </c>
      <c r="B6453" s="1"/>
      <c r="C6453" s="1"/>
      <c r="D6453" s="1"/>
      <c r="E6453" s="1"/>
      <c r="F6453" s="1" t="str">
        <f>IFERROR(__xludf.DUMMYFUNCTION("""COMPUTED_VALUE"""),"2022-04-02 03:55:37 UTC")</f>
        <v>2022-04-02 03:55:37 UTC</v>
      </c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r="6454">
      <c r="A6454" s="2" t="s">
        <v>7096</v>
      </c>
      <c r="B6454" s="1"/>
      <c r="C6454" s="1"/>
      <c r="D6454" s="1"/>
      <c r="E6454" s="1"/>
      <c r="F6454" s="1" t="str">
        <f>IFERROR(__xludf.DUMMYFUNCTION("""COMPUTED_VALUE"""),"2022-04-02 03:33:47 UTC")</f>
        <v>2022-04-02 03:33:47 UTC</v>
      </c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r="6455">
      <c r="A6455" s="2" t="s">
        <v>7097</v>
      </c>
      <c r="B6455" s="1"/>
      <c r="C6455" s="1"/>
      <c r="D6455" s="1"/>
      <c r="E6455" s="1"/>
      <c r="F6455" s="1" t="str">
        <f>IFERROR(__xludf.DUMMYFUNCTION("""COMPUTED_VALUE"""),"2022-04-02 02:13:00 UTC")</f>
        <v>2022-04-02 02:13:00 UTC</v>
      </c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r="6456">
      <c r="A6456" s="2" t="s">
        <v>7098</v>
      </c>
      <c r="B6456" s="1"/>
      <c r="C6456" s="1"/>
      <c r="D6456" s="1"/>
      <c r="E6456" s="1"/>
      <c r="F6456" s="1" t="str">
        <f>IFERROR(__xludf.DUMMYFUNCTION("""COMPUTED_VALUE"""),"2022-04-02 01:35:33 UTC")</f>
        <v>2022-04-02 01:35:33 UTC</v>
      </c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r="6457">
      <c r="A6457" s="2" t="s">
        <v>7099</v>
      </c>
      <c r="B6457" s="1"/>
      <c r="C6457" s="1"/>
      <c r="D6457" s="1"/>
      <c r="E6457" s="1"/>
      <c r="F6457" s="1" t="str">
        <f>IFERROR(__xludf.DUMMYFUNCTION("""COMPUTED_VALUE"""),"2022-04-01 19:50:34 UTC")</f>
        <v>2022-04-01 19:50:34 UTC</v>
      </c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r="6458">
      <c r="A6458" s="2" t="s">
        <v>7100</v>
      </c>
      <c r="B6458" s="1"/>
      <c r="C6458" s="1"/>
      <c r="D6458" s="1"/>
      <c r="E6458" s="1"/>
      <c r="F6458" s="1" t="str">
        <f>IFERROR(__xludf.DUMMYFUNCTION("""COMPUTED_VALUE"""),"2022-04-01 19:15:52 UTC")</f>
        <v>2022-04-01 19:15:52 UTC</v>
      </c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r="6459">
      <c r="A6459" s="2" t="s">
        <v>7101</v>
      </c>
      <c r="B6459" s="1"/>
      <c r="C6459" s="1"/>
      <c r="D6459" s="1"/>
      <c r="E6459" s="1"/>
      <c r="F6459" s="1" t="str">
        <f>IFERROR(__xludf.DUMMYFUNCTION("""COMPUTED_VALUE"""),"2022-04-01 17:24:51 UTC")</f>
        <v>2022-04-01 17:24:51 UTC</v>
      </c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r="6460">
      <c r="A6460" s="2" t="s">
        <v>7102</v>
      </c>
      <c r="B6460" s="1"/>
      <c r="C6460" s="1"/>
      <c r="D6460" s="1"/>
      <c r="E6460" s="1"/>
      <c r="F6460" s="1" t="str">
        <f>IFERROR(__xludf.DUMMYFUNCTION("""COMPUTED_VALUE"""),"2022-04-01 13:19:08 UTC")</f>
        <v>2022-04-01 13:19:08 UTC</v>
      </c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r="6461">
      <c r="A6461" s="2" t="s">
        <v>7103</v>
      </c>
      <c r="B6461" s="1"/>
      <c r="C6461" s="1"/>
      <c r="D6461" s="1"/>
      <c r="E6461" s="1"/>
      <c r="F6461" s="1" t="str">
        <f>IFERROR(__xludf.DUMMYFUNCTION("""COMPUTED_VALUE"""),"2022-04-01 13:19:05 UTC")</f>
        <v>2022-04-01 13:19:05 UTC</v>
      </c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r="6462">
      <c r="A6462" s="2" t="s">
        <v>7104</v>
      </c>
      <c r="B6462" s="1"/>
      <c r="C6462" s="1"/>
      <c r="D6462" s="1"/>
      <c r="E6462" s="1"/>
      <c r="F6462" s="1" t="str">
        <f>IFERROR(__xludf.DUMMYFUNCTION("""COMPUTED_VALUE"""),"2022-04-01 13:18:59 UTC")</f>
        <v>2022-04-01 13:18:59 UTC</v>
      </c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r="6463">
      <c r="A6463" s="2" t="s">
        <v>7105</v>
      </c>
      <c r="B6463" s="1"/>
      <c r="C6463" s="1"/>
      <c r="D6463" s="1"/>
      <c r="E6463" s="1"/>
      <c r="F6463" s="1" t="str">
        <f>IFERROR(__xludf.DUMMYFUNCTION("""COMPUTED_VALUE"""),"2022-04-01 13:15:03 UTC")</f>
        <v>2022-04-01 13:15:03 UTC</v>
      </c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r="6464">
      <c r="A6464" s="2" t="s">
        <v>7106</v>
      </c>
      <c r="B6464" s="2" t="s">
        <v>7107</v>
      </c>
      <c r="C6464" s="1"/>
      <c r="D6464" s="1"/>
      <c r="E6464" s="1"/>
      <c r="F6464" s="1" t="str">
        <f>IFERROR(__xludf.DUMMYFUNCTION("""COMPUTED_VALUE"""),"2022-04-01 13:02:34 UTC")</f>
        <v>2022-04-01 13:02:34 UTC</v>
      </c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r="6465">
      <c r="A6465" s="2" t="s">
        <v>7108</v>
      </c>
      <c r="B6465" s="1"/>
      <c r="C6465" s="1"/>
      <c r="D6465" s="1"/>
      <c r="E6465" s="1"/>
      <c r="F6465" s="1" t="str">
        <f>IFERROR(__xludf.DUMMYFUNCTION("""COMPUTED_VALUE"""),"2022-04-01 10:37:51 UTC")</f>
        <v>2022-04-01 10:37:51 UTC</v>
      </c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r="6466">
      <c r="A6466" s="2" t="s">
        <v>7109</v>
      </c>
      <c r="B6466" s="1"/>
      <c r="C6466" s="1"/>
      <c r="D6466" s="1"/>
      <c r="E6466" s="1"/>
      <c r="F6466" s="1" t="str">
        <f>IFERROR(__xludf.DUMMYFUNCTION("""COMPUTED_VALUE"""),"2022-04-01 10:22:20 UTC")</f>
        <v>2022-04-01 10:22:20 UTC</v>
      </c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r="6467">
      <c r="A6467" s="2" t="s">
        <v>7110</v>
      </c>
      <c r="B6467" s="1"/>
      <c r="C6467" s="1"/>
      <c r="D6467" s="1"/>
      <c r="E6467" s="1"/>
      <c r="F6467" s="1" t="str">
        <f>IFERROR(__xludf.DUMMYFUNCTION("""COMPUTED_VALUE"""),"2022-04-01 06:19:02 UTC")</f>
        <v>2022-04-01 06:19:02 UTC</v>
      </c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r="6468">
      <c r="A6468" s="2" t="s">
        <v>7111</v>
      </c>
      <c r="B6468" s="1"/>
      <c r="C6468" s="1"/>
      <c r="D6468" s="1"/>
      <c r="E6468" s="1"/>
      <c r="F6468" s="1" t="str">
        <f>IFERROR(__xludf.DUMMYFUNCTION("""COMPUTED_VALUE"""),"2022-04-01 06:18:39 UTC")</f>
        <v>2022-04-01 06:18:39 UTC</v>
      </c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r="6469">
      <c r="A6469" s="2" t="s">
        <v>7112</v>
      </c>
      <c r="B6469" s="1"/>
      <c r="C6469" s="1"/>
      <c r="D6469" s="1"/>
      <c r="E6469" s="1"/>
      <c r="F6469" s="1" t="str">
        <f>IFERROR(__xludf.DUMMYFUNCTION("""COMPUTED_VALUE"""),"2022-04-01 05:57:52 UTC")</f>
        <v>2022-04-01 05:57:52 UTC</v>
      </c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</row>
    <row r="6470">
      <c r="A6470" s="2" t="s">
        <v>7113</v>
      </c>
      <c r="B6470" s="1"/>
      <c r="C6470" s="1"/>
      <c r="D6470" s="1"/>
      <c r="E6470" s="1"/>
      <c r="F6470" s="1" t="str">
        <f>IFERROR(__xludf.DUMMYFUNCTION("""COMPUTED_VALUE"""),"2022-04-01 05:56:31 UTC")</f>
        <v>2022-04-01 05:56:31 UTC</v>
      </c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r="6471">
      <c r="A6471" s="2" t="s">
        <v>7114</v>
      </c>
      <c r="B6471" s="1"/>
      <c r="C6471" s="1"/>
      <c r="D6471" s="1"/>
      <c r="E6471" s="1"/>
      <c r="F6471" s="1" t="str">
        <f>IFERROR(__xludf.DUMMYFUNCTION("""COMPUTED_VALUE"""),"2022-04-01 05:55:35 UTC")</f>
        <v>2022-04-01 05:55:35 UTC</v>
      </c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r="6472">
      <c r="A6472" s="2" t="s">
        <v>7115</v>
      </c>
      <c r="B6472" s="1"/>
      <c r="C6472" s="1"/>
      <c r="D6472" s="1"/>
      <c r="E6472" s="1"/>
      <c r="F6472" s="1" t="str">
        <f>IFERROR(__xludf.DUMMYFUNCTION("""COMPUTED_VALUE"""),"2022-04-01 05:54:59 UTC")</f>
        <v>2022-04-01 05:54:59 UTC</v>
      </c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r="6473">
      <c r="A6473" s="2" t="s">
        <v>7116</v>
      </c>
      <c r="B6473" s="1"/>
      <c r="C6473" s="1"/>
      <c r="D6473" s="1"/>
      <c r="E6473" s="1"/>
      <c r="F6473" s="1" t="str">
        <f>IFERROR(__xludf.DUMMYFUNCTION("""COMPUTED_VALUE"""),"2022-04-01 05:54:24 UTC")</f>
        <v>2022-04-01 05:54:24 UTC</v>
      </c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r="6474">
      <c r="A6474" s="2" t="s">
        <v>7117</v>
      </c>
      <c r="B6474" s="1"/>
      <c r="C6474" s="1"/>
      <c r="D6474" s="1"/>
      <c r="E6474" s="1"/>
      <c r="F6474" s="1" t="str">
        <f>IFERROR(__xludf.DUMMYFUNCTION("""COMPUTED_VALUE"""),"2022-04-01 05:53:42 UTC")</f>
        <v>2022-04-01 05:53:42 UTC</v>
      </c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r="6475">
      <c r="A6475" s="2" t="s">
        <v>7118</v>
      </c>
      <c r="B6475" s="1"/>
      <c r="C6475" s="1"/>
      <c r="D6475" s="1"/>
      <c r="E6475" s="1"/>
      <c r="F6475" s="1" t="str">
        <f>IFERROR(__xludf.DUMMYFUNCTION("""COMPUTED_VALUE"""),"2022-04-01 05:53:30 UTC")</f>
        <v>2022-04-01 05:53:30 UTC</v>
      </c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r="6476">
      <c r="A6476" s="2" t="s">
        <v>7119</v>
      </c>
      <c r="B6476" s="1"/>
      <c r="C6476" s="1"/>
      <c r="D6476" s="1"/>
      <c r="E6476" s="1"/>
      <c r="F6476" s="1" t="str">
        <f>IFERROR(__xludf.DUMMYFUNCTION("""COMPUTED_VALUE"""),"2022-04-01 05:52:55 UTC")</f>
        <v>2022-04-01 05:52:55 UTC</v>
      </c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r="6477">
      <c r="A6477" s="2" t="s">
        <v>7120</v>
      </c>
      <c r="B6477" s="1"/>
      <c r="C6477" s="1"/>
      <c r="D6477" s="1"/>
      <c r="E6477" s="1"/>
      <c r="F6477" s="1" t="str">
        <f>IFERROR(__xludf.DUMMYFUNCTION("""COMPUTED_VALUE"""),"2022-04-01 05:52:48 UTC")</f>
        <v>2022-04-01 05:52:48 UTC</v>
      </c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r="6478">
      <c r="A6478" s="2" t="s">
        <v>7121</v>
      </c>
      <c r="B6478" s="1"/>
      <c r="C6478" s="1"/>
      <c r="D6478" s="1"/>
      <c r="E6478" s="1"/>
      <c r="F6478" s="1" t="str">
        <f>IFERROR(__xludf.DUMMYFUNCTION("""COMPUTED_VALUE"""),"2022-04-01 05:52:05 UTC")</f>
        <v>2022-04-01 05:52:05 UTC</v>
      </c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r="6479">
      <c r="A6479" s="2" t="s">
        <v>7122</v>
      </c>
      <c r="B6479" s="1"/>
      <c r="C6479" s="1"/>
      <c r="D6479" s="1"/>
      <c r="E6479" s="1"/>
      <c r="F6479" s="1" t="str">
        <f>IFERROR(__xludf.DUMMYFUNCTION("""COMPUTED_VALUE"""),"2022-04-01 05:51:29 UTC")</f>
        <v>2022-04-01 05:51:29 UTC</v>
      </c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r="6480">
      <c r="A6480" s="2" t="s">
        <v>7123</v>
      </c>
      <c r="B6480" s="1"/>
      <c r="C6480" s="1"/>
      <c r="D6480" s="1"/>
      <c r="E6480" s="1"/>
      <c r="F6480" s="1" t="str">
        <f>IFERROR(__xludf.DUMMYFUNCTION("""COMPUTED_VALUE"""),"2022-04-01 05:50:56 UTC")</f>
        <v>2022-04-01 05:50:56 UTC</v>
      </c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r="6481">
      <c r="A6481" s="2" t="s">
        <v>7124</v>
      </c>
      <c r="B6481" s="1"/>
      <c r="C6481" s="1"/>
      <c r="D6481" s="1"/>
      <c r="E6481" s="1"/>
      <c r="F6481" s="1" t="str">
        <f>IFERROR(__xludf.DUMMYFUNCTION("""COMPUTED_VALUE"""),"2022-04-01 05:50:54 UTC")</f>
        <v>2022-04-01 05:50:54 UTC</v>
      </c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r="6482">
      <c r="A6482" s="2" t="s">
        <v>7125</v>
      </c>
      <c r="B6482" s="1"/>
      <c r="C6482" s="1"/>
      <c r="D6482" s="1"/>
      <c r="E6482" s="1"/>
      <c r="F6482" s="1" t="str">
        <f>IFERROR(__xludf.DUMMYFUNCTION("""COMPUTED_VALUE"""),"2022-04-01 05:25:06 UTC")</f>
        <v>2022-04-01 05:25:06 UTC</v>
      </c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r="6483">
      <c r="A6483" s="2" t="s">
        <v>7126</v>
      </c>
      <c r="B6483" s="1"/>
      <c r="C6483" s="1"/>
      <c r="D6483" s="1"/>
      <c r="E6483" s="1"/>
      <c r="F6483" s="1" t="str">
        <f>IFERROR(__xludf.DUMMYFUNCTION("""COMPUTED_VALUE"""),"2022-04-01 05:24:18 UTC")</f>
        <v>2022-04-01 05:24:18 UTC</v>
      </c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r="6484">
      <c r="A6484" s="2" t="s">
        <v>7127</v>
      </c>
      <c r="B6484" s="1"/>
      <c r="C6484" s="1"/>
      <c r="D6484" s="1"/>
      <c r="E6484" s="1"/>
      <c r="F6484" s="1" t="str">
        <f>IFERROR(__xludf.DUMMYFUNCTION("""COMPUTED_VALUE"""),"2022-04-01 05:23:19 UTC")</f>
        <v>2022-04-01 05:23:19 UTC</v>
      </c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r="6485">
      <c r="A6485" s="2" t="s">
        <v>7128</v>
      </c>
      <c r="B6485" s="1"/>
      <c r="C6485" s="1"/>
      <c r="D6485" s="1"/>
      <c r="E6485" s="1"/>
      <c r="F6485" s="1" t="str">
        <f>IFERROR(__xludf.DUMMYFUNCTION("""COMPUTED_VALUE"""),"2022-04-01 05:22:46 UTC")</f>
        <v>2022-04-01 05:22:46 UTC</v>
      </c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r="6486">
      <c r="A6486" s="2" t="s">
        <v>7129</v>
      </c>
      <c r="B6486" s="1"/>
      <c r="C6486" s="1"/>
      <c r="D6486" s="1"/>
      <c r="E6486" s="1"/>
      <c r="F6486" s="1" t="str">
        <f>IFERROR(__xludf.DUMMYFUNCTION("""COMPUTED_VALUE"""),"2022-04-01 05:22:11 UTC")</f>
        <v>2022-04-01 05:22:11 UTC</v>
      </c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r="6487">
      <c r="A6487" s="2" t="s">
        <v>7130</v>
      </c>
      <c r="B6487" s="1"/>
      <c r="C6487" s="1"/>
      <c r="D6487" s="1"/>
      <c r="E6487" s="1"/>
      <c r="F6487" s="1" t="str">
        <f>IFERROR(__xludf.DUMMYFUNCTION("""COMPUTED_VALUE"""),"2022-04-01 05:21:35 UTC")</f>
        <v>2022-04-01 05:21:35 UTC</v>
      </c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r="6488">
      <c r="A6488" s="2" t="s">
        <v>7131</v>
      </c>
      <c r="B6488" s="1"/>
      <c r="C6488" s="1"/>
      <c r="D6488" s="1"/>
      <c r="E6488" s="1"/>
      <c r="F6488" s="1" t="str">
        <f>IFERROR(__xludf.DUMMYFUNCTION("""COMPUTED_VALUE"""),"2022-04-01 05:21:24 UTC")</f>
        <v>2022-04-01 05:21:24 UTC</v>
      </c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r="6489">
      <c r="A6489" s="2" t="s">
        <v>7132</v>
      </c>
      <c r="B6489" s="1"/>
      <c r="C6489" s="1"/>
      <c r="D6489" s="1"/>
      <c r="E6489" s="1"/>
      <c r="F6489" s="1" t="str">
        <f>IFERROR(__xludf.DUMMYFUNCTION("""COMPUTED_VALUE"""),"2022-04-01 05:11:46 UTC")</f>
        <v>2022-04-01 05:11:46 UTC</v>
      </c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r="6490">
      <c r="A6490" s="2" t="s">
        <v>7133</v>
      </c>
      <c r="B6490" s="1"/>
      <c r="C6490" s="1"/>
      <c r="D6490" s="1"/>
      <c r="E6490" s="1"/>
      <c r="F6490" s="1" t="str">
        <f>IFERROR(__xludf.DUMMYFUNCTION("""COMPUTED_VALUE"""),"2022-04-01 04:44:33 UTC")</f>
        <v>2022-04-01 04:44:33 UTC</v>
      </c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r="6491">
      <c r="A6491" s="2" t="s">
        <v>7134</v>
      </c>
      <c r="B6491" s="1"/>
      <c r="C6491" s="1"/>
      <c r="D6491" s="1"/>
      <c r="E6491" s="1"/>
      <c r="F6491" s="1" t="str">
        <f>IFERROR(__xludf.DUMMYFUNCTION("""COMPUTED_VALUE"""),"2022-04-01 04:31:22 UTC")</f>
        <v>2022-04-01 04:31:22 UTC</v>
      </c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r="6492">
      <c r="A6492" s="2" t="s">
        <v>7135</v>
      </c>
      <c r="B6492" s="1"/>
      <c r="C6492" s="1"/>
      <c r="D6492" s="1"/>
      <c r="E6492" s="1"/>
      <c r="F6492" s="1" t="str">
        <f>IFERROR(__xludf.DUMMYFUNCTION("""COMPUTED_VALUE"""),"2022-04-01 04:29:41 UTC")</f>
        <v>2022-04-01 04:29:41 UTC</v>
      </c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</row>
    <row r="6493">
      <c r="A6493" s="2" t="s">
        <v>7135</v>
      </c>
      <c r="B6493" s="1"/>
      <c r="C6493" s="1"/>
      <c r="D6493" s="1"/>
      <c r="E6493" s="1"/>
      <c r="F6493" s="1" t="str">
        <f>IFERROR(__xludf.DUMMYFUNCTION("""COMPUTED_VALUE"""),"2022-04-01 04:29:41 UTC")</f>
        <v>2022-04-01 04:29:41 UTC</v>
      </c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r="6494">
      <c r="A6494" s="2" t="s">
        <v>7136</v>
      </c>
      <c r="B6494" s="1"/>
      <c r="C6494" s="1"/>
      <c r="D6494" s="1"/>
      <c r="E6494" s="1"/>
      <c r="F6494" s="1" t="str">
        <f>IFERROR(__xludf.DUMMYFUNCTION("""COMPUTED_VALUE"""),"2022-04-01 04:29:06 UTC")</f>
        <v>2022-04-01 04:29:06 UTC</v>
      </c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r="6495">
      <c r="A6495" s="2" t="s">
        <v>7137</v>
      </c>
      <c r="B6495" s="1"/>
      <c r="C6495" s="1"/>
      <c r="D6495" s="1"/>
      <c r="E6495" s="1"/>
      <c r="F6495" s="1" t="str">
        <f>IFERROR(__xludf.DUMMYFUNCTION("""COMPUTED_VALUE"""),"2022-04-01 04:28:34 UTC")</f>
        <v>2022-04-01 04:28:34 UTC</v>
      </c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r="6496">
      <c r="A6496" s="2" t="s">
        <v>7138</v>
      </c>
      <c r="B6496" s="1"/>
      <c r="C6496" s="1"/>
      <c r="D6496" s="1"/>
      <c r="E6496" s="1"/>
      <c r="F6496" s="1" t="str">
        <f>IFERROR(__xludf.DUMMYFUNCTION("""COMPUTED_VALUE"""),"2022-04-01 04:27:43 UTC")</f>
        <v>2022-04-01 04:27:43 UTC</v>
      </c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r="6497">
      <c r="A6497" s="2" t="s">
        <v>7139</v>
      </c>
      <c r="B6497" s="1"/>
      <c r="C6497" s="1"/>
      <c r="D6497" s="1"/>
      <c r="E6497" s="1"/>
      <c r="F6497" s="1" t="str">
        <f>IFERROR(__xludf.DUMMYFUNCTION("""COMPUTED_VALUE"""),"2022-04-01 04:27:10 UTC")</f>
        <v>2022-04-01 04:27:10 UTC</v>
      </c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r="6498">
      <c r="A6498" s="2" t="s">
        <v>7140</v>
      </c>
      <c r="B6498" s="1"/>
      <c r="C6498" s="1"/>
      <c r="D6498" s="1"/>
      <c r="E6498" s="1"/>
      <c r="F6498" s="1" t="str">
        <f>IFERROR(__xludf.DUMMYFUNCTION("""COMPUTED_VALUE"""),"2022-04-01 04:26:33 UTC")</f>
        <v>2022-04-01 04:26:33 UTC</v>
      </c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r="6499">
      <c r="A6499" s="2" t="s">
        <v>7141</v>
      </c>
      <c r="B6499" s="1"/>
      <c r="C6499" s="1"/>
      <c r="D6499" s="1"/>
      <c r="E6499" s="1"/>
      <c r="F6499" s="1" t="str">
        <f>IFERROR(__xludf.DUMMYFUNCTION("""COMPUTED_VALUE"""),"2022-04-01 04:26:24 UTC")</f>
        <v>2022-04-01 04:26:24 UTC</v>
      </c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r="6500">
      <c r="A6500" s="2" t="s">
        <v>7142</v>
      </c>
      <c r="B6500" s="1"/>
      <c r="C6500" s="1"/>
      <c r="D6500" s="1"/>
      <c r="E6500" s="1"/>
      <c r="F6500" s="1" t="str">
        <f>IFERROR(__xludf.DUMMYFUNCTION("""COMPUTED_VALUE"""),"2022-04-01 04:26:23 UTC")</f>
        <v>2022-04-01 04:26:23 UTC</v>
      </c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r="6501">
      <c r="A6501" s="2" t="s">
        <v>7143</v>
      </c>
      <c r="B6501" s="1"/>
      <c r="C6501" s="1"/>
      <c r="D6501" s="1"/>
      <c r="E6501" s="1"/>
      <c r="F6501" s="1" t="str">
        <f>IFERROR(__xludf.DUMMYFUNCTION("""COMPUTED_VALUE"""),"2022-04-01 04:26:22 UTC")</f>
        <v>2022-04-01 04:26:22 UTC</v>
      </c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r="6502">
      <c r="A6502" s="2" t="s">
        <v>7144</v>
      </c>
      <c r="B6502" s="1"/>
      <c r="C6502" s="1"/>
      <c r="D6502" s="1"/>
      <c r="E6502" s="1"/>
      <c r="F6502" s="1" t="str">
        <f>IFERROR(__xludf.DUMMYFUNCTION("""COMPUTED_VALUE"""),"2022-04-01 04:26:01 UTC")</f>
        <v>2022-04-01 04:26:01 UTC</v>
      </c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r="6503">
      <c r="A6503" s="2" t="s">
        <v>7145</v>
      </c>
      <c r="B6503" s="1"/>
      <c r="C6503" s="1"/>
      <c r="D6503" s="1"/>
      <c r="E6503" s="1"/>
      <c r="F6503" s="1" t="str">
        <f>IFERROR(__xludf.DUMMYFUNCTION("""COMPUTED_VALUE"""),"2022-04-01 04:25:20 UTC")</f>
        <v>2022-04-01 04:25:20 UTC</v>
      </c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r="6504">
      <c r="A6504" s="2" t="s">
        <v>7146</v>
      </c>
      <c r="B6504" s="1"/>
      <c r="C6504" s="1"/>
      <c r="D6504" s="1"/>
      <c r="E6504" s="1"/>
      <c r="F6504" s="1" t="str">
        <f>IFERROR(__xludf.DUMMYFUNCTION("""COMPUTED_VALUE"""),"2022-04-01 04:25:18 UTC")</f>
        <v>2022-04-01 04:25:18 UTC</v>
      </c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r="6505">
      <c r="A6505" s="2" t="s">
        <v>7147</v>
      </c>
      <c r="B6505" s="1"/>
      <c r="C6505" s="1"/>
      <c r="D6505" s="1"/>
      <c r="E6505" s="1"/>
      <c r="F6505" s="1" t="str">
        <f>IFERROR(__xludf.DUMMYFUNCTION("""COMPUTED_VALUE"""),"2022-04-01 04:25:08 UTC")</f>
        <v>2022-04-01 04:25:08 UTC</v>
      </c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r="6506">
      <c r="A6506" s="2" t="s">
        <v>7148</v>
      </c>
      <c r="B6506" s="1"/>
      <c r="C6506" s="1"/>
      <c r="D6506" s="1"/>
      <c r="E6506" s="1"/>
      <c r="F6506" s="1" t="str">
        <f>IFERROR(__xludf.DUMMYFUNCTION("""COMPUTED_VALUE"""),"2022-04-01 04:25:07 UTC")</f>
        <v>2022-04-01 04:25:07 UTC</v>
      </c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r="6507">
      <c r="A6507" s="2" t="s">
        <v>7149</v>
      </c>
      <c r="B6507" s="1"/>
      <c r="C6507" s="1"/>
      <c r="D6507" s="1"/>
      <c r="E6507" s="1"/>
      <c r="F6507" s="1" t="str">
        <f>IFERROR(__xludf.DUMMYFUNCTION("""COMPUTED_VALUE"""),"2022-04-01 04:16:59 UTC")</f>
        <v>2022-04-01 04:16:59 UTC</v>
      </c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r="6508">
      <c r="A6508" s="2" t="s">
        <v>7150</v>
      </c>
      <c r="B6508" s="1"/>
      <c r="C6508" s="1"/>
      <c r="D6508" s="1"/>
      <c r="E6508" s="1"/>
      <c r="F6508" s="1" t="str">
        <f>IFERROR(__xludf.DUMMYFUNCTION("""COMPUTED_VALUE"""),"2022-04-01 04:16:57 UTC")</f>
        <v>2022-04-01 04:16:57 UTC</v>
      </c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r="6509">
      <c r="A6509" s="2" t="s">
        <v>7151</v>
      </c>
      <c r="B6509" s="1"/>
      <c r="C6509" s="1"/>
      <c r="D6509" s="1"/>
      <c r="E6509" s="1"/>
      <c r="F6509" s="1" t="str">
        <f>IFERROR(__xludf.DUMMYFUNCTION("""COMPUTED_VALUE"""),"2022-04-01 01:39:41 UTC")</f>
        <v>2022-04-01 01:39:41 UTC</v>
      </c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r="6510">
      <c r="A6510" s="2" t="s">
        <v>7152</v>
      </c>
      <c r="B6510" s="1"/>
      <c r="C6510" s="1"/>
      <c r="D6510" s="1"/>
      <c r="E6510" s="1"/>
      <c r="F6510" s="1" t="str">
        <f>IFERROR(__xludf.DUMMYFUNCTION("""COMPUTED_VALUE"""),"2022-04-01 01:39:02 UTC")</f>
        <v>2022-04-01 01:39:02 UTC</v>
      </c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r="6511">
      <c r="A6511" s="2" t="s">
        <v>7153</v>
      </c>
      <c r="B6511" s="1"/>
      <c r="C6511" s="1"/>
      <c r="D6511" s="1"/>
      <c r="E6511" s="1"/>
      <c r="F6511" s="1" t="str">
        <f>IFERROR(__xludf.DUMMYFUNCTION("""COMPUTED_VALUE"""),"2022-04-01 01:38:00 UTC")</f>
        <v>2022-04-01 01:38:00 UTC</v>
      </c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r="6512">
      <c r="A6512" s="2" t="s">
        <v>7154</v>
      </c>
      <c r="B6512" s="1"/>
      <c r="C6512" s="1"/>
      <c r="D6512" s="1"/>
      <c r="E6512" s="1"/>
      <c r="F6512" s="1" t="str">
        <f>IFERROR(__xludf.DUMMYFUNCTION("""COMPUTED_VALUE"""),"2022-04-01 01:37:16 UTC")</f>
        <v>2022-04-01 01:37:16 UTC</v>
      </c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r="6513">
      <c r="A6513" s="2" t="s">
        <v>7155</v>
      </c>
      <c r="B6513" s="1"/>
      <c r="C6513" s="1"/>
      <c r="D6513" s="1"/>
      <c r="E6513" s="1"/>
      <c r="F6513" s="1" t="str">
        <f>IFERROR(__xludf.DUMMYFUNCTION("""COMPUTED_VALUE"""),"2022-04-01 01:36:16 UTC")</f>
        <v>2022-04-01 01:36:16 UTC</v>
      </c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r="6514">
      <c r="A6514" s="2" t="s">
        <v>7156</v>
      </c>
      <c r="B6514" s="1"/>
      <c r="C6514" s="1"/>
      <c r="D6514" s="1"/>
      <c r="E6514" s="1"/>
      <c r="F6514" s="1" t="str">
        <f>IFERROR(__xludf.DUMMYFUNCTION("""COMPUTED_VALUE"""),"2022-04-01 01:35:01 UTC")</f>
        <v>2022-04-01 01:35:01 UTC</v>
      </c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r="6515">
      <c r="A6515" s="2" t="s">
        <v>7157</v>
      </c>
      <c r="B6515" s="1"/>
      <c r="C6515" s="1"/>
      <c r="D6515" s="1"/>
      <c r="E6515" s="1"/>
      <c r="F6515" s="1" t="str">
        <f>IFERROR(__xludf.DUMMYFUNCTION("""COMPUTED_VALUE"""),"2022-04-01 01:34:01 UTC")</f>
        <v>2022-04-01 01:34:01 UTC</v>
      </c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r="6516">
      <c r="A6516" s="2" t="s">
        <v>7158</v>
      </c>
      <c r="B6516" s="1"/>
      <c r="C6516" s="1"/>
      <c r="D6516" s="1"/>
      <c r="E6516" s="1"/>
      <c r="F6516" s="1" t="str">
        <f>IFERROR(__xludf.DUMMYFUNCTION("""COMPUTED_VALUE"""),"2022-04-01 01:33:00 UTC")</f>
        <v>2022-04-01 01:33:00 UTC</v>
      </c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r="6517">
      <c r="A6517" s="2" t="s">
        <v>7159</v>
      </c>
      <c r="B6517" s="1"/>
      <c r="C6517" s="1"/>
      <c r="D6517" s="1"/>
      <c r="E6517" s="1"/>
      <c r="F6517" s="1" t="str">
        <f>IFERROR(__xludf.DUMMYFUNCTION("""COMPUTED_VALUE"""),"2022-04-01 01:32:26 UTC")</f>
        <v>2022-04-01 01:32:26 UTC</v>
      </c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r="6518">
      <c r="A6518" s="2" t="s">
        <v>7160</v>
      </c>
      <c r="B6518" s="1"/>
      <c r="C6518" s="1"/>
      <c r="D6518" s="1"/>
      <c r="E6518" s="1"/>
      <c r="F6518" s="1" t="str">
        <f>IFERROR(__xludf.DUMMYFUNCTION("""COMPUTED_VALUE"""),"2022-04-01 01:31:55 UTC")</f>
        <v>2022-04-01 01:31:55 UTC</v>
      </c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r="6519">
      <c r="A6519" s="2" t="s">
        <v>7161</v>
      </c>
      <c r="B6519" s="1"/>
      <c r="C6519" s="1"/>
      <c r="D6519" s="1"/>
      <c r="E6519" s="1"/>
      <c r="F6519" s="1" t="str">
        <f>IFERROR(__xludf.DUMMYFUNCTION("""COMPUTED_VALUE"""),"2022-04-01 01:31:26 UTC")</f>
        <v>2022-04-01 01:31:26 UTC</v>
      </c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r="6520">
      <c r="A6520" s="2" t="s">
        <v>7162</v>
      </c>
      <c r="B6520" s="1"/>
      <c r="C6520" s="1"/>
      <c r="D6520" s="1"/>
      <c r="E6520" s="1"/>
      <c r="F6520" s="1" t="str">
        <f>IFERROR(__xludf.DUMMYFUNCTION("""COMPUTED_VALUE"""),"2022-04-01 01:30:49 UTC")</f>
        <v>2022-04-01 01:30:49 UTC</v>
      </c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r="6521">
      <c r="A6521" s="2" t="s">
        <v>7163</v>
      </c>
      <c r="B6521" s="1"/>
      <c r="C6521" s="1"/>
      <c r="D6521" s="1"/>
      <c r="E6521" s="1"/>
      <c r="F6521" s="1" t="str">
        <f>IFERROR(__xludf.DUMMYFUNCTION("""COMPUTED_VALUE"""),"2022-04-01 01:29:53 UTC")</f>
        <v>2022-04-01 01:29:53 UTC</v>
      </c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r="6522">
      <c r="A6522" s="2" t="s">
        <v>7164</v>
      </c>
      <c r="B6522" s="1"/>
      <c r="C6522" s="1"/>
      <c r="D6522" s="1"/>
      <c r="E6522" s="1"/>
      <c r="F6522" s="1" t="str">
        <f>IFERROR(__xludf.DUMMYFUNCTION("""COMPUTED_VALUE"""),"2022-04-01 01:29:10 UTC")</f>
        <v>2022-04-01 01:29:10 UTC</v>
      </c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r="6523">
      <c r="A6523" s="2" t="s">
        <v>7165</v>
      </c>
      <c r="B6523" s="1"/>
      <c r="C6523" s="1"/>
      <c r="D6523" s="1"/>
      <c r="E6523" s="1"/>
      <c r="F6523" s="1" t="str">
        <f>IFERROR(__xludf.DUMMYFUNCTION("""COMPUTED_VALUE"""),"2022-04-01 01:04:23 UTC")</f>
        <v>2022-04-01 01:04:23 UTC</v>
      </c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r="6524">
      <c r="A6524" s="2" t="s">
        <v>7166</v>
      </c>
      <c r="B6524" s="1"/>
      <c r="C6524" s="1"/>
      <c r="D6524" s="1"/>
      <c r="E6524" s="1"/>
      <c r="F6524" s="1" t="str">
        <f>IFERROR(__xludf.DUMMYFUNCTION("""COMPUTED_VALUE"""),"2022-03-31 22:49:22 UTC")</f>
        <v>2022-03-31 22:49:22 UTC</v>
      </c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r="6525">
      <c r="A6525" s="2" t="s">
        <v>7167</v>
      </c>
      <c r="B6525" s="1"/>
      <c r="C6525" s="1"/>
      <c r="D6525" s="1"/>
      <c r="E6525" s="1"/>
      <c r="F6525" s="1" t="str">
        <f>IFERROR(__xludf.DUMMYFUNCTION("""COMPUTED_VALUE"""),"2022-03-31 20:09:54 UTC")</f>
        <v>2022-03-31 20:09:54 UTC</v>
      </c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r="6526">
      <c r="A6526" s="2" t="s">
        <v>7168</v>
      </c>
      <c r="B6526" s="1"/>
      <c r="C6526" s="1"/>
      <c r="D6526" s="1"/>
      <c r="E6526" s="1"/>
      <c r="F6526" s="1" t="str">
        <f>IFERROR(__xludf.DUMMYFUNCTION("""COMPUTED_VALUE"""),"2022-03-31 19:21:23 UTC")</f>
        <v>2022-03-31 19:21:23 UTC</v>
      </c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r="6527">
      <c r="A6527" s="2" t="s">
        <v>7169</v>
      </c>
      <c r="B6527" s="1"/>
      <c r="C6527" s="1"/>
      <c r="D6527" s="1"/>
      <c r="E6527" s="1"/>
      <c r="F6527" s="1" t="str">
        <f>IFERROR(__xludf.DUMMYFUNCTION("""COMPUTED_VALUE"""),"2022-03-31 19:07:46 UTC")</f>
        <v>2022-03-31 19:07:46 UTC</v>
      </c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r="6528">
      <c r="A6528" s="2" t="s">
        <v>7170</v>
      </c>
      <c r="B6528" s="1"/>
      <c r="C6528" s="1"/>
      <c r="D6528" s="1"/>
      <c r="E6528" s="1"/>
      <c r="F6528" s="1" t="str">
        <f>IFERROR(__xludf.DUMMYFUNCTION("""COMPUTED_VALUE"""),"2022-03-31 18:17:46 UTC")</f>
        <v>2022-03-31 18:17:46 UTC</v>
      </c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r="6529">
      <c r="A6529" s="2" t="s">
        <v>7171</v>
      </c>
      <c r="B6529" s="1"/>
      <c r="C6529" s="1"/>
      <c r="D6529" s="1"/>
      <c r="E6529" s="1"/>
      <c r="F6529" s="1" t="str">
        <f>IFERROR(__xludf.DUMMYFUNCTION("""COMPUTED_VALUE"""),"2022-03-31 17:01:42 UTC")</f>
        <v>2022-03-31 17:01:42 UTC</v>
      </c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r="6530">
      <c r="A6530" s="2" t="s">
        <v>7172</v>
      </c>
      <c r="B6530" s="1"/>
      <c r="C6530" s="1"/>
      <c r="D6530" s="1"/>
      <c r="E6530" s="1"/>
      <c r="F6530" s="1" t="str">
        <f>IFERROR(__xludf.DUMMYFUNCTION("""COMPUTED_VALUE"""),"2022-03-31 16:45:56 UTC")</f>
        <v>2022-03-31 16:45:56 UTC</v>
      </c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r="6531">
      <c r="A6531" s="2" t="s">
        <v>7173</v>
      </c>
      <c r="B6531" s="1"/>
      <c r="C6531" s="1"/>
      <c r="D6531" s="1"/>
      <c r="E6531" s="1"/>
      <c r="F6531" s="1" t="str">
        <f>IFERROR(__xludf.DUMMYFUNCTION("""COMPUTED_VALUE"""),"2022-03-31 16:45:31 UTC")</f>
        <v>2022-03-31 16:45:31 UTC</v>
      </c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r="6532">
      <c r="A6532" s="2" t="s">
        <v>7174</v>
      </c>
      <c r="B6532" s="1"/>
      <c r="C6532" s="1"/>
      <c r="D6532" s="1"/>
      <c r="E6532" s="1"/>
      <c r="F6532" s="1" t="str">
        <f>IFERROR(__xludf.DUMMYFUNCTION("""COMPUTED_VALUE"""),"2022-03-31 16:13:02 UTC")</f>
        <v>2022-03-31 16:13:02 UTC</v>
      </c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r="6533">
      <c r="A6533" s="2" t="s">
        <v>7175</v>
      </c>
      <c r="B6533" s="1"/>
      <c r="C6533" s="1"/>
      <c r="D6533" s="1"/>
      <c r="E6533" s="1"/>
      <c r="F6533" s="1" t="str">
        <f>IFERROR(__xludf.DUMMYFUNCTION("""COMPUTED_VALUE"""),"2022-03-31 16:11:20 UTC")</f>
        <v>2022-03-31 16:11:20 UTC</v>
      </c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r="6534">
      <c r="A6534" s="2" t="s">
        <v>7176</v>
      </c>
      <c r="B6534" s="1"/>
      <c r="C6534" s="1"/>
      <c r="D6534" s="1"/>
      <c r="E6534" s="1"/>
      <c r="F6534" s="1" t="str">
        <f>IFERROR(__xludf.DUMMYFUNCTION("""COMPUTED_VALUE"""),"2022-03-31 16:10:48 UTC")</f>
        <v>2022-03-31 16:10:48 UTC</v>
      </c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r="6535">
      <c r="A6535" s="2" t="s">
        <v>7177</v>
      </c>
      <c r="B6535" s="1"/>
      <c r="C6535" s="1"/>
      <c r="D6535" s="1"/>
      <c r="E6535" s="1"/>
      <c r="F6535" s="1" t="str">
        <f>IFERROR(__xludf.DUMMYFUNCTION("""COMPUTED_VALUE"""),"2022-03-31 16:10:17 UTC")</f>
        <v>2022-03-31 16:10:17 UTC</v>
      </c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r="6536">
      <c r="A6536" s="2" t="s">
        <v>7178</v>
      </c>
      <c r="B6536" s="1"/>
      <c r="C6536" s="1"/>
      <c r="D6536" s="1"/>
      <c r="E6536" s="1"/>
      <c r="F6536" s="1" t="str">
        <f>IFERROR(__xludf.DUMMYFUNCTION("""COMPUTED_VALUE"""),"2022-03-31 16:09:44 UTC")</f>
        <v>2022-03-31 16:09:44 UTC</v>
      </c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r="6537">
      <c r="A6537" s="2" t="s">
        <v>7179</v>
      </c>
      <c r="B6537" s="1"/>
      <c r="C6537" s="1"/>
      <c r="D6537" s="1"/>
      <c r="E6537" s="1"/>
      <c r="F6537" s="1" t="str">
        <f>IFERROR(__xludf.DUMMYFUNCTION("""COMPUTED_VALUE"""),"2022-03-31 16:09:11 UTC")</f>
        <v>2022-03-31 16:09:11 UTC</v>
      </c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r="6538">
      <c r="A6538" s="2" t="s">
        <v>7180</v>
      </c>
      <c r="B6538" s="1"/>
      <c r="C6538" s="1"/>
      <c r="D6538" s="1"/>
      <c r="E6538" s="1"/>
      <c r="F6538" s="1" t="str">
        <f>IFERROR(__xludf.DUMMYFUNCTION("""COMPUTED_VALUE"""),"2022-03-31 16:08:11 UTC")</f>
        <v>2022-03-31 16:08:11 UTC</v>
      </c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r="6539">
      <c r="A6539" s="2" t="s">
        <v>7181</v>
      </c>
      <c r="B6539" s="1"/>
      <c r="C6539" s="1"/>
      <c r="D6539" s="1"/>
      <c r="E6539" s="1"/>
      <c r="F6539" s="1" t="str">
        <f>IFERROR(__xludf.DUMMYFUNCTION("""COMPUTED_VALUE"""),"2022-03-31 16:07:11 UTC")</f>
        <v>2022-03-31 16:07:11 UTC</v>
      </c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r="6540">
      <c r="A6540" s="2" t="s">
        <v>7182</v>
      </c>
      <c r="B6540" s="1"/>
      <c r="C6540" s="1"/>
      <c r="D6540" s="1"/>
      <c r="E6540" s="1"/>
      <c r="F6540" s="1" t="str">
        <f>IFERROR(__xludf.DUMMYFUNCTION("""COMPUTED_VALUE"""),"2022-03-31 16:06:38 UTC")</f>
        <v>2022-03-31 16:06:38 UTC</v>
      </c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r="6541">
      <c r="A6541" s="2" t="s">
        <v>7183</v>
      </c>
      <c r="B6541" s="1"/>
      <c r="C6541" s="1"/>
      <c r="D6541" s="1"/>
      <c r="E6541" s="1"/>
      <c r="F6541" s="1" t="str">
        <f>IFERROR(__xludf.DUMMYFUNCTION("""COMPUTED_VALUE"""),"2022-03-31 16:06:05 UTC")</f>
        <v>2022-03-31 16:06:05 UTC</v>
      </c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r="6542">
      <c r="A6542" s="2" t="s">
        <v>7184</v>
      </c>
      <c r="B6542" s="1"/>
      <c r="C6542" s="1"/>
      <c r="D6542" s="1"/>
      <c r="E6542" s="1"/>
      <c r="F6542" s="1" t="str">
        <f>IFERROR(__xludf.DUMMYFUNCTION("""COMPUTED_VALUE"""),"2022-03-31 16:05:33 UTC")</f>
        <v>2022-03-31 16:05:33 UTC</v>
      </c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r="6543">
      <c r="A6543" s="2" t="s">
        <v>7185</v>
      </c>
      <c r="B6543" s="1"/>
      <c r="C6543" s="1"/>
      <c r="D6543" s="1"/>
      <c r="E6543" s="1"/>
      <c r="F6543" s="1" t="str">
        <f>IFERROR(__xludf.DUMMYFUNCTION("""COMPUTED_VALUE"""),"2022-03-31 16:05:00 UTC")</f>
        <v>2022-03-31 16:05:00 UTC</v>
      </c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r="6544">
      <c r="A6544" s="2" t="s">
        <v>7186</v>
      </c>
      <c r="B6544" s="1"/>
      <c r="C6544" s="1"/>
      <c r="D6544" s="1"/>
      <c r="E6544" s="1"/>
      <c r="F6544" s="1" t="str">
        <f>IFERROR(__xludf.DUMMYFUNCTION("""COMPUTED_VALUE"""),"2022-03-31 16:04:27 UTC")</f>
        <v>2022-03-31 16:04:27 UTC</v>
      </c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r="6545">
      <c r="A6545" s="2" t="s">
        <v>7187</v>
      </c>
      <c r="B6545" s="1"/>
      <c r="C6545" s="1"/>
      <c r="D6545" s="1"/>
      <c r="E6545" s="1"/>
      <c r="F6545" s="1" t="str">
        <f>IFERROR(__xludf.DUMMYFUNCTION("""COMPUTED_VALUE"""),"2022-03-31 16:04:02 UTC")</f>
        <v>2022-03-31 16:04:02 UTC</v>
      </c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r="6546">
      <c r="A6546" s="2" t="s">
        <v>7188</v>
      </c>
      <c r="B6546" s="1"/>
      <c r="C6546" s="1"/>
      <c r="D6546" s="1"/>
      <c r="E6546" s="1"/>
      <c r="F6546" s="1" t="str">
        <f>IFERROR(__xludf.DUMMYFUNCTION("""COMPUTED_VALUE"""),"2022-03-31 16:04:00 UTC")</f>
        <v>2022-03-31 16:04:00 UTC</v>
      </c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r="6547">
      <c r="A6547" s="2" t="s">
        <v>7189</v>
      </c>
      <c r="B6547" s="1"/>
      <c r="C6547" s="1"/>
      <c r="D6547" s="1"/>
      <c r="E6547" s="1"/>
      <c r="F6547" s="1" t="str">
        <f>IFERROR(__xludf.DUMMYFUNCTION("""COMPUTED_VALUE"""),"2022-03-31 16:03:56 UTC")</f>
        <v>2022-03-31 16:03:56 UTC</v>
      </c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r="6548">
      <c r="A6548" s="2" t="s">
        <v>7190</v>
      </c>
      <c r="B6548" s="1"/>
      <c r="C6548" s="1"/>
      <c r="D6548" s="1"/>
      <c r="E6548" s="1"/>
      <c r="F6548" s="1" t="str">
        <f>IFERROR(__xludf.DUMMYFUNCTION("""COMPUTED_VALUE"""),"2022-03-31 16:03:44 UTC")</f>
        <v>2022-03-31 16:03:44 UTC</v>
      </c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r="6549">
      <c r="A6549" s="2" t="s">
        <v>7191</v>
      </c>
      <c r="B6549" s="1"/>
      <c r="C6549" s="1"/>
      <c r="D6549" s="1"/>
      <c r="E6549" s="1"/>
      <c r="F6549" s="1" t="str">
        <f>IFERROR(__xludf.DUMMYFUNCTION("""COMPUTED_VALUE"""),"2022-03-31 16:03:42 UTC")</f>
        <v>2022-03-31 16:03:42 UTC</v>
      </c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r="6550">
      <c r="A6550" s="2" t="s">
        <v>7192</v>
      </c>
      <c r="B6550" s="1"/>
      <c r="C6550" s="1"/>
      <c r="D6550" s="1"/>
      <c r="E6550" s="1"/>
      <c r="F6550" s="1" t="str">
        <f>IFERROR(__xludf.DUMMYFUNCTION("""COMPUTED_VALUE"""),"2022-03-31 16:02:53 UTC")</f>
        <v>2022-03-31 16:02:53 UTC</v>
      </c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r="6551">
      <c r="A6551" s="2" t="s">
        <v>7193</v>
      </c>
      <c r="B6551" s="1"/>
      <c r="C6551" s="1"/>
      <c r="D6551" s="1"/>
      <c r="E6551" s="1"/>
      <c r="F6551" s="1" t="str">
        <f>IFERROR(__xludf.DUMMYFUNCTION("""COMPUTED_VALUE"""),"2022-03-31 16:02:19 UTC")</f>
        <v>2022-03-31 16:02:19 UTC</v>
      </c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r="6552">
      <c r="A6552" s="2" t="s">
        <v>7194</v>
      </c>
      <c r="B6552" s="1"/>
      <c r="C6552" s="1"/>
      <c r="D6552" s="1"/>
      <c r="E6552" s="1"/>
      <c r="F6552" s="1" t="str">
        <f>IFERROR(__xludf.DUMMYFUNCTION("""COMPUTED_VALUE"""),"2022-03-31 16:01:44 UTC")</f>
        <v>2022-03-31 16:01:44 UTC</v>
      </c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r="6553">
      <c r="A6553" s="2" t="s">
        <v>7195</v>
      </c>
      <c r="B6553" s="1"/>
      <c r="C6553" s="1"/>
      <c r="D6553" s="1"/>
      <c r="E6553" s="1"/>
      <c r="F6553" s="1" t="str">
        <f>IFERROR(__xludf.DUMMYFUNCTION("""COMPUTED_VALUE"""),"2022-03-31 16:01:37 UTC")</f>
        <v>2022-03-31 16:01:37 UTC</v>
      </c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r="6554">
      <c r="A6554" s="2" t="s">
        <v>7196</v>
      </c>
      <c r="B6554" s="1"/>
      <c r="C6554" s="1"/>
      <c r="D6554" s="1"/>
      <c r="E6554" s="1"/>
      <c r="F6554" s="1" t="str">
        <f>IFERROR(__xludf.DUMMYFUNCTION("""COMPUTED_VALUE"""),"2022-03-31 16:01:10 UTC")</f>
        <v>2022-03-31 16:01:10 UTC</v>
      </c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r="6555">
      <c r="A6555" s="2" t="s">
        <v>7197</v>
      </c>
      <c r="B6555" s="1"/>
      <c r="C6555" s="1"/>
      <c r="D6555" s="1"/>
      <c r="E6555" s="1"/>
      <c r="F6555" s="1" t="str">
        <f>IFERROR(__xludf.DUMMYFUNCTION("""COMPUTED_VALUE"""),"2022-03-31 16:00:39 UTC")</f>
        <v>2022-03-31 16:00:39 UTC</v>
      </c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r="6556">
      <c r="A6556" s="2" t="s">
        <v>7198</v>
      </c>
      <c r="B6556" s="1"/>
      <c r="C6556" s="1"/>
      <c r="D6556" s="1"/>
      <c r="E6556" s="1"/>
      <c r="F6556" s="1" t="str">
        <f>IFERROR(__xludf.DUMMYFUNCTION("""COMPUTED_VALUE"""),"2022-03-31 16:00:34 UTC")</f>
        <v>2022-03-31 16:00:34 UTC</v>
      </c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r="6557">
      <c r="A6557" s="2" t="s">
        <v>7199</v>
      </c>
      <c r="B6557" s="1"/>
      <c r="C6557" s="1"/>
      <c r="D6557" s="1"/>
      <c r="E6557" s="1"/>
      <c r="F6557" s="1" t="str">
        <f>IFERROR(__xludf.DUMMYFUNCTION("""COMPUTED_VALUE"""),"2022-03-31 16:00:25 UTC")</f>
        <v>2022-03-31 16:00:25 UTC</v>
      </c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r="6558">
      <c r="A6558" s="2" t="s">
        <v>7200</v>
      </c>
      <c r="B6558" s="1"/>
      <c r="C6558" s="1"/>
      <c r="D6558" s="1"/>
      <c r="E6558" s="1"/>
      <c r="F6558" s="1" t="str">
        <f>IFERROR(__xludf.DUMMYFUNCTION("""COMPUTED_VALUE"""),"2022-03-31 16:00:24 UTC")</f>
        <v>2022-03-31 16:00:24 UTC</v>
      </c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r="6559">
      <c r="A6559" s="2" t="s">
        <v>7201</v>
      </c>
      <c r="B6559" s="1"/>
      <c r="C6559" s="1"/>
      <c r="D6559" s="1"/>
      <c r="E6559" s="1"/>
      <c r="F6559" s="1" t="str">
        <f>IFERROR(__xludf.DUMMYFUNCTION("""COMPUTED_VALUE"""),"2022-03-31 16:00:12 UTC")</f>
        <v>2022-03-31 16:00:12 UTC</v>
      </c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r="6560">
      <c r="A6560" s="2" t="s">
        <v>7202</v>
      </c>
      <c r="B6560" s="1"/>
      <c r="C6560" s="1"/>
      <c r="D6560" s="1"/>
      <c r="E6560" s="1"/>
      <c r="F6560" s="1" t="str">
        <f>IFERROR(__xludf.DUMMYFUNCTION("""COMPUTED_VALUE"""),"2022-03-31 16:00:10 UTC")</f>
        <v>2022-03-31 16:00:10 UTC</v>
      </c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r="6561">
      <c r="A6561" s="2" t="s">
        <v>7203</v>
      </c>
      <c r="B6561" s="1"/>
      <c r="C6561" s="1"/>
      <c r="D6561" s="1"/>
      <c r="E6561" s="1"/>
      <c r="F6561" s="1" t="str">
        <f>IFERROR(__xludf.DUMMYFUNCTION("""COMPUTED_VALUE"""),"2022-03-31 16:00:07 UTC")</f>
        <v>2022-03-31 16:00:07 UTC</v>
      </c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r="6562">
      <c r="A6562" s="2" t="s">
        <v>7204</v>
      </c>
      <c r="B6562" s="1"/>
      <c r="C6562" s="1"/>
      <c r="D6562" s="1"/>
      <c r="E6562" s="1"/>
      <c r="F6562" s="1" t="str">
        <f>IFERROR(__xludf.DUMMYFUNCTION("""COMPUTED_VALUE"""),"2022-03-31 15:59:45 UTC")</f>
        <v>2022-03-31 15:59:45 UTC</v>
      </c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r="6563">
      <c r="A6563" s="2" t="s">
        <v>7205</v>
      </c>
      <c r="B6563" s="1"/>
      <c r="C6563" s="1"/>
      <c r="D6563" s="1"/>
      <c r="E6563" s="1"/>
      <c r="F6563" s="1" t="str">
        <f>IFERROR(__xludf.DUMMYFUNCTION("""COMPUTED_VALUE"""),"2022-03-31 15:59:34 UTC")</f>
        <v>2022-03-31 15:59:34 UTC</v>
      </c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r="6564">
      <c r="A6564" s="2" t="s">
        <v>7206</v>
      </c>
      <c r="B6564" s="1"/>
      <c r="C6564" s="1"/>
      <c r="D6564" s="1"/>
      <c r="E6564" s="1"/>
      <c r="F6564" s="1" t="str">
        <f>IFERROR(__xludf.DUMMYFUNCTION("""COMPUTED_VALUE"""),"2022-03-31 15:59:33 UTC")</f>
        <v>2022-03-31 15:59:33 UTC</v>
      </c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r="6565">
      <c r="A6565" s="2" t="s">
        <v>7207</v>
      </c>
      <c r="B6565" s="1"/>
      <c r="C6565" s="1"/>
      <c r="D6565" s="1"/>
      <c r="E6565" s="1"/>
      <c r="F6565" s="1" t="str">
        <f>IFERROR(__xludf.DUMMYFUNCTION("""COMPUTED_VALUE"""),"2022-03-31 15:59:31 UTC")</f>
        <v>2022-03-31 15:59:31 UTC</v>
      </c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r="6566">
      <c r="A6566" s="2" t="s">
        <v>7208</v>
      </c>
      <c r="B6566" s="1"/>
      <c r="C6566" s="1"/>
      <c r="D6566" s="1"/>
      <c r="E6566" s="1"/>
      <c r="F6566" s="1" t="str">
        <f>IFERROR(__xludf.DUMMYFUNCTION("""COMPUTED_VALUE"""),"2022-03-31 15:59:23 UTC")</f>
        <v>2022-03-31 15:59:23 UTC</v>
      </c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r="6567">
      <c r="A6567" s="2" t="s">
        <v>7209</v>
      </c>
      <c r="B6567" s="1"/>
      <c r="C6567" s="1"/>
      <c r="D6567" s="1"/>
      <c r="E6567" s="1"/>
      <c r="F6567" s="1" t="str">
        <f>IFERROR(__xludf.DUMMYFUNCTION("""COMPUTED_VALUE"""),"2022-03-31 15:59:17 UTC")</f>
        <v>2022-03-31 15:59:17 UTC</v>
      </c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r="6568">
      <c r="A6568" s="2" t="s">
        <v>7210</v>
      </c>
      <c r="B6568" s="1"/>
      <c r="C6568" s="1"/>
      <c r="D6568" s="1"/>
      <c r="E6568" s="1"/>
      <c r="F6568" s="1" t="str">
        <f>IFERROR(__xludf.DUMMYFUNCTION("""COMPUTED_VALUE"""),"2022-03-31 15:58:43 UTC")</f>
        <v>2022-03-31 15:58:43 UTC</v>
      </c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r="6569">
      <c r="A6569" s="2" t="s">
        <v>7211</v>
      </c>
      <c r="B6569" s="1"/>
      <c r="C6569" s="1"/>
      <c r="D6569" s="1"/>
      <c r="E6569" s="1"/>
      <c r="F6569" s="1" t="str">
        <f>IFERROR(__xludf.DUMMYFUNCTION("""COMPUTED_VALUE"""),"2022-03-31 15:58:10 UTC")</f>
        <v>2022-03-31 15:58:10 UTC</v>
      </c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r="6570">
      <c r="A6570" s="2" t="s">
        <v>7212</v>
      </c>
      <c r="B6570" s="1"/>
      <c r="C6570" s="1"/>
      <c r="D6570" s="1"/>
      <c r="E6570" s="1"/>
      <c r="F6570" s="1" t="str">
        <f>IFERROR(__xludf.DUMMYFUNCTION("""COMPUTED_VALUE"""),"2022-03-31 15:58:00 UTC")</f>
        <v>2022-03-31 15:58:00 UTC</v>
      </c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r="6571">
      <c r="A6571" s="2" t="s">
        <v>7213</v>
      </c>
      <c r="B6571" s="1"/>
      <c r="C6571" s="1"/>
      <c r="D6571" s="1"/>
      <c r="E6571" s="1"/>
      <c r="F6571" s="1" t="str">
        <f>IFERROR(__xludf.DUMMYFUNCTION("""COMPUTED_VALUE"""),"2022-03-31 15:57:27 UTC")</f>
        <v>2022-03-31 15:57:27 UTC</v>
      </c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r="6572">
      <c r="A6572" s="2" t="s">
        <v>7214</v>
      </c>
      <c r="B6572" s="1"/>
      <c r="C6572" s="1"/>
      <c r="D6572" s="1"/>
      <c r="E6572" s="1"/>
      <c r="F6572" s="1" t="str">
        <f>IFERROR(__xludf.DUMMYFUNCTION("""COMPUTED_VALUE"""),"2022-03-31 15:57:26 UTC")</f>
        <v>2022-03-31 15:57:26 UTC</v>
      </c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r="6573">
      <c r="A6573" s="2" t="s">
        <v>7215</v>
      </c>
      <c r="B6573" s="1"/>
      <c r="C6573" s="1"/>
      <c r="D6573" s="1"/>
      <c r="E6573" s="1"/>
      <c r="F6573" s="1" t="str">
        <f>IFERROR(__xludf.DUMMYFUNCTION("""COMPUTED_VALUE"""),"2022-03-31 15:57:11 UTC")</f>
        <v>2022-03-31 15:57:11 UTC</v>
      </c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r="6574">
      <c r="A6574" s="2" t="s">
        <v>7216</v>
      </c>
      <c r="B6574" s="1"/>
      <c r="C6574" s="1"/>
      <c r="D6574" s="1"/>
      <c r="E6574" s="1"/>
      <c r="F6574" s="1" t="str">
        <f>IFERROR(__xludf.DUMMYFUNCTION("""COMPUTED_VALUE"""),"2022-03-31 15:56:29 UTC")</f>
        <v>2022-03-31 15:56:29 UTC</v>
      </c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r="6575">
      <c r="A6575" s="2" t="s">
        <v>7217</v>
      </c>
      <c r="B6575" s="1"/>
      <c r="C6575" s="1"/>
      <c r="D6575" s="1"/>
      <c r="E6575" s="1"/>
      <c r="F6575" s="1" t="str">
        <f>IFERROR(__xludf.DUMMYFUNCTION("""COMPUTED_VALUE"""),"2022-03-31 15:55:54 UTC")</f>
        <v>2022-03-31 15:55:54 UTC</v>
      </c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r="6576">
      <c r="A6576" s="2" t="s">
        <v>7218</v>
      </c>
      <c r="B6576" s="1"/>
      <c r="C6576" s="1"/>
      <c r="D6576" s="1"/>
      <c r="E6576" s="1"/>
      <c r="F6576" s="1" t="str">
        <f>IFERROR(__xludf.DUMMYFUNCTION("""COMPUTED_VALUE"""),"2022-03-31 15:55:21 UTC")</f>
        <v>2022-03-31 15:55:21 UTC</v>
      </c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r="6577">
      <c r="A6577" s="2" t="s">
        <v>7219</v>
      </c>
      <c r="B6577" s="1"/>
      <c r="C6577" s="1"/>
      <c r="D6577" s="1"/>
      <c r="E6577" s="1"/>
      <c r="F6577" s="1" t="str">
        <f>IFERROR(__xludf.DUMMYFUNCTION("""COMPUTED_VALUE"""),"2022-03-31 15:55:01 UTC")</f>
        <v>2022-03-31 15:55:01 UTC</v>
      </c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r="6578">
      <c r="A6578" s="2" t="s">
        <v>7220</v>
      </c>
      <c r="B6578" s="1"/>
      <c r="C6578" s="1"/>
      <c r="D6578" s="1"/>
      <c r="E6578" s="1"/>
      <c r="F6578" s="1" t="str">
        <f>IFERROR(__xludf.DUMMYFUNCTION("""COMPUTED_VALUE"""),"2022-03-31 15:54:56 UTC")</f>
        <v>2022-03-31 15:54:56 UTC</v>
      </c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r="6579">
      <c r="A6579" s="2" t="s">
        <v>7221</v>
      </c>
      <c r="B6579" s="1"/>
      <c r="C6579" s="1"/>
      <c r="D6579" s="1"/>
      <c r="E6579" s="1"/>
      <c r="F6579" s="1" t="str">
        <f>IFERROR(__xludf.DUMMYFUNCTION("""COMPUTED_VALUE"""),"2022-03-31 15:54:51 UTC")</f>
        <v>2022-03-31 15:54:51 UTC</v>
      </c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r="6580">
      <c r="A6580" s="2" t="s">
        <v>7222</v>
      </c>
      <c r="B6580" s="1"/>
      <c r="C6580" s="1"/>
      <c r="D6580" s="1"/>
      <c r="E6580" s="1"/>
      <c r="F6580" s="1" t="str">
        <f>IFERROR(__xludf.DUMMYFUNCTION("""COMPUTED_VALUE"""),"2022-03-31 15:54:43 UTC")</f>
        <v>2022-03-31 15:54:43 UTC</v>
      </c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r="6581">
      <c r="A6581" s="2" t="s">
        <v>7223</v>
      </c>
      <c r="B6581" s="1"/>
      <c r="C6581" s="1"/>
      <c r="D6581" s="1"/>
      <c r="E6581" s="1"/>
      <c r="F6581" s="1" t="str">
        <f>IFERROR(__xludf.DUMMYFUNCTION("""COMPUTED_VALUE"""),"2022-03-31 15:54:42 UTC")</f>
        <v>2022-03-31 15:54:42 UTC</v>
      </c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r="6582">
      <c r="A6582" s="2" t="s">
        <v>7224</v>
      </c>
      <c r="B6582" s="1"/>
      <c r="C6582" s="1"/>
      <c r="D6582" s="1"/>
      <c r="E6582" s="1"/>
      <c r="F6582" s="1" t="str">
        <f>IFERROR(__xludf.DUMMYFUNCTION("""COMPUTED_VALUE"""),"2022-03-31 15:53:32 UTC")</f>
        <v>2022-03-31 15:53:32 UTC</v>
      </c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r="6583">
      <c r="A6583" s="2" t="s">
        <v>7225</v>
      </c>
      <c r="B6583" s="1"/>
      <c r="C6583" s="1"/>
      <c r="D6583" s="1"/>
      <c r="E6583" s="1"/>
      <c r="F6583" s="1" t="str">
        <f>IFERROR(__xludf.DUMMYFUNCTION("""COMPUTED_VALUE"""),"2022-03-31 15:52:57 UTC")</f>
        <v>2022-03-31 15:52:57 UTC</v>
      </c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r="6584">
      <c r="A6584" s="2" t="s">
        <v>7226</v>
      </c>
      <c r="B6584" s="1"/>
      <c r="C6584" s="1"/>
      <c r="D6584" s="1"/>
      <c r="E6584" s="1"/>
      <c r="F6584" s="1" t="str">
        <f>IFERROR(__xludf.DUMMYFUNCTION("""COMPUTED_VALUE"""),"2022-03-31 15:52:06 UTC")</f>
        <v>2022-03-31 15:52:06 UTC</v>
      </c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r="6585">
      <c r="A6585" s="2" t="s">
        <v>7227</v>
      </c>
      <c r="B6585" s="1"/>
      <c r="C6585" s="1"/>
      <c r="D6585" s="1"/>
      <c r="E6585" s="1"/>
      <c r="F6585" s="1" t="str">
        <f>IFERROR(__xludf.DUMMYFUNCTION("""COMPUTED_VALUE"""),"2022-03-31 15:51:32 UTC")</f>
        <v>2022-03-31 15:51:32 UTC</v>
      </c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r="6586">
      <c r="A6586" s="2" t="s">
        <v>7228</v>
      </c>
      <c r="B6586" s="1"/>
      <c r="C6586" s="1"/>
      <c r="D6586" s="1"/>
      <c r="E6586" s="1"/>
      <c r="F6586" s="1" t="str">
        <f>IFERROR(__xludf.DUMMYFUNCTION("""COMPUTED_VALUE"""),"2022-03-31 15:50:32 UTC")</f>
        <v>2022-03-31 15:50:32 UTC</v>
      </c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r="6587">
      <c r="A6587" s="2" t="s">
        <v>7229</v>
      </c>
      <c r="B6587" s="1"/>
      <c r="C6587" s="1"/>
      <c r="D6587" s="1"/>
      <c r="E6587" s="1"/>
      <c r="F6587" s="1" t="str">
        <f>IFERROR(__xludf.DUMMYFUNCTION("""COMPUTED_VALUE"""),"2022-03-31 15:50:17 UTC")</f>
        <v>2022-03-31 15:50:17 UTC</v>
      </c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r="6588">
      <c r="A6588" s="2" t="s">
        <v>7230</v>
      </c>
      <c r="B6588" s="1"/>
      <c r="C6588" s="1"/>
      <c r="D6588" s="1"/>
      <c r="E6588" s="1"/>
      <c r="F6588" s="1" t="str">
        <f>IFERROR(__xludf.DUMMYFUNCTION("""COMPUTED_VALUE"""),"2022-03-31 15:50:11 UTC")</f>
        <v>2022-03-31 15:50:11 UTC</v>
      </c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r="6589">
      <c r="A6589" s="2" t="s">
        <v>7231</v>
      </c>
      <c r="B6589" s="1"/>
      <c r="C6589" s="1"/>
      <c r="D6589" s="1"/>
      <c r="E6589" s="1"/>
      <c r="F6589" s="1" t="str">
        <f>IFERROR(__xludf.DUMMYFUNCTION("""COMPUTED_VALUE"""),"2022-03-31 15:49:59 UTC")</f>
        <v>2022-03-31 15:49:59 UTC</v>
      </c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r="6590">
      <c r="A6590" s="2" t="s">
        <v>7232</v>
      </c>
      <c r="B6590" s="1"/>
      <c r="C6590" s="1"/>
      <c r="D6590" s="1"/>
      <c r="E6590" s="1"/>
      <c r="F6590" s="1" t="str">
        <f>IFERROR(__xludf.DUMMYFUNCTION("""COMPUTED_VALUE"""),"2022-03-31 15:49:11 UTC")</f>
        <v>2022-03-31 15:49:11 UTC</v>
      </c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r="6591">
      <c r="A6591" s="2" t="s">
        <v>7233</v>
      </c>
      <c r="B6591" s="1"/>
      <c r="C6591" s="1"/>
      <c r="D6591" s="1"/>
      <c r="E6591" s="1"/>
      <c r="F6591" s="1" t="str">
        <f>IFERROR(__xludf.DUMMYFUNCTION("""COMPUTED_VALUE"""),"2022-03-31 15:49:09 UTC")</f>
        <v>2022-03-31 15:49:09 UTC</v>
      </c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r="6592">
      <c r="A6592" s="2" t="s">
        <v>7234</v>
      </c>
      <c r="B6592" s="1"/>
      <c r="C6592" s="1"/>
      <c r="D6592" s="1"/>
      <c r="E6592" s="1"/>
      <c r="F6592" s="1" t="str">
        <f>IFERROR(__xludf.DUMMYFUNCTION("""COMPUTED_VALUE"""),"2022-03-31 15:40:40 UTC")</f>
        <v>2022-03-31 15:40:40 UTC</v>
      </c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r="6593">
      <c r="A6593" s="2" t="s">
        <v>7235</v>
      </c>
      <c r="B6593" s="1"/>
      <c r="C6593" s="1"/>
      <c r="D6593" s="1"/>
      <c r="E6593" s="1"/>
      <c r="F6593" s="1" t="str">
        <f>IFERROR(__xludf.DUMMYFUNCTION("""COMPUTED_VALUE"""),"2022-03-31 14:04:33 UTC")</f>
        <v>2022-03-31 14:04:33 UTC</v>
      </c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r="6594">
      <c r="A6594" s="2" t="s">
        <v>7236</v>
      </c>
      <c r="B6594" s="1"/>
      <c r="C6594" s="1"/>
      <c r="D6594" s="1"/>
      <c r="E6594" s="1"/>
      <c r="F6594" s="1" t="str">
        <f>IFERROR(__xludf.DUMMYFUNCTION("""COMPUTED_VALUE"""),"2022-03-31 14:04:30 UTC")</f>
        <v>2022-03-31 14:04:30 UTC</v>
      </c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r="6595">
      <c r="A6595" s="2" t="s">
        <v>7237</v>
      </c>
      <c r="B6595" s="1"/>
      <c r="C6595" s="1"/>
      <c r="D6595" s="1"/>
      <c r="E6595" s="1"/>
      <c r="F6595" s="1" t="str">
        <f>IFERROR(__xludf.DUMMYFUNCTION("""COMPUTED_VALUE"""),"2022-03-31 13:40:01 UTC")</f>
        <v>2022-03-31 13:40:01 UTC</v>
      </c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r="6596">
      <c r="A6596" s="2" t="s">
        <v>7238</v>
      </c>
      <c r="B6596" s="1"/>
      <c r="C6596" s="1"/>
      <c r="D6596" s="1"/>
      <c r="E6596" s="1"/>
      <c r="F6596" s="1" t="str">
        <f>IFERROR(__xludf.DUMMYFUNCTION("""COMPUTED_VALUE"""),"2022-03-31 13:36:27 UTC")</f>
        <v>2022-03-31 13:36:27 UTC</v>
      </c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r="6597">
      <c r="A6597" s="2" t="s">
        <v>7239</v>
      </c>
      <c r="B6597" s="1"/>
      <c r="C6597" s="1"/>
      <c r="D6597" s="1"/>
      <c r="E6597" s="1"/>
      <c r="F6597" s="1" t="str">
        <f>IFERROR(__xludf.DUMMYFUNCTION("""COMPUTED_VALUE"""),"2022-03-31 13:28:25 UTC")</f>
        <v>2022-03-31 13:28:25 UTC</v>
      </c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r="6598">
      <c r="A6598" s="2" t="s">
        <v>7240</v>
      </c>
      <c r="B6598" s="1"/>
      <c r="C6598" s="1"/>
      <c r="D6598" s="1"/>
      <c r="E6598" s="1"/>
      <c r="F6598" s="1" t="str">
        <f>IFERROR(__xludf.DUMMYFUNCTION("""COMPUTED_VALUE"""),"2022-03-31 13:25:32 UTC")</f>
        <v>2022-03-31 13:25:32 UTC</v>
      </c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r="6599">
      <c r="A6599" s="2" t="s">
        <v>7241</v>
      </c>
      <c r="B6599" s="1"/>
      <c r="C6599" s="1"/>
      <c r="D6599" s="1"/>
      <c r="E6599" s="1"/>
      <c r="F6599" s="1" t="str">
        <f>IFERROR(__xludf.DUMMYFUNCTION("""COMPUTED_VALUE"""),"2022-03-31 13:05:51 UTC")</f>
        <v>2022-03-31 13:05:51 UTC</v>
      </c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r="6600">
      <c r="A6600" s="2" t="s">
        <v>7242</v>
      </c>
      <c r="B6600" s="1"/>
      <c r="C6600" s="1"/>
      <c r="D6600" s="1"/>
      <c r="E6600" s="1"/>
      <c r="F6600" s="1" t="str">
        <f>IFERROR(__xludf.DUMMYFUNCTION("""COMPUTED_VALUE"""),"2022-03-31 12:44:03 UTC")</f>
        <v>2022-03-31 12:44:03 UTC</v>
      </c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r="6601">
      <c r="A6601" s="2" t="s">
        <v>7243</v>
      </c>
      <c r="B6601" s="1"/>
      <c r="C6601" s="1"/>
      <c r="D6601" s="1"/>
      <c r="E6601" s="1"/>
      <c r="F6601" s="1" t="str">
        <f>IFERROR(__xludf.DUMMYFUNCTION("""COMPUTED_VALUE"""),"2022-03-31 12:19:45 UTC")</f>
        <v>2022-03-31 12:19:45 UTC</v>
      </c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r="6602">
      <c r="A6602" s="2" t="s">
        <v>7244</v>
      </c>
      <c r="B6602" s="1"/>
      <c r="C6602" s="1"/>
      <c r="D6602" s="1"/>
      <c r="E6602" s="1"/>
      <c r="F6602" s="1" t="str">
        <f>IFERROR(__xludf.DUMMYFUNCTION("""COMPUTED_VALUE"""),"2022-03-31 12:09:03 UTC")</f>
        <v>2022-03-31 12:09:03 UTC</v>
      </c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r="6603">
      <c r="A6603" s="2" t="s">
        <v>7245</v>
      </c>
      <c r="B6603" s="1"/>
      <c r="C6603" s="1"/>
      <c r="D6603" s="1"/>
      <c r="E6603" s="1"/>
      <c r="F6603" s="1" t="str">
        <f>IFERROR(__xludf.DUMMYFUNCTION("""COMPUTED_VALUE"""),"2022-03-31 12:08:28 UTC")</f>
        <v>2022-03-31 12:08:28 UTC</v>
      </c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r="6604">
      <c r="A6604" s="2" t="s">
        <v>7246</v>
      </c>
      <c r="B6604" s="1"/>
      <c r="C6604" s="1"/>
      <c r="D6604" s="1"/>
      <c r="E6604" s="1"/>
      <c r="F6604" s="1" t="str">
        <f>IFERROR(__xludf.DUMMYFUNCTION("""COMPUTED_VALUE"""),"2022-03-31 12:07:59 UTC")</f>
        <v>2022-03-31 12:07:59 UTC</v>
      </c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r="6605">
      <c r="A6605" s="2" t="s">
        <v>7247</v>
      </c>
      <c r="B6605" s="1"/>
      <c r="C6605" s="1"/>
      <c r="D6605" s="1"/>
      <c r="E6605" s="1"/>
      <c r="F6605" s="1" t="str">
        <f>IFERROR(__xludf.DUMMYFUNCTION("""COMPUTED_VALUE"""),"2022-03-31 12:07:34 UTC")</f>
        <v>2022-03-31 12:07:34 UTC</v>
      </c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r="6606">
      <c r="A6606" s="2" t="s">
        <v>7247</v>
      </c>
      <c r="B6606" s="1"/>
      <c r="C6606" s="1"/>
      <c r="D6606" s="1"/>
      <c r="E6606" s="1"/>
      <c r="F6606" s="1" t="str">
        <f>IFERROR(__xludf.DUMMYFUNCTION("""COMPUTED_VALUE"""),"2022-03-31 12:07:34 UTC")</f>
        <v>2022-03-31 12:07:34 UTC</v>
      </c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r="6607">
      <c r="A6607" s="2" t="s">
        <v>7248</v>
      </c>
      <c r="B6607" s="1"/>
      <c r="C6607" s="1"/>
      <c r="D6607" s="1"/>
      <c r="E6607" s="1"/>
      <c r="F6607" s="1" t="str">
        <f>IFERROR(__xludf.DUMMYFUNCTION("""COMPUTED_VALUE"""),"2022-03-31 12:07:26 UTC")</f>
        <v>2022-03-31 12:07:26 UTC</v>
      </c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r="6608">
      <c r="A6608" s="2" t="s">
        <v>7249</v>
      </c>
      <c r="B6608" s="1"/>
      <c r="C6608" s="1"/>
      <c r="D6608" s="1"/>
      <c r="E6608" s="1"/>
      <c r="F6608" s="1" t="str">
        <f>IFERROR(__xludf.DUMMYFUNCTION("""COMPUTED_VALUE"""),"2022-03-31 12:06:56 UTC")</f>
        <v>2022-03-31 12:06:56 UTC</v>
      </c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r="6609">
      <c r="A6609" s="2" t="s">
        <v>7250</v>
      </c>
      <c r="B6609" s="1"/>
      <c r="C6609" s="1"/>
      <c r="D6609" s="1"/>
      <c r="E6609" s="1"/>
      <c r="F6609" s="1" t="str">
        <f>IFERROR(__xludf.DUMMYFUNCTION("""COMPUTED_VALUE"""),"2022-03-31 12:06:26 UTC")</f>
        <v>2022-03-31 12:06:26 UTC</v>
      </c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r="6610">
      <c r="A6610" s="2" t="s">
        <v>7251</v>
      </c>
      <c r="B6610" s="1"/>
      <c r="C6610" s="1"/>
      <c r="D6610" s="1"/>
      <c r="E6610" s="1"/>
      <c r="F6610" s="1" t="str">
        <f>IFERROR(__xludf.DUMMYFUNCTION("""COMPUTED_VALUE"""),"2022-03-31 12:06:21 UTC")</f>
        <v>2022-03-31 12:06:21 UTC</v>
      </c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r="6611">
      <c r="A6611" s="2" t="s">
        <v>7252</v>
      </c>
      <c r="B6611" s="1"/>
      <c r="C6611" s="1"/>
      <c r="D6611" s="1"/>
      <c r="E6611" s="1"/>
      <c r="F6611" s="1" t="str">
        <f>IFERROR(__xludf.DUMMYFUNCTION("""COMPUTED_VALUE"""),"2022-03-31 12:05:54 UTC")</f>
        <v>2022-03-31 12:05:54 UTC</v>
      </c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r="6612">
      <c r="A6612" s="2" t="s">
        <v>7253</v>
      </c>
      <c r="B6612" s="1"/>
      <c r="C6612" s="1"/>
      <c r="D6612" s="1"/>
      <c r="E6612" s="1"/>
      <c r="F6612" s="1" t="str">
        <f>IFERROR(__xludf.DUMMYFUNCTION("""COMPUTED_VALUE"""),"2022-03-31 12:05:53 UTC")</f>
        <v>2022-03-31 12:05:53 UTC</v>
      </c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r="6613">
      <c r="A6613" s="2" t="s">
        <v>7254</v>
      </c>
      <c r="B6613" s="1"/>
      <c r="C6613" s="1"/>
      <c r="D6613" s="1"/>
      <c r="E6613" s="1"/>
      <c r="F6613" s="1" t="str">
        <f>IFERROR(__xludf.DUMMYFUNCTION("""COMPUTED_VALUE"""),"2022-03-31 12:05:43 UTC")</f>
        <v>2022-03-31 12:05:43 UTC</v>
      </c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r="6614">
      <c r="A6614" s="2" t="s">
        <v>7255</v>
      </c>
      <c r="B6614" s="1"/>
      <c r="C6614" s="1"/>
      <c r="D6614" s="1"/>
      <c r="E6614" s="1"/>
      <c r="F6614" s="1" t="str">
        <f>IFERROR(__xludf.DUMMYFUNCTION("""COMPUTED_VALUE"""),"2022-03-31 12:05:33 UTC")</f>
        <v>2022-03-31 12:05:33 UTC</v>
      </c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r="6615">
      <c r="A6615" s="2" t="s">
        <v>7256</v>
      </c>
      <c r="B6615" s="1"/>
      <c r="C6615" s="1"/>
      <c r="D6615" s="1"/>
      <c r="E6615" s="1"/>
      <c r="F6615" s="1" t="str">
        <f>IFERROR(__xludf.DUMMYFUNCTION("""COMPUTED_VALUE"""),"2022-03-31 12:05:27 UTC")</f>
        <v>2022-03-31 12:05:27 UTC</v>
      </c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r="6616">
      <c r="A6616" s="2" t="s">
        <v>7257</v>
      </c>
      <c r="B6616" s="1"/>
      <c r="C6616" s="1"/>
      <c r="D6616" s="1"/>
      <c r="E6616" s="1"/>
      <c r="F6616" s="1" t="str">
        <f>IFERROR(__xludf.DUMMYFUNCTION("""COMPUTED_VALUE"""),"2022-03-31 12:05:08 UTC")</f>
        <v>2022-03-31 12:05:08 UTC</v>
      </c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r="6617">
      <c r="A6617" s="2" t="s">
        <v>7258</v>
      </c>
      <c r="B6617" s="1"/>
      <c r="C6617" s="1"/>
      <c r="D6617" s="1"/>
      <c r="E6617" s="1"/>
      <c r="F6617" s="1" t="str">
        <f>IFERROR(__xludf.DUMMYFUNCTION("""COMPUTED_VALUE"""),"2022-03-31 12:04:32 UTC")</f>
        <v>2022-03-31 12:04:32 UTC</v>
      </c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r="6618">
      <c r="A6618" s="2" t="s">
        <v>7259</v>
      </c>
      <c r="B6618" s="1"/>
      <c r="C6618" s="1"/>
      <c r="D6618" s="1"/>
      <c r="E6618" s="1"/>
      <c r="F6618" s="1" t="str">
        <f>IFERROR(__xludf.DUMMYFUNCTION("""COMPUTED_VALUE"""),"2022-03-31 12:03:57 UTC")</f>
        <v>2022-03-31 12:03:57 UTC</v>
      </c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r="6619">
      <c r="A6619" s="2" t="s">
        <v>7260</v>
      </c>
      <c r="B6619" s="1"/>
      <c r="C6619" s="1"/>
      <c r="D6619" s="1"/>
      <c r="E6619" s="1"/>
      <c r="F6619" s="1" t="str">
        <f>IFERROR(__xludf.DUMMYFUNCTION("""COMPUTED_VALUE"""),"2022-03-31 12:03:15 UTC")</f>
        <v>2022-03-31 12:03:15 UTC</v>
      </c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r="6620">
      <c r="A6620" s="2" t="s">
        <v>7261</v>
      </c>
      <c r="B6620" s="1"/>
      <c r="C6620" s="1"/>
      <c r="D6620" s="1"/>
      <c r="E6620" s="1"/>
      <c r="F6620" s="1" t="str">
        <f>IFERROR(__xludf.DUMMYFUNCTION("""COMPUTED_VALUE"""),"2022-03-31 12:03:11 UTC")</f>
        <v>2022-03-31 12:03:11 UTC</v>
      </c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r="6621">
      <c r="A6621" s="2" t="s">
        <v>7262</v>
      </c>
      <c r="B6621" s="1"/>
      <c r="C6621" s="1"/>
      <c r="D6621" s="1"/>
      <c r="E6621" s="1"/>
      <c r="F6621" s="1" t="str">
        <f>IFERROR(__xludf.DUMMYFUNCTION("""COMPUTED_VALUE"""),"2022-03-31 12:02:55 UTC")</f>
        <v>2022-03-31 12:02:55 UTC</v>
      </c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r="6622">
      <c r="A6622" s="2" t="s">
        <v>7263</v>
      </c>
      <c r="B6622" s="1"/>
      <c r="C6622" s="1"/>
      <c r="D6622" s="1"/>
      <c r="E6622" s="1"/>
      <c r="F6622" s="1" t="str">
        <f>IFERROR(__xludf.DUMMYFUNCTION("""COMPUTED_VALUE"""),"2022-03-31 12:02:50 UTC")</f>
        <v>2022-03-31 12:02:50 UTC</v>
      </c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r="6623">
      <c r="A6623" s="2" t="s">
        <v>7264</v>
      </c>
      <c r="B6623" s="1"/>
      <c r="C6623" s="1"/>
      <c r="D6623" s="1"/>
      <c r="E6623" s="1"/>
      <c r="F6623" s="1" t="str">
        <f>IFERROR(__xludf.DUMMYFUNCTION("""COMPUTED_VALUE"""),"2022-03-31 12:02:36 UTC")</f>
        <v>2022-03-31 12:02:36 UTC</v>
      </c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r="6624">
      <c r="A6624" s="2" t="s">
        <v>7265</v>
      </c>
      <c r="B6624" s="1"/>
      <c r="C6624" s="1"/>
      <c r="D6624" s="1"/>
      <c r="E6624" s="1"/>
      <c r="F6624" s="1" t="str">
        <f>IFERROR(__xludf.DUMMYFUNCTION("""COMPUTED_VALUE"""),"2022-03-31 12:01:15 UTC")</f>
        <v>2022-03-31 12:01:15 UTC</v>
      </c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r="6625">
      <c r="A6625" s="2" t="s">
        <v>7266</v>
      </c>
      <c r="B6625" s="1"/>
      <c r="C6625" s="1"/>
      <c r="D6625" s="1"/>
      <c r="E6625" s="1"/>
      <c r="F6625" s="1" t="str">
        <f>IFERROR(__xludf.DUMMYFUNCTION("""COMPUTED_VALUE"""),"2022-03-31 12:00:15 UTC")</f>
        <v>2022-03-31 12:00:15 UTC</v>
      </c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r="6626">
      <c r="A6626" s="2" t="s">
        <v>7267</v>
      </c>
      <c r="B6626" s="1"/>
      <c r="C6626" s="1"/>
      <c r="D6626" s="1"/>
      <c r="E6626" s="1"/>
      <c r="F6626" s="1" t="str">
        <f>IFERROR(__xludf.DUMMYFUNCTION("""COMPUTED_VALUE"""),"2022-03-31 11:54:06 UTC")</f>
        <v>2022-03-31 11:54:06 UTC</v>
      </c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r="6627">
      <c r="A6627" s="2" t="s">
        <v>7268</v>
      </c>
      <c r="B6627" s="1"/>
      <c r="C6627" s="1"/>
      <c r="D6627" s="1"/>
      <c r="E6627" s="1"/>
      <c r="F6627" s="1" t="str">
        <f>IFERROR(__xludf.DUMMYFUNCTION("""COMPUTED_VALUE"""),"2022-03-31 11:50:39 UTC")</f>
        <v>2022-03-31 11:50:39 UTC</v>
      </c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r="6628">
      <c r="A6628" s="2" t="s">
        <v>7269</v>
      </c>
      <c r="B6628" s="1"/>
      <c r="C6628" s="1"/>
      <c r="D6628" s="1"/>
      <c r="E6628" s="1"/>
      <c r="F6628" s="1" t="str">
        <f>IFERROR(__xludf.DUMMYFUNCTION("""COMPUTED_VALUE"""),"2022-03-31 11:49:27 UTC")</f>
        <v>2022-03-31 11:49:27 UTC</v>
      </c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r="6629">
      <c r="A6629" s="2" t="s">
        <v>7270</v>
      </c>
      <c r="B6629" s="1"/>
      <c r="C6629" s="1"/>
      <c r="D6629" s="1"/>
      <c r="E6629" s="1"/>
      <c r="F6629" s="1" t="str">
        <f>IFERROR(__xludf.DUMMYFUNCTION("""COMPUTED_VALUE"""),"2022-03-31 11:48:53 UTC")</f>
        <v>2022-03-31 11:48:53 UTC</v>
      </c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r="6630">
      <c r="A6630" s="2" t="s">
        <v>7271</v>
      </c>
      <c r="B6630" s="1"/>
      <c r="C6630" s="1"/>
      <c r="D6630" s="1"/>
      <c r="E6630" s="1"/>
      <c r="F6630" s="1" t="str">
        <f>IFERROR(__xludf.DUMMYFUNCTION("""COMPUTED_VALUE"""),"2022-03-31 11:48:21 UTC")</f>
        <v>2022-03-31 11:48:21 UTC</v>
      </c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r="6631">
      <c r="A6631" s="2" t="s">
        <v>7272</v>
      </c>
      <c r="B6631" s="1"/>
      <c r="C6631" s="1"/>
      <c r="D6631" s="1"/>
      <c r="E6631" s="1"/>
      <c r="F6631" s="1" t="str">
        <f>IFERROR(__xludf.DUMMYFUNCTION("""COMPUTED_VALUE"""),"2022-03-31 11:47:48 UTC")</f>
        <v>2022-03-31 11:47:48 UTC</v>
      </c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r="6632">
      <c r="A6632" s="2" t="s">
        <v>7273</v>
      </c>
      <c r="B6632" s="1"/>
      <c r="C6632" s="1"/>
      <c r="D6632" s="1"/>
      <c r="E6632" s="1"/>
      <c r="F6632" s="1" t="str">
        <f>IFERROR(__xludf.DUMMYFUNCTION("""COMPUTED_VALUE"""),"2022-03-31 11:47:11 UTC")</f>
        <v>2022-03-31 11:47:11 UTC</v>
      </c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r="6633">
      <c r="A6633" s="2" t="s">
        <v>7274</v>
      </c>
      <c r="B6633" s="1"/>
      <c r="C6633" s="1"/>
      <c r="D6633" s="1"/>
      <c r="E6633" s="1"/>
      <c r="F6633" s="1" t="str">
        <f>IFERROR(__xludf.DUMMYFUNCTION("""COMPUTED_VALUE"""),"2022-03-31 11:46:22 UTC")</f>
        <v>2022-03-31 11:46:22 UTC</v>
      </c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r="6634">
      <c r="A6634" s="2" t="s">
        <v>7275</v>
      </c>
      <c r="B6634" s="1"/>
      <c r="C6634" s="1"/>
      <c r="D6634" s="1"/>
      <c r="E6634" s="1"/>
      <c r="F6634" s="1" t="str">
        <f>IFERROR(__xludf.DUMMYFUNCTION("""COMPUTED_VALUE"""),"2022-03-31 11:45:51 UTC")</f>
        <v>2022-03-31 11:45:51 UTC</v>
      </c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r="6635">
      <c r="A6635" s="2" t="s">
        <v>7276</v>
      </c>
      <c r="B6635" s="1"/>
      <c r="C6635" s="1"/>
      <c r="D6635" s="1"/>
      <c r="E6635" s="1"/>
      <c r="F6635" s="1" t="str">
        <f>IFERROR(__xludf.DUMMYFUNCTION("""COMPUTED_VALUE"""),"2022-03-31 11:45:18 UTC")</f>
        <v>2022-03-31 11:45:18 UTC</v>
      </c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r="6636">
      <c r="A6636" s="2" t="s">
        <v>7277</v>
      </c>
      <c r="B6636" s="1"/>
      <c r="C6636" s="1"/>
      <c r="D6636" s="1"/>
      <c r="E6636" s="1"/>
      <c r="F6636" s="1" t="str">
        <f>IFERROR(__xludf.DUMMYFUNCTION("""COMPUTED_VALUE"""),"2022-03-31 11:44:46 UTC")</f>
        <v>2022-03-31 11:44:46 UTC</v>
      </c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r="6637">
      <c r="A6637" s="2" t="s">
        <v>7278</v>
      </c>
      <c r="B6637" s="1"/>
      <c r="C6637" s="1"/>
      <c r="D6637" s="1"/>
      <c r="E6637" s="1"/>
      <c r="F6637" s="1" t="str">
        <f>IFERROR(__xludf.DUMMYFUNCTION("""COMPUTED_VALUE"""),"2022-03-31 11:44:05 UTC")</f>
        <v>2022-03-31 11:44:05 UTC</v>
      </c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r="6638">
      <c r="A6638" s="2" t="s">
        <v>7279</v>
      </c>
      <c r="B6638" s="1"/>
      <c r="C6638" s="1"/>
      <c r="D6638" s="1"/>
      <c r="E6638" s="1"/>
      <c r="F6638" s="1" t="str">
        <f>IFERROR(__xludf.DUMMYFUNCTION("""COMPUTED_VALUE"""),"2022-03-31 11:43:33 UTC")</f>
        <v>2022-03-31 11:43:33 UTC</v>
      </c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r="6639">
      <c r="A6639" s="2" t="s">
        <v>7280</v>
      </c>
      <c r="B6639" s="1"/>
      <c r="C6639" s="1"/>
      <c r="D6639" s="1"/>
      <c r="E6639" s="1"/>
      <c r="F6639" s="1" t="str">
        <f>IFERROR(__xludf.DUMMYFUNCTION("""COMPUTED_VALUE"""),"2022-03-31 11:43:01 UTC")</f>
        <v>2022-03-31 11:43:01 UTC</v>
      </c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r="6640">
      <c r="A6640" s="2" t="s">
        <v>7281</v>
      </c>
      <c r="B6640" s="1"/>
      <c r="C6640" s="1"/>
      <c r="D6640" s="1"/>
      <c r="E6640" s="1"/>
      <c r="F6640" s="1" t="str">
        <f>IFERROR(__xludf.DUMMYFUNCTION("""COMPUTED_VALUE"""),"2022-03-31 11:42:13 UTC")</f>
        <v>2022-03-31 11:42:13 UTC</v>
      </c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r="6641">
      <c r="A6641" s="2" t="s">
        <v>7282</v>
      </c>
      <c r="B6641" s="1"/>
      <c r="C6641" s="1"/>
      <c r="D6641" s="1"/>
      <c r="E6641" s="1"/>
      <c r="F6641" s="1" t="str">
        <f>IFERROR(__xludf.DUMMYFUNCTION("""COMPUTED_VALUE"""),"2022-03-31 11:41:41 UTC")</f>
        <v>2022-03-31 11:41:41 UTC</v>
      </c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r="6642">
      <c r="A6642" s="2" t="s">
        <v>7283</v>
      </c>
      <c r="B6642" s="1"/>
      <c r="C6642" s="1"/>
      <c r="D6642" s="1"/>
      <c r="E6642" s="1"/>
      <c r="F6642" s="1" t="str">
        <f>IFERROR(__xludf.DUMMYFUNCTION("""COMPUTED_VALUE"""),"2022-03-31 11:41:00 UTC")</f>
        <v>2022-03-31 11:41:00 UTC</v>
      </c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r="6643">
      <c r="A6643" s="2" t="s">
        <v>7284</v>
      </c>
      <c r="B6643" s="1"/>
      <c r="C6643" s="1"/>
      <c r="D6643" s="1"/>
      <c r="E6643" s="1"/>
      <c r="F6643" s="1" t="str">
        <f>IFERROR(__xludf.DUMMYFUNCTION("""COMPUTED_VALUE"""),"2022-03-31 11:40:27 UTC")</f>
        <v>2022-03-31 11:40:27 UTC</v>
      </c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r="6644">
      <c r="A6644" s="2" t="s">
        <v>7285</v>
      </c>
      <c r="B6644" s="1"/>
      <c r="C6644" s="1"/>
      <c r="D6644" s="1"/>
      <c r="E6644" s="1"/>
      <c r="F6644" s="1" t="str">
        <f>IFERROR(__xludf.DUMMYFUNCTION("""COMPUTED_VALUE"""),"2022-03-31 11:39:54 UTC")</f>
        <v>2022-03-31 11:39:54 UTC</v>
      </c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r="6645">
      <c r="A6645" s="2" t="s">
        <v>7286</v>
      </c>
      <c r="B6645" s="1"/>
      <c r="C6645" s="1"/>
      <c r="D6645" s="1"/>
      <c r="E6645" s="1"/>
      <c r="F6645" s="1" t="str">
        <f>IFERROR(__xludf.DUMMYFUNCTION("""COMPUTED_VALUE"""),"2022-03-31 11:39:21 UTC")</f>
        <v>2022-03-31 11:39:21 UTC</v>
      </c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r="6646">
      <c r="A6646" s="2" t="s">
        <v>7287</v>
      </c>
      <c r="B6646" s="1"/>
      <c r="C6646" s="1"/>
      <c r="D6646" s="1"/>
      <c r="E6646" s="1"/>
      <c r="F6646" s="1" t="str">
        <f>IFERROR(__xludf.DUMMYFUNCTION("""COMPUTED_VALUE"""),"2022-03-31 11:38:48 UTC")</f>
        <v>2022-03-31 11:38:48 UTC</v>
      </c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r="6647">
      <c r="A6647" s="2" t="s">
        <v>7288</v>
      </c>
      <c r="B6647" s="1"/>
      <c r="C6647" s="1"/>
      <c r="D6647" s="1"/>
      <c r="E6647" s="1"/>
      <c r="F6647" s="1" t="str">
        <f>IFERROR(__xludf.DUMMYFUNCTION("""COMPUTED_VALUE"""),"2022-03-31 10:23:09 UTC")</f>
        <v>2022-03-31 10:23:09 UTC</v>
      </c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r="6648">
      <c r="A6648" s="2" t="s">
        <v>7289</v>
      </c>
      <c r="B6648" s="1"/>
      <c r="C6648" s="1"/>
      <c r="D6648" s="1"/>
      <c r="E6648" s="1"/>
      <c r="F6648" s="1" t="str">
        <f>IFERROR(__xludf.DUMMYFUNCTION("""COMPUTED_VALUE"""),"2022-03-31 10:23:08 UTC")</f>
        <v>2022-03-31 10:23:08 UTC</v>
      </c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r="6649">
      <c r="A6649" s="2" t="s">
        <v>7290</v>
      </c>
      <c r="B6649" s="1"/>
      <c r="C6649" s="1"/>
      <c r="D6649" s="1"/>
      <c r="E6649" s="1"/>
      <c r="F6649" s="1" t="str">
        <f>IFERROR(__xludf.DUMMYFUNCTION("""COMPUTED_VALUE"""),"2022-03-31 10:22:39 UTC")</f>
        <v>2022-03-31 10:22:39 UTC</v>
      </c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r="6650">
      <c r="A6650" s="2" t="s">
        <v>7291</v>
      </c>
      <c r="B6650" s="1"/>
      <c r="C6650" s="1"/>
      <c r="D6650" s="1"/>
      <c r="E6650" s="1"/>
      <c r="F6650" s="1" t="str">
        <f>IFERROR(__xludf.DUMMYFUNCTION("""COMPUTED_VALUE"""),"2022-03-31 10:21:57 UTC")</f>
        <v>2022-03-31 10:21:57 UTC</v>
      </c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r="6651">
      <c r="A6651" s="2" t="s">
        <v>7292</v>
      </c>
      <c r="B6651" s="1"/>
      <c r="C6651" s="1"/>
      <c r="D6651" s="1"/>
      <c r="E6651" s="1"/>
      <c r="F6651" s="1" t="str">
        <f>IFERROR(__xludf.DUMMYFUNCTION("""COMPUTED_VALUE"""),"2022-03-31 10:21:24 UTC")</f>
        <v>2022-03-31 10:21:24 UTC</v>
      </c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r="6652">
      <c r="A6652" s="2" t="s">
        <v>7293</v>
      </c>
      <c r="B6652" s="1"/>
      <c r="C6652" s="1"/>
      <c r="D6652" s="1"/>
      <c r="E6652" s="1"/>
      <c r="F6652" s="1" t="str">
        <f>IFERROR(__xludf.DUMMYFUNCTION("""COMPUTED_VALUE"""),"2022-03-31 10:20:53 UTC")</f>
        <v>2022-03-31 10:20:53 UTC</v>
      </c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r="6653">
      <c r="A6653" s="2" t="s">
        <v>7294</v>
      </c>
      <c r="B6653" s="1"/>
      <c r="C6653" s="1"/>
      <c r="D6653" s="1"/>
      <c r="E6653" s="1"/>
      <c r="F6653" s="1" t="str">
        <f>IFERROR(__xludf.DUMMYFUNCTION("""COMPUTED_VALUE"""),"2022-03-31 10:20:18 UTC")</f>
        <v>2022-03-31 10:20:18 UTC</v>
      </c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r="6654">
      <c r="A6654" s="2" t="s">
        <v>7295</v>
      </c>
      <c r="B6654" s="1"/>
      <c r="C6654" s="1"/>
      <c r="D6654" s="1"/>
      <c r="E6654" s="1"/>
      <c r="F6654" s="1" t="str">
        <f>IFERROR(__xludf.DUMMYFUNCTION("""COMPUTED_VALUE"""),"2022-03-31 10:19:45 UTC")</f>
        <v>2022-03-31 10:19:45 UTC</v>
      </c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r="6655">
      <c r="A6655" s="2" t="s">
        <v>7296</v>
      </c>
      <c r="B6655" s="1"/>
      <c r="C6655" s="1"/>
      <c r="D6655" s="1"/>
      <c r="E6655" s="1"/>
      <c r="F6655" s="1" t="str">
        <f>IFERROR(__xludf.DUMMYFUNCTION("""COMPUTED_VALUE"""),"2022-03-31 10:19:05 UTC")</f>
        <v>2022-03-31 10:19:05 UTC</v>
      </c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r="6656">
      <c r="A6656" s="2" t="s">
        <v>7297</v>
      </c>
      <c r="B6656" s="1"/>
      <c r="C6656" s="1"/>
      <c r="D6656" s="1"/>
      <c r="E6656" s="1"/>
      <c r="F6656" s="1" t="str">
        <f>IFERROR(__xludf.DUMMYFUNCTION("""COMPUTED_VALUE"""),"2022-03-31 10:18:33 UTC")</f>
        <v>2022-03-31 10:18:33 UTC</v>
      </c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r="6657">
      <c r="A6657" s="2" t="s">
        <v>7298</v>
      </c>
      <c r="B6657" s="1"/>
      <c r="C6657" s="1"/>
      <c r="D6657" s="1"/>
      <c r="E6657" s="1"/>
      <c r="F6657" s="1" t="str">
        <f>IFERROR(__xludf.DUMMYFUNCTION("""COMPUTED_VALUE"""),"2022-03-31 10:17:33 UTC")</f>
        <v>2022-03-31 10:17:33 UTC</v>
      </c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r="6658">
      <c r="A6658" s="2" t="s">
        <v>7299</v>
      </c>
      <c r="B6658" s="1"/>
      <c r="C6658" s="1"/>
      <c r="D6658" s="1"/>
      <c r="E6658" s="1"/>
      <c r="F6658" s="1" t="str">
        <f>IFERROR(__xludf.DUMMYFUNCTION("""COMPUTED_VALUE"""),"2022-03-31 10:16:46 UTC")</f>
        <v>2022-03-31 10:16:46 UTC</v>
      </c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r="6659">
      <c r="A6659" s="2" t="s">
        <v>7300</v>
      </c>
      <c r="B6659" s="1"/>
      <c r="C6659" s="1"/>
      <c r="D6659" s="1"/>
      <c r="E6659" s="1"/>
      <c r="F6659" s="1" t="str">
        <f>IFERROR(__xludf.DUMMYFUNCTION("""COMPUTED_VALUE"""),"2022-03-31 10:16:35 UTC")</f>
        <v>2022-03-31 10:16:35 UTC</v>
      </c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r="6660">
      <c r="A6660" s="2" t="s">
        <v>7300</v>
      </c>
      <c r="B6660" s="1"/>
      <c r="C6660" s="1"/>
      <c r="D6660" s="1"/>
      <c r="E6660" s="1"/>
      <c r="F6660" s="1" t="str">
        <f>IFERROR(__xludf.DUMMYFUNCTION("""COMPUTED_VALUE"""),"2022-03-31 10:16:35 UTC")</f>
        <v>2022-03-31 10:16:35 UTC</v>
      </c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r="6661">
      <c r="A6661" s="2" t="s">
        <v>7301</v>
      </c>
      <c r="B6661" s="1"/>
      <c r="C6661" s="1"/>
      <c r="D6661" s="1"/>
      <c r="E6661" s="1"/>
      <c r="F6661" s="1" t="str">
        <f>IFERROR(__xludf.DUMMYFUNCTION("""COMPUTED_VALUE"""),"2022-03-31 10:16:31 UTC")</f>
        <v>2022-03-31 10:16:31 UTC</v>
      </c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r="6662">
      <c r="A6662" s="2" t="s">
        <v>7302</v>
      </c>
      <c r="B6662" s="1"/>
      <c r="C6662" s="1"/>
      <c r="D6662" s="1"/>
      <c r="E6662" s="1"/>
      <c r="F6662" s="1" t="str">
        <f>IFERROR(__xludf.DUMMYFUNCTION("""COMPUTED_VALUE"""),"2022-03-31 09:46:01 UTC")</f>
        <v>2022-03-31 09:46:01 UTC</v>
      </c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r="6663">
      <c r="A6663" s="2" t="s">
        <v>7303</v>
      </c>
      <c r="B6663" s="1"/>
      <c r="C6663" s="1"/>
      <c r="D6663" s="1"/>
      <c r="E6663" s="1"/>
      <c r="F6663" s="1" t="str">
        <f>IFERROR(__xludf.DUMMYFUNCTION("""COMPUTED_VALUE"""),"2022-03-31 09:45:01 UTC")</f>
        <v>2022-03-31 09:45:01 UTC</v>
      </c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r="6664">
      <c r="A6664" s="2" t="s">
        <v>7304</v>
      </c>
      <c r="B6664" s="1"/>
      <c r="C6664" s="1"/>
      <c r="D6664" s="1"/>
      <c r="E6664" s="1"/>
      <c r="F6664" s="1" t="str">
        <f>IFERROR(__xludf.DUMMYFUNCTION("""COMPUTED_VALUE"""),"2022-03-31 09:44:04 UTC")</f>
        <v>2022-03-31 09:44:04 UTC</v>
      </c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r="6665">
      <c r="A6665" s="2" t="s">
        <v>7305</v>
      </c>
      <c r="B6665" s="1"/>
      <c r="C6665" s="1"/>
      <c r="D6665" s="1"/>
      <c r="E6665" s="1"/>
      <c r="F6665" s="1" t="str">
        <f>IFERROR(__xludf.DUMMYFUNCTION("""COMPUTED_VALUE"""),"2022-03-31 08:47:59 UTC")</f>
        <v>2022-03-31 08:47:59 UTC</v>
      </c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r="6666">
      <c r="A6666" s="2" t="s">
        <v>7306</v>
      </c>
      <c r="B6666" s="1"/>
      <c r="C6666" s="1"/>
      <c r="D6666" s="1"/>
      <c r="E6666" s="1"/>
      <c r="F6666" s="1" t="str">
        <f>IFERROR(__xludf.DUMMYFUNCTION("""COMPUTED_VALUE"""),"2022-03-31 08:44:44 UTC")</f>
        <v>2022-03-31 08:44:44 UTC</v>
      </c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r="6667">
      <c r="A6667" s="2" t="s">
        <v>7307</v>
      </c>
      <c r="B6667" s="1"/>
      <c r="C6667" s="1"/>
      <c r="D6667" s="1"/>
      <c r="E6667" s="1"/>
      <c r="F6667" s="1" t="str">
        <f>IFERROR(__xludf.DUMMYFUNCTION("""COMPUTED_VALUE"""),"2022-03-31 08:43:36 UTC")</f>
        <v>2022-03-31 08:43:36 UTC</v>
      </c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r="6668">
      <c r="A6668" s="2" t="s">
        <v>7308</v>
      </c>
      <c r="B6668" s="1"/>
      <c r="C6668" s="1"/>
      <c r="D6668" s="1"/>
      <c r="E6668" s="1"/>
      <c r="F6668" s="1" t="str">
        <f>IFERROR(__xludf.DUMMYFUNCTION("""COMPUTED_VALUE"""),"2022-03-31 08:42:58 UTC")</f>
        <v>2022-03-31 08:42:58 UTC</v>
      </c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r="6669">
      <c r="A6669" s="2" t="s">
        <v>7309</v>
      </c>
      <c r="B6669" s="1"/>
      <c r="C6669" s="1"/>
      <c r="D6669" s="1"/>
      <c r="E6669" s="1"/>
      <c r="F6669" s="1" t="str">
        <f>IFERROR(__xludf.DUMMYFUNCTION("""COMPUTED_VALUE"""),"2022-03-31 08:42:10 UTC")</f>
        <v>2022-03-31 08:42:10 UTC</v>
      </c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r="6670">
      <c r="A6670" s="2" t="s">
        <v>7310</v>
      </c>
      <c r="B6670" s="1"/>
      <c r="C6670" s="1"/>
      <c r="D6670" s="1"/>
      <c r="E6670" s="1"/>
      <c r="F6670" s="1" t="str">
        <f>IFERROR(__xludf.DUMMYFUNCTION("""COMPUTED_VALUE"""),"2022-03-31 08:41:08 UTC")</f>
        <v>2022-03-31 08:41:08 UTC</v>
      </c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r="6671">
      <c r="A6671" s="2" t="s">
        <v>7311</v>
      </c>
      <c r="B6671" s="1"/>
      <c r="C6671" s="1"/>
      <c r="D6671" s="1"/>
      <c r="E6671" s="1"/>
      <c r="F6671" s="1" t="str">
        <f>IFERROR(__xludf.DUMMYFUNCTION("""COMPUTED_VALUE"""),"2022-03-31 08:40:19 UTC")</f>
        <v>2022-03-31 08:40:19 UTC</v>
      </c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r="6672">
      <c r="A6672" s="2" t="s">
        <v>7312</v>
      </c>
      <c r="B6672" s="1"/>
      <c r="C6672" s="1"/>
      <c r="D6672" s="1"/>
      <c r="E6672" s="1"/>
      <c r="F6672" s="1" t="str">
        <f>IFERROR(__xludf.DUMMYFUNCTION("""COMPUTED_VALUE"""),"2022-03-31 08:39:42 UTC")</f>
        <v>2022-03-31 08:39:42 UTC</v>
      </c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r="6673">
      <c r="A6673" s="2" t="s">
        <v>7313</v>
      </c>
      <c r="B6673" s="1"/>
      <c r="C6673" s="1"/>
      <c r="D6673" s="1"/>
      <c r="E6673" s="1"/>
      <c r="F6673" s="1" t="str">
        <f>IFERROR(__xludf.DUMMYFUNCTION("""COMPUTED_VALUE"""),"2022-03-31 08:27:14 UTC")</f>
        <v>2022-03-31 08:27:14 UTC</v>
      </c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r="6674">
      <c r="A6674" s="2" t="s">
        <v>7314</v>
      </c>
      <c r="B6674" s="1"/>
      <c r="C6674" s="1"/>
      <c r="D6674" s="1"/>
      <c r="E6674" s="1"/>
      <c r="F6674" s="1" t="str">
        <f>IFERROR(__xludf.DUMMYFUNCTION("""COMPUTED_VALUE"""),"2022-03-31 08:13:39 UTC")</f>
        <v>2022-03-31 08:13:39 UTC</v>
      </c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r="6675">
      <c r="A6675" s="2" t="s">
        <v>7315</v>
      </c>
      <c r="B6675" s="1"/>
      <c r="C6675" s="1"/>
      <c r="D6675" s="1"/>
      <c r="E6675" s="1"/>
      <c r="F6675" s="1" t="str">
        <f>IFERROR(__xludf.DUMMYFUNCTION("""COMPUTED_VALUE"""),"2022-03-31 08:02:25 UTC")</f>
        <v>2022-03-31 08:02:25 UTC</v>
      </c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r="6676">
      <c r="A6676" s="2" t="s">
        <v>7316</v>
      </c>
      <c r="B6676" s="1"/>
      <c r="C6676" s="1"/>
      <c r="D6676" s="1"/>
      <c r="E6676" s="1"/>
      <c r="F6676" s="1" t="str">
        <f>IFERROR(__xludf.DUMMYFUNCTION("""COMPUTED_VALUE"""),"2022-03-31 08:01:55 UTC")</f>
        <v>2022-03-31 08:01:55 UTC</v>
      </c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r="6677">
      <c r="A6677" s="2" t="s">
        <v>7317</v>
      </c>
      <c r="B6677" s="1"/>
      <c r="C6677" s="1"/>
      <c r="D6677" s="1"/>
      <c r="E6677" s="1"/>
      <c r="F6677" s="1" t="str">
        <f>IFERROR(__xludf.DUMMYFUNCTION("""COMPUTED_VALUE"""),"2022-03-31 08:00:51 UTC")</f>
        <v>2022-03-31 08:00:51 UTC</v>
      </c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r="6678">
      <c r="A6678" s="2" t="s">
        <v>7318</v>
      </c>
      <c r="B6678" s="1"/>
      <c r="C6678" s="1"/>
      <c r="D6678" s="1"/>
      <c r="E6678" s="1"/>
      <c r="F6678" s="1" t="str">
        <f>IFERROR(__xludf.DUMMYFUNCTION("""COMPUTED_VALUE"""),"2022-03-31 08:00:05 UTC")</f>
        <v>2022-03-31 08:00:05 UTC</v>
      </c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r="6679">
      <c r="A6679" s="2" t="s">
        <v>7319</v>
      </c>
      <c r="B6679" s="1"/>
      <c r="C6679" s="1"/>
      <c r="D6679" s="1"/>
      <c r="E6679" s="1"/>
      <c r="F6679" s="1" t="str">
        <f>IFERROR(__xludf.DUMMYFUNCTION("""COMPUTED_VALUE"""),"2022-03-31 07:59:26 UTC")</f>
        <v>2022-03-31 07:59:26 UTC</v>
      </c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r="6680">
      <c r="A6680" s="2" t="s">
        <v>7320</v>
      </c>
      <c r="B6680" s="1"/>
      <c r="C6680" s="1"/>
      <c r="D6680" s="1"/>
      <c r="E6680" s="1"/>
      <c r="F6680" s="1" t="str">
        <f>IFERROR(__xludf.DUMMYFUNCTION("""COMPUTED_VALUE"""),"2022-03-31 07:58:44 UTC")</f>
        <v>2022-03-31 07:58:44 UTC</v>
      </c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r="6681">
      <c r="A6681" s="2" t="s">
        <v>7321</v>
      </c>
      <c r="B6681" s="1"/>
      <c r="C6681" s="1"/>
      <c r="D6681" s="1"/>
      <c r="E6681" s="1"/>
      <c r="F6681" s="1" t="str">
        <f>IFERROR(__xludf.DUMMYFUNCTION("""COMPUTED_VALUE"""),"2022-03-31 07:58:09 UTC")</f>
        <v>2022-03-31 07:58:09 UTC</v>
      </c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r="6682">
      <c r="A6682" s="2" t="s">
        <v>7322</v>
      </c>
      <c r="B6682" s="1"/>
      <c r="C6682" s="1"/>
      <c r="D6682" s="1"/>
      <c r="E6682" s="1"/>
      <c r="F6682" s="1" t="str">
        <f>IFERROR(__xludf.DUMMYFUNCTION("""COMPUTED_VALUE"""),"2022-03-31 07:53:11 UTC")</f>
        <v>2022-03-31 07:53:11 UTC</v>
      </c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r="6683">
      <c r="A6683" s="2" t="s">
        <v>7323</v>
      </c>
      <c r="B6683" s="1"/>
      <c r="C6683" s="1"/>
      <c r="D6683" s="1"/>
      <c r="E6683" s="1"/>
      <c r="F6683" s="1" t="str">
        <f>IFERROR(__xludf.DUMMYFUNCTION("""COMPUTED_VALUE"""),"2022-03-31 07:47:30 UTC")</f>
        <v>2022-03-31 07:47:30 UTC</v>
      </c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r="6684">
      <c r="A6684" s="2" t="s">
        <v>7324</v>
      </c>
      <c r="B6684" s="1"/>
      <c r="C6684" s="1"/>
      <c r="D6684" s="1"/>
      <c r="E6684" s="1"/>
      <c r="F6684" s="1" t="str">
        <f>IFERROR(__xludf.DUMMYFUNCTION("""COMPUTED_VALUE"""),"2022-03-31 07:46:57 UTC")</f>
        <v>2022-03-31 07:46:57 UTC</v>
      </c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r="6685">
      <c r="A6685" s="2" t="s">
        <v>7325</v>
      </c>
      <c r="B6685" s="1"/>
      <c r="C6685" s="1"/>
      <c r="D6685" s="1"/>
      <c r="E6685" s="1"/>
      <c r="F6685" s="1" t="str">
        <f>IFERROR(__xludf.DUMMYFUNCTION("""COMPUTED_VALUE"""),"2022-03-31 07:45:47 UTC")</f>
        <v>2022-03-31 07:45:47 UTC</v>
      </c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r="6686">
      <c r="A6686" s="2" t="s">
        <v>7326</v>
      </c>
      <c r="B6686" s="1"/>
      <c r="C6686" s="1"/>
      <c r="D6686" s="1"/>
      <c r="E6686" s="1"/>
      <c r="F6686" s="1" t="str">
        <f>IFERROR(__xludf.DUMMYFUNCTION("""COMPUTED_VALUE"""),"2022-03-31 07:45:22 UTC")</f>
        <v>2022-03-31 07:45:22 UTC</v>
      </c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r="6687">
      <c r="A6687" s="2" t="s">
        <v>7327</v>
      </c>
      <c r="B6687" s="1"/>
      <c r="C6687" s="1"/>
      <c r="D6687" s="1"/>
      <c r="E6687" s="1"/>
      <c r="F6687" s="1" t="str">
        <f>IFERROR(__xludf.DUMMYFUNCTION("""COMPUTED_VALUE"""),"2022-03-31 07:45:20 UTC")</f>
        <v>2022-03-31 07:45:20 UTC</v>
      </c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r="6688">
      <c r="A6688" s="2" t="s">
        <v>7328</v>
      </c>
      <c r="B6688" s="1"/>
      <c r="C6688" s="1"/>
      <c r="D6688" s="1"/>
      <c r="E6688" s="1"/>
      <c r="F6688" s="1" t="str">
        <f>IFERROR(__xludf.DUMMYFUNCTION("""COMPUTED_VALUE"""),"2022-03-31 07:45:14 UTC")</f>
        <v>2022-03-31 07:45:14 UTC</v>
      </c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r="6689">
      <c r="A6689" s="2" t="s">
        <v>7329</v>
      </c>
      <c r="B6689" s="1"/>
      <c r="C6689" s="1"/>
      <c r="D6689" s="1"/>
      <c r="E6689" s="1"/>
      <c r="F6689" s="1" t="str">
        <f>IFERROR(__xludf.DUMMYFUNCTION("""COMPUTED_VALUE"""),"2022-03-31 07:45:11 UTC")</f>
        <v>2022-03-31 07:45:11 UTC</v>
      </c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r="6690">
      <c r="A6690" s="2" t="s">
        <v>7330</v>
      </c>
      <c r="B6690" s="1"/>
      <c r="C6690" s="1"/>
      <c r="D6690" s="1"/>
      <c r="E6690" s="1"/>
      <c r="F6690" s="1" t="str">
        <f>IFERROR(__xludf.DUMMYFUNCTION("""COMPUTED_VALUE"""),"2022-03-31 07:42:39 UTC")</f>
        <v>2022-03-31 07:42:39 UTC</v>
      </c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r="6691">
      <c r="A6691" s="2" t="s">
        <v>7331</v>
      </c>
      <c r="B6691" s="1"/>
      <c r="C6691" s="1"/>
      <c r="D6691" s="1"/>
      <c r="E6691" s="1"/>
      <c r="F6691" s="1" t="str">
        <f>IFERROR(__xludf.DUMMYFUNCTION("""COMPUTED_VALUE"""),"2022-03-31 07:34:47 UTC")</f>
        <v>2022-03-31 07:34:47 UTC</v>
      </c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r="6692">
      <c r="A6692" s="2" t="s">
        <v>7332</v>
      </c>
      <c r="B6692" s="1"/>
      <c r="C6692" s="1"/>
      <c r="D6692" s="1"/>
      <c r="E6692" s="1"/>
      <c r="F6692" s="1" t="str">
        <f>IFERROR(__xludf.DUMMYFUNCTION("""COMPUTED_VALUE"""),"2022-03-31 07:33:26 UTC")</f>
        <v>2022-03-31 07:33:26 UTC</v>
      </c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r="6693">
      <c r="A6693" s="2" t="s">
        <v>7333</v>
      </c>
      <c r="B6693" s="1"/>
      <c r="C6693" s="1"/>
      <c r="D6693" s="1"/>
      <c r="E6693" s="1"/>
      <c r="F6693" s="1" t="str">
        <f>IFERROR(__xludf.DUMMYFUNCTION("""COMPUTED_VALUE"""),"2022-03-31 07:32:43 UTC")</f>
        <v>2022-03-31 07:32:43 UTC</v>
      </c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r="6694">
      <c r="A6694" s="2" t="s">
        <v>7334</v>
      </c>
      <c r="B6694" s="1"/>
      <c r="C6694" s="1"/>
      <c r="D6694" s="1"/>
      <c r="E6694" s="1"/>
      <c r="F6694" s="1" t="str">
        <f>IFERROR(__xludf.DUMMYFUNCTION("""COMPUTED_VALUE"""),"2022-03-31 07:32:08 UTC")</f>
        <v>2022-03-31 07:32:08 UTC</v>
      </c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r="6695">
      <c r="A6695" s="2" t="s">
        <v>7335</v>
      </c>
      <c r="B6695" s="1"/>
      <c r="C6695" s="1"/>
      <c r="D6695" s="1"/>
      <c r="E6695" s="1"/>
      <c r="F6695" s="1" t="str">
        <f>IFERROR(__xludf.DUMMYFUNCTION("""COMPUTED_VALUE"""),"2022-03-31 07:31:21 UTC")</f>
        <v>2022-03-31 07:31:21 UTC</v>
      </c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r="6696">
      <c r="A6696" s="2" t="s">
        <v>7336</v>
      </c>
      <c r="B6696" s="1"/>
      <c r="C6696" s="1"/>
      <c r="D6696" s="1"/>
      <c r="E6696" s="1"/>
      <c r="F6696" s="1" t="str">
        <f>IFERROR(__xludf.DUMMYFUNCTION("""COMPUTED_VALUE"""),"2022-03-31 07:30:49 UTC")</f>
        <v>2022-03-31 07:30:49 UTC</v>
      </c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r="6697">
      <c r="A6697" s="2" t="s">
        <v>7337</v>
      </c>
      <c r="B6697" s="1"/>
      <c r="C6697" s="1"/>
      <c r="D6697" s="1"/>
      <c r="E6697" s="1"/>
      <c r="F6697" s="1" t="str">
        <f>IFERROR(__xludf.DUMMYFUNCTION("""COMPUTED_VALUE"""),"2022-03-31 07:30:16 UTC")</f>
        <v>2022-03-31 07:30:16 UTC</v>
      </c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r="6698">
      <c r="A6698" s="2" t="s">
        <v>7338</v>
      </c>
      <c r="B6698" s="1"/>
      <c r="C6698" s="1"/>
      <c r="D6698" s="1"/>
      <c r="E6698" s="1"/>
      <c r="F6698" s="1" t="str">
        <f>IFERROR(__xludf.DUMMYFUNCTION("""COMPUTED_VALUE"""),"2022-03-31 07:29:43 UTC")</f>
        <v>2022-03-31 07:29:43 UTC</v>
      </c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r="6699">
      <c r="A6699" s="2" t="s">
        <v>7339</v>
      </c>
      <c r="B6699" s="1"/>
      <c r="C6699" s="1"/>
      <c r="D6699" s="1"/>
      <c r="E6699" s="1"/>
      <c r="F6699" s="1" t="str">
        <f>IFERROR(__xludf.DUMMYFUNCTION("""COMPUTED_VALUE"""),"2022-03-31 07:29:03 UTC")</f>
        <v>2022-03-31 07:29:03 UTC</v>
      </c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r="6700">
      <c r="A6700" s="2" t="s">
        <v>7340</v>
      </c>
      <c r="B6700" s="1"/>
      <c r="C6700" s="1"/>
      <c r="D6700" s="1"/>
      <c r="E6700" s="1"/>
      <c r="F6700" s="1" t="str">
        <f>IFERROR(__xludf.DUMMYFUNCTION("""COMPUTED_VALUE"""),"2022-03-31 07:28:31 UTC")</f>
        <v>2022-03-31 07:28:31 UTC</v>
      </c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r="6701">
      <c r="A6701" s="2" t="s">
        <v>7341</v>
      </c>
      <c r="B6701" s="1"/>
      <c r="C6701" s="1"/>
      <c r="D6701" s="1"/>
      <c r="E6701" s="1"/>
      <c r="F6701" s="1" t="str">
        <f>IFERROR(__xludf.DUMMYFUNCTION("""COMPUTED_VALUE"""),"2022-03-31 07:27:58 UTC")</f>
        <v>2022-03-31 07:27:58 UTC</v>
      </c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r="6702">
      <c r="A6702" s="2" t="s">
        <v>7342</v>
      </c>
      <c r="B6702" s="1"/>
      <c r="C6702" s="1"/>
      <c r="D6702" s="1"/>
      <c r="E6702" s="1"/>
      <c r="F6702" s="1" t="str">
        <f>IFERROR(__xludf.DUMMYFUNCTION("""COMPUTED_VALUE"""),"2022-03-31 07:26:44 UTC")</f>
        <v>2022-03-31 07:26:44 UTC</v>
      </c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r="6703">
      <c r="A6703" s="2" t="s">
        <v>7343</v>
      </c>
      <c r="B6703" s="1"/>
      <c r="C6703" s="1"/>
      <c r="D6703" s="1"/>
      <c r="E6703" s="1"/>
      <c r="F6703" s="1" t="str">
        <f>IFERROR(__xludf.DUMMYFUNCTION("""COMPUTED_VALUE"""),"2022-03-31 07:25:52 UTC")</f>
        <v>2022-03-31 07:25:52 UTC</v>
      </c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r="6704">
      <c r="A6704" s="2" t="s">
        <v>7344</v>
      </c>
      <c r="B6704" s="1"/>
      <c r="C6704" s="1"/>
      <c r="D6704" s="1"/>
      <c r="E6704" s="1"/>
      <c r="F6704" s="1" t="str">
        <f>IFERROR(__xludf.DUMMYFUNCTION("""COMPUTED_VALUE"""),"2022-03-31 07:13:11 UTC")</f>
        <v>2022-03-31 07:13:11 UTC</v>
      </c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r="6705">
      <c r="A6705" s="2" t="s">
        <v>7345</v>
      </c>
      <c r="B6705" s="1"/>
      <c r="C6705" s="1"/>
      <c r="D6705" s="1"/>
      <c r="E6705" s="1"/>
      <c r="F6705" s="1" t="str">
        <f>IFERROR(__xludf.DUMMYFUNCTION("""COMPUTED_VALUE"""),"2022-03-31 07:06:46 UTC")</f>
        <v>2022-03-31 07:06:46 UTC</v>
      </c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r="6706">
      <c r="A6706" s="2" t="s">
        <v>7346</v>
      </c>
      <c r="B6706" s="1"/>
      <c r="C6706" s="1"/>
      <c r="D6706" s="1"/>
      <c r="E6706" s="1"/>
      <c r="F6706" s="1" t="str">
        <f>IFERROR(__xludf.DUMMYFUNCTION("""COMPUTED_VALUE"""),"2022-03-31 06:47:03 UTC")</f>
        <v>2022-03-31 06:47:03 UTC</v>
      </c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r="6707">
      <c r="A6707" s="2" t="s">
        <v>7347</v>
      </c>
      <c r="B6707" s="1"/>
      <c r="C6707" s="1"/>
      <c r="D6707" s="1"/>
      <c r="E6707" s="1"/>
      <c r="F6707" s="1" t="str">
        <f>IFERROR(__xludf.DUMMYFUNCTION("""COMPUTED_VALUE"""),"2022-03-31 06:46:22 UTC")</f>
        <v>2022-03-31 06:46:22 UTC</v>
      </c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r="6708">
      <c r="A6708" s="2" t="s">
        <v>7348</v>
      </c>
      <c r="B6708" s="1"/>
      <c r="C6708" s="1"/>
      <c r="D6708" s="1"/>
      <c r="E6708" s="1"/>
      <c r="F6708" s="1" t="str">
        <f>IFERROR(__xludf.DUMMYFUNCTION("""COMPUTED_VALUE"""),"2022-03-31 06:45:16 UTC")</f>
        <v>2022-03-31 06:45:16 UTC</v>
      </c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r="6709">
      <c r="A6709" s="2" t="s">
        <v>7349</v>
      </c>
      <c r="B6709" s="1"/>
      <c r="C6709" s="1"/>
      <c r="D6709" s="1"/>
      <c r="E6709" s="1"/>
      <c r="F6709" s="1" t="str">
        <f>IFERROR(__xludf.DUMMYFUNCTION("""COMPUTED_VALUE"""),"2022-03-31 06:44:37 UTC")</f>
        <v>2022-03-31 06:44:37 UTC</v>
      </c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r="6710">
      <c r="A6710" s="2" t="s">
        <v>7350</v>
      </c>
      <c r="B6710" s="1"/>
      <c r="C6710" s="1"/>
      <c r="D6710" s="1"/>
      <c r="E6710" s="1"/>
      <c r="F6710" s="1" t="str">
        <f>IFERROR(__xludf.DUMMYFUNCTION("""COMPUTED_VALUE"""),"2022-03-31 06:43:35 UTC")</f>
        <v>2022-03-31 06:43:35 UTC</v>
      </c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r="6711">
      <c r="A6711" s="2" t="s">
        <v>7351</v>
      </c>
      <c r="B6711" s="1"/>
      <c r="C6711" s="1"/>
      <c r="D6711" s="1"/>
      <c r="E6711" s="1"/>
      <c r="F6711" s="1" t="str">
        <f>IFERROR(__xludf.DUMMYFUNCTION("""COMPUTED_VALUE"""),"2022-03-31 06:42:06 UTC")</f>
        <v>2022-03-31 06:42:06 UTC</v>
      </c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r="6712">
      <c r="A6712" s="2" t="s">
        <v>7352</v>
      </c>
      <c r="B6712" s="1"/>
      <c r="C6712" s="1"/>
      <c r="D6712" s="1"/>
      <c r="E6712" s="1"/>
      <c r="F6712" s="1" t="str">
        <f>IFERROR(__xludf.DUMMYFUNCTION("""COMPUTED_VALUE"""),"2022-03-31 06:41:21 UTC")</f>
        <v>2022-03-31 06:41:21 UTC</v>
      </c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r="6713">
      <c r="A6713" s="2" t="s">
        <v>7353</v>
      </c>
      <c r="B6713" s="1"/>
      <c r="C6713" s="1"/>
      <c r="D6713" s="1"/>
      <c r="E6713" s="1"/>
      <c r="F6713" s="1" t="str">
        <f>IFERROR(__xludf.DUMMYFUNCTION("""COMPUTED_VALUE"""),"2022-03-31 06:40:35 UTC")</f>
        <v>2022-03-31 06:40:35 UTC</v>
      </c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r="6714">
      <c r="A6714" s="2" t="s">
        <v>7354</v>
      </c>
      <c r="B6714" s="1"/>
      <c r="C6714" s="1"/>
      <c r="D6714" s="1"/>
      <c r="E6714" s="1"/>
      <c r="F6714" s="1" t="str">
        <f>IFERROR(__xludf.DUMMYFUNCTION("""COMPUTED_VALUE"""),"2022-03-31 06:40:02 UTC")</f>
        <v>2022-03-31 06:40:02 UTC</v>
      </c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r="6715">
      <c r="A6715" s="2" t="s">
        <v>7355</v>
      </c>
      <c r="B6715" s="1"/>
      <c r="C6715" s="1"/>
      <c r="D6715" s="1"/>
      <c r="E6715" s="1"/>
      <c r="F6715" s="1" t="str">
        <f>IFERROR(__xludf.DUMMYFUNCTION("""COMPUTED_VALUE"""),"2022-03-31 06:39:28 UTC")</f>
        <v>2022-03-31 06:39:28 UTC</v>
      </c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r="6716">
      <c r="A6716" s="2" t="s">
        <v>7356</v>
      </c>
      <c r="B6716" s="1"/>
      <c r="C6716" s="1"/>
      <c r="D6716" s="1"/>
      <c r="E6716" s="1"/>
      <c r="F6716" s="1" t="str">
        <f>IFERROR(__xludf.DUMMYFUNCTION("""COMPUTED_VALUE"""),"2022-03-31 06:38:55 UTC")</f>
        <v>2022-03-31 06:38:55 UTC</v>
      </c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r="6717">
      <c r="A6717" s="2" t="s">
        <v>7357</v>
      </c>
      <c r="B6717" s="1"/>
      <c r="C6717" s="1"/>
      <c r="D6717" s="1"/>
      <c r="E6717" s="1"/>
      <c r="F6717" s="1" t="str">
        <f>IFERROR(__xludf.DUMMYFUNCTION("""COMPUTED_VALUE"""),"2022-03-31 06:38:22 UTC")</f>
        <v>2022-03-31 06:38:22 UTC</v>
      </c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r="6718">
      <c r="A6718" s="2" t="s">
        <v>7358</v>
      </c>
      <c r="B6718" s="1"/>
      <c r="C6718" s="1"/>
      <c r="D6718" s="1"/>
      <c r="E6718" s="1"/>
      <c r="F6718" s="1" t="str">
        <f>IFERROR(__xludf.DUMMYFUNCTION("""COMPUTED_VALUE"""),"2022-03-31 06:37:43 UTC")</f>
        <v>2022-03-31 06:37:43 UTC</v>
      </c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r="6719">
      <c r="A6719" s="2" t="s">
        <v>7359</v>
      </c>
      <c r="B6719" s="1"/>
      <c r="C6719" s="1"/>
      <c r="D6719" s="1"/>
      <c r="E6719" s="1"/>
      <c r="F6719" s="1" t="str">
        <f>IFERROR(__xludf.DUMMYFUNCTION("""COMPUTED_VALUE"""),"2022-03-31 06:37:36 UTC")</f>
        <v>2022-03-31 06:37:36 UTC</v>
      </c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r="6720">
      <c r="A6720" s="2" t="s">
        <v>7360</v>
      </c>
      <c r="B6720" s="1"/>
      <c r="C6720" s="1"/>
      <c r="D6720" s="1"/>
      <c r="E6720" s="1"/>
      <c r="F6720" s="1" t="str">
        <f>IFERROR(__xludf.DUMMYFUNCTION("""COMPUTED_VALUE"""),"2022-03-31 06:37:10 UTC")</f>
        <v>2022-03-31 06:37:10 UTC</v>
      </c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r="6721">
      <c r="A6721" s="2" t="s">
        <v>7361</v>
      </c>
      <c r="B6721" s="1"/>
      <c r="C6721" s="1"/>
      <c r="D6721" s="1"/>
      <c r="E6721" s="1"/>
      <c r="F6721" s="1" t="str">
        <f>IFERROR(__xludf.DUMMYFUNCTION("""COMPUTED_VALUE"""),"2022-03-31 06:36:19 UTC")</f>
        <v>2022-03-31 06:36:19 UTC</v>
      </c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r="6722">
      <c r="A6722" s="2" t="s">
        <v>7362</v>
      </c>
      <c r="B6722" s="1"/>
      <c r="C6722" s="1"/>
      <c r="D6722" s="1"/>
      <c r="E6722" s="1"/>
      <c r="F6722" s="1" t="str">
        <f>IFERROR(__xludf.DUMMYFUNCTION("""COMPUTED_VALUE"""),"2022-03-31 06:35:45 UTC")</f>
        <v>2022-03-31 06:35:45 UTC</v>
      </c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r="6723">
      <c r="A6723" s="2" t="s">
        <v>7363</v>
      </c>
      <c r="B6723" s="1"/>
      <c r="C6723" s="1"/>
      <c r="D6723" s="1"/>
      <c r="E6723" s="1"/>
      <c r="F6723" s="1" t="str">
        <f>IFERROR(__xludf.DUMMYFUNCTION("""COMPUTED_VALUE"""),"2022-03-31 06:34:51 UTC")</f>
        <v>2022-03-31 06:34:51 UTC</v>
      </c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r="6724">
      <c r="A6724" s="2" t="s">
        <v>7364</v>
      </c>
      <c r="B6724" s="1"/>
      <c r="C6724" s="1"/>
      <c r="D6724" s="1"/>
      <c r="E6724" s="1"/>
      <c r="F6724" s="1" t="str">
        <f>IFERROR(__xludf.DUMMYFUNCTION("""COMPUTED_VALUE"""),"2022-03-31 06:34:04 UTC")</f>
        <v>2022-03-31 06:34:04 UTC</v>
      </c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r="6725">
      <c r="A6725" s="2" t="s">
        <v>7365</v>
      </c>
      <c r="B6725" s="1"/>
      <c r="C6725" s="1"/>
      <c r="D6725" s="1"/>
      <c r="E6725" s="1"/>
      <c r="F6725" s="1" t="str">
        <f>IFERROR(__xludf.DUMMYFUNCTION("""COMPUTED_VALUE"""),"2022-03-31 06:33:17 UTC")</f>
        <v>2022-03-31 06:33:17 UTC</v>
      </c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r="6726">
      <c r="A6726" s="2" t="s">
        <v>7366</v>
      </c>
      <c r="B6726" s="1"/>
      <c r="C6726" s="1"/>
      <c r="D6726" s="1"/>
      <c r="E6726" s="1"/>
      <c r="F6726" s="1" t="str">
        <f>IFERROR(__xludf.DUMMYFUNCTION("""COMPUTED_VALUE"""),"2022-03-31 06:32:44 UTC")</f>
        <v>2022-03-31 06:32:44 UTC</v>
      </c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r="6727">
      <c r="A6727" s="2" t="s">
        <v>7367</v>
      </c>
      <c r="B6727" s="1"/>
      <c r="C6727" s="1"/>
      <c r="D6727" s="1"/>
      <c r="E6727" s="1"/>
      <c r="F6727" s="1" t="str">
        <f>IFERROR(__xludf.DUMMYFUNCTION("""COMPUTED_VALUE"""),"2022-03-31 06:32:11 UTC")</f>
        <v>2022-03-31 06:32:11 UTC</v>
      </c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r="6728">
      <c r="A6728" s="2" t="s">
        <v>7368</v>
      </c>
      <c r="B6728" s="1"/>
      <c r="C6728" s="1"/>
      <c r="D6728" s="1"/>
      <c r="E6728" s="1"/>
      <c r="F6728" s="1" t="str">
        <f>IFERROR(__xludf.DUMMYFUNCTION("""COMPUTED_VALUE"""),"2022-03-31 06:31:34 UTC")</f>
        <v>2022-03-31 06:31:34 UTC</v>
      </c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r="6729">
      <c r="A6729" s="2" t="s">
        <v>7369</v>
      </c>
      <c r="B6729" s="1"/>
      <c r="C6729" s="1"/>
      <c r="D6729" s="1"/>
      <c r="E6729" s="1"/>
      <c r="F6729" s="1" t="str">
        <f>IFERROR(__xludf.DUMMYFUNCTION("""COMPUTED_VALUE"""),"2022-03-31 06:30:57 UTC")</f>
        <v>2022-03-31 06:30:57 UTC</v>
      </c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r="6730">
      <c r="A6730" s="2" t="s">
        <v>7370</v>
      </c>
      <c r="B6730" s="1"/>
      <c r="C6730" s="1"/>
      <c r="D6730" s="1"/>
      <c r="E6730" s="1"/>
      <c r="F6730" s="1" t="str">
        <f>IFERROR(__xludf.DUMMYFUNCTION("""COMPUTED_VALUE"""),"2022-03-31 06:30:54 UTC")</f>
        <v>2022-03-31 06:30:54 UTC</v>
      </c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r="6731">
      <c r="A6731" s="2" t="s">
        <v>7371</v>
      </c>
      <c r="B6731" s="1"/>
      <c r="C6731" s="1"/>
      <c r="D6731" s="1"/>
      <c r="E6731" s="1"/>
      <c r="F6731" s="1" t="str">
        <f>IFERROR(__xludf.DUMMYFUNCTION("""COMPUTED_VALUE"""),"2022-03-31 06:30:42 UTC")</f>
        <v>2022-03-31 06:30:42 UTC</v>
      </c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r="6732">
      <c r="A6732" s="2" t="s">
        <v>7372</v>
      </c>
      <c r="B6732" s="1"/>
      <c r="C6732" s="1"/>
      <c r="D6732" s="1"/>
      <c r="E6732" s="1"/>
      <c r="F6732" s="1" t="str">
        <f>IFERROR(__xludf.DUMMYFUNCTION("""COMPUTED_VALUE"""),"2022-03-31 06:30:01 UTC")</f>
        <v>2022-03-31 06:30:01 UTC</v>
      </c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r="6733">
      <c r="A6733" s="2" t="s">
        <v>7373</v>
      </c>
      <c r="B6733" s="1"/>
      <c r="C6733" s="1"/>
      <c r="D6733" s="1"/>
      <c r="E6733" s="1"/>
      <c r="F6733" s="1" t="str">
        <f>IFERROR(__xludf.DUMMYFUNCTION("""COMPUTED_VALUE"""),"2022-03-31 06:28:45 UTC")</f>
        <v>2022-03-31 06:28:45 UTC</v>
      </c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r="6734">
      <c r="A6734" s="2" t="s">
        <v>7374</v>
      </c>
      <c r="B6734" s="1"/>
      <c r="C6734" s="1"/>
      <c r="D6734" s="1"/>
      <c r="E6734" s="1"/>
      <c r="F6734" s="1" t="str">
        <f>IFERROR(__xludf.DUMMYFUNCTION("""COMPUTED_VALUE"""),"2022-03-31 06:28:36 UTC")</f>
        <v>2022-03-31 06:28:36 UTC</v>
      </c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r="6735">
      <c r="A6735" s="2" t="s">
        <v>7375</v>
      </c>
      <c r="B6735" s="1"/>
      <c r="C6735" s="1"/>
      <c r="D6735" s="1"/>
      <c r="E6735" s="1"/>
      <c r="F6735" s="1" t="str">
        <f>IFERROR(__xludf.DUMMYFUNCTION("""COMPUTED_VALUE"""),"2022-03-31 06:27:51 UTC")</f>
        <v>2022-03-31 06:27:51 UTC</v>
      </c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r="6736">
      <c r="A6736" s="2" t="s">
        <v>7376</v>
      </c>
      <c r="B6736" s="1"/>
      <c r="C6736" s="1"/>
      <c r="D6736" s="1"/>
      <c r="E6736" s="1"/>
      <c r="F6736" s="1" t="str">
        <f>IFERROR(__xludf.DUMMYFUNCTION("""COMPUTED_VALUE"""),"2022-03-31 06:27:19 UTC")</f>
        <v>2022-03-31 06:27:19 UTC</v>
      </c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r="6737">
      <c r="A6737" s="2" t="s">
        <v>7377</v>
      </c>
      <c r="B6737" s="1"/>
      <c r="C6737" s="1"/>
      <c r="D6737" s="1"/>
      <c r="E6737" s="1"/>
      <c r="F6737" s="1" t="str">
        <f>IFERROR(__xludf.DUMMYFUNCTION("""COMPUTED_VALUE"""),"2022-03-31 06:26:47 UTC")</f>
        <v>2022-03-31 06:26:47 UTC</v>
      </c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r="6738">
      <c r="A6738" s="2" t="s">
        <v>7378</v>
      </c>
      <c r="B6738" s="1"/>
      <c r="C6738" s="1"/>
      <c r="D6738" s="1"/>
      <c r="E6738" s="1"/>
      <c r="F6738" s="1" t="str">
        <f>IFERROR(__xludf.DUMMYFUNCTION("""COMPUTED_VALUE"""),"2022-03-31 06:26:14 UTC")</f>
        <v>2022-03-31 06:26:14 UTC</v>
      </c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r="6739">
      <c r="A6739" s="2" t="s">
        <v>7379</v>
      </c>
      <c r="B6739" s="1"/>
      <c r="C6739" s="1"/>
      <c r="D6739" s="1"/>
      <c r="E6739" s="1"/>
      <c r="F6739" s="1" t="str">
        <f>IFERROR(__xludf.DUMMYFUNCTION("""COMPUTED_VALUE"""),"2022-03-31 06:25:39 UTC")</f>
        <v>2022-03-31 06:25:39 UTC</v>
      </c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r="6740">
      <c r="A6740" s="2" t="s">
        <v>7380</v>
      </c>
      <c r="B6740" s="1"/>
      <c r="C6740" s="1"/>
      <c r="D6740" s="1"/>
      <c r="E6740" s="1"/>
      <c r="F6740" s="1" t="str">
        <f>IFERROR(__xludf.DUMMYFUNCTION("""COMPUTED_VALUE"""),"2022-03-31 06:25:06 UTC")</f>
        <v>2022-03-31 06:25:06 UTC</v>
      </c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r="6741">
      <c r="A6741" s="2" t="s">
        <v>7381</v>
      </c>
      <c r="B6741" s="1"/>
      <c r="C6741" s="1"/>
      <c r="D6741" s="1"/>
      <c r="E6741" s="1"/>
      <c r="F6741" s="1" t="str">
        <f>IFERROR(__xludf.DUMMYFUNCTION("""COMPUTED_VALUE"""),"2022-03-31 06:24:28 UTC")</f>
        <v>2022-03-31 06:24:28 UTC</v>
      </c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r="6742">
      <c r="A6742" s="2" t="s">
        <v>7382</v>
      </c>
      <c r="B6742" s="1"/>
      <c r="C6742" s="1"/>
      <c r="D6742" s="1"/>
      <c r="E6742" s="1"/>
      <c r="F6742" s="1" t="str">
        <f>IFERROR(__xludf.DUMMYFUNCTION("""COMPUTED_VALUE"""),"2022-03-31 06:23:55 UTC")</f>
        <v>2022-03-31 06:23:55 UTC</v>
      </c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r="6743">
      <c r="A6743" s="2" t="s">
        <v>7383</v>
      </c>
      <c r="B6743" s="1"/>
      <c r="C6743" s="1"/>
      <c r="D6743" s="1"/>
      <c r="E6743" s="1"/>
      <c r="F6743" s="1" t="str">
        <f>IFERROR(__xludf.DUMMYFUNCTION("""COMPUTED_VALUE"""),"2022-03-31 06:23:21 UTC")</f>
        <v>2022-03-31 06:23:21 UTC</v>
      </c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r="6744">
      <c r="A6744" s="2" t="s">
        <v>7384</v>
      </c>
      <c r="B6744" s="1"/>
      <c r="C6744" s="1"/>
      <c r="D6744" s="1"/>
      <c r="E6744" s="1"/>
      <c r="F6744" s="1" t="str">
        <f>IFERROR(__xludf.DUMMYFUNCTION("""COMPUTED_VALUE"""),"2022-03-31 06:22:41 UTC")</f>
        <v>2022-03-31 06:22:41 UTC</v>
      </c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r="6745">
      <c r="A6745" s="2" t="s">
        <v>7385</v>
      </c>
      <c r="B6745" s="1"/>
      <c r="C6745" s="1"/>
      <c r="D6745" s="1"/>
      <c r="E6745" s="1"/>
      <c r="F6745" s="1" t="str">
        <f>IFERROR(__xludf.DUMMYFUNCTION("""COMPUTED_VALUE"""),"2022-03-31 06:22:00 UTC")</f>
        <v>2022-03-31 06:22:00 UTC</v>
      </c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r="6746">
      <c r="A6746" s="2" t="s">
        <v>7386</v>
      </c>
      <c r="B6746" s="1"/>
      <c r="C6746" s="1"/>
      <c r="D6746" s="1"/>
      <c r="E6746" s="1"/>
      <c r="F6746" s="1" t="str">
        <f>IFERROR(__xludf.DUMMYFUNCTION("""COMPUTED_VALUE"""),"2022-03-31 06:21:18 UTC")</f>
        <v>2022-03-31 06:21:18 UTC</v>
      </c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r="6747">
      <c r="A6747" s="2" t="s">
        <v>7387</v>
      </c>
      <c r="B6747" s="1"/>
      <c r="C6747" s="1"/>
      <c r="D6747" s="1"/>
      <c r="E6747" s="1"/>
      <c r="F6747" s="1" t="str">
        <f>IFERROR(__xludf.DUMMYFUNCTION("""COMPUTED_VALUE"""),"2022-03-31 06:20:44 UTC")</f>
        <v>2022-03-31 06:20:44 UTC</v>
      </c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r="6748">
      <c r="A6748" s="2" t="s">
        <v>7388</v>
      </c>
      <c r="B6748" s="1"/>
      <c r="C6748" s="1"/>
      <c r="D6748" s="1"/>
      <c r="E6748" s="1"/>
      <c r="F6748" s="1" t="str">
        <f>IFERROR(__xludf.DUMMYFUNCTION("""COMPUTED_VALUE"""),"2022-03-31 06:20:11 UTC")</f>
        <v>2022-03-31 06:20:11 UTC</v>
      </c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r="6749">
      <c r="A6749" s="2" t="s">
        <v>7389</v>
      </c>
      <c r="B6749" s="1"/>
      <c r="C6749" s="1"/>
      <c r="D6749" s="1"/>
      <c r="E6749" s="1"/>
      <c r="F6749" s="1" t="str">
        <f>IFERROR(__xludf.DUMMYFUNCTION("""COMPUTED_VALUE"""),"2022-03-31 06:19:34 UTC")</f>
        <v>2022-03-31 06:19:34 UTC</v>
      </c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r="6750">
      <c r="A6750" s="2" t="s">
        <v>7390</v>
      </c>
      <c r="B6750" s="1"/>
      <c r="C6750" s="1"/>
      <c r="D6750" s="1"/>
      <c r="E6750" s="1"/>
      <c r="F6750" s="1" t="str">
        <f>IFERROR(__xludf.DUMMYFUNCTION("""COMPUTED_VALUE"""),"2022-03-31 06:19:00 UTC")</f>
        <v>2022-03-31 06:19:00 UTC</v>
      </c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r="6751">
      <c r="A6751" s="2" t="s">
        <v>7391</v>
      </c>
      <c r="B6751" s="1"/>
      <c r="C6751" s="1"/>
      <c r="D6751" s="1"/>
      <c r="E6751" s="1"/>
      <c r="F6751" s="1" t="str">
        <f>IFERROR(__xludf.DUMMYFUNCTION("""COMPUTED_VALUE"""),"2022-03-31 06:18:28 UTC")</f>
        <v>2022-03-31 06:18:28 UTC</v>
      </c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r="6752">
      <c r="A6752" s="2" t="s">
        <v>7392</v>
      </c>
      <c r="B6752" s="1"/>
      <c r="C6752" s="1"/>
      <c r="D6752" s="1"/>
      <c r="E6752" s="1"/>
      <c r="F6752" s="1" t="str">
        <f>IFERROR(__xludf.DUMMYFUNCTION("""COMPUTED_VALUE"""),"2022-03-31 06:17:54 UTC")</f>
        <v>2022-03-31 06:17:54 UTC</v>
      </c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r="6753">
      <c r="A6753" s="2" t="s">
        <v>7393</v>
      </c>
      <c r="B6753" s="1"/>
      <c r="C6753" s="1"/>
      <c r="D6753" s="1"/>
      <c r="E6753" s="1"/>
      <c r="F6753" s="1" t="str">
        <f>IFERROR(__xludf.DUMMYFUNCTION("""COMPUTED_VALUE"""),"2022-03-31 06:17:13 UTC")</f>
        <v>2022-03-31 06:17:13 UTC</v>
      </c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r="6754">
      <c r="A6754" s="2" t="s">
        <v>7394</v>
      </c>
      <c r="B6754" s="1"/>
      <c r="C6754" s="1"/>
      <c r="D6754" s="1"/>
      <c r="E6754" s="1"/>
      <c r="F6754" s="1" t="str">
        <f>IFERROR(__xludf.DUMMYFUNCTION("""COMPUTED_VALUE"""),"2022-03-31 06:16:38 UTC")</f>
        <v>2022-03-31 06:16:38 UTC</v>
      </c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r="6755">
      <c r="A6755" s="2" t="s">
        <v>7395</v>
      </c>
      <c r="B6755" s="1"/>
      <c r="C6755" s="1"/>
      <c r="D6755" s="1"/>
      <c r="E6755" s="1"/>
      <c r="F6755" s="1" t="str">
        <f>IFERROR(__xludf.DUMMYFUNCTION("""COMPUTED_VALUE"""),"2022-03-31 06:15:51 UTC")</f>
        <v>2022-03-31 06:15:51 UTC</v>
      </c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r="6756">
      <c r="A6756" s="2" t="s">
        <v>7396</v>
      </c>
      <c r="B6756" s="1"/>
      <c r="C6756" s="1"/>
      <c r="D6756" s="1"/>
      <c r="E6756" s="1"/>
      <c r="F6756" s="1" t="str">
        <f>IFERROR(__xludf.DUMMYFUNCTION("""COMPUTED_VALUE"""),"2022-03-31 06:15:17 UTC")</f>
        <v>2022-03-31 06:15:17 UTC</v>
      </c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r="6757">
      <c r="A6757" s="2" t="s">
        <v>7397</v>
      </c>
      <c r="B6757" s="1"/>
      <c r="C6757" s="1"/>
      <c r="D6757" s="1"/>
      <c r="E6757" s="1"/>
      <c r="F6757" s="1" t="str">
        <f>IFERROR(__xludf.DUMMYFUNCTION("""COMPUTED_VALUE"""),"2022-03-31 06:14:45 UTC")</f>
        <v>2022-03-31 06:14:45 UTC</v>
      </c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r="6758">
      <c r="A6758" s="2" t="s">
        <v>7398</v>
      </c>
      <c r="B6758" s="1"/>
      <c r="C6758" s="1"/>
      <c r="D6758" s="1"/>
      <c r="E6758" s="1"/>
      <c r="F6758" s="1" t="str">
        <f>IFERROR(__xludf.DUMMYFUNCTION("""COMPUTED_VALUE"""),"2022-03-31 06:14:05 UTC")</f>
        <v>2022-03-31 06:14:05 UTC</v>
      </c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r="6759">
      <c r="A6759" s="2" t="s">
        <v>7399</v>
      </c>
      <c r="B6759" s="1"/>
      <c r="C6759" s="1"/>
      <c r="D6759" s="1"/>
      <c r="E6759" s="1"/>
      <c r="F6759" s="1" t="str">
        <f>IFERROR(__xludf.DUMMYFUNCTION("""COMPUTED_VALUE"""),"2022-03-31 06:13:10 UTC")</f>
        <v>2022-03-31 06:13:10 UTC</v>
      </c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r="6760">
      <c r="A6760" s="2" t="s">
        <v>7400</v>
      </c>
      <c r="B6760" s="1"/>
      <c r="C6760" s="1"/>
      <c r="D6760" s="1"/>
      <c r="E6760" s="1"/>
      <c r="F6760" s="1" t="str">
        <f>IFERROR(__xludf.DUMMYFUNCTION("""COMPUTED_VALUE"""),"2022-03-31 06:12:23 UTC")</f>
        <v>2022-03-31 06:12:23 UTC</v>
      </c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r="6761">
      <c r="A6761" s="2" t="s">
        <v>7400</v>
      </c>
      <c r="B6761" s="1"/>
      <c r="C6761" s="1"/>
      <c r="D6761" s="1"/>
      <c r="E6761" s="1"/>
      <c r="F6761" s="1" t="str">
        <f>IFERROR(__xludf.DUMMYFUNCTION("""COMPUTED_VALUE"""),"2022-03-31 06:12:23 UTC")</f>
        <v>2022-03-31 06:12:23 UTC</v>
      </c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r="6762">
      <c r="A6762" s="2" t="s">
        <v>7401</v>
      </c>
      <c r="B6762" s="2" t="s">
        <v>7402</v>
      </c>
      <c r="C6762" s="1"/>
      <c r="D6762" s="1"/>
      <c r="E6762" s="1"/>
      <c r="F6762" s="1" t="str">
        <f>IFERROR(__xludf.DUMMYFUNCTION("""COMPUTED_VALUE"""),"2022-03-31 06:08:44 UTC")</f>
        <v>2022-03-31 06:08:44 UTC</v>
      </c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r="6763">
      <c r="A6763" s="2" t="s">
        <v>7403</v>
      </c>
      <c r="B6763" s="1"/>
      <c r="C6763" s="1"/>
      <c r="D6763" s="1"/>
      <c r="E6763" s="1"/>
      <c r="F6763" s="1" t="str">
        <f>IFERROR(__xludf.DUMMYFUNCTION("""COMPUTED_VALUE"""),"2022-03-31 06:08:07 UTC")</f>
        <v>2022-03-31 06:08:07 UTC</v>
      </c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r="6764">
      <c r="A6764" s="2" t="s">
        <v>7404</v>
      </c>
      <c r="B6764" s="2" t="s">
        <v>7402</v>
      </c>
      <c r="C6764" s="1"/>
      <c r="D6764" s="1"/>
      <c r="E6764" s="1"/>
      <c r="F6764" s="1" t="str">
        <f>IFERROR(__xludf.DUMMYFUNCTION("""COMPUTED_VALUE"""),"2022-03-31 06:06:16 UTC")</f>
        <v>2022-03-31 06:06:16 UTC</v>
      </c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r="6765">
      <c r="A6765" s="2" t="s">
        <v>7405</v>
      </c>
      <c r="B6765" s="1"/>
      <c r="C6765" s="1"/>
      <c r="D6765" s="1"/>
      <c r="E6765" s="1"/>
      <c r="F6765" s="1" t="str">
        <f>IFERROR(__xludf.DUMMYFUNCTION("""COMPUTED_VALUE"""),"2022-03-31 06:03:57 UTC")</f>
        <v>2022-03-31 06:03:57 UTC</v>
      </c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r="6766">
      <c r="A6766" s="2" t="s">
        <v>7406</v>
      </c>
      <c r="B6766" s="1"/>
      <c r="C6766" s="1"/>
      <c r="D6766" s="1"/>
      <c r="E6766" s="1"/>
      <c r="F6766" s="1" t="str">
        <f>IFERROR(__xludf.DUMMYFUNCTION("""COMPUTED_VALUE"""),"2022-03-31 05:57:54 UTC")</f>
        <v>2022-03-31 05:57:54 UTC</v>
      </c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r="6767">
      <c r="A6767" s="2" t="s">
        <v>7406</v>
      </c>
      <c r="B6767" s="1"/>
      <c r="C6767" s="1"/>
      <c r="D6767" s="1"/>
      <c r="E6767" s="1"/>
      <c r="F6767" s="1" t="str">
        <f>IFERROR(__xludf.DUMMYFUNCTION("""COMPUTED_VALUE"""),"2022-03-31 05:57:54 UTC")</f>
        <v>2022-03-31 05:57:54 UTC</v>
      </c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r="6768">
      <c r="A6768" s="2" t="s">
        <v>7407</v>
      </c>
      <c r="B6768" s="1"/>
      <c r="C6768" s="1"/>
      <c r="D6768" s="1"/>
      <c r="E6768" s="1"/>
      <c r="F6768" s="1" t="str">
        <f>IFERROR(__xludf.DUMMYFUNCTION("""COMPUTED_VALUE"""),"2022-03-31 05:56:52 UTC")</f>
        <v>2022-03-31 05:56:52 UTC</v>
      </c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r="6769">
      <c r="A6769" s="2" t="s">
        <v>7408</v>
      </c>
      <c r="B6769" s="1"/>
      <c r="C6769" s="1"/>
      <c r="D6769" s="1"/>
      <c r="E6769" s="1"/>
      <c r="F6769" s="1" t="str">
        <f>IFERROR(__xludf.DUMMYFUNCTION("""COMPUTED_VALUE"""),"2022-03-31 05:56:51 UTC")</f>
        <v>2022-03-31 05:56:51 UTC</v>
      </c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r="6770">
      <c r="A6770" s="2" t="s">
        <v>7409</v>
      </c>
      <c r="B6770" s="1"/>
      <c r="C6770" s="1"/>
      <c r="D6770" s="1"/>
      <c r="E6770" s="1"/>
      <c r="F6770" s="1" t="str">
        <f>IFERROR(__xludf.DUMMYFUNCTION("""COMPUTED_VALUE"""),"2022-03-31 05:48:11 UTC")</f>
        <v>2022-03-31 05:48:11 UTC</v>
      </c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r="6771">
      <c r="A6771" s="2" t="s">
        <v>7410</v>
      </c>
      <c r="B6771" s="1"/>
      <c r="C6771" s="1"/>
      <c r="D6771" s="1"/>
      <c r="E6771" s="1"/>
      <c r="F6771" s="1" t="str">
        <f>IFERROR(__xludf.DUMMYFUNCTION("""COMPUTED_VALUE"""),"2022-03-31 05:25:57 UTC")</f>
        <v>2022-03-31 05:25:57 UTC</v>
      </c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r="6772">
      <c r="A6772" s="2" t="s">
        <v>7411</v>
      </c>
      <c r="B6772" s="1"/>
      <c r="C6772" s="1"/>
      <c r="D6772" s="1"/>
      <c r="E6772" s="1"/>
      <c r="F6772" s="1" t="str">
        <f>IFERROR(__xludf.DUMMYFUNCTION("""COMPUTED_VALUE"""),"2022-03-31 05:21:37 UTC")</f>
        <v>2022-03-31 05:21:37 UTC</v>
      </c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r="6773">
      <c r="A6773" s="2" t="s">
        <v>7412</v>
      </c>
      <c r="B6773" s="1"/>
      <c r="C6773" s="1"/>
      <c r="D6773" s="1"/>
      <c r="E6773" s="1"/>
      <c r="F6773" s="1" t="str">
        <f>IFERROR(__xludf.DUMMYFUNCTION("""COMPUTED_VALUE"""),"2022-03-31 05:14:12 UTC")</f>
        <v>2022-03-31 05:14:12 UTC</v>
      </c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</row>
    <row r="6774">
      <c r="A6774" s="2" t="s">
        <v>7413</v>
      </c>
      <c r="B6774" s="1"/>
      <c r="C6774" s="1"/>
      <c r="D6774" s="1"/>
      <c r="E6774" s="1"/>
      <c r="F6774" s="1" t="str">
        <f>IFERROR(__xludf.DUMMYFUNCTION("""COMPUTED_VALUE"""),"2022-03-31 05:14:11 UTC")</f>
        <v>2022-03-31 05:14:11 UTC</v>
      </c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r="6775">
      <c r="A6775" s="2" t="s">
        <v>7414</v>
      </c>
      <c r="B6775" s="1"/>
      <c r="C6775" s="1"/>
      <c r="D6775" s="1"/>
      <c r="E6775" s="1"/>
      <c r="F6775" s="1" t="str">
        <f>IFERROR(__xludf.DUMMYFUNCTION("""COMPUTED_VALUE"""),"2022-03-31 05:13:26 UTC")</f>
        <v>2022-03-31 05:13:26 UTC</v>
      </c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r="6776">
      <c r="A6776" s="2" t="s">
        <v>7415</v>
      </c>
      <c r="B6776" s="1"/>
      <c r="C6776" s="1"/>
      <c r="D6776" s="1"/>
      <c r="E6776" s="1"/>
      <c r="F6776" s="1" t="str">
        <f>IFERROR(__xludf.DUMMYFUNCTION("""COMPUTED_VALUE"""),"2022-03-31 05:13:25 UTC")</f>
        <v>2022-03-31 05:13:25 UTC</v>
      </c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r="6777">
      <c r="A6777" s="2" t="s">
        <v>7416</v>
      </c>
      <c r="B6777" s="1"/>
      <c r="C6777" s="1"/>
      <c r="D6777" s="1"/>
      <c r="E6777" s="1"/>
      <c r="F6777" s="1" t="str">
        <f>IFERROR(__xludf.DUMMYFUNCTION("""COMPUTED_VALUE"""),"2022-03-31 05:12:08 UTC")</f>
        <v>2022-03-31 05:12:08 UTC</v>
      </c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r="6778">
      <c r="A6778" s="2" t="s">
        <v>7417</v>
      </c>
      <c r="B6778" s="1"/>
      <c r="C6778" s="1"/>
      <c r="D6778" s="1"/>
      <c r="E6778" s="1"/>
      <c r="F6778" s="1" t="str">
        <f>IFERROR(__xludf.DUMMYFUNCTION("""COMPUTED_VALUE"""),"2022-03-31 05:11:41 UTC")</f>
        <v>2022-03-31 05:11:41 UTC</v>
      </c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r="6779">
      <c r="A6779" s="2" t="s">
        <v>7418</v>
      </c>
      <c r="B6779" s="1"/>
      <c r="C6779" s="1"/>
      <c r="D6779" s="1"/>
      <c r="E6779" s="1"/>
      <c r="F6779" s="1" t="str">
        <f>IFERROR(__xludf.DUMMYFUNCTION("""COMPUTED_VALUE"""),"2022-03-31 05:11:40 UTC")</f>
        <v>2022-03-31 05:11:40 UTC</v>
      </c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r="6780">
      <c r="A6780" s="2" t="s">
        <v>7419</v>
      </c>
      <c r="B6780" s="1"/>
      <c r="C6780" s="1"/>
      <c r="D6780" s="1"/>
      <c r="E6780" s="1"/>
      <c r="F6780" s="1" t="str">
        <f>IFERROR(__xludf.DUMMYFUNCTION("""COMPUTED_VALUE"""),"2022-03-31 05:09:08 UTC")</f>
        <v>2022-03-31 05:09:08 UTC</v>
      </c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r="6781">
      <c r="A6781" s="2" t="s">
        <v>7420</v>
      </c>
      <c r="B6781" s="1"/>
      <c r="C6781" s="1"/>
      <c r="D6781" s="1"/>
      <c r="E6781" s="1"/>
      <c r="F6781" s="1" t="str">
        <f>IFERROR(__xludf.DUMMYFUNCTION("""COMPUTED_VALUE"""),"2022-03-31 05:04:11 UTC")</f>
        <v>2022-03-31 05:04:11 UTC</v>
      </c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r="6782">
      <c r="A6782" s="2" t="s">
        <v>7421</v>
      </c>
      <c r="B6782" s="1"/>
      <c r="C6782" s="1"/>
      <c r="D6782" s="1"/>
      <c r="E6782" s="1"/>
      <c r="F6782" s="1" t="str">
        <f>IFERROR(__xludf.DUMMYFUNCTION("""COMPUTED_VALUE"""),"2022-03-31 04:48:40 UTC")</f>
        <v>2022-03-31 04:48:40 UTC</v>
      </c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r="6783">
      <c r="A6783" s="2" t="s">
        <v>7421</v>
      </c>
      <c r="B6783" s="1"/>
      <c r="C6783" s="1"/>
      <c r="D6783" s="1"/>
      <c r="E6783" s="1"/>
      <c r="F6783" s="1" t="str">
        <f>IFERROR(__xludf.DUMMYFUNCTION("""COMPUTED_VALUE"""),"2022-03-31 04:48:40 UTC")</f>
        <v>2022-03-31 04:48:40 UTC</v>
      </c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r="6784">
      <c r="A6784" s="2" t="s">
        <v>7422</v>
      </c>
      <c r="B6784" s="1"/>
      <c r="C6784" s="1"/>
      <c r="D6784" s="1"/>
      <c r="E6784" s="1"/>
      <c r="F6784" s="1" t="str">
        <f>IFERROR(__xludf.DUMMYFUNCTION("""COMPUTED_VALUE"""),"2022-03-31 04:47:17 UTC")</f>
        <v>2022-03-31 04:47:17 UTC</v>
      </c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r="6785">
      <c r="A6785" s="2" t="s">
        <v>7423</v>
      </c>
      <c r="B6785" s="1"/>
      <c r="C6785" s="1"/>
      <c r="D6785" s="1"/>
      <c r="E6785" s="1"/>
      <c r="F6785" s="1" t="str">
        <f>IFERROR(__xludf.DUMMYFUNCTION("""COMPUTED_VALUE"""),"2022-03-31 04:47:15 UTC")</f>
        <v>2022-03-31 04:47:15 UTC</v>
      </c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r="6786">
      <c r="A6786" s="2" t="s">
        <v>7424</v>
      </c>
      <c r="B6786" s="1"/>
      <c r="C6786" s="1"/>
      <c r="D6786" s="1"/>
      <c r="E6786" s="1"/>
      <c r="F6786" s="1" t="str">
        <f>IFERROR(__xludf.DUMMYFUNCTION("""COMPUTED_VALUE"""),"2022-03-31 04:44:12 UTC")</f>
        <v>2022-03-31 04:44:12 UTC</v>
      </c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r="6787">
      <c r="A6787" s="2" t="s">
        <v>7424</v>
      </c>
      <c r="B6787" s="1"/>
      <c r="C6787" s="1"/>
      <c r="D6787" s="1"/>
      <c r="E6787" s="1"/>
      <c r="F6787" s="1" t="str">
        <f>IFERROR(__xludf.DUMMYFUNCTION("""COMPUTED_VALUE"""),"2022-03-31 04:44:12 UTC")</f>
        <v>2022-03-31 04:44:12 UTC</v>
      </c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r="6788">
      <c r="A6788" s="2" t="s">
        <v>7425</v>
      </c>
      <c r="B6788" s="1"/>
      <c r="C6788" s="1"/>
      <c r="D6788" s="1"/>
      <c r="E6788" s="1"/>
      <c r="F6788" s="1" t="str">
        <f>IFERROR(__xludf.DUMMYFUNCTION("""COMPUTED_VALUE"""),"2022-03-31 04:43:36 UTC")</f>
        <v>2022-03-31 04:43:36 UTC</v>
      </c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r="6789">
      <c r="A6789" s="2" t="s">
        <v>7426</v>
      </c>
      <c r="B6789" s="1"/>
      <c r="C6789" s="1"/>
      <c r="D6789" s="1"/>
      <c r="E6789" s="1"/>
      <c r="F6789" s="1" t="str">
        <f>IFERROR(__xludf.DUMMYFUNCTION("""COMPUTED_VALUE"""),"2022-03-31 04:43:06 UTC")</f>
        <v>2022-03-31 04:43:06 UTC</v>
      </c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r="6790">
      <c r="A6790" s="2" t="s">
        <v>7427</v>
      </c>
      <c r="B6790" s="1"/>
      <c r="C6790" s="1"/>
      <c r="D6790" s="1"/>
      <c r="E6790" s="1"/>
      <c r="F6790" s="1" t="str">
        <f>IFERROR(__xludf.DUMMYFUNCTION("""COMPUTED_VALUE"""),"2022-03-31 04:42:58 UTC")</f>
        <v>2022-03-31 04:42:58 UTC</v>
      </c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r="6791">
      <c r="A6791" s="2" t="s">
        <v>7428</v>
      </c>
      <c r="B6791" s="1"/>
      <c r="C6791" s="1"/>
      <c r="D6791" s="1"/>
      <c r="E6791" s="1"/>
      <c r="F6791" s="1" t="str">
        <f>IFERROR(__xludf.DUMMYFUNCTION("""COMPUTED_VALUE"""),"2022-03-31 04:42:33 UTC")</f>
        <v>2022-03-31 04:42:33 UTC</v>
      </c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r="6792">
      <c r="A6792" s="2" t="s">
        <v>7429</v>
      </c>
      <c r="B6792" s="1"/>
      <c r="C6792" s="1"/>
      <c r="D6792" s="1"/>
      <c r="E6792" s="1"/>
      <c r="F6792" s="1" t="str">
        <f>IFERROR(__xludf.DUMMYFUNCTION("""COMPUTED_VALUE"""),"2022-03-31 04:42:03 UTC")</f>
        <v>2022-03-31 04:42:03 UTC</v>
      </c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r="6793">
      <c r="A6793" s="2" t="s">
        <v>7430</v>
      </c>
      <c r="B6793" s="1"/>
      <c r="C6793" s="1"/>
      <c r="D6793" s="1"/>
      <c r="E6793" s="1"/>
      <c r="F6793" s="1" t="str">
        <f>IFERROR(__xludf.DUMMYFUNCTION("""COMPUTED_VALUE"""),"2022-03-31 04:41:59 UTC")</f>
        <v>2022-03-31 04:41:59 UTC</v>
      </c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r="6794">
      <c r="A6794" s="2" t="s">
        <v>7431</v>
      </c>
      <c r="B6794" s="1"/>
      <c r="C6794" s="1"/>
      <c r="D6794" s="1"/>
      <c r="E6794" s="1"/>
      <c r="F6794" s="1" t="str">
        <f>IFERROR(__xludf.DUMMYFUNCTION("""COMPUTED_VALUE"""),"2022-03-31 04:41:31 UTC")</f>
        <v>2022-03-31 04:41:31 UTC</v>
      </c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r="6795">
      <c r="A6795" s="2" t="s">
        <v>7432</v>
      </c>
      <c r="B6795" s="1"/>
      <c r="C6795" s="1"/>
      <c r="D6795" s="1"/>
      <c r="E6795" s="1"/>
      <c r="F6795" s="1" t="str">
        <f>IFERROR(__xludf.DUMMYFUNCTION("""COMPUTED_VALUE"""),"2022-03-31 04:41:15 UTC")</f>
        <v>2022-03-31 04:41:15 UTC</v>
      </c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r="6796">
      <c r="A6796" s="2" t="s">
        <v>7433</v>
      </c>
      <c r="B6796" s="1"/>
      <c r="C6796" s="1"/>
      <c r="D6796" s="1"/>
      <c r="E6796" s="1"/>
      <c r="F6796" s="1" t="str">
        <f>IFERROR(__xludf.DUMMYFUNCTION("""COMPUTED_VALUE"""),"2022-03-31 04:40:58 UTC")</f>
        <v>2022-03-31 04:40:58 UTC</v>
      </c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r="6797">
      <c r="A6797" s="2" t="s">
        <v>7434</v>
      </c>
      <c r="B6797" s="1"/>
      <c r="C6797" s="1"/>
      <c r="D6797" s="1"/>
      <c r="E6797" s="1"/>
      <c r="F6797" s="1" t="str">
        <f>IFERROR(__xludf.DUMMYFUNCTION("""COMPUTED_VALUE"""),"2022-03-31 04:40:28 UTC")</f>
        <v>2022-03-31 04:40:28 UTC</v>
      </c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r="6798">
      <c r="A6798" s="2" t="s">
        <v>7435</v>
      </c>
      <c r="B6798" s="1"/>
      <c r="C6798" s="1"/>
      <c r="D6798" s="1"/>
      <c r="E6798" s="1"/>
      <c r="F6798" s="1" t="str">
        <f>IFERROR(__xludf.DUMMYFUNCTION("""COMPUTED_VALUE"""),"2022-03-31 04:39:56 UTC")</f>
        <v>2022-03-31 04:39:56 UTC</v>
      </c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r="6799">
      <c r="A6799" s="2" t="s">
        <v>7435</v>
      </c>
      <c r="B6799" s="1"/>
      <c r="C6799" s="1"/>
      <c r="D6799" s="1"/>
      <c r="E6799" s="1"/>
      <c r="F6799" s="1" t="str">
        <f>IFERROR(__xludf.DUMMYFUNCTION("""COMPUTED_VALUE"""),"2022-03-31 04:39:56 UTC")</f>
        <v>2022-03-31 04:39:56 UTC</v>
      </c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r="6800">
      <c r="A6800" s="2" t="s">
        <v>7436</v>
      </c>
      <c r="B6800" s="1"/>
      <c r="C6800" s="1"/>
      <c r="D6800" s="1"/>
      <c r="E6800" s="1"/>
      <c r="F6800" s="1" t="str">
        <f>IFERROR(__xludf.DUMMYFUNCTION("""COMPUTED_VALUE"""),"2022-03-31 04:39:18 UTC")</f>
        <v>2022-03-31 04:39:18 UTC</v>
      </c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r="6801">
      <c r="A6801" s="2" t="s">
        <v>7437</v>
      </c>
      <c r="B6801" s="1"/>
      <c r="C6801" s="1"/>
      <c r="D6801" s="1"/>
      <c r="E6801" s="1"/>
      <c r="F6801" s="1" t="str">
        <f>IFERROR(__xludf.DUMMYFUNCTION("""COMPUTED_VALUE"""),"2022-03-31 04:38:59 UTC")</f>
        <v>2022-03-31 04:38:59 UTC</v>
      </c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r="6802">
      <c r="A6802" s="2" t="s">
        <v>7438</v>
      </c>
      <c r="B6802" s="1"/>
      <c r="C6802" s="1"/>
      <c r="D6802" s="1"/>
      <c r="E6802" s="1"/>
      <c r="F6802" s="1" t="str">
        <f>IFERROR(__xludf.DUMMYFUNCTION("""COMPUTED_VALUE"""),"2022-03-31 04:38:45 UTC")</f>
        <v>2022-03-31 04:38:45 UTC</v>
      </c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r="6803">
      <c r="A6803" s="2" t="s">
        <v>7439</v>
      </c>
      <c r="B6803" s="1"/>
      <c r="C6803" s="1"/>
      <c r="D6803" s="1"/>
      <c r="E6803" s="1"/>
      <c r="F6803" s="1" t="str">
        <f>IFERROR(__xludf.DUMMYFUNCTION("""COMPUTED_VALUE"""),"2022-03-31 04:38:15 UTC")</f>
        <v>2022-03-31 04:38:15 UTC</v>
      </c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r="6804">
      <c r="A6804" s="2" t="s">
        <v>7440</v>
      </c>
      <c r="B6804" s="1"/>
      <c r="C6804" s="1"/>
      <c r="D6804" s="1"/>
      <c r="E6804" s="1"/>
      <c r="F6804" s="1" t="str">
        <f>IFERROR(__xludf.DUMMYFUNCTION("""COMPUTED_VALUE"""),"2022-03-31 04:38:11 UTC")</f>
        <v>2022-03-31 04:38:11 UTC</v>
      </c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r="6805">
      <c r="A6805" s="2" t="s">
        <v>7441</v>
      </c>
      <c r="B6805" s="1"/>
      <c r="C6805" s="1"/>
      <c r="D6805" s="1"/>
      <c r="E6805" s="1"/>
      <c r="F6805" s="1" t="str">
        <f>IFERROR(__xludf.DUMMYFUNCTION("""COMPUTED_VALUE"""),"2022-03-31 04:37:44 UTC")</f>
        <v>2022-03-31 04:37:44 UTC</v>
      </c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r="6806">
      <c r="A6806" s="2" t="s">
        <v>7442</v>
      </c>
      <c r="B6806" s="1"/>
      <c r="C6806" s="1"/>
      <c r="D6806" s="1"/>
      <c r="E6806" s="1"/>
      <c r="F6806" s="1" t="str">
        <f>IFERROR(__xludf.DUMMYFUNCTION("""COMPUTED_VALUE"""),"2022-03-31 04:37:39 UTC")</f>
        <v>2022-03-31 04:37:39 UTC</v>
      </c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r="6807">
      <c r="A6807" s="2" t="s">
        <v>7443</v>
      </c>
      <c r="B6807" s="1"/>
      <c r="C6807" s="1"/>
      <c r="D6807" s="1"/>
      <c r="E6807" s="1"/>
      <c r="F6807" s="1" t="str">
        <f>IFERROR(__xludf.DUMMYFUNCTION("""COMPUTED_VALUE"""),"2022-03-31 04:37:11 UTC")</f>
        <v>2022-03-31 04:37:11 UTC</v>
      </c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r="6808">
      <c r="A6808" s="2" t="s">
        <v>7444</v>
      </c>
      <c r="B6808" s="1"/>
      <c r="C6808" s="1"/>
      <c r="D6808" s="1"/>
      <c r="E6808" s="1"/>
      <c r="F6808" s="1" t="str">
        <f>IFERROR(__xludf.DUMMYFUNCTION("""COMPUTED_VALUE"""),"2022-03-31 04:36:40 UTC")</f>
        <v>2022-03-31 04:36:40 UTC</v>
      </c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r="6809">
      <c r="A6809" s="2" t="s">
        <v>7445</v>
      </c>
      <c r="B6809" s="1"/>
      <c r="C6809" s="1"/>
      <c r="D6809" s="1"/>
      <c r="E6809" s="1"/>
      <c r="F6809" s="1" t="str">
        <f>IFERROR(__xludf.DUMMYFUNCTION("""COMPUTED_VALUE"""),"2022-03-31 04:36:07 UTC")</f>
        <v>2022-03-31 04:36:07 UTC</v>
      </c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r="6810">
      <c r="A6810" s="2" t="s">
        <v>7445</v>
      </c>
      <c r="B6810" s="1"/>
      <c r="C6810" s="1"/>
      <c r="D6810" s="1"/>
      <c r="E6810" s="1"/>
      <c r="F6810" s="1" t="str">
        <f>IFERROR(__xludf.DUMMYFUNCTION("""COMPUTED_VALUE"""),"2022-03-31 04:36:07 UTC")</f>
        <v>2022-03-31 04:36:07 UTC</v>
      </c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r="6811">
      <c r="A6811" s="2" t="s">
        <v>7446</v>
      </c>
      <c r="B6811" s="1"/>
      <c r="C6811" s="1"/>
      <c r="D6811" s="1"/>
      <c r="E6811" s="1"/>
      <c r="F6811" s="1" t="str">
        <f>IFERROR(__xludf.DUMMYFUNCTION("""COMPUTED_VALUE"""),"2022-03-31 04:35:32 UTC")</f>
        <v>2022-03-31 04:35:32 UTC</v>
      </c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r="6812">
      <c r="A6812" s="2" t="s">
        <v>7447</v>
      </c>
      <c r="B6812" s="1"/>
      <c r="C6812" s="1"/>
      <c r="D6812" s="1"/>
      <c r="E6812" s="1"/>
      <c r="F6812" s="1" t="str">
        <f>IFERROR(__xludf.DUMMYFUNCTION("""COMPUTED_VALUE"""),"2022-03-31 04:34:59 UTC")</f>
        <v>2022-03-31 04:34:59 UTC</v>
      </c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r="6813">
      <c r="A6813" s="2" t="s">
        <v>7447</v>
      </c>
      <c r="B6813" s="1"/>
      <c r="C6813" s="1"/>
      <c r="D6813" s="1"/>
      <c r="E6813" s="1"/>
      <c r="F6813" s="1" t="str">
        <f>IFERROR(__xludf.DUMMYFUNCTION("""COMPUTED_VALUE"""),"2022-03-31 04:34:59 UTC")</f>
        <v>2022-03-31 04:34:59 UTC</v>
      </c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r="6814">
      <c r="A6814" s="2" t="s">
        <v>7448</v>
      </c>
      <c r="B6814" s="1"/>
      <c r="C6814" s="1"/>
      <c r="D6814" s="1"/>
      <c r="E6814" s="1"/>
      <c r="F6814" s="1" t="str">
        <f>IFERROR(__xludf.DUMMYFUNCTION("""COMPUTED_VALUE"""),"2022-03-31 04:34:15 UTC")</f>
        <v>2022-03-31 04:34:15 UTC</v>
      </c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r="6815">
      <c r="A6815" s="2" t="s">
        <v>7449</v>
      </c>
      <c r="B6815" s="1"/>
      <c r="C6815" s="1"/>
      <c r="D6815" s="1"/>
      <c r="E6815" s="1"/>
      <c r="F6815" s="1" t="str">
        <f>IFERROR(__xludf.DUMMYFUNCTION("""COMPUTED_VALUE"""),"2022-03-31 04:34:10 UTC")</f>
        <v>2022-03-31 04:34:10 UTC</v>
      </c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r="6816">
      <c r="A6816" s="2" t="s">
        <v>7450</v>
      </c>
      <c r="B6816" s="1"/>
      <c r="C6816" s="1"/>
      <c r="D6816" s="1"/>
      <c r="E6816" s="1"/>
      <c r="F6816" s="1" t="str">
        <f>IFERROR(__xludf.DUMMYFUNCTION("""COMPUTED_VALUE"""),"2022-03-31 04:33:43 UTC")</f>
        <v>2022-03-31 04:33:43 UTC</v>
      </c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r="6817">
      <c r="A6817" s="2" t="s">
        <v>7451</v>
      </c>
      <c r="B6817" s="1"/>
      <c r="C6817" s="1"/>
      <c r="D6817" s="1"/>
      <c r="E6817" s="1"/>
      <c r="F6817" s="1" t="str">
        <f>IFERROR(__xludf.DUMMYFUNCTION("""COMPUTED_VALUE"""),"2022-03-31 04:33:19 UTC")</f>
        <v>2022-03-31 04:33:19 UTC</v>
      </c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r="6818">
      <c r="A6818" s="2" t="s">
        <v>7452</v>
      </c>
      <c r="B6818" s="1"/>
      <c r="C6818" s="1"/>
      <c r="D6818" s="1"/>
      <c r="E6818" s="1"/>
      <c r="F6818" s="1" t="str">
        <f>IFERROR(__xludf.DUMMYFUNCTION("""COMPUTED_VALUE"""),"2022-03-31 04:33:01 UTC")</f>
        <v>2022-03-31 04:33:01 UTC</v>
      </c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r="6819">
      <c r="A6819" s="2" t="s">
        <v>7453</v>
      </c>
      <c r="B6819" s="1"/>
      <c r="C6819" s="1"/>
      <c r="D6819" s="1"/>
      <c r="E6819" s="1"/>
      <c r="F6819" s="1" t="str">
        <f>IFERROR(__xludf.DUMMYFUNCTION("""COMPUTED_VALUE"""),"2022-03-31 04:32:29 UTC")</f>
        <v>2022-03-31 04:32:29 UTC</v>
      </c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r="6820">
      <c r="A6820" s="2" t="s">
        <v>7453</v>
      </c>
      <c r="B6820" s="1"/>
      <c r="C6820" s="1"/>
      <c r="D6820" s="1"/>
      <c r="E6820" s="1"/>
      <c r="F6820" s="1" t="str">
        <f>IFERROR(__xludf.DUMMYFUNCTION("""COMPUTED_VALUE"""),"2022-03-31 04:32:29 UTC")</f>
        <v>2022-03-31 04:32:29 UTC</v>
      </c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r="6821">
      <c r="A6821" s="2" t="s">
        <v>7454</v>
      </c>
      <c r="B6821" s="1"/>
      <c r="C6821" s="1"/>
      <c r="D6821" s="1"/>
      <c r="E6821" s="1"/>
      <c r="F6821" s="1" t="str">
        <f>IFERROR(__xludf.DUMMYFUNCTION("""COMPUTED_VALUE"""),"2022-03-31 04:31:45 UTC")</f>
        <v>2022-03-31 04:31:45 UTC</v>
      </c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r="6822">
      <c r="A6822" s="2" t="s">
        <v>7454</v>
      </c>
      <c r="B6822" s="1"/>
      <c r="C6822" s="1"/>
      <c r="D6822" s="1"/>
      <c r="E6822" s="1"/>
      <c r="F6822" s="1" t="str">
        <f>IFERROR(__xludf.DUMMYFUNCTION("""COMPUTED_VALUE"""),"2022-03-31 04:31:45 UTC")</f>
        <v>2022-03-31 04:31:45 UTC</v>
      </c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r="6823">
      <c r="A6823" s="2" t="s">
        <v>7455</v>
      </c>
      <c r="B6823" s="1"/>
      <c r="C6823" s="1"/>
      <c r="D6823" s="1"/>
      <c r="E6823" s="1"/>
      <c r="F6823" s="1" t="str">
        <f>IFERROR(__xludf.DUMMYFUNCTION("""COMPUTED_VALUE"""),"2022-03-31 04:31:03 UTC")</f>
        <v>2022-03-31 04:31:03 UTC</v>
      </c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r="6824">
      <c r="A6824" s="2" t="s">
        <v>7455</v>
      </c>
      <c r="B6824" s="1"/>
      <c r="C6824" s="1"/>
      <c r="D6824" s="1"/>
      <c r="E6824" s="1"/>
      <c r="F6824" s="1" t="str">
        <f>IFERROR(__xludf.DUMMYFUNCTION("""COMPUTED_VALUE"""),"2022-03-31 04:31:03 UTC")</f>
        <v>2022-03-31 04:31:03 UTC</v>
      </c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r="6825">
      <c r="A6825" s="2" t="s">
        <v>7456</v>
      </c>
      <c r="B6825" s="1"/>
      <c r="C6825" s="1"/>
      <c r="D6825" s="1"/>
      <c r="E6825" s="1"/>
      <c r="F6825" s="1" t="str">
        <f>IFERROR(__xludf.DUMMYFUNCTION("""COMPUTED_VALUE"""),"2022-03-31 04:30:30 UTC")</f>
        <v>2022-03-31 04:30:30 UTC</v>
      </c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r="6826">
      <c r="A6826" s="2" t="s">
        <v>7456</v>
      </c>
      <c r="B6826" s="1"/>
      <c r="C6826" s="1"/>
      <c r="D6826" s="1"/>
      <c r="E6826" s="1"/>
      <c r="F6826" s="1" t="str">
        <f>IFERROR(__xludf.DUMMYFUNCTION("""COMPUTED_VALUE"""),"2022-03-31 04:30:30 UTC")</f>
        <v>2022-03-31 04:30:30 UTC</v>
      </c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r="6827">
      <c r="A6827" s="2" t="s">
        <v>7457</v>
      </c>
      <c r="B6827" s="1"/>
      <c r="C6827" s="1"/>
      <c r="D6827" s="1"/>
      <c r="E6827" s="1"/>
      <c r="F6827" s="1" t="str">
        <f>IFERROR(__xludf.DUMMYFUNCTION("""COMPUTED_VALUE"""),"2022-03-31 04:29:53 UTC")</f>
        <v>2022-03-31 04:29:53 UTC</v>
      </c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r="6828">
      <c r="A6828" s="2" t="s">
        <v>7457</v>
      </c>
      <c r="B6828" s="1"/>
      <c r="C6828" s="1"/>
      <c r="D6828" s="1"/>
      <c r="E6828" s="1"/>
      <c r="F6828" s="1" t="str">
        <f>IFERROR(__xludf.DUMMYFUNCTION("""COMPUTED_VALUE"""),"2022-03-31 04:29:53 UTC")</f>
        <v>2022-03-31 04:29:53 UTC</v>
      </c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r="6829">
      <c r="A6829" s="2" t="s">
        <v>7458</v>
      </c>
      <c r="B6829" s="1"/>
      <c r="C6829" s="1"/>
      <c r="D6829" s="1"/>
      <c r="E6829" s="1"/>
      <c r="F6829" s="1" t="str">
        <f>IFERROR(__xludf.DUMMYFUNCTION("""COMPUTED_VALUE"""),"2022-03-31 04:29:14 UTC")</f>
        <v>2022-03-31 04:29:14 UTC</v>
      </c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r="6830">
      <c r="A6830" s="2" t="s">
        <v>7459</v>
      </c>
      <c r="B6830" s="1"/>
      <c r="C6830" s="1"/>
      <c r="D6830" s="1"/>
      <c r="E6830" s="1"/>
      <c r="F6830" s="1" t="str">
        <f>IFERROR(__xludf.DUMMYFUNCTION("""COMPUTED_VALUE"""),"2022-03-31 04:28:44 UTC")</f>
        <v>2022-03-31 04:28:44 UTC</v>
      </c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r="6831">
      <c r="A6831" s="2" t="s">
        <v>7460</v>
      </c>
      <c r="B6831" s="1"/>
      <c r="C6831" s="1"/>
      <c r="D6831" s="1"/>
      <c r="E6831" s="1"/>
      <c r="F6831" s="1" t="str">
        <f>IFERROR(__xludf.DUMMYFUNCTION("""COMPUTED_VALUE"""),"2022-03-31 04:28:14 UTC")</f>
        <v>2022-03-31 04:28:14 UTC</v>
      </c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r="6832">
      <c r="A6832" s="2" t="s">
        <v>7461</v>
      </c>
      <c r="B6832" s="1"/>
      <c r="C6832" s="1"/>
      <c r="D6832" s="1"/>
      <c r="E6832" s="1"/>
      <c r="F6832" s="1" t="str">
        <f>IFERROR(__xludf.DUMMYFUNCTION("""COMPUTED_VALUE"""),"2022-03-31 04:27:44 UTC")</f>
        <v>2022-03-31 04:27:44 UTC</v>
      </c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r="6833">
      <c r="A6833" s="2" t="s">
        <v>7462</v>
      </c>
      <c r="B6833" s="1"/>
      <c r="C6833" s="1"/>
      <c r="D6833" s="1"/>
      <c r="E6833" s="1"/>
      <c r="F6833" s="1" t="str">
        <f>IFERROR(__xludf.DUMMYFUNCTION("""COMPUTED_VALUE"""),"2022-03-31 04:27:14 UTC")</f>
        <v>2022-03-31 04:27:14 UTC</v>
      </c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r="6834">
      <c r="A6834" s="2" t="s">
        <v>7463</v>
      </c>
      <c r="B6834" s="1"/>
      <c r="C6834" s="1"/>
      <c r="D6834" s="1"/>
      <c r="E6834" s="1"/>
      <c r="F6834" s="1" t="str">
        <f>IFERROR(__xludf.DUMMYFUNCTION("""COMPUTED_VALUE"""),"2022-03-31 04:26:44 UTC")</f>
        <v>2022-03-31 04:26:44 UTC</v>
      </c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r="6835">
      <c r="A6835" s="2" t="s">
        <v>7464</v>
      </c>
      <c r="B6835" s="1"/>
      <c r="C6835" s="1"/>
      <c r="D6835" s="1"/>
      <c r="E6835" s="1"/>
      <c r="F6835" s="1" t="str">
        <f>IFERROR(__xludf.DUMMYFUNCTION("""COMPUTED_VALUE"""),"2022-03-31 04:26:14 UTC")</f>
        <v>2022-03-31 04:26:14 UTC</v>
      </c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r="6836">
      <c r="A6836" s="2" t="s">
        <v>7465</v>
      </c>
      <c r="B6836" s="1"/>
      <c r="C6836" s="1"/>
      <c r="D6836" s="1"/>
      <c r="E6836" s="1"/>
      <c r="F6836" s="1" t="str">
        <f>IFERROR(__xludf.DUMMYFUNCTION("""COMPUTED_VALUE"""),"2022-03-31 04:25:44 UTC")</f>
        <v>2022-03-31 04:25:44 UTC</v>
      </c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r="6837">
      <c r="A6837" s="2" t="s">
        <v>7466</v>
      </c>
      <c r="B6837" s="1"/>
      <c r="C6837" s="1"/>
      <c r="D6837" s="1"/>
      <c r="E6837" s="1"/>
      <c r="F6837" s="1" t="str">
        <f>IFERROR(__xludf.DUMMYFUNCTION("""COMPUTED_VALUE"""),"2022-03-31 04:25:14 UTC")</f>
        <v>2022-03-31 04:25:14 UTC</v>
      </c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r="6838">
      <c r="A6838" s="2" t="s">
        <v>7467</v>
      </c>
      <c r="B6838" s="1"/>
      <c r="C6838" s="1"/>
      <c r="D6838" s="1"/>
      <c r="E6838" s="1"/>
      <c r="F6838" s="1" t="str">
        <f>IFERROR(__xludf.DUMMYFUNCTION("""COMPUTED_VALUE"""),"2022-03-31 04:24:44 UTC")</f>
        <v>2022-03-31 04:24:44 UTC</v>
      </c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r="6839">
      <c r="A6839" s="2" t="s">
        <v>7468</v>
      </c>
      <c r="B6839" s="1"/>
      <c r="C6839" s="1"/>
      <c r="D6839" s="1"/>
      <c r="E6839" s="1"/>
      <c r="F6839" s="1" t="str">
        <f>IFERROR(__xludf.DUMMYFUNCTION("""COMPUTED_VALUE"""),"2022-03-31 04:24:14 UTC")</f>
        <v>2022-03-31 04:24:14 UTC</v>
      </c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r="6840">
      <c r="A6840" s="2" t="s">
        <v>7469</v>
      </c>
      <c r="B6840" s="1"/>
      <c r="C6840" s="1"/>
      <c r="D6840" s="1"/>
      <c r="E6840" s="1"/>
      <c r="F6840" s="1" t="str">
        <f>IFERROR(__xludf.DUMMYFUNCTION("""COMPUTED_VALUE"""),"2022-03-31 04:23:43 UTC")</f>
        <v>2022-03-31 04:23:43 UTC</v>
      </c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r="6841">
      <c r="A6841" s="2" t="s">
        <v>7469</v>
      </c>
      <c r="B6841" s="1"/>
      <c r="C6841" s="1"/>
      <c r="D6841" s="1"/>
      <c r="E6841" s="1"/>
      <c r="F6841" s="1" t="str">
        <f>IFERROR(__xludf.DUMMYFUNCTION("""COMPUTED_VALUE"""),"2022-03-31 04:23:43 UTC")</f>
        <v>2022-03-31 04:23:43 UTC</v>
      </c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r="6842">
      <c r="A6842" s="2" t="s">
        <v>7470</v>
      </c>
      <c r="B6842" s="1"/>
      <c r="C6842" s="1"/>
      <c r="D6842" s="1"/>
      <c r="E6842" s="1"/>
      <c r="F6842" s="1" t="str">
        <f>IFERROR(__xludf.DUMMYFUNCTION("""COMPUTED_VALUE"""),"2022-03-31 04:22:59 UTC")</f>
        <v>2022-03-31 04:22:59 UTC</v>
      </c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r="6843">
      <c r="A6843" s="2" t="s">
        <v>7471</v>
      </c>
      <c r="B6843" s="1"/>
      <c r="C6843" s="1"/>
      <c r="D6843" s="1"/>
      <c r="E6843" s="1"/>
      <c r="F6843" s="1" t="str">
        <f>IFERROR(__xludf.DUMMYFUNCTION("""COMPUTED_VALUE"""),"2022-03-31 04:22:28 UTC")</f>
        <v>2022-03-31 04:22:28 UTC</v>
      </c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r="6844">
      <c r="A6844" s="2" t="s">
        <v>7471</v>
      </c>
      <c r="B6844" s="1"/>
      <c r="C6844" s="1"/>
      <c r="D6844" s="1"/>
      <c r="E6844" s="1"/>
      <c r="F6844" s="1" t="str">
        <f>IFERROR(__xludf.DUMMYFUNCTION("""COMPUTED_VALUE"""),"2022-03-31 04:22:28 UTC")</f>
        <v>2022-03-31 04:22:28 UTC</v>
      </c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r="6845">
      <c r="A6845" s="2" t="s">
        <v>7472</v>
      </c>
      <c r="B6845" s="1"/>
      <c r="C6845" s="1"/>
      <c r="D6845" s="1"/>
      <c r="E6845" s="1"/>
      <c r="F6845" s="1" t="str">
        <f>IFERROR(__xludf.DUMMYFUNCTION("""COMPUTED_VALUE"""),"2022-03-31 04:21:44 UTC")</f>
        <v>2022-03-31 04:21:44 UTC</v>
      </c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r="6846">
      <c r="A6846" s="2" t="s">
        <v>7472</v>
      </c>
      <c r="B6846" s="1"/>
      <c r="C6846" s="1"/>
      <c r="D6846" s="1"/>
      <c r="E6846" s="1"/>
      <c r="F6846" s="1" t="str">
        <f>IFERROR(__xludf.DUMMYFUNCTION("""COMPUTED_VALUE"""),"2022-03-31 04:21:44 UTC")</f>
        <v>2022-03-31 04:21:44 UTC</v>
      </c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r="6847">
      <c r="A6847" s="2" t="s">
        <v>7473</v>
      </c>
      <c r="B6847" s="1"/>
      <c r="C6847" s="1"/>
      <c r="D6847" s="1"/>
      <c r="E6847" s="1"/>
      <c r="F6847" s="1" t="str">
        <f>IFERROR(__xludf.DUMMYFUNCTION("""COMPUTED_VALUE"""),"2022-03-31 04:21:02 UTC")</f>
        <v>2022-03-31 04:21:02 UTC</v>
      </c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r="6848">
      <c r="A6848" s="2" t="s">
        <v>7474</v>
      </c>
      <c r="B6848" s="1"/>
      <c r="C6848" s="1"/>
      <c r="D6848" s="1"/>
      <c r="E6848" s="1"/>
      <c r="F6848" s="1" t="str">
        <f>IFERROR(__xludf.DUMMYFUNCTION("""COMPUTED_VALUE"""),"2022-03-31 04:20:32 UTC")</f>
        <v>2022-03-31 04:20:32 UTC</v>
      </c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r="6849">
      <c r="A6849" s="2" t="s">
        <v>7475</v>
      </c>
      <c r="B6849" s="1"/>
      <c r="C6849" s="1"/>
      <c r="D6849" s="1"/>
      <c r="E6849" s="1"/>
      <c r="F6849" s="1" t="str">
        <f>IFERROR(__xludf.DUMMYFUNCTION("""COMPUTED_VALUE"""),"2022-03-31 04:19:59 UTC")</f>
        <v>2022-03-31 04:19:59 UTC</v>
      </c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r="6850">
      <c r="A6850" s="2" t="s">
        <v>7475</v>
      </c>
      <c r="B6850" s="1"/>
      <c r="C6850" s="1"/>
      <c r="D6850" s="1"/>
      <c r="E6850" s="1"/>
      <c r="F6850" s="1" t="str">
        <f>IFERROR(__xludf.DUMMYFUNCTION("""COMPUTED_VALUE"""),"2022-03-31 04:19:59 UTC")</f>
        <v>2022-03-31 04:19:59 UTC</v>
      </c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r="6851">
      <c r="A6851" s="2" t="s">
        <v>7476</v>
      </c>
      <c r="B6851" s="1"/>
      <c r="C6851" s="1"/>
      <c r="D6851" s="1"/>
      <c r="E6851" s="1"/>
      <c r="F6851" s="1" t="str">
        <f>IFERROR(__xludf.DUMMYFUNCTION("""COMPUTED_VALUE"""),"2022-03-31 04:19:25 UTC")</f>
        <v>2022-03-31 04:19:25 UTC</v>
      </c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r="6852">
      <c r="A6852" s="2" t="s">
        <v>7477</v>
      </c>
      <c r="B6852" s="1"/>
      <c r="C6852" s="1"/>
      <c r="D6852" s="1"/>
      <c r="E6852" s="1"/>
      <c r="F6852" s="1" t="str">
        <f>IFERROR(__xludf.DUMMYFUNCTION("""COMPUTED_VALUE"""),"2022-03-31 04:18:53 UTC")</f>
        <v>2022-03-31 04:18:53 UTC</v>
      </c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r="6853">
      <c r="A6853" s="2" t="s">
        <v>7477</v>
      </c>
      <c r="B6853" s="1"/>
      <c r="C6853" s="1"/>
      <c r="D6853" s="1"/>
      <c r="E6853" s="1"/>
      <c r="F6853" s="1" t="str">
        <f>IFERROR(__xludf.DUMMYFUNCTION("""COMPUTED_VALUE"""),"2022-03-31 04:18:53 UTC")</f>
        <v>2022-03-31 04:18:53 UTC</v>
      </c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r="6854">
      <c r="A6854" s="2" t="s">
        <v>7478</v>
      </c>
      <c r="B6854" s="1"/>
      <c r="C6854" s="1"/>
      <c r="D6854" s="1"/>
      <c r="E6854" s="1"/>
      <c r="F6854" s="1" t="str">
        <f>IFERROR(__xludf.DUMMYFUNCTION("""COMPUTED_VALUE"""),"2022-03-31 04:18:15 UTC")</f>
        <v>2022-03-31 04:18:15 UTC</v>
      </c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r="6855">
      <c r="A6855" s="2" t="s">
        <v>7479</v>
      </c>
      <c r="B6855" s="1"/>
      <c r="C6855" s="1"/>
      <c r="D6855" s="1"/>
      <c r="E6855" s="1"/>
      <c r="F6855" s="1" t="str">
        <f>IFERROR(__xludf.DUMMYFUNCTION("""COMPUTED_VALUE"""),"2022-03-31 04:17:43 UTC")</f>
        <v>2022-03-31 04:17:43 UTC</v>
      </c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r="6856">
      <c r="A6856" s="2" t="s">
        <v>7479</v>
      </c>
      <c r="B6856" s="1"/>
      <c r="C6856" s="1"/>
      <c r="D6856" s="1"/>
      <c r="E6856" s="1"/>
      <c r="F6856" s="1" t="str">
        <f>IFERROR(__xludf.DUMMYFUNCTION("""COMPUTED_VALUE"""),"2022-03-31 04:17:43 UTC")</f>
        <v>2022-03-31 04:17:43 UTC</v>
      </c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r="6857">
      <c r="A6857" s="2" t="s">
        <v>7480</v>
      </c>
      <c r="B6857" s="1"/>
      <c r="C6857" s="1"/>
      <c r="D6857" s="1"/>
      <c r="E6857" s="1"/>
      <c r="F6857" s="1" t="str">
        <f>IFERROR(__xludf.DUMMYFUNCTION("""COMPUTED_VALUE"""),"2022-03-31 04:16:54 UTC")</f>
        <v>2022-03-31 04:16:54 UTC</v>
      </c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r="6858">
      <c r="A6858" s="2" t="s">
        <v>7481</v>
      </c>
      <c r="B6858" s="1"/>
      <c r="C6858" s="1"/>
      <c r="D6858" s="1"/>
      <c r="E6858" s="1"/>
      <c r="F6858" s="1" t="str">
        <f>IFERROR(__xludf.DUMMYFUNCTION("""COMPUTED_VALUE"""),"2022-03-31 04:16:51 UTC")</f>
        <v>2022-03-31 04:16:51 UTC</v>
      </c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r="6859">
      <c r="A6859" s="2" t="s">
        <v>7482</v>
      </c>
      <c r="B6859" s="1"/>
      <c r="C6859" s="1"/>
      <c r="D6859" s="1"/>
      <c r="E6859" s="1"/>
      <c r="F6859" s="1" t="str">
        <f>IFERROR(__xludf.DUMMYFUNCTION("""COMPUTED_VALUE"""),"2022-03-31 04:16:19 UTC")</f>
        <v>2022-03-31 04:16:19 UTC</v>
      </c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r="6860">
      <c r="A6860" s="2" t="s">
        <v>7483</v>
      </c>
      <c r="B6860" s="1"/>
      <c r="C6860" s="1"/>
      <c r="D6860" s="1"/>
      <c r="E6860" s="1"/>
      <c r="F6860" s="1" t="str">
        <f>IFERROR(__xludf.DUMMYFUNCTION("""COMPUTED_VALUE"""),"2022-03-31 04:15:49 UTC")</f>
        <v>2022-03-31 04:15:49 UTC</v>
      </c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r="6861">
      <c r="A6861" s="2" t="s">
        <v>7484</v>
      </c>
      <c r="B6861" s="1"/>
      <c r="C6861" s="1"/>
      <c r="D6861" s="1"/>
      <c r="E6861" s="1"/>
      <c r="F6861" s="1" t="str">
        <f>IFERROR(__xludf.DUMMYFUNCTION("""COMPUTED_VALUE"""),"2022-03-31 04:15:19 UTC")</f>
        <v>2022-03-31 04:15:19 UTC</v>
      </c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r="6862">
      <c r="A6862" s="2" t="s">
        <v>7485</v>
      </c>
      <c r="B6862" s="1"/>
      <c r="C6862" s="1"/>
      <c r="D6862" s="1"/>
      <c r="E6862" s="1"/>
      <c r="F6862" s="1" t="str">
        <f>IFERROR(__xludf.DUMMYFUNCTION("""COMPUTED_VALUE"""),"2022-03-31 04:14:49 UTC")</f>
        <v>2022-03-31 04:14:49 UTC</v>
      </c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r="6863">
      <c r="A6863" s="2" t="s">
        <v>7486</v>
      </c>
      <c r="B6863" s="1"/>
      <c r="C6863" s="1"/>
      <c r="D6863" s="1"/>
      <c r="E6863" s="1"/>
      <c r="F6863" s="1" t="str">
        <f>IFERROR(__xludf.DUMMYFUNCTION("""COMPUTED_VALUE"""),"2022-03-31 04:14:19 UTC")</f>
        <v>2022-03-31 04:14:19 UTC</v>
      </c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r="6864">
      <c r="A6864" s="2" t="s">
        <v>7487</v>
      </c>
      <c r="B6864" s="1"/>
      <c r="C6864" s="1"/>
      <c r="D6864" s="1"/>
      <c r="E6864" s="1"/>
      <c r="F6864" s="1" t="str">
        <f>IFERROR(__xludf.DUMMYFUNCTION("""COMPUTED_VALUE"""),"2022-03-31 04:13:49 UTC")</f>
        <v>2022-03-31 04:13:49 UTC</v>
      </c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r="6865">
      <c r="A6865" s="2" t="s">
        <v>7488</v>
      </c>
      <c r="B6865" s="1"/>
      <c r="C6865" s="1"/>
      <c r="D6865" s="1"/>
      <c r="E6865" s="1"/>
      <c r="F6865" s="1" t="str">
        <f>IFERROR(__xludf.DUMMYFUNCTION("""COMPUTED_VALUE"""),"2022-03-31 04:13:19 UTC")</f>
        <v>2022-03-31 04:13:19 UTC</v>
      </c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r="6866">
      <c r="A6866" s="2" t="s">
        <v>7489</v>
      </c>
      <c r="B6866" s="1"/>
      <c r="C6866" s="1"/>
      <c r="D6866" s="1"/>
      <c r="E6866" s="1"/>
      <c r="F6866" s="1" t="str">
        <f>IFERROR(__xludf.DUMMYFUNCTION("""COMPUTED_VALUE"""),"2022-03-31 04:12:49 UTC")</f>
        <v>2022-03-31 04:12:49 UTC</v>
      </c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r="6867">
      <c r="A6867" s="2" t="s">
        <v>7490</v>
      </c>
      <c r="B6867" s="1"/>
      <c r="C6867" s="1"/>
      <c r="D6867" s="1"/>
      <c r="E6867" s="1"/>
      <c r="F6867" s="1" t="str">
        <f>IFERROR(__xludf.DUMMYFUNCTION("""COMPUTED_VALUE"""),"2022-03-31 04:12:35 UTC")</f>
        <v>2022-03-31 04:12:35 UTC</v>
      </c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r="6868">
      <c r="A6868" s="2" t="s">
        <v>7491</v>
      </c>
      <c r="B6868" s="1"/>
      <c r="C6868" s="1"/>
      <c r="D6868" s="1"/>
      <c r="E6868" s="1"/>
      <c r="F6868" s="1" t="str">
        <f>IFERROR(__xludf.DUMMYFUNCTION("""COMPUTED_VALUE"""),"2022-03-31 04:12:17 UTC")</f>
        <v>2022-03-31 04:12:17 UTC</v>
      </c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r="6869">
      <c r="A6869" s="2" t="s">
        <v>7492</v>
      </c>
      <c r="B6869" s="1"/>
      <c r="C6869" s="1"/>
      <c r="D6869" s="1"/>
      <c r="E6869" s="1"/>
      <c r="F6869" s="1" t="str">
        <f>IFERROR(__xludf.DUMMYFUNCTION("""COMPUTED_VALUE"""),"2022-03-31 04:11:47 UTC")</f>
        <v>2022-03-31 04:11:47 UTC</v>
      </c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r="6870">
      <c r="A6870" s="2" t="s">
        <v>7493</v>
      </c>
      <c r="B6870" s="1"/>
      <c r="C6870" s="1"/>
      <c r="D6870" s="1"/>
      <c r="E6870" s="1"/>
      <c r="F6870" s="1" t="str">
        <f>IFERROR(__xludf.DUMMYFUNCTION("""COMPUTED_VALUE"""),"2022-03-31 04:11:34 UTC")</f>
        <v>2022-03-31 04:11:34 UTC</v>
      </c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r="6871">
      <c r="A6871" s="2" t="s">
        <v>7494</v>
      </c>
      <c r="B6871" s="1"/>
      <c r="C6871" s="1"/>
      <c r="D6871" s="1"/>
      <c r="E6871" s="1"/>
      <c r="F6871" s="1" t="str">
        <f>IFERROR(__xludf.DUMMYFUNCTION("""COMPUTED_VALUE"""),"2022-03-31 04:11:16 UTC")</f>
        <v>2022-03-31 04:11:16 UTC</v>
      </c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r="6872">
      <c r="A6872" s="2" t="s">
        <v>7495</v>
      </c>
      <c r="B6872" s="1"/>
      <c r="C6872" s="1"/>
      <c r="D6872" s="1"/>
      <c r="E6872" s="1"/>
      <c r="F6872" s="1" t="str">
        <f>IFERROR(__xludf.DUMMYFUNCTION("""COMPUTED_VALUE"""),"2022-03-31 04:10:58 UTC")</f>
        <v>2022-03-31 04:10:58 UTC</v>
      </c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r="6873">
      <c r="A6873" s="2" t="s">
        <v>7496</v>
      </c>
      <c r="B6873" s="1"/>
      <c r="C6873" s="1"/>
      <c r="D6873" s="1"/>
      <c r="E6873" s="1"/>
      <c r="F6873" s="1" t="str">
        <f>IFERROR(__xludf.DUMMYFUNCTION("""COMPUTED_VALUE"""),"2022-03-31 04:10:43 UTC")</f>
        <v>2022-03-31 04:10:43 UTC</v>
      </c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r="6874">
      <c r="A6874" s="2" t="s">
        <v>7497</v>
      </c>
      <c r="B6874" s="1"/>
      <c r="C6874" s="1"/>
      <c r="D6874" s="1"/>
      <c r="E6874" s="1"/>
      <c r="F6874" s="1" t="str">
        <f>IFERROR(__xludf.DUMMYFUNCTION("""COMPUTED_VALUE"""),"2022-03-31 04:10:19 UTC")</f>
        <v>2022-03-31 04:10:19 UTC</v>
      </c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r="6875">
      <c r="A6875" s="2" t="s">
        <v>7498</v>
      </c>
      <c r="B6875" s="1"/>
      <c r="C6875" s="1"/>
      <c r="D6875" s="1"/>
      <c r="E6875" s="1"/>
      <c r="F6875" s="1" t="str">
        <f>IFERROR(__xludf.DUMMYFUNCTION("""COMPUTED_VALUE"""),"2022-03-31 04:10:04 UTC")</f>
        <v>2022-03-31 04:10:04 UTC</v>
      </c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r="6876">
      <c r="A6876" s="2" t="s">
        <v>7499</v>
      </c>
      <c r="B6876" s="1"/>
      <c r="C6876" s="1"/>
      <c r="D6876" s="1"/>
      <c r="E6876" s="1"/>
      <c r="F6876" s="1" t="str">
        <f>IFERROR(__xludf.DUMMYFUNCTION("""COMPUTED_VALUE"""),"2022-03-31 04:09:34 UTC")</f>
        <v>2022-03-31 04:09:34 UTC</v>
      </c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r="6877">
      <c r="A6877" s="2" t="s">
        <v>7500</v>
      </c>
      <c r="B6877" s="1"/>
      <c r="C6877" s="1"/>
      <c r="D6877" s="1"/>
      <c r="E6877" s="1"/>
      <c r="F6877" s="1" t="str">
        <f>IFERROR(__xludf.DUMMYFUNCTION("""COMPUTED_VALUE"""),"2022-03-31 04:09:02 UTC")</f>
        <v>2022-03-31 04:09:02 UTC</v>
      </c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r="6878">
      <c r="A6878" s="2" t="s">
        <v>7500</v>
      </c>
      <c r="B6878" s="1"/>
      <c r="C6878" s="1"/>
      <c r="D6878" s="1"/>
      <c r="E6878" s="1"/>
      <c r="F6878" s="1" t="str">
        <f>IFERROR(__xludf.DUMMYFUNCTION("""COMPUTED_VALUE"""),"2022-03-31 04:09:02 UTC")</f>
        <v>2022-03-31 04:09:02 UTC</v>
      </c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r="6879">
      <c r="A6879" s="2" t="s">
        <v>7501</v>
      </c>
      <c r="B6879" s="1"/>
      <c r="C6879" s="1"/>
      <c r="D6879" s="1"/>
      <c r="E6879" s="1"/>
      <c r="F6879" s="1" t="str">
        <f>IFERROR(__xludf.DUMMYFUNCTION("""COMPUTED_VALUE"""),"2022-03-31 04:08:50 UTC")</f>
        <v>2022-03-31 04:08:50 UTC</v>
      </c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r="6880">
      <c r="A6880" s="2" t="s">
        <v>7502</v>
      </c>
      <c r="B6880" s="1"/>
      <c r="C6880" s="1"/>
      <c r="D6880" s="1"/>
      <c r="E6880" s="1"/>
      <c r="F6880" s="1" t="str">
        <f>IFERROR(__xludf.DUMMYFUNCTION("""COMPUTED_VALUE"""),"2022-03-31 04:08:46 UTC")</f>
        <v>2022-03-31 04:08:46 UTC</v>
      </c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r="6881">
      <c r="A6881" s="2" t="s">
        <v>7503</v>
      </c>
      <c r="B6881" s="1"/>
      <c r="C6881" s="1"/>
      <c r="D6881" s="1"/>
      <c r="E6881" s="1"/>
      <c r="F6881" s="1" t="str">
        <f>IFERROR(__xludf.DUMMYFUNCTION("""COMPUTED_VALUE"""),"2022-03-31 04:08:40 UTC")</f>
        <v>2022-03-31 04:08:40 UTC</v>
      </c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r="6882">
      <c r="A6882" s="2" t="s">
        <v>7504</v>
      </c>
      <c r="B6882" s="1"/>
      <c r="C6882" s="1"/>
      <c r="D6882" s="1"/>
      <c r="E6882" s="1"/>
      <c r="F6882" s="1" t="str">
        <f>IFERROR(__xludf.DUMMYFUNCTION("""COMPUTED_VALUE"""),"2022-03-31 04:08:28 UTC")</f>
        <v>2022-03-31 04:08:28 UTC</v>
      </c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r="6883">
      <c r="A6883" s="2" t="s">
        <v>7504</v>
      </c>
      <c r="B6883" s="1"/>
      <c r="C6883" s="1"/>
      <c r="D6883" s="1"/>
      <c r="E6883" s="1"/>
      <c r="F6883" s="1" t="str">
        <f>IFERROR(__xludf.DUMMYFUNCTION("""COMPUTED_VALUE"""),"2022-03-31 04:08:28 UTC")</f>
        <v>2022-03-31 04:08:28 UTC</v>
      </c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r="6884">
      <c r="A6884" s="2" t="s">
        <v>7505</v>
      </c>
      <c r="B6884" s="1"/>
      <c r="C6884" s="1"/>
      <c r="D6884" s="1"/>
      <c r="E6884" s="1"/>
      <c r="F6884" s="1" t="str">
        <f>IFERROR(__xludf.DUMMYFUNCTION("""COMPUTED_VALUE"""),"2022-03-31 04:07:40 UTC")</f>
        <v>2022-03-31 04:07:40 UTC</v>
      </c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r="6885">
      <c r="A6885" s="2" t="s">
        <v>7505</v>
      </c>
      <c r="B6885" s="1"/>
      <c r="C6885" s="1"/>
      <c r="D6885" s="1"/>
      <c r="E6885" s="1"/>
      <c r="F6885" s="1" t="str">
        <f>IFERROR(__xludf.DUMMYFUNCTION("""COMPUTED_VALUE"""),"2022-03-31 04:07:40 UTC")</f>
        <v>2022-03-31 04:07:40 UTC</v>
      </c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r="6886">
      <c r="A6886" s="2" t="s">
        <v>7506</v>
      </c>
      <c r="B6886" s="1"/>
      <c r="C6886" s="1"/>
      <c r="D6886" s="1"/>
      <c r="E6886" s="1"/>
      <c r="F6886" s="1" t="str">
        <f>IFERROR(__xludf.DUMMYFUNCTION("""COMPUTED_VALUE"""),"2022-03-31 04:00:47 UTC")</f>
        <v>2022-03-31 04:00:47 UTC</v>
      </c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r="6887">
      <c r="A6887" s="2" t="s">
        <v>7506</v>
      </c>
      <c r="B6887" s="1"/>
      <c r="C6887" s="1"/>
      <c r="D6887" s="1"/>
      <c r="E6887" s="1"/>
      <c r="F6887" s="1" t="str">
        <f>IFERROR(__xludf.DUMMYFUNCTION("""COMPUTED_VALUE"""),"2022-03-31 04:00:47 UTC")</f>
        <v>2022-03-31 04:00:47 UTC</v>
      </c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r="6888">
      <c r="A6888" s="2" t="s">
        <v>7507</v>
      </c>
      <c r="B6888" s="1"/>
      <c r="C6888" s="1"/>
      <c r="D6888" s="1"/>
      <c r="E6888" s="1"/>
      <c r="F6888" s="1" t="str">
        <f>IFERROR(__xludf.DUMMYFUNCTION("""COMPUTED_VALUE"""),"2022-03-31 03:58:31 UTC")</f>
        <v>2022-03-31 03:58:31 UTC</v>
      </c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r="6889">
      <c r="A6889" s="2" t="s">
        <v>7507</v>
      </c>
      <c r="B6889" s="1"/>
      <c r="C6889" s="1"/>
      <c r="D6889" s="1"/>
      <c r="E6889" s="1"/>
      <c r="F6889" s="1" t="str">
        <f>IFERROR(__xludf.DUMMYFUNCTION("""COMPUTED_VALUE"""),"2022-03-31 03:58:31 UTC")</f>
        <v>2022-03-31 03:58:31 UTC</v>
      </c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r="6890">
      <c r="A6890" s="2" t="s">
        <v>7508</v>
      </c>
      <c r="B6890" s="1"/>
      <c r="C6890" s="1"/>
      <c r="D6890" s="1"/>
      <c r="E6890" s="1"/>
      <c r="F6890" s="1" t="str">
        <f>IFERROR(__xludf.DUMMYFUNCTION("""COMPUTED_VALUE"""),"2022-03-31 03:50:43 UTC")</f>
        <v>2022-03-31 03:50:43 UTC</v>
      </c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r="6891">
      <c r="A6891" s="2" t="s">
        <v>7509</v>
      </c>
      <c r="B6891" s="1"/>
      <c r="C6891" s="1"/>
      <c r="D6891" s="1"/>
      <c r="E6891" s="1"/>
      <c r="F6891" s="1" t="str">
        <f>IFERROR(__xludf.DUMMYFUNCTION("""COMPUTED_VALUE"""),"2022-03-31 03:50:42 UTC")</f>
        <v>2022-03-31 03:50:42 UTC</v>
      </c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r="6892">
      <c r="A6892" s="2" t="s">
        <v>7510</v>
      </c>
      <c r="B6892" s="1"/>
      <c r="C6892" s="1"/>
      <c r="D6892" s="1"/>
      <c r="E6892" s="1"/>
      <c r="F6892" s="1" t="str">
        <f>IFERROR(__xludf.DUMMYFUNCTION("""COMPUTED_VALUE"""),"2022-03-31 03:48:52 UTC")</f>
        <v>2022-03-31 03:48:52 UTC</v>
      </c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r="6893">
      <c r="A6893" s="2" t="s">
        <v>7510</v>
      </c>
      <c r="B6893" s="1"/>
      <c r="C6893" s="1"/>
      <c r="D6893" s="1"/>
      <c r="E6893" s="1"/>
      <c r="F6893" s="1" t="str">
        <f>IFERROR(__xludf.DUMMYFUNCTION("""COMPUTED_VALUE"""),"2022-03-31 03:48:52 UTC")</f>
        <v>2022-03-31 03:48:52 UTC</v>
      </c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r="6894">
      <c r="A6894" s="2" t="s">
        <v>7511</v>
      </c>
      <c r="B6894" s="1"/>
      <c r="C6894" s="1"/>
      <c r="D6894" s="1"/>
      <c r="E6894" s="1"/>
      <c r="F6894" s="1" t="str">
        <f>IFERROR(__xludf.DUMMYFUNCTION("""COMPUTED_VALUE"""),"2022-03-31 03:48:09 UTC")</f>
        <v>2022-03-31 03:48:09 UTC</v>
      </c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r="6895">
      <c r="A6895" s="2" t="s">
        <v>7512</v>
      </c>
      <c r="B6895" s="1"/>
      <c r="C6895" s="1"/>
      <c r="D6895" s="1"/>
      <c r="E6895" s="1"/>
      <c r="F6895" s="1" t="str">
        <f>IFERROR(__xludf.DUMMYFUNCTION("""COMPUTED_VALUE"""),"2022-03-31 03:47:36 UTC")</f>
        <v>2022-03-31 03:47:36 UTC</v>
      </c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r="6896">
      <c r="A6896" s="2" t="s">
        <v>7512</v>
      </c>
      <c r="B6896" s="1"/>
      <c r="C6896" s="1"/>
      <c r="D6896" s="1"/>
      <c r="E6896" s="1"/>
      <c r="F6896" s="1" t="str">
        <f>IFERROR(__xludf.DUMMYFUNCTION("""COMPUTED_VALUE"""),"2022-03-31 03:47:36 UTC")</f>
        <v>2022-03-31 03:47:36 UTC</v>
      </c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r="6897">
      <c r="A6897" s="2" t="s">
        <v>7513</v>
      </c>
      <c r="B6897" s="1"/>
      <c r="C6897" s="1"/>
      <c r="D6897" s="1"/>
      <c r="E6897" s="1"/>
      <c r="F6897" s="1" t="str">
        <f>IFERROR(__xludf.DUMMYFUNCTION("""COMPUTED_VALUE"""),"2022-03-31 03:40:52 UTC")</f>
        <v>2022-03-31 03:40:52 UTC</v>
      </c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r="6898">
      <c r="A6898" s="2" t="s">
        <v>7514</v>
      </c>
      <c r="B6898" s="1"/>
      <c r="C6898" s="1"/>
      <c r="D6898" s="1"/>
      <c r="E6898" s="1"/>
      <c r="F6898" s="1" t="str">
        <f>IFERROR(__xludf.DUMMYFUNCTION("""COMPUTED_VALUE"""),"2022-03-31 03:36:13 UTC")</f>
        <v>2022-03-31 03:36:13 UTC</v>
      </c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r="6899">
      <c r="A6899" s="2" t="s">
        <v>7515</v>
      </c>
      <c r="B6899" s="1"/>
      <c r="C6899" s="1"/>
      <c r="D6899" s="1"/>
      <c r="E6899" s="1"/>
      <c r="F6899" s="1" t="str">
        <f>IFERROR(__xludf.DUMMYFUNCTION("""COMPUTED_VALUE"""),"2022-03-31 03:08:12 UTC")</f>
        <v>2022-03-31 03:08:12 UTC</v>
      </c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r="6900">
      <c r="A6900" s="2" t="s">
        <v>7516</v>
      </c>
      <c r="B6900" s="1"/>
      <c r="C6900" s="1"/>
      <c r="D6900" s="1"/>
      <c r="E6900" s="1"/>
      <c r="F6900" s="1" t="str">
        <f>IFERROR(__xludf.DUMMYFUNCTION("""COMPUTED_VALUE"""),"2022-03-31 03:06:10 UTC")</f>
        <v>2022-03-31 03:06:10 UTC</v>
      </c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r="6901">
      <c r="A6901" s="2" t="s">
        <v>7516</v>
      </c>
      <c r="B6901" s="1"/>
      <c r="C6901" s="1"/>
      <c r="D6901" s="1"/>
      <c r="E6901" s="1"/>
      <c r="F6901" s="1" t="str">
        <f>IFERROR(__xludf.DUMMYFUNCTION("""COMPUTED_VALUE"""),"2022-03-31 03:06:10 UTC")</f>
        <v>2022-03-31 03:06:10 UTC</v>
      </c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r="6902">
      <c r="A6902" s="2" t="s">
        <v>7517</v>
      </c>
      <c r="B6902" s="1"/>
      <c r="C6902" s="1"/>
      <c r="D6902" s="1"/>
      <c r="E6902" s="1"/>
      <c r="F6902" s="1" t="str">
        <f>IFERROR(__xludf.DUMMYFUNCTION("""COMPUTED_VALUE"""),"2022-03-31 03:01:37 UTC")</f>
        <v>2022-03-31 03:01:37 UTC</v>
      </c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r="6903">
      <c r="A6903" s="2" t="s">
        <v>7517</v>
      </c>
      <c r="B6903" s="1"/>
      <c r="C6903" s="1"/>
      <c r="D6903" s="1"/>
      <c r="E6903" s="1"/>
      <c r="F6903" s="1" t="str">
        <f>IFERROR(__xludf.DUMMYFUNCTION("""COMPUTED_VALUE"""),"2022-03-31 03:01:37 UTC")</f>
        <v>2022-03-31 03:01:37 UTC</v>
      </c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r="6904">
      <c r="A6904" s="2" t="s">
        <v>7518</v>
      </c>
      <c r="B6904" s="1"/>
      <c r="C6904" s="1"/>
      <c r="D6904" s="1"/>
      <c r="E6904" s="1"/>
      <c r="F6904" s="1" t="str">
        <f>IFERROR(__xludf.DUMMYFUNCTION("""COMPUTED_VALUE"""),"2022-03-31 03:00:53 UTC")</f>
        <v>2022-03-31 03:00:53 UTC</v>
      </c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r="6905">
      <c r="A6905" s="2" t="s">
        <v>7518</v>
      </c>
      <c r="B6905" s="1"/>
      <c r="C6905" s="1"/>
      <c r="D6905" s="1"/>
      <c r="E6905" s="1"/>
      <c r="F6905" s="1" t="str">
        <f>IFERROR(__xludf.DUMMYFUNCTION("""COMPUTED_VALUE"""),"2022-03-31 03:00:53 UTC")</f>
        <v>2022-03-31 03:00:53 UTC</v>
      </c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r="6906">
      <c r="A6906" s="2" t="s">
        <v>7519</v>
      </c>
      <c r="B6906" s="1"/>
      <c r="C6906" s="1"/>
      <c r="D6906" s="1"/>
      <c r="E6906" s="1"/>
      <c r="F6906" s="1" t="str">
        <f>IFERROR(__xludf.DUMMYFUNCTION("""COMPUTED_VALUE"""),"2022-03-31 03:00:19 UTC")</f>
        <v>2022-03-31 03:00:19 UTC</v>
      </c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r="6907">
      <c r="A6907" s="2" t="s">
        <v>7519</v>
      </c>
      <c r="B6907" s="1"/>
      <c r="C6907" s="1"/>
      <c r="D6907" s="1"/>
      <c r="E6907" s="1"/>
      <c r="F6907" s="1" t="str">
        <f>IFERROR(__xludf.DUMMYFUNCTION("""COMPUTED_VALUE"""),"2022-03-31 03:00:19 UTC")</f>
        <v>2022-03-31 03:00:19 UTC</v>
      </c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r="6908">
      <c r="A6908" s="2" t="s">
        <v>7520</v>
      </c>
      <c r="B6908" s="1"/>
      <c r="C6908" s="1"/>
      <c r="D6908" s="1"/>
      <c r="E6908" s="1"/>
      <c r="F6908" s="1" t="str">
        <f>IFERROR(__xludf.DUMMYFUNCTION("""COMPUTED_VALUE"""),"2022-03-31 02:59:32 UTC")</f>
        <v>2022-03-31 02:59:32 UTC</v>
      </c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r="6909">
      <c r="A6909" s="2" t="s">
        <v>7521</v>
      </c>
      <c r="B6909" s="1"/>
      <c r="C6909" s="1"/>
      <c r="D6909" s="1"/>
      <c r="E6909" s="1"/>
      <c r="F6909" s="1" t="str">
        <f>IFERROR(__xludf.DUMMYFUNCTION("""COMPUTED_VALUE"""),"2022-03-31 02:59:14 UTC")</f>
        <v>2022-03-31 02:59:14 UTC</v>
      </c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r="6910">
      <c r="A6910" s="2" t="s">
        <v>7522</v>
      </c>
      <c r="B6910" s="1"/>
      <c r="C6910" s="1"/>
      <c r="D6910" s="1"/>
      <c r="E6910" s="1"/>
      <c r="F6910" s="1" t="str">
        <f>IFERROR(__xludf.DUMMYFUNCTION("""COMPUTED_VALUE"""),"2022-03-31 02:58:59 UTC")</f>
        <v>2022-03-31 02:58:59 UTC</v>
      </c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r="6911">
      <c r="A6911" s="2" t="s">
        <v>7523</v>
      </c>
      <c r="B6911" s="1"/>
      <c r="C6911" s="1"/>
      <c r="D6911" s="1"/>
      <c r="E6911" s="1"/>
      <c r="F6911" s="1" t="str">
        <f>IFERROR(__xludf.DUMMYFUNCTION("""COMPUTED_VALUE"""),"2022-03-31 02:58:29 UTC")</f>
        <v>2022-03-31 02:58:29 UTC</v>
      </c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r="6912">
      <c r="A6912" s="2" t="s">
        <v>7524</v>
      </c>
      <c r="B6912" s="1"/>
      <c r="C6912" s="1"/>
      <c r="D6912" s="1"/>
      <c r="E6912" s="1"/>
      <c r="F6912" s="1" t="str">
        <f>IFERROR(__xludf.DUMMYFUNCTION("""COMPUTED_VALUE"""),"2022-03-31 02:58:14 UTC")</f>
        <v>2022-03-31 02:58:14 UTC</v>
      </c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r="6913">
      <c r="A6913" s="2" t="s">
        <v>7525</v>
      </c>
      <c r="B6913" s="1"/>
      <c r="C6913" s="1"/>
      <c r="D6913" s="1"/>
      <c r="E6913" s="1"/>
      <c r="F6913" s="1" t="str">
        <f>IFERROR(__xludf.DUMMYFUNCTION("""COMPUTED_VALUE"""),"2022-03-31 02:57:55 UTC")</f>
        <v>2022-03-31 02:57:55 UTC</v>
      </c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r="6914">
      <c r="A6914" s="2" t="s">
        <v>7526</v>
      </c>
      <c r="B6914" s="1"/>
      <c r="C6914" s="1"/>
      <c r="D6914" s="1"/>
      <c r="E6914" s="1"/>
      <c r="F6914" s="1" t="str">
        <f>IFERROR(__xludf.DUMMYFUNCTION("""COMPUTED_VALUE"""),"2022-03-31 02:57:29 UTC")</f>
        <v>2022-03-31 02:57:29 UTC</v>
      </c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r="6915">
      <c r="A6915" s="2" t="s">
        <v>7527</v>
      </c>
      <c r="B6915" s="1"/>
      <c r="C6915" s="1"/>
      <c r="D6915" s="1"/>
      <c r="E6915" s="1"/>
      <c r="F6915" s="1" t="str">
        <f>IFERROR(__xludf.DUMMYFUNCTION("""COMPUTED_VALUE"""),"2022-03-31 02:57:09 UTC")</f>
        <v>2022-03-31 02:57:09 UTC</v>
      </c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r="6916">
      <c r="A6916" s="2" t="s">
        <v>7528</v>
      </c>
      <c r="B6916" s="1"/>
      <c r="C6916" s="1"/>
      <c r="D6916" s="1"/>
      <c r="E6916" s="1"/>
      <c r="F6916" s="1" t="str">
        <f>IFERROR(__xludf.DUMMYFUNCTION("""COMPUTED_VALUE"""),"2022-03-31 02:56:52 UTC")</f>
        <v>2022-03-31 02:56:52 UTC</v>
      </c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r="6917">
      <c r="A6917" s="2" t="s">
        <v>7529</v>
      </c>
      <c r="B6917" s="1"/>
      <c r="C6917" s="1"/>
      <c r="D6917" s="1"/>
      <c r="E6917" s="1"/>
      <c r="F6917" s="1" t="str">
        <f>IFERROR(__xludf.DUMMYFUNCTION("""COMPUTED_VALUE"""),"2022-03-31 02:56:35 UTC")</f>
        <v>2022-03-31 02:56:35 UTC</v>
      </c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r="6918">
      <c r="A6918" s="2" t="s">
        <v>7530</v>
      </c>
      <c r="B6918" s="1"/>
      <c r="C6918" s="1"/>
      <c r="D6918" s="1"/>
      <c r="E6918" s="1"/>
      <c r="F6918" s="1" t="str">
        <f>IFERROR(__xludf.DUMMYFUNCTION("""COMPUTED_VALUE"""),"2022-03-31 02:56:19 UTC")</f>
        <v>2022-03-31 02:56:19 UTC</v>
      </c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r="6919">
      <c r="A6919" s="2" t="s">
        <v>7531</v>
      </c>
      <c r="B6919" s="1"/>
      <c r="C6919" s="1"/>
      <c r="D6919" s="1"/>
      <c r="E6919" s="1"/>
      <c r="F6919" s="1" t="str">
        <f>IFERROR(__xludf.DUMMYFUNCTION("""COMPUTED_VALUE"""),"2022-03-31 02:55:49 UTC")</f>
        <v>2022-03-31 02:55:49 UTC</v>
      </c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r="6920">
      <c r="A6920" s="2" t="s">
        <v>7532</v>
      </c>
      <c r="B6920" s="1"/>
      <c r="C6920" s="1"/>
      <c r="D6920" s="1"/>
      <c r="E6920" s="1"/>
      <c r="F6920" s="1" t="str">
        <f>IFERROR(__xludf.DUMMYFUNCTION("""COMPUTED_VALUE"""),"2022-03-31 02:55:45 UTC")</f>
        <v>2022-03-31 02:55:45 UTC</v>
      </c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r="6921">
      <c r="A6921" s="2" t="s">
        <v>7533</v>
      </c>
      <c r="B6921" s="1"/>
      <c r="C6921" s="1"/>
      <c r="D6921" s="1"/>
      <c r="E6921" s="1"/>
      <c r="F6921" s="1" t="str">
        <f>IFERROR(__xludf.DUMMYFUNCTION("""COMPUTED_VALUE"""),"2022-03-31 02:54:59 UTC")</f>
        <v>2022-03-31 02:54:59 UTC</v>
      </c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r="6922">
      <c r="A6922" s="2" t="s">
        <v>7533</v>
      </c>
      <c r="B6922" s="1"/>
      <c r="C6922" s="1"/>
      <c r="D6922" s="1"/>
      <c r="E6922" s="1"/>
      <c r="F6922" s="1" t="str">
        <f>IFERROR(__xludf.DUMMYFUNCTION("""COMPUTED_VALUE"""),"2022-03-31 02:54:59 UTC")</f>
        <v>2022-03-31 02:54:59 UTC</v>
      </c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r="6923">
      <c r="A6923" s="2" t="s">
        <v>7534</v>
      </c>
      <c r="B6923" s="1"/>
      <c r="C6923" s="1"/>
      <c r="D6923" s="1"/>
      <c r="E6923" s="1"/>
      <c r="F6923" s="1" t="str">
        <f>IFERROR(__xludf.DUMMYFUNCTION("""COMPUTED_VALUE"""),"2022-03-31 02:54:22 UTC")</f>
        <v>2022-03-31 02:54:22 UTC</v>
      </c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r="6924">
      <c r="A6924" s="2" t="s">
        <v>7535</v>
      </c>
      <c r="B6924" s="1"/>
      <c r="C6924" s="1"/>
      <c r="D6924" s="1"/>
      <c r="E6924" s="1"/>
      <c r="F6924" s="1" t="str">
        <f>IFERROR(__xludf.DUMMYFUNCTION("""COMPUTED_VALUE"""),"2022-03-31 02:54:12 UTC")</f>
        <v>2022-03-31 02:54:12 UTC</v>
      </c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r="6925">
      <c r="A6925" s="2" t="s">
        <v>7536</v>
      </c>
      <c r="B6925" s="1"/>
      <c r="C6925" s="1"/>
      <c r="D6925" s="1"/>
      <c r="E6925" s="1"/>
      <c r="F6925" s="1" t="str">
        <f>IFERROR(__xludf.DUMMYFUNCTION("""COMPUTED_VALUE"""),"2022-03-31 02:53:45 UTC")</f>
        <v>2022-03-31 02:53:45 UTC</v>
      </c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r="6926">
      <c r="A6926" s="2" t="s">
        <v>7537</v>
      </c>
      <c r="B6926" s="1"/>
      <c r="C6926" s="1"/>
      <c r="D6926" s="1"/>
      <c r="E6926" s="1"/>
      <c r="F6926" s="1" t="str">
        <f>IFERROR(__xludf.DUMMYFUNCTION("""COMPUTED_VALUE"""),"2022-03-31 02:53:39 UTC")</f>
        <v>2022-03-31 02:53:39 UTC</v>
      </c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r="6927">
      <c r="A6927" s="2" t="s">
        <v>7538</v>
      </c>
      <c r="B6927" s="1"/>
      <c r="C6927" s="1"/>
      <c r="D6927" s="1"/>
      <c r="E6927" s="1"/>
      <c r="F6927" s="1" t="str">
        <f>IFERROR(__xludf.DUMMYFUNCTION("""COMPUTED_VALUE"""),"2022-03-31 02:53:07 UTC")</f>
        <v>2022-03-31 02:53:07 UTC</v>
      </c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r="6928">
      <c r="A6928" s="2" t="s">
        <v>7538</v>
      </c>
      <c r="B6928" s="1"/>
      <c r="C6928" s="1"/>
      <c r="D6928" s="1"/>
      <c r="E6928" s="1"/>
      <c r="F6928" s="1" t="str">
        <f>IFERROR(__xludf.DUMMYFUNCTION("""COMPUTED_VALUE"""),"2022-03-31 02:53:07 UTC")</f>
        <v>2022-03-31 02:53:07 UTC</v>
      </c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r="6929">
      <c r="A6929" s="2" t="s">
        <v>7539</v>
      </c>
      <c r="B6929" s="1"/>
      <c r="C6929" s="1"/>
      <c r="D6929" s="1"/>
      <c r="E6929" s="1"/>
      <c r="F6929" s="1" t="str">
        <f>IFERROR(__xludf.DUMMYFUNCTION("""COMPUTED_VALUE"""),"2022-03-31 02:52:29 UTC")</f>
        <v>2022-03-31 02:52:29 UTC</v>
      </c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r="6930">
      <c r="A6930" s="2" t="s">
        <v>7540</v>
      </c>
      <c r="B6930" s="1"/>
      <c r="C6930" s="1"/>
      <c r="D6930" s="1"/>
      <c r="E6930" s="1"/>
      <c r="F6930" s="1" t="str">
        <f>IFERROR(__xludf.DUMMYFUNCTION("""COMPUTED_VALUE"""),"2022-03-31 02:51:58 UTC")</f>
        <v>2022-03-31 02:51:58 UTC</v>
      </c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r="6931">
      <c r="A6931" s="2" t="s">
        <v>7540</v>
      </c>
      <c r="B6931" s="1"/>
      <c r="C6931" s="1"/>
      <c r="D6931" s="1"/>
      <c r="E6931" s="1"/>
      <c r="F6931" s="1" t="str">
        <f>IFERROR(__xludf.DUMMYFUNCTION("""COMPUTED_VALUE"""),"2022-03-31 02:51:58 UTC")</f>
        <v>2022-03-31 02:51:58 UTC</v>
      </c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r="6932">
      <c r="A6932" s="2" t="s">
        <v>7541</v>
      </c>
      <c r="B6932" s="1"/>
      <c r="C6932" s="1"/>
      <c r="D6932" s="1"/>
      <c r="E6932" s="1"/>
      <c r="F6932" s="1" t="str">
        <f>IFERROR(__xludf.DUMMYFUNCTION("""COMPUTED_VALUE"""),"2022-03-31 02:47:19 UTC")</f>
        <v>2022-03-31 02:47:19 UTC</v>
      </c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r="6933">
      <c r="A6933" s="2" t="s">
        <v>7542</v>
      </c>
      <c r="B6933" s="1"/>
      <c r="C6933" s="1"/>
      <c r="D6933" s="1"/>
      <c r="E6933" s="1"/>
      <c r="F6933" s="1" t="str">
        <f>IFERROR(__xludf.DUMMYFUNCTION("""COMPUTED_VALUE"""),"2022-03-31 02:46:31 UTC")</f>
        <v>2022-03-31 02:46:31 UTC</v>
      </c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r="6934">
      <c r="A6934" s="2" t="s">
        <v>7543</v>
      </c>
      <c r="B6934" s="1"/>
      <c r="C6934" s="1"/>
      <c r="D6934" s="1"/>
      <c r="E6934" s="1"/>
      <c r="F6934" s="1" t="str">
        <f>IFERROR(__xludf.DUMMYFUNCTION("""COMPUTED_VALUE"""),"2022-03-31 02:45:31 UTC")</f>
        <v>2022-03-31 02:45:31 UTC</v>
      </c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r="6935">
      <c r="A6935" s="2" t="s">
        <v>7544</v>
      </c>
      <c r="B6935" s="1"/>
      <c r="C6935" s="1"/>
      <c r="D6935" s="1"/>
      <c r="E6935" s="1"/>
      <c r="F6935" s="1" t="str">
        <f>IFERROR(__xludf.DUMMYFUNCTION("""COMPUTED_VALUE"""),"2022-03-31 02:43:50 UTC")</f>
        <v>2022-03-31 02:43:50 UTC</v>
      </c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r="6936">
      <c r="A6936" s="2" t="s">
        <v>7545</v>
      </c>
      <c r="B6936" s="1"/>
      <c r="C6936" s="1"/>
      <c r="D6936" s="1"/>
      <c r="E6936" s="1"/>
      <c r="F6936" s="1" t="str">
        <f>IFERROR(__xludf.DUMMYFUNCTION("""COMPUTED_VALUE"""),"2022-03-31 02:42:42 UTC")</f>
        <v>2022-03-31 02:42:42 UTC</v>
      </c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r="6937">
      <c r="A6937" s="2" t="s">
        <v>7546</v>
      </c>
      <c r="B6937" s="1"/>
      <c r="C6937" s="1"/>
      <c r="D6937" s="1"/>
      <c r="E6937" s="1"/>
      <c r="F6937" s="1" t="str">
        <f>IFERROR(__xludf.DUMMYFUNCTION("""COMPUTED_VALUE"""),"2022-03-31 02:42:11 UTC")</f>
        <v>2022-03-31 02:42:11 UTC</v>
      </c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r="6938">
      <c r="A6938" s="2" t="s">
        <v>7547</v>
      </c>
      <c r="B6938" s="1"/>
      <c r="C6938" s="1"/>
      <c r="D6938" s="1"/>
      <c r="E6938" s="1"/>
      <c r="F6938" s="1" t="str">
        <f>IFERROR(__xludf.DUMMYFUNCTION("""COMPUTED_VALUE"""),"2022-03-31 02:41:33 UTC")</f>
        <v>2022-03-31 02:41:33 UTC</v>
      </c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r="6939">
      <c r="A6939" s="2" t="s">
        <v>7548</v>
      </c>
      <c r="B6939" s="1"/>
      <c r="C6939" s="1"/>
      <c r="D6939" s="1"/>
      <c r="E6939" s="1"/>
      <c r="F6939" s="1" t="str">
        <f>IFERROR(__xludf.DUMMYFUNCTION("""COMPUTED_VALUE"""),"2022-03-31 02:38:33 UTC")</f>
        <v>2022-03-31 02:38:33 UTC</v>
      </c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r="6940">
      <c r="A6940" s="2" t="s">
        <v>7549</v>
      </c>
      <c r="B6940" s="1"/>
      <c r="C6940" s="1"/>
      <c r="D6940" s="1"/>
      <c r="E6940" s="1"/>
      <c r="F6940" s="1" t="str">
        <f>IFERROR(__xludf.DUMMYFUNCTION("""COMPUTED_VALUE"""),"2022-03-31 02:37:55 UTC")</f>
        <v>2022-03-31 02:37:55 UTC</v>
      </c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r="6941">
      <c r="A6941" s="2" t="s">
        <v>7550</v>
      </c>
      <c r="B6941" s="1"/>
      <c r="C6941" s="1"/>
      <c r="D6941" s="1"/>
      <c r="E6941" s="1"/>
      <c r="F6941" s="1" t="str">
        <f>IFERROR(__xludf.DUMMYFUNCTION("""COMPUTED_VALUE"""),"2022-03-31 02:35:53 UTC")</f>
        <v>2022-03-31 02:35:53 UTC</v>
      </c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r="6942">
      <c r="A6942" s="2" t="s">
        <v>7551</v>
      </c>
      <c r="B6942" s="1"/>
      <c r="C6942" s="1"/>
      <c r="D6942" s="1"/>
      <c r="E6942" s="1"/>
      <c r="F6942" s="1" t="str">
        <f>IFERROR(__xludf.DUMMYFUNCTION("""COMPUTED_VALUE"""),"2022-03-31 02:34:33 UTC")</f>
        <v>2022-03-31 02:34:33 UTC</v>
      </c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r="6943">
      <c r="A6943" s="2" t="s">
        <v>7552</v>
      </c>
      <c r="B6943" s="1"/>
      <c r="C6943" s="1"/>
      <c r="D6943" s="1"/>
      <c r="E6943" s="1"/>
      <c r="F6943" s="1" t="str">
        <f>IFERROR(__xludf.DUMMYFUNCTION("""COMPUTED_VALUE"""),"2022-03-31 02:33:59 UTC")</f>
        <v>2022-03-31 02:33:59 UTC</v>
      </c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r="6944">
      <c r="A6944" s="2" t="s">
        <v>7553</v>
      </c>
      <c r="B6944" s="1"/>
      <c r="C6944" s="1"/>
      <c r="D6944" s="1"/>
      <c r="E6944" s="1"/>
      <c r="F6944" s="1" t="str">
        <f>IFERROR(__xludf.DUMMYFUNCTION("""COMPUTED_VALUE"""),"2022-03-31 02:33:10 UTC")</f>
        <v>2022-03-31 02:33:10 UTC</v>
      </c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r="6945">
      <c r="A6945" s="2" t="s">
        <v>7554</v>
      </c>
      <c r="B6945" s="1"/>
      <c r="C6945" s="1"/>
      <c r="D6945" s="1"/>
      <c r="E6945" s="1"/>
      <c r="F6945" s="1" t="str">
        <f>IFERROR(__xludf.DUMMYFUNCTION("""COMPUTED_VALUE"""),"2022-03-31 02:31:29 UTC")</f>
        <v>2022-03-31 02:31:29 UTC</v>
      </c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r="6946">
      <c r="A6946" s="2" t="s">
        <v>7555</v>
      </c>
      <c r="B6946" s="1"/>
      <c r="C6946" s="1"/>
      <c r="D6946" s="1"/>
      <c r="E6946" s="1"/>
      <c r="F6946" s="1" t="str">
        <f>IFERROR(__xludf.DUMMYFUNCTION("""COMPUTED_VALUE"""),"2022-03-31 02:29:58 UTC")</f>
        <v>2022-03-31 02:29:58 UTC</v>
      </c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r="6947">
      <c r="A6947" s="2" t="s">
        <v>7556</v>
      </c>
      <c r="B6947" s="1"/>
      <c r="C6947" s="1"/>
      <c r="D6947" s="1"/>
      <c r="E6947" s="1"/>
      <c r="F6947" s="1" t="str">
        <f>IFERROR(__xludf.DUMMYFUNCTION("""COMPUTED_VALUE"""),"2022-03-31 02:29:55 UTC")</f>
        <v>2022-03-31 02:29:55 UTC</v>
      </c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r="6948">
      <c r="A6948" s="2" t="s">
        <v>7557</v>
      </c>
      <c r="B6948" s="1"/>
      <c r="C6948" s="1"/>
      <c r="D6948" s="1"/>
      <c r="E6948" s="1"/>
      <c r="F6948" s="1" t="str">
        <f>IFERROR(__xludf.DUMMYFUNCTION("""COMPUTED_VALUE"""),"2022-03-31 02:29:01 UTC")</f>
        <v>2022-03-31 02:29:01 UTC</v>
      </c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r="6949">
      <c r="A6949" s="2" t="s">
        <v>7557</v>
      </c>
      <c r="B6949" s="1"/>
      <c r="C6949" s="1"/>
      <c r="D6949" s="1"/>
      <c r="E6949" s="1"/>
      <c r="F6949" s="1" t="str">
        <f>IFERROR(__xludf.DUMMYFUNCTION("""COMPUTED_VALUE"""),"2022-03-31 02:29:01 UTC")</f>
        <v>2022-03-31 02:29:01 UTC</v>
      </c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r="6950">
      <c r="A6950" s="2" t="s">
        <v>7558</v>
      </c>
      <c r="B6950" s="1"/>
      <c r="C6950" s="1"/>
      <c r="D6950" s="1"/>
      <c r="E6950" s="1"/>
      <c r="F6950" s="1" t="str">
        <f>IFERROR(__xludf.DUMMYFUNCTION("""COMPUTED_VALUE"""),"2022-03-31 02:27:59 UTC")</f>
        <v>2022-03-31 02:27:59 UTC</v>
      </c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r="6951">
      <c r="A6951" s="2" t="s">
        <v>7558</v>
      </c>
      <c r="B6951" s="1"/>
      <c r="C6951" s="1"/>
      <c r="D6951" s="1"/>
      <c r="E6951" s="1"/>
      <c r="F6951" s="1" t="str">
        <f>IFERROR(__xludf.DUMMYFUNCTION("""COMPUTED_VALUE"""),"2022-03-31 02:27:59 UTC")</f>
        <v>2022-03-31 02:27:59 UTC</v>
      </c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r="6952">
      <c r="A6952" s="2" t="s">
        <v>7559</v>
      </c>
      <c r="B6952" s="1"/>
      <c r="C6952" s="1"/>
      <c r="D6952" s="1"/>
      <c r="E6952" s="1"/>
      <c r="F6952" s="1" t="str">
        <f>IFERROR(__xludf.DUMMYFUNCTION("""COMPUTED_VALUE"""),"2022-03-31 02:27:25 UTC")</f>
        <v>2022-03-31 02:27:25 UTC</v>
      </c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r="6953">
      <c r="A6953" s="2" t="s">
        <v>7559</v>
      </c>
      <c r="B6953" s="1"/>
      <c r="C6953" s="1"/>
      <c r="D6953" s="1"/>
      <c r="E6953" s="1"/>
      <c r="F6953" s="1" t="str">
        <f>IFERROR(__xludf.DUMMYFUNCTION("""COMPUTED_VALUE"""),"2022-03-31 02:27:25 UTC")</f>
        <v>2022-03-31 02:27:25 UTC</v>
      </c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r="6954">
      <c r="A6954" s="2" t="s">
        <v>7560</v>
      </c>
      <c r="B6954" s="1"/>
      <c r="C6954" s="1"/>
      <c r="D6954" s="1"/>
      <c r="E6954" s="1"/>
      <c r="F6954" s="1" t="str">
        <f>IFERROR(__xludf.DUMMYFUNCTION("""COMPUTED_VALUE"""),"2022-03-31 02:26:49 UTC")</f>
        <v>2022-03-31 02:26:49 UTC</v>
      </c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r="6955">
      <c r="A6955" s="2" t="s">
        <v>7561</v>
      </c>
      <c r="B6955" s="1"/>
      <c r="C6955" s="1"/>
      <c r="D6955" s="1"/>
      <c r="E6955" s="1"/>
      <c r="F6955" s="1" t="str">
        <f>IFERROR(__xludf.DUMMYFUNCTION("""COMPUTED_VALUE"""),"2022-03-31 02:26:48 UTC")</f>
        <v>2022-03-31 02:26:48 UTC</v>
      </c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r="6956">
      <c r="A6956" s="2" t="s">
        <v>7562</v>
      </c>
      <c r="B6956" s="1"/>
      <c r="C6956" s="1"/>
      <c r="D6956" s="1"/>
      <c r="E6956" s="1"/>
      <c r="F6956" s="1" t="str">
        <f>IFERROR(__xludf.DUMMYFUNCTION("""COMPUTED_VALUE"""),"2022-03-31 01:35:46 UTC")</f>
        <v>2022-03-31 01:35:46 UTC</v>
      </c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r="6957">
      <c r="A6957" s="2" t="s">
        <v>7563</v>
      </c>
      <c r="B6957" s="1"/>
      <c r="C6957" s="1"/>
      <c r="D6957" s="1"/>
      <c r="E6957" s="1"/>
      <c r="F6957" s="1" t="str">
        <f>IFERROR(__xludf.DUMMYFUNCTION("""COMPUTED_VALUE"""),"2022-03-31 00:45:26 UTC")</f>
        <v>2022-03-31 00:45:26 UTC</v>
      </c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r="6958">
      <c r="A6958" s="2" t="s">
        <v>7564</v>
      </c>
      <c r="B6958" s="1"/>
      <c r="C6958" s="1"/>
      <c r="D6958" s="1"/>
      <c r="E6958" s="1"/>
      <c r="F6958" s="1" t="str">
        <f>IFERROR(__xludf.DUMMYFUNCTION("""COMPUTED_VALUE"""),"2022-03-31 00:31:36 UTC")</f>
        <v>2022-03-31 00:31:36 UTC</v>
      </c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r="6959">
      <c r="A6959" s="2" t="s">
        <v>7565</v>
      </c>
      <c r="B6959" s="1"/>
      <c r="C6959" s="1"/>
      <c r="D6959" s="1"/>
      <c r="E6959" s="1"/>
      <c r="F6959" s="1" t="str">
        <f>IFERROR(__xludf.DUMMYFUNCTION("""COMPUTED_VALUE"""),"2022-03-30 23:44:59 UTC")</f>
        <v>2022-03-30 23:44:59 UTC</v>
      </c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r="6960">
      <c r="A6960" s="2" t="s">
        <v>7566</v>
      </c>
      <c r="B6960" s="1"/>
      <c r="C6960" s="1"/>
      <c r="D6960" s="1"/>
      <c r="E6960" s="1"/>
      <c r="F6960" s="1" t="str">
        <f>IFERROR(__xludf.DUMMYFUNCTION("""COMPUTED_VALUE"""),"2022-03-30 23:02:32 UTC")</f>
        <v>2022-03-30 23:02:32 UTC</v>
      </c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r="6961">
      <c r="A6961" s="2" t="s">
        <v>7567</v>
      </c>
      <c r="B6961" s="1"/>
      <c r="C6961" s="1"/>
      <c r="D6961" s="1"/>
      <c r="E6961" s="1"/>
      <c r="F6961" s="1" t="str">
        <f>IFERROR(__xludf.DUMMYFUNCTION("""COMPUTED_VALUE"""),"2022-03-30 19:22:20 UTC")</f>
        <v>2022-03-30 19:22:20 UTC</v>
      </c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r="6962">
      <c r="A6962" s="2" t="s">
        <v>7568</v>
      </c>
      <c r="B6962" s="1"/>
      <c r="C6962" s="1"/>
      <c r="D6962" s="1"/>
      <c r="E6962" s="1"/>
      <c r="F6962" s="1" t="str">
        <f>IFERROR(__xludf.DUMMYFUNCTION("""COMPUTED_VALUE"""),"2022-03-30 19:21:47 UTC")</f>
        <v>2022-03-30 19:21:47 UTC</v>
      </c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r="6963">
      <c r="A6963" s="2" t="s">
        <v>7569</v>
      </c>
      <c r="B6963" s="1"/>
      <c r="C6963" s="1"/>
      <c r="D6963" s="1"/>
      <c r="E6963" s="1"/>
      <c r="F6963" s="1" t="str">
        <f>IFERROR(__xludf.DUMMYFUNCTION("""COMPUTED_VALUE"""),"2022-03-30 19:21:00 UTC")</f>
        <v>2022-03-30 19:21:00 UTC</v>
      </c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r="6964">
      <c r="A6964" s="2" t="s">
        <v>7570</v>
      </c>
      <c r="B6964" s="1"/>
      <c r="C6964" s="1"/>
      <c r="D6964" s="1"/>
      <c r="E6964" s="1"/>
      <c r="F6964" s="1" t="str">
        <f>IFERROR(__xludf.DUMMYFUNCTION("""COMPUTED_VALUE"""),"2022-03-30 19:20:49 UTC")</f>
        <v>2022-03-30 19:20:49 UTC</v>
      </c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r="6965">
      <c r="A6965" s="2" t="s">
        <v>7571</v>
      </c>
      <c r="B6965" s="1"/>
      <c r="C6965" s="1"/>
      <c r="D6965" s="1"/>
      <c r="E6965" s="1"/>
      <c r="F6965" s="1" t="str">
        <f>IFERROR(__xludf.DUMMYFUNCTION("""COMPUTED_VALUE"""),"2022-03-30 18:39:01 UTC")</f>
        <v>2022-03-30 18:39:01 UTC</v>
      </c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r="6966">
      <c r="A6966" s="2" t="s">
        <v>7572</v>
      </c>
      <c r="B6966" s="1"/>
      <c r="C6966" s="1"/>
      <c r="D6966" s="1"/>
      <c r="E6966" s="1"/>
      <c r="F6966" s="1" t="str">
        <f>IFERROR(__xludf.DUMMYFUNCTION("""COMPUTED_VALUE"""),"2022-03-30 17:33:42 UTC")</f>
        <v>2022-03-30 17:33:42 UTC</v>
      </c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r="6967">
      <c r="A6967" s="2" t="s">
        <v>7573</v>
      </c>
      <c r="B6967" s="1"/>
      <c r="C6967" s="1"/>
      <c r="D6967" s="1"/>
      <c r="E6967" s="1"/>
      <c r="F6967" s="1" t="str">
        <f>IFERROR(__xludf.DUMMYFUNCTION("""COMPUTED_VALUE"""),"2022-03-30 16:49:58 UTC")</f>
        <v>2022-03-30 16:49:58 UTC</v>
      </c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r="6968">
      <c r="A6968" s="2" t="s">
        <v>7574</v>
      </c>
      <c r="B6968" s="1"/>
      <c r="C6968" s="1"/>
      <c r="D6968" s="1"/>
      <c r="E6968" s="1"/>
      <c r="F6968" s="1" t="str">
        <f>IFERROR(__xludf.DUMMYFUNCTION("""COMPUTED_VALUE"""),"2022-03-30 16:49:42 UTC")</f>
        <v>2022-03-30 16:49:42 UTC</v>
      </c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r="6969">
      <c r="A6969" s="2" t="s">
        <v>7575</v>
      </c>
      <c r="B6969" s="1"/>
      <c r="C6969" s="1"/>
      <c r="D6969" s="1"/>
      <c r="E6969" s="1"/>
      <c r="F6969" s="1" t="str">
        <f>IFERROR(__xludf.DUMMYFUNCTION("""COMPUTED_VALUE"""),"2022-03-30 16:47:23 UTC")</f>
        <v>2022-03-30 16:47:23 UTC</v>
      </c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r="6970">
      <c r="A6970" s="2" t="s">
        <v>7576</v>
      </c>
      <c r="B6970" s="1"/>
      <c r="C6970" s="1"/>
      <c r="D6970" s="1"/>
      <c r="E6970" s="1"/>
      <c r="F6970" s="1" t="str">
        <f>IFERROR(__xludf.DUMMYFUNCTION("""COMPUTED_VALUE"""),"2022-03-30 16:47:20 UTC")</f>
        <v>2022-03-30 16:47:20 UTC</v>
      </c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r="6971">
      <c r="A6971" s="2" t="s">
        <v>7577</v>
      </c>
      <c r="B6971" s="1"/>
      <c r="C6971" s="1"/>
      <c r="D6971" s="1"/>
      <c r="E6971" s="1"/>
      <c r="F6971" s="1" t="str">
        <f>IFERROR(__xludf.DUMMYFUNCTION("""COMPUTED_VALUE"""),"2022-03-30 16:47:19 UTC")</f>
        <v>2022-03-30 16:47:19 UTC</v>
      </c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r="6972">
      <c r="A6972" s="2" t="s">
        <v>7578</v>
      </c>
      <c r="B6972" s="1"/>
      <c r="C6972" s="1"/>
      <c r="D6972" s="1"/>
      <c r="E6972" s="1"/>
      <c r="F6972" s="1" t="str">
        <f>IFERROR(__xludf.DUMMYFUNCTION("""COMPUTED_VALUE"""),"2022-03-30 16:47:18 UTC")</f>
        <v>2022-03-30 16:47:18 UTC</v>
      </c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r="6973">
      <c r="A6973" s="2" t="s">
        <v>7579</v>
      </c>
      <c r="B6973" s="1"/>
      <c r="C6973" s="1"/>
      <c r="D6973" s="1"/>
      <c r="E6973" s="1"/>
      <c r="F6973" s="1" t="str">
        <f>IFERROR(__xludf.DUMMYFUNCTION("""COMPUTED_VALUE"""),"2022-03-30 16:47:17 UTC")</f>
        <v>2022-03-30 16:47:17 UTC</v>
      </c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r="6974">
      <c r="A6974" s="2" t="s">
        <v>7580</v>
      </c>
      <c r="B6974" s="1"/>
      <c r="C6974" s="1"/>
      <c r="D6974" s="1"/>
      <c r="E6974" s="1"/>
      <c r="F6974" s="1" t="str">
        <f>IFERROR(__xludf.DUMMYFUNCTION("""COMPUTED_VALUE"""),"2022-03-30 16:47:15 UTC")</f>
        <v>2022-03-30 16:47:15 UTC</v>
      </c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r="6975">
      <c r="A6975" s="2" t="s">
        <v>7581</v>
      </c>
      <c r="B6975" s="1"/>
      <c r="C6975" s="1"/>
      <c r="D6975" s="1"/>
      <c r="E6975" s="1"/>
      <c r="F6975" s="1" t="str">
        <f>IFERROR(__xludf.DUMMYFUNCTION("""COMPUTED_VALUE"""),"2022-03-30 16:47:10 UTC")</f>
        <v>2022-03-30 16:47:10 UTC</v>
      </c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r="6976">
      <c r="A6976" s="2" t="s">
        <v>7582</v>
      </c>
      <c r="B6976" s="1"/>
      <c r="C6976" s="1"/>
      <c r="D6976" s="1"/>
      <c r="E6976" s="1"/>
      <c r="F6976" s="1" t="str">
        <f>IFERROR(__xludf.DUMMYFUNCTION("""COMPUTED_VALUE"""),"2022-03-30 16:47:09 UTC")</f>
        <v>2022-03-30 16:47:09 UTC</v>
      </c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r="6977">
      <c r="A6977" s="2" t="s">
        <v>7583</v>
      </c>
      <c r="B6977" s="1"/>
      <c r="C6977" s="1"/>
      <c r="D6977" s="1"/>
      <c r="E6977" s="1"/>
      <c r="F6977" s="1" t="str">
        <f>IFERROR(__xludf.DUMMYFUNCTION("""COMPUTED_VALUE"""),"2022-03-30 16:47:08 UTC")</f>
        <v>2022-03-30 16:47:08 UTC</v>
      </c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r="6978">
      <c r="A6978" s="2" t="s">
        <v>7584</v>
      </c>
      <c r="B6978" s="1"/>
      <c r="C6978" s="1"/>
      <c r="D6978" s="1"/>
      <c r="E6978" s="1"/>
      <c r="F6978" s="1" t="str">
        <f>IFERROR(__xludf.DUMMYFUNCTION("""COMPUTED_VALUE"""),"2022-03-30 16:47:06 UTC")</f>
        <v>2022-03-30 16:47:06 UTC</v>
      </c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r="6979">
      <c r="A6979" s="2" t="s">
        <v>7585</v>
      </c>
      <c r="B6979" s="1"/>
      <c r="C6979" s="1"/>
      <c r="D6979" s="1"/>
      <c r="E6979" s="1"/>
      <c r="F6979" s="1" t="str">
        <f>IFERROR(__xludf.DUMMYFUNCTION("""COMPUTED_VALUE"""),"2022-03-30 16:47:00 UTC")</f>
        <v>2022-03-30 16:47:00 UTC</v>
      </c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r="6980">
      <c r="A6980" s="2" t="s">
        <v>7586</v>
      </c>
      <c r="B6980" s="1"/>
      <c r="C6980" s="1"/>
      <c r="D6980" s="1"/>
      <c r="E6980" s="1"/>
      <c r="F6980" s="1" t="str">
        <f>IFERROR(__xludf.DUMMYFUNCTION("""COMPUTED_VALUE"""),"2022-03-30 16:20:48 UTC")</f>
        <v>2022-03-30 16:20:48 UTC</v>
      </c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r="6981">
      <c r="A6981" s="2" t="s">
        <v>7587</v>
      </c>
      <c r="B6981" s="1"/>
      <c r="C6981" s="1"/>
      <c r="D6981" s="1"/>
      <c r="E6981" s="1"/>
      <c r="F6981" s="1" t="str">
        <f>IFERROR(__xludf.DUMMYFUNCTION("""COMPUTED_VALUE"""),"2022-03-30 16:06:53 UTC")</f>
        <v>2022-03-30 16:06:53 UTC</v>
      </c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r="6982">
      <c r="A6982" s="2" t="s">
        <v>7588</v>
      </c>
      <c r="B6982" s="1"/>
      <c r="C6982" s="1"/>
      <c r="D6982" s="1"/>
      <c r="E6982" s="1"/>
      <c r="F6982" s="1" t="str">
        <f>IFERROR(__xludf.DUMMYFUNCTION("""COMPUTED_VALUE"""),"2022-03-30 15:36:27 UTC")</f>
        <v>2022-03-30 15:36:27 UTC</v>
      </c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r="6983">
      <c r="A6983" s="2" t="s">
        <v>7589</v>
      </c>
      <c r="B6983" s="1"/>
      <c r="C6983" s="1"/>
      <c r="D6983" s="1"/>
      <c r="E6983" s="1"/>
      <c r="F6983" s="1" t="str">
        <f>IFERROR(__xludf.DUMMYFUNCTION("""COMPUTED_VALUE"""),"2022-03-30 15:22:58 UTC")</f>
        <v>2022-03-30 15:22:58 UTC</v>
      </c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r="6984">
      <c r="A6984" s="2" t="s">
        <v>7590</v>
      </c>
      <c r="B6984" s="1"/>
      <c r="C6984" s="1"/>
      <c r="D6984" s="1"/>
      <c r="E6984" s="1"/>
      <c r="F6984" s="1" t="str">
        <f>IFERROR(__xludf.DUMMYFUNCTION("""COMPUTED_VALUE"""),"2022-03-30 15:02:45 UTC")</f>
        <v>2022-03-30 15:02:45 UTC</v>
      </c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r="6985">
      <c r="A6985" s="2" t="s">
        <v>7591</v>
      </c>
      <c r="B6985" s="1"/>
      <c r="C6985" s="1"/>
      <c r="D6985" s="1"/>
      <c r="E6985" s="1"/>
      <c r="F6985" s="1" t="str">
        <f>IFERROR(__xludf.DUMMYFUNCTION("""COMPUTED_VALUE"""),"2022-03-30 14:34:53 UTC")</f>
        <v>2022-03-30 14:34:53 UTC</v>
      </c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r="6986">
      <c r="A6986" s="2" t="s">
        <v>7592</v>
      </c>
      <c r="B6986" s="1"/>
      <c r="C6986" s="1"/>
      <c r="D6986" s="1"/>
      <c r="E6986" s="1"/>
      <c r="F6986" s="1" t="str">
        <f>IFERROR(__xludf.DUMMYFUNCTION("""COMPUTED_VALUE"""),"2022-03-30 14:31:39 UTC")</f>
        <v>2022-03-30 14:31:39 UTC</v>
      </c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r="6987">
      <c r="A6987" s="2" t="s">
        <v>7593</v>
      </c>
      <c r="B6987" s="1"/>
      <c r="C6987" s="1"/>
      <c r="D6987" s="1"/>
      <c r="E6987" s="1"/>
      <c r="F6987" s="1" t="str">
        <f>IFERROR(__xludf.DUMMYFUNCTION("""COMPUTED_VALUE"""),"2022-03-30 14:30:56 UTC")</f>
        <v>2022-03-30 14:30:56 UTC</v>
      </c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r="6988">
      <c r="A6988" s="2" t="s">
        <v>7594</v>
      </c>
      <c r="B6988" s="1"/>
      <c r="C6988" s="1"/>
      <c r="D6988" s="1"/>
      <c r="E6988" s="1"/>
      <c r="F6988" s="1" t="str">
        <f>IFERROR(__xludf.DUMMYFUNCTION("""COMPUTED_VALUE"""),"2022-03-30 14:20:53 UTC")</f>
        <v>2022-03-30 14:20:53 UTC</v>
      </c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r="6989">
      <c r="A6989" s="2" t="s">
        <v>7595</v>
      </c>
      <c r="B6989" s="1"/>
      <c r="C6989" s="1"/>
      <c r="D6989" s="1"/>
      <c r="E6989" s="1"/>
      <c r="F6989" s="1" t="str">
        <f>IFERROR(__xludf.DUMMYFUNCTION("""COMPUTED_VALUE"""),"2022-03-30 10:44:21 UTC")</f>
        <v>2022-03-30 10:44:21 UTC</v>
      </c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r="6990">
      <c r="A6990" s="2" t="s">
        <v>7596</v>
      </c>
      <c r="B6990" s="1"/>
      <c r="C6990" s="1"/>
      <c r="D6990" s="1"/>
      <c r="E6990" s="1"/>
      <c r="F6990" s="1" t="str">
        <f>IFERROR(__xludf.DUMMYFUNCTION("""COMPUTED_VALUE"""),"2022-03-30 10:21:19 UTC")</f>
        <v>2022-03-30 10:21:19 UTC</v>
      </c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r="6991">
      <c r="A6991" s="2" t="s">
        <v>7597</v>
      </c>
      <c r="B6991" s="1"/>
      <c r="C6991" s="1"/>
      <c r="D6991" s="1"/>
      <c r="E6991" s="1"/>
      <c r="F6991" s="1" t="str">
        <f>IFERROR(__xludf.DUMMYFUNCTION("""COMPUTED_VALUE"""),"2022-03-30 10:19:30 UTC")</f>
        <v>2022-03-30 10:19:30 UTC</v>
      </c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r="6992">
      <c r="A6992" s="2" t="s">
        <v>7598</v>
      </c>
      <c r="B6992" s="1"/>
      <c r="C6992" s="1"/>
      <c r="D6992" s="1"/>
      <c r="E6992" s="1"/>
      <c r="F6992" s="1" t="str">
        <f>IFERROR(__xludf.DUMMYFUNCTION("""COMPUTED_VALUE"""),"2022-03-30 07:22:08 UTC")</f>
        <v>2022-03-30 07:22:08 UTC</v>
      </c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r="6993">
      <c r="A6993" s="2" t="s">
        <v>7599</v>
      </c>
      <c r="B6993" s="1"/>
      <c r="C6993" s="1"/>
      <c r="D6993" s="1"/>
      <c r="E6993" s="1"/>
      <c r="F6993" s="1" t="str">
        <f>IFERROR(__xludf.DUMMYFUNCTION("""COMPUTED_VALUE"""),"2022-03-30 07:20:22 UTC")</f>
        <v>2022-03-30 07:20:22 UTC</v>
      </c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r="6994">
      <c r="A6994" s="2" t="s">
        <v>7600</v>
      </c>
      <c r="B6994" s="1"/>
      <c r="C6994" s="1"/>
      <c r="D6994" s="1"/>
      <c r="E6994" s="1"/>
      <c r="F6994" s="1" t="str">
        <f>IFERROR(__xludf.DUMMYFUNCTION("""COMPUTED_VALUE"""),"2022-03-30 03:54:28 UTC")</f>
        <v>2022-03-30 03:54:28 UTC</v>
      </c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r="6995">
      <c r="A6995" s="2" t="s">
        <v>7601</v>
      </c>
      <c r="B6995" s="1"/>
      <c r="C6995" s="1"/>
      <c r="D6995" s="1"/>
      <c r="E6995" s="1"/>
      <c r="F6995" s="1" t="str">
        <f>IFERROR(__xludf.DUMMYFUNCTION("""COMPUTED_VALUE"""),"2022-03-30 03:50:02 UTC")</f>
        <v>2022-03-30 03:50:02 UTC</v>
      </c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r="6996">
      <c r="A6996" s="2" t="s">
        <v>7602</v>
      </c>
      <c r="B6996" s="1"/>
      <c r="C6996" s="1"/>
      <c r="D6996" s="1"/>
      <c r="E6996" s="1"/>
      <c r="F6996" s="1" t="str">
        <f>IFERROR(__xludf.DUMMYFUNCTION("""COMPUTED_VALUE"""),"2022-03-30 03:17:28 UTC")</f>
        <v>2022-03-30 03:17:28 UTC</v>
      </c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r="6997">
      <c r="A6997" s="2" t="s">
        <v>7603</v>
      </c>
      <c r="B6997" s="1"/>
      <c r="C6997" s="1"/>
      <c r="D6997" s="1"/>
      <c r="E6997" s="1"/>
      <c r="F6997" s="1" t="str">
        <f>IFERROR(__xludf.DUMMYFUNCTION("""COMPUTED_VALUE"""),"2022-03-30 01:29:41 UTC")</f>
        <v>2022-03-30 01:29:41 UTC</v>
      </c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r="6998">
      <c r="A6998" s="2" t="s">
        <v>7604</v>
      </c>
      <c r="B6998" s="1"/>
      <c r="C6998" s="1"/>
      <c r="D6998" s="1"/>
      <c r="E6998" s="1"/>
      <c r="F6998" s="1" t="str">
        <f>IFERROR(__xludf.DUMMYFUNCTION("""COMPUTED_VALUE"""),"2022-03-29 18:13:45 UTC")</f>
        <v>2022-03-29 18:13:45 UTC</v>
      </c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r="6999">
      <c r="A6999" s="2" t="s">
        <v>7605</v>
      </c>
      <c r="B6999" s="1"/>
      <c r="C6999" s="1"/>
      <c r="D6999" s="1"/>
      <c r="E6999" s="1"/>
      <c r="F6999" s="1" t="str">
        <f>IFERROR(__xludf.DUMMYFUNCTION("""COMPUTED_VALUE"""),"2022-03-29 16:56:56 UTC")</f>
        <v>2022-03-29 16:56:56 UTC</v>
      </c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r="7000">
      <c r="A7000" s="2" t="s">
        <v>7606</v>
      </c>
      <c r="B7000" s="1"/>
      <c r="C7000" s="1"/>
      <c r="D7000" s="1"/>
      <c r="E7000" s="1"/>
      <c r="F7000" s="1" t="str">
        <f>IFERROR(__xludf.DUMMYFUNCTION("""COMPUTED_VALUE"""),"2022-03-29 16:33:50 UTC")</f>
        <v>2022-03-29 16:33:50 UTC</v>
      </c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r="7001">
      <c r="A7001" s="2" t="s">
        <v>7607</v>
      </c>
      <c r="B7001" s="1"/>
      <c r="C7001" s="1"/>
      <c r="D7001" s="1"/>
      <c r="E7001" s="1"/>
      <c r="F7001" s="1" t="str">
        <f>IFERROR(__xludf.DUMMYFUNCTION("""COMPUTED_VALUE"""),"2022-03-29 16:33:27 UTC")</f>
        <v>2022-03-29 16:33:27 UTC</v>
      </c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r="7002">
      <c r="A7002" s="2" t="s">
        <v>7608</v>
      </c>
      <c r="B7002" s="1"/>
      <c r="C7002" s="1"/>
      <c r="D7002" s="1"/>
      <c r="E7002" s="1"/>
      <c r="F7002" s="1" t="str">
        <f>IFERROR(__xludf.DUMMYFUNCTION("""COMPUTED_VALUE"""),"2022-03-29 16:30:49 UTC")</f>
        <v>2022-03-29 16:30:49 UTC</v>
      </c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r="7003">
      <c r="A7003" s="2" t="s">
        <v>7609</v>
      </c>
      <c r="B7003" s="1"/>
      <c r="C7003" s="1"/>
      <c r="D7003" s="1"/>
      <c r="E7003" s="1"/>
      <c r="F7003" s="1" t="str">
        <f>IFERROR(__xludf.DUMMYFUNCTION("""COMPUTED_VALUE"""),"2022-03-29 16:28:39 UTC")</f>
        <v>2022-03-29 16:28:39 UTC</v>
      </c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r="7004">
      <c r="A7004" s="2" t="s">
        <v>7610</v>
      </c>
      <c r="B7004" s="1"/>
      <c r="C7004" s="1"/>
      <c r="D7004" s="1"/>
      <c r="E7004" s="1"/>
      <c r="F7004" s="1" t="str">
        <f>IFERROR(__xludf.DUMMYFUNCTION("""COMPUTED_VALUE"""),"2022-03-29 16:24:31 UTC")</f>
        <v>2022-03-29 16:24:31 UTC</v>
      </c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</row>
    <row r="7005">
      <c r="A7005" s="2" t="s">
        <v>7611</v>
      </c>
      <c r="B7005" s="1"/>
      <c r="C7005" s="1"/>
      <c r="D7005" s="1"/>
      <c r="E7005" s="1"/>
      <c r="F7005" s="1" t="str">
        <f>IFERROR(__xludf.DUMMYFUNCTION("""COMPUTED_VALUE"""),"2022-03-29 12:00:36 UTC")</f>
        <v>2022-03-29 12:00:36 UTC</v>
      </c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r="7006">
      <c r="A7006" s="2" t="s">
        <v>7612</v>
      </c>
      <c r="B7006" s="1"/>
      <c r="C7006" s="1"/>
      <c r="D7006" s="1"/>
      <c r="E7006" s="1"/>
      <c r="F7006" s="1" t="str">
        <f>IFERROR(__xludf.DUMMYFUNCTION("""COMPUTED_VALUE"""),"2022-03-29 11:52:28 UTC")</f>
        <v>2022-03-29 11:52:28 UTC</v>
      </c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r="7007">
      <c r="A7007" s="2" t="s">
        <v>7613</v>
      </c>
      <c r="B7007" s="1"/>
      <c r="C7007" s="1"/>
      <c r="D7007" s="1"/>
      <c r="E7007" s="1"/>
      <c r="F7007" s="1" t="str">
        <f>IFERROR(__xludf.DUMMYFUNCTION("""COMPUTED_VALUE"""),"2022-03-29 07:45:40 UTC")</f>
        <v>2022-03-29 07:45:40 UTC</v>
      </c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r="7008">
      <c r="A7008" s="2" t="s">
        <v>7614</v>
      </c>
      <c r="B7008" s="1"/>
      <c r="C7008" s="1"/>
      <c r="D7008" s="1"/>
      <c r="E7008" s="1"/>
      <c r="F7008" s="1" t="str">
        <f>IFERROR(__xludf.DUMMYFUNCTION("""COMPUTED_VALUE"""),"2022-03-29 04:58:26 UTC")</f>
        <v>2022-03-29 04:58:26 UTC</v>
      </c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r="7009">
      <c r="A7009" s="2" t="s">
        <v>7615</v>
      </c>
      <c r="B7009" s="1"/>
      <c r="C7009" s="1"/>
      <c r="D7009" s="1"/>
      <c r="E7009" s="1"/>
      <c r="F7009" s="1" t="str">
        <f>IFERROR(__xludf.DUMMYFUNCTION("""COMPUTED_VALUE"""),"2022-03-29 04:35:29 UTC")</f>
        <v>2022-03-29 04:35:29 UTC</v>
      </c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r="7010">
      <c r="A7010" s="2" t="s">
        <v>7616</v>
      </c>
      <c r="B7010" s="1"/>
      <c r="C7010" s="1"/>
      <c r="D7010" s="1"/>
      <c r="E7010" s="1"/>
      <c r="F7010" s="1" t="str">
        <f>IFERROR(__xludf.DUMMYFUNCTION("""COMPUTED_VALUE"""),"2022-03-29 03:46:49 UTC")</f>
        <v>2022-03-29 03:46:49 UTC</v>
      </c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r="7011">
      <c r="A7011" s="2" t="s">
        <v>7617</v>
      </c>
      <c r="B7011" s="1"/>
      <c r="C7011" s="1"/>
      <c r="D7011" s="1"/>
      <c r="E7011" s="1"/>
      <c r="F7011" s="1" t="str">
        <f>IFERROR(__xludf.DUMMYFUNCTION("""COMPUTED_VALUE"""),"2022-03-29 00:57:29 UTC")</f>
        <v>2022-03-29 00:57:29 UTC</v>
      </c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r="7012">
      <c r="A7012" s="2" t="s">
        <v>7618</v>
      </c>
      <c r="B7012" s="1"/>
      <c r="C7012" s="1"/>
      <c r="D7012" s="1"/>
      <c r="E7012" s="1"/>
      <c r="F7012" s="1" t="str">
        <f>IFERROR(__xludf.DUMMYFUNCTION("""COMPUTED_VALUE"""),"2022-03-28 13:40:05 UTC")</f>
        <v>2022-03-28 13:40:05 UTC</v>
      </c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r="7013">
      <c r="A7013" s="2" t="s">
        <v>7619</v>
      </c>
      <c r="B7013" s="1"/>
      <c r="C7013" s="1"/>
      <c r="D7013" s="1"/>
      <c r="E7013" s="1"/>
      <c r="F7013" s="1" t="str">
        <f>IFERROR(__xludf.DUMMYFUNCTION("""COMPUTED_VALUE"""),"2022-03-28 12:47:44 UTC")</f>
        <v>2022-03-28 12:47:44 UTC</v>
      </c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r="7014">
      <c r="A7014" s="2" t="s">
        <v>7620</v>
      </c>
      <c r="B7014" s="1"/>
      <c r="C7014" s="1"/>
      <c r="D7014" s="1"/>
      <c r="E7014" s="1"/>
      <c r="F7014" s="1" t="str">
        <f>IFERROR(__xludf.DUMMYFUNCTION("""COMPUTED_VALUE"""),"2022-03-28 12:20:15 UTC")</f>
        <v>2022-03-28 12:20:15 UTC</v>
      </c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</row>
    <row r="7015">
      <c r="A7015" s="2" t="s">
        <v>7621</v>
      </c>
      <c r="B7015" s="1"/>
      <c r="C7015" s="1"/>
      <c r="D7015" s="1"/>
      <c r="E7015" s="1"/>
      <c r="F7015" s="1" t="str">
        <f>IFERROR(__xludf.DUMMYFUNCTION("""COMPUTED_VALUE"""),"2022-03-28 09:48:46 UTC")</f>
        <v>2022-03-28 09:48:46 UTC</v>
      </c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r="7016">
      <c r="A7016" s="2" t="s">
        <v>7622</v>
      </c>
      <c r="B7016" s="1"/>
      <c r="C7016" s="1"/>
      <c r="D7016" s="1"/>
      <c r="E7016" s="1"/>
      <c r="F7016" s="1" t="str">
        <f>IFERROR(__xludf.DUMMYFUNCTION("""COMPUTED_VALUE"""),"2022-03-28 09:44:46 UTC")</f>
        <v>2022-03-28 09:44:46 UTC</v>
      </c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r="7017">
      <c r="A7017" s="2" t="s">
        <v>7623</v>
      </c>
      <c r="B7017" s="1"/>
      <c r="C7017" s="1"/>
      <c r="D7017" s="1"/>
      <c r="E7017" s="1"/>
      <c r="F7017" s="1" t="str">
        <f>IFERROR(__xludf.DUMMYFUNCTION("""COMPUTED_VALUE"""),"2022-03-28 08:41:43 UTC")</f>
        <v>2022-03-28 08:41:43 UTC</v>
      </c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r="7018">
      <c r="A7018" s="2" t="s">
        <v>7624</v>
      </c>
      <c r="B7018" s="1"/>
      <c r="C7018" s="1"/>
      <c r="D7018" s="1"/>
      <c r="E7018" s="1"/>
      <c r="F7018" s="1" t="str">
        <f>IFERROR(__xludf.DUMMYFUNCTION("""COMPUTED_VALUE"""),"2022-03-28 08:13:22 UTC")</f>
        <v>2022-03-28 08:13:22 UTC</v>
      </c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r="7019">
      <c r="A7019" s="2" t="s">
        <v>7625</v>
      </c>
      <c r="B7019" s="1"/>
      <c r="C7019" s="1"/>
      <c r="D7019" s="1"/>
      <c r="E7019" s="1"/>
      <c r="F7019" s="1" t="str">
        <f>IFERROR(__xludf.DUMMYFUNCTION("""COMPUTED_VALUE"""),"2022-03-28 07:59:15 UTC")</f>
        <v>2022-03-28 07:59:15 UTC</v>
      </c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r="7020">
      <c r="A7020" s="2" t="s">
        <v>7626</v>
      </c>
      <c r="B7020" s="1"/>
      <c r="C7020" s="1"/>
      <c r="D7020" s="1"/>
      <c r="E7020" s="1"/>
      <c r="F7020" s="1" t="str">
        <f>IFERROR(__xludf.DUMMYFUNCTION("""COMPUTED_VALUE"""),"2022-03-28 07:56:26 UTC")</f>
        <v>2022-03-28 07:56:26 UTC</v>
      </c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r="7021">
      <c r="A7021" s="2" t="s">
        <v>7627</v>
      </c>
      <c r="B7021" s="1"/>
      <c r="C7021" s="1"/>
      <c r="D7021" s="1"/>
      <c r="E7021" s="1"/>
      <c r="F7021" s="1" t="str">
        <f>IFERROR(__xludf.DUMMYFUNCTION("""COMPUTED_VALUE"""),"2022-03-28 07:25:46 UTC")</f>
        <v>2022-03-28 07:25:46 UTC</v>
      </c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r="7022">
      <c r="A7022" s="2" t="s">
        <v>7628</v>
      </c>
      <c r="B7022" s="1"/>
      <c r="C7022" s="1"/>
      <c r="D7022" s="1"/>
      <c r="E7022" s="1"/>
      <c r="F7022" s="1" t="str">
        <f>IFERROR(__xludf.DUMMYFUNCTION("""COMPUTED_VALUE"""),"2022-03-28 07:22:18 UTC")</f>
        <v>2022-03-28 07:22:18 UTC</v>
      </c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r="7023">
      <c r="A7023" s="2" t="s">
        <v>7629</v>
      </c>
      <c r="B7023" s="1"/>
      <c r="C7023" s="1"/>
      <c r="D7023" s="1"/>
      <c r="E7023" s="1"/>
      <c r="F7023" s="1" t="str">
        <f>IFERROR(__xludf.DUMMYFUNCTION("""COMPUTED_VALUE"""),"2022-03-28 07:18:24 UTC")</f>
        <v>2022-03-28 07:18:24 UTC</v>
      </c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r="7024">
      <c r="A7024" s="2" t="s">
        <v>7630</v>
      </c>
      <c r="B7024" s="1"/>
      <c r="C7024" s="1"/>
      <c r="D7024" s="1"/>
      <c r="E7024" s="1"/>
      <c r="F7024" s="1" t="str">
        <f>IFERROR(__xludf.DUMMYFUNCTION("""COMPUTED_VALUE"""),"2022-03-28 06:05:57 UTC")</f>
        <v>2022-03-28 06:05:57 UTC</v>
      </c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r="7025">
      <c r="A7025" s="2" t="s">
        <v>7631</v>
      </c>
      <c r="B7025" s="1"/>
      <c r="C7025" s="1"/>
      <c r="D7025" s="1"/>
      <c r="E7025" s="1"/>
      <c r="F7025" s="1" t="str">
        <f>IFERROR(__xludf.DUMMYFUNCTION("""COMPUTED_VALUE"""),"2022-03-28 06:00:31 UTC")</f>
        <v>2022-03-28 06:00:31 UTC</v>
      </c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r="7026">
      <c r="A7026" s="2" t="s">
        <v>7632</v>
      </c>
      <c r="B7026" s="1"/>
      <c r="C7026" s="1"/>
      <c r="D7026" s="1"/>
      <c r="E7026" s="1"/>
      <c r="F7026" s="1" t="str">
        <f>IFERROR(__xludf.DUMMYFUNCTION("""COMPUTED_VALUE"""),"2022-03-28 06:00:21 UTC")</f>
        <v>2022-03-28 06:00:21 UTC</v>
      </c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r="7027">
      <c r="A7027" s="2" t="s">
        <v>7633</v>
      </c>
      <c r="B7027" s="1"/>
      <c r="C7027" s="1"/>
      <c r="D7027" s="1"/>
      <c r="E7027" s="1"/>
      <c r="F7027" s="1" t="str">
        <f>IFERROR(__xludf.DUMMYFUNCTION("""COMPUTED_VALUE"""),"2022-03-28 04:09:30 UTC")</f>
        <v>2022-03-28 04:09:30 UTC</v>
      </c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r="7028">
      <c r="A7028" s="2" t="s">
        <v>7634</v>
      </c>
      <c r="B7028" s="1"/>
      <c r="C7028" s="1"/>
      <c r="D7028" s="1"/>
      <c r="E7028" s="1"/>
      <c r="F7028" s="1" t="str">
        <f>IFERROR(__xludf.DUMMYFUNCTION("""COMPUTED_VALUE"""),"2022-03-28 04:09:29 UTC")</f>
        <v>2022-03-28 04:09:29 UTC</v>
      </c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r="7029">
      <c r="A7029" s="2" t="s">
        <v>7635</v>
      </c>
      <c r="B7029" s="1"/>
      <c r="C7029" s="1"/>
      <c r="D7029" s="1"/>
      <c r="E7029" s="1"/>
      <c r="F7029" s="1" t="str">
        <f>IFERROR(__xludf.DUMMYFUNCTION("""COMPUTED_VALUE"""),"2022-03-28 04:04:09 UTC")</f>
        <v>2022-03-28 04:04:09 UTC</v>
      </c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r="7030">
      <c r="A7030" s="2" t="s">
        <v>7636</v>
      </c>
      <c r="B7030" s="1"/>
      <c r="C7030" s="1"/>
      <c r="D7030" s="1"/>
      <c r="E7030" s="1"/>
      <c r="F7030" s="1" t="str">
        <f>IFERROR(__xludf.DUMMYFUNCTION("""COMPUTED_VALUE"""),"2022-03-28 02:14:20 UTC")</f>
        <v>2022-03-28 02:14:20 UTC</v>
      </c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r="7031">
      <c r="A7031" s="2" t="s">
        <v>7637</v>
      </c>
      <c r="B7031" s="1"/>
      <c r="C7031" s="1"/>
      <c r="D7031" s="1"/>
      <c r="E7031" s="1"/>
      <c r="F7031" s="1" t="str">
        <f>IFERROR(__xludf.DUMMYFUNCTION("""COMPUTED_VALUE"""),"2022-03-27 20:32:04 UTC")</f>
        <v>2022-03-27 20:32:04 UTC</v>
      </c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r="7032">
      <c r="A7032" s="2" t="s">
        <v>7638</v>
      </c>
      <c r="B7032" s="1"/>
      <c r="C7032" s="1"/>
      <c r="D7032" s="1"/>
      <c r="E7032" s="1"/>
      <c r="F7032" s="1" t="str">
        <f>IFERROR(__xludf.DUMMYFUNCTION("""COMPUTED_VALUE"""),"2022-03-27 20:31:20 UTC")</f>
        <v>2022-03-27 20:31:20 UTC</v>
      </c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r="7033">
      <c r="A7033" s="2" t="s">
        <v>7639</v>
      </c>
      <c r="B7033" s="1"/>
      <c r="C7033" s="1"/>
      <c r="D7033" s="1"/>
      <c r="E7033" s="1"/>
      <c r="F7033" s="1" t="str">
        <f>IFERROR(__xludf.DUMMYFUNCTION("""COMPUTED_VALUE"""),"2022-03-27 17:24:57 UTC")</f>
        <v>2022-03-27 17:24:57 UTC</v>
      </c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r="7034">
      <c r="A7034" s="2" t="s">
        <v>7640</v>
      </c>
      <c r="B7034" s="1"/>
      <c r="C7034" s="1"/>
      <c r="D7034" s="1"/>
      <c r="E7034" s="1"/>
      <c r="F7034" s="1" t="str">
        <f>IFERROR(__xludf.DUMMYFUNCTION("""COMPUTED_VALUE"""),"2022-03-27 17:07:25 UTC")</f>
        <v>2022-03-27 17:07:25 UTC</v>
      </c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r="7035">
      <c r="A7035" s="2" t="s">
        <v>7641</v>
      </c>
      <c r="B7035" s="1"/>
      <c r="C7035" s="1"/>
      <c r="D7035" s="1"/>
      <c r="E7035" s="1"/>
      <c r="F7035" s="1" t="str">
        <f>IFERROR(__xludf.DUMMYFUNCTION("""COMPUTED_VALUE"""),"2022-03-27 16:05:23 UTC")</f>
        <v>2022-03-27 16:05:23 UTC</v>
      </c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r="7036">
      <c r="A7036" s="2" t="s">
        <v>7642</v>
      </c>
      <c r="B7036" s="1"/>
      <c r="C7036" s="1"/>
      <c r="D7036" s="1"/>
      <c r="E7036" s="1"/>
      <c r="F7036" s="1" t="str">
        <f>IFERROR(__xludf.DUMMYFUNCTION("""COMPUTED_VALUE"""),"2022-03-27 15:29:48 UTC")</f>
        <v>2022-03-27 15:29:48 UTC</v>
      </c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r="7037">
      <c r="A7037" s="2" t="s">
        <v>7643</v>
      </c>
      <c r="B7037" s="1"/>
      <c r="C7037" s="1"/>
      <c r="D7037" s="1"/>
      <c r="E7037" s="1"/>
      <c r="F7037" s="1" t="str">
        <f>IFERROR(__xludf.DUMMYFUNCTION("""COMPUTED_VALUE"""),"2022-03-27 12:55:10 UTC")</f>
        <v>2022-03-27 12:55:10 UTC</v>
      </c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r="7038">
      <c r="A7038" s="2" t="s">
        <v>7644</v>
      </c>
      <c r="B7038" s="1"/>
      <c r="C7038" s="1"/>
      <c r="D7038" s="1"/>
      <c r="E7038" s="1"/>
      <c r="F7038" s="1" t="str">
        <f>IFERROR(__xludf.DUMMYFUNCTION("""COMPUTED_VALUE"""),"2022-03-27 12:19:58 UTC")</f>
        <v>2022-03-27 12:19:58 UTC</v>
      </c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r="7039">
      <c r="A7039" s="2" t="s">
        <v>7645</v>
      </c>
      <c r="B7039" s="1"/>
      <c r="C7039" s="1"/>
      <c r="D7039" s="1"/>
      <c r="E7039" s="1"/>
      <c r="F7039" s="1" t="str">
        <f>IFERROR(__xludf.DUMMYFUNCTION("""COMPUTED_VALUE"""),"2022-03-27 12:19:19 UTC")</f>
        <v>2022-03-27 12:19:19 UTC</v>
      </c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r="7040">
      <c r="A7040" s="2" t="s">
        <v>7646</v>
      </c>
      <c r="B7040" s="1"/>
      <c r="C7040" s="1"/>
      <c r="D7040" s="1"/>
      <c r="E7040" s="1"/>
      <c r="F7040" s="1" t="str">
        <f>IFERROR(__xludf.DUMMYFUNCTION("""COMPUTED_VALUE"""),"2022-03-27 12:18:14 UTC")</f>
        <v>2022-03-27 12:18:14 UTC</v>
      </c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r="7041">
      <c r="A7041" s="2" t="s">
        <v>7647</v>
      </c>
      <c r="B7041" s="1"/>
      <c r="C7041" s="1"/>
      <c r="D7041" s="1"/>
      <c r="E7041" s="1"/>
      <c r="F7041" s="1" t="str">
        <f>IFERROR(__xludf.DUMMYFUNCTION("""COMPUTED_VALUE"""),"2022-03-27 08:48:48 UTC")</f>
        <v>2022-03-27 08:48:48 UTC</v>
      </c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r="7042">
      <c r="A7042" s="2" t="s">
        <v>7648</v>
      </c>
      <c r="B7042" s="1"/>
      <c r="C7042" s="1"/>
      <c r="D7042" s="1"/>
      <c r="E7042" s="1"/>
      <c r="F7042" s="1" t="str">
        <f>IFERROR(__xludf.DUMMYFUNCTION("""COMPUTED_VALUE"""),"2022-03-27 08:44:31 UTC")</f>
        <v>2022-03-27 08:44:31 UTC</v>
      </c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r="7043">
      <c r="A7043" s="2" t="s">
        <v>7649</v>
      </c>
      <c r="B7043" s="1"/>
      <c r="C7043" s="1"/>
      <c r="D7043" s="1"/>
      <c r="E7043" s="1"/>
      <c r="F7043" s="1" t="str">
        <f>IFERROR(__xludf.DUMMYFUNCTION("""COMPUTED_VALUE"""),"2022-03-27 07:10:35 UTC")</f>
        <v>2022-03-27 07:10:35 UTC</v>
      </c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r="7044">
      <c r="A7044" s="2" t="s">
        <v>7650</v>
      </c>
      <c r="B7044" s="1"/>
      <c r="C7044" s="1"/>
      <c r="D7044" s="1"/>
      <c r="E7044" s="1"/>
      <c r="F7044" s="1" t="str">
        <f>IFERROR(__xludf.DUMMYFUNCTION("""COMPUTED_VALUE"""),"2022-03-27 06:18:43 UTC")</f>
        <v>2022-03-27 06:18:43 UTC</v>
      </c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r="7045">
      <c r="A7045" s="2" t="s">
        <v>7651</v>
      </c>
      <c r="B7045" s="1"/>
      <c r="C7045" s="1"/>
      <c r="D7045" s="1"/>
      <c r="E7045" s="1"/>
      <c r="F7045" s="1" t="str">
        <f>IFERROR(__xludf.DUMMYFUNCTION("""COMPUTED_VALUE"""),"2022-03-27 05:50:52 UTC")</f>
        <v>2022-03-27 05:50:52 UTC</v>
      </c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r="7046">
      <c r="A7046" s="2" t="s">
        <v>7652</v>
      </c>
      <c r="B7046" s="1"/>
      <c r="C7046" s="1"/>
      <c r="D7046" s="1"/>
      <c r="E7046" s="1"/>
      <c r="F7046" s="1" t="str">
        <f>IFERROR(__xludf.DUMMYFUNCTION("""COMPUTED_VALUE"""),"2022-03-27 05:44:06 UTC")</f>
        <v>2022-03-27 05:44:06 UTC</v>
      </c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r="7047">
      <c r="A7047" s="2" t="s">
        <v>7653</v>
      </c>
      <c r="B7047" s="1"/>
      <c r="C7047" s="1"/>
      <c r="D7047" s="1"/>
      <c r="E7047" s="1"/>
      <c r="F7047" s="1" t="str">
        <f>IFERROR(__xludf.DUMMYFUNCTION("""COMPUTED_VALUE"""),"2022-03-27 05:32:38 UTC")</f>
        <v>2022-03-27 05:32:38 UTC</v>
      </c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r="7048">
      <c r="A7048" s="2" t="s">
        <v>7654</v>
      </c>
      <c r="B7048" s="1"/>
      <c r="C7048" s="1"/>
      <c r="D7048" s="1"/>
      <c r="E7048" s="1"/>
      <c r="F7048" s="1" t="str">
        <f>IFERROR(__xludf.DUMMYFUNCTION("""COMPUTED_VALUE"""),"2022-03-27 05:29:18 UTC")</f>
        <v>2022-03-27 05:29:18 UTC</v>
      </c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r="7049">
      <c r="A7049" s="2" t="s">
        <v>7655</v>
      </c>
      <c r="B7049" s="1"/>
      <c r="C7049" s="1"/>
      <c r="D7049" s="1"/>
      <c r="E7049" s="1"/>
      <c r="F7049" s="1" t="str">
        <f>IFERROR(__xludf.DUMMYFUNCTION("""COMPUTED_VALUE"""),"2022-03-27 04:29:30 UTC")</f>
        <v>2022-03-27 04:29:30 UTC</v>
      </c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r="7050">
      <c r="A7050" s="2" t="s">
        <v>7656</v>
      </c>
      <c r="B7050" s="1"/>
      <c r="C7050" s="1"/>
      <c r="D7050" s="1"/>
      <c r="E7050" s="1"/>
      <c r="F7050" s="1" t="str">
        <f>IFERROR(__xludf.DUMMYFUNCTION("""COMPUTED_VALUE"""),"2022-03-27 04:23:09 UTC")</f>
        <v>2022-03-27 04:23:09 UTC</v>
      </c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r="7051">
      <c r="A7051" s="2" t="s">
        <v>7657</v>
      </c>
      <c r="B7051" s="1"/>
      <c r="C7051" s="1"/>
      <c r="D7051" s="1"/>
      <c r="E7051" s="1"/>
      <c r="F7051" s="1" t="str">
        <f>IFERROR(__xludf.DUMMYFUNCTION("""COMPUTED_VALUE"""),"2022-03-27 03:55:00 UTC")</f>
        <v>2022-03-27 03:55:00 UTC</v>
      </c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r="7052">
      <c r="A7052" s="2" t="s">
        <v>7658</v>
      </c>
      <c r="B7052" s="1"/>
      <c r="C7052" s="1"/>
      <c r="D7052" s="1"/>
      <c r="E7052" s="1"/>
      <c r="F7052" s="1" t="str">
        <f>IFERROR(__xludf.DUMMYFUNCTION("""COMPUTED_VALUE"""),"2022-03-27 03:30:45 UTC")</f>
        <v>2022-03-27 03:30:45 UTC</v>
      </c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r="7053">
      <c r="A7053" s="2" t="s">
        <v>7659</v>
      </c>
      <c r="B7053" s="1"/>
      <c r="C7053" s="1"/>
      <c r="D7053" s="1"/>
      <c r="E7053" s="1"/>
      <c r="F7053" s="1" t="str">
        <f>IFERROR(__xludf.DUMMYFUNCTION("""COMPUTED_VALUE"""),"2022-03-27 02:41:03 UTC")</f>
        <v>2022-03-27 02:41:03 UTC</v>
      </c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r="7054">
      <c r="A7054" s="2" t="s">
        <v>7660</v>
      </c>
      <c r="B7054" s="1"/>
      <c r="C7054" s="1"/>
      <c r="D7054" s="1"/>
      <c r="E7054" s="1"/>
      <c r="F7054" s="1" t="str">
        <f>IFERROR(__xludf.DUMMYFUNCTION("""COMPUTED_VALUE"""),"2022-03-27 02:32:54 UTC")</f>
        <v>2022-03-27 02:32:54 UTC</v>
      </c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r="7055">
      <c r="A7055" s="2" t="s">
        <v>7661</v>
      </c>
      <c r="B7055" s="1"/>
      <c r="C7055" s="1"/>
      <c r="D7055" s="1"/>
      <c r="E7055" s="1"/>
      <c r="F7055" s="1" t="str">
        <f>IFERROR(__xludf.DUMMYFUNCTION("""COMPUTED_VALUE"""),"2022-03-27 02:14:52 UTC")</f>
        <v>2022-03-27 02:14:52 UTC</v>
      </c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r="7056">
      <c r="A7056" s="2" t="s">
        <v>7662</v>
      </c>
      <c r="B7056" s="1"/>
      <c r="C7056" s="1"/>
      <c r="D7056" s="1"/>
      <c r="E7056" s="1"/>
      <c r="F7056" s="1" t="str">
        <f>IFERROR(__xludf.DUMMYFUNCTION("""COMPUTED_VALUE"""),"2022-03-26 21:20:43 UTC")</f>
        <v>2022-03-26 21:20:43 UTC</v>
      </c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r="7057">
      <c r="A7057" s="2" t="s">
        <v>7663</v>
      </c>
      <c r="B7057" s="1"/>
      <c r="C7057" s="1"/>
      <c r="D7057" s="1"/>
      <c r="E7057" s="1"/>
      <c r="F7057" s="1" t="str">
        <f>IFERROR(__xludf.DUMMYFUNCTION("""COMPUTED_VALUE"""),"2022-03-26 12:06:38 UTC")</f>
        <v>2022-03-26 12:06:38 UTC</v>
      </c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r="7058">
      <c r="A7058" s="2" t="s">
        <v>7664</v>
      </c>
      <c r="B7058" s="1"/>
      <c r="C7058" s="1"/>
      <c r="D7058" s="1"/>
      <c r="E7058" s="1"/>
      <c r="F7058" s="1" t="str">
        <f>IFERROR(__xludf.DUMMYFUNCTION("""COMPUTED_VALUE"""),"2022-03-26 12:04:36 UTC")</f>
        <v>2022-03-26 12:04:36 UTC</v>
      </c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r="7059">
      <c r="A7059" s="2" t="s">
        <v>7665</v>
      </c>
      <c r="B7059" s="1"/>
      <c r="C7059" s="1"/>
      <c r="D7059" s="1"/>
      <c r="E7059" s="1"/>
      <c r="F7059" s="1" t="str">
        <f>IFERROR(__xludf.DUMMYFUNCTION("""COMPUTED_VALUE"""),"2022-03-26 11:52:46 UTC")</f>
        <v>2022-03-26 11:52:46 UTC</v>
      </c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r="7060">
      <c r="A7060" s="2" t="s">
        <v>7666</v>
      </c>
      <c r="B7060" s="1"/>
      <c r="C7060" s="1"/>
      <c r="D7060" s="1"/>
      <c r="E7060" s="1"/>
      <c r="F7060" s="1" t="str">
        <f>IFERROR(__xludf.DUMMYFUNCTION("""COMPUTED_VALUE"""),"2022-03-26 11:38:05 UTC")</f>
        <v>2022-03-26 11:38:05 UTC</v>
      </c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r="7061">
      <c r="A7061" s="2" t="s">
        <v>7667</v>
      </c>
      <c r="B7061" s="1"/>
      <c r="C7061" s="1"/>
      <c r="D7061" s="1"/>
      <c r="E7061" s="1"/>
      <c r="F7061" s="1" t="str">
        <f>IFERROR(__xludf.DUMMYFUNCTION("""COMPUTED_VALUE"""),"2022-03-26 11:36:26 UTC")</f>
        <v>2022-03-26 11:36:26 UTC</v>
      </c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r="7062">
      <c r="A7062" s="2" t="s">
        <v>7668</v>
      </c>
      <c r="B7062" s="1"/>
      <c r="C7062" s="1"/>
      <c r="D7062" s="1"/>
      <c r="E7062" s="1"/>
      <c r="F7062" s="1" t="str">
        <f>IFERROR(__xludf.DUMMYFUNCTION("""COMPUTED_VALUE"""),"2022-03-26 10:29:51 UTC")</f>
        <v>2022-03-26 10:29:51 UTC</v>
      </c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r="7063">
      <c r="A7063" s="2" t="s">
        <v>7669</v>
      </c>
      <c r="B7063" s="1"/>
      <c r="C7063" s="1"/>
      <c r="D7063" s="1"/>
      <c r="E7063" s="1"/>
      <c r="F7063" s="1" t="str">
        <f>IFERROR(__xludf.DUMMYFUNCTION("""COMPUTED_VALUE"""),"2022-03-26 09:07:11 UTC")</f>
        <v>2022-03-26 09:07:11 UTC</v>
      </c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r="7064">
      <c r="A7064" s="2" t="s">
        <v>7670</v>
      </c>
      <c r="B7064" s="1"/>
      <c r="C7064" s="1"/>
      <c r="D7064" s="1"/>
      <c r="E7064" s="1"/>
      <c r="F7064" s="1" t="str">
        <f>IFERROR(__xludf.DUMMYFUNCTION("""COMPUTED_VALUE"""),"2022-03-26 08:44:58 UTC")</f>
        <v>2022-03-26 08:44:58 UTC</v>
      </c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r="7065">
      <c r="A7065" s="2" t="s">
        <v>7671</v>
      </c>
      <c r="B7065" s="1"/>
      <c r="C7065" s="1"/>
      <c r="D7065" s="1"/>
      <c r="E7065" s="1"/>
      <c r="F7065" s="1" t="str">
        <f>IFERROR(__xludf.DUMMYFUNCTION("""COMPUTED_VALUE"""),"2022-03-26 07:43:59 UTC")</f>
        <v>2022-03-26 07:43:59 UTC</v>
      </c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r="7066">
      <c r="A7066" s="2" t="s">
        <v>7672</v>
      </c>
      <c r="B7066" s="1"/>
      <c r="C7066" s="1"/>
      <c r="D7066" s="1"/>
      <c r="E7066" s="1"/>
      <c r="F7066" s="1" t="str">
        <f>IFERROR(__xludf.DUMMYFUNCTION("""COMPUTED_VALUE"""),"2022-03-26 07:41:40 UTC")</f>
        <v>2022-03-26 07:41:40 UTC</v>
      </c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r="7067">
      <c r="A7067" s="2" t="s">
        <v>7673</v>
      </c>
      <c r="B7067" s="1"/>
      <c r="C7067" s="1"/>
      <c r="D7067" s="1"/>
      <c r="E7067" s="1"/>
      <c r="F7067" s="1" t="str">
        <f>IFERROR(__xludf.DUMMYFUNCTION("""COMPUTED_VALUE"""),"2022-03-26 07:38:49 UTC")</f>
        <v>2022-03-26 07:38:49 UTC</v>
      </c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r="7068">
      <c r="A7068" s="2" t="s">
        <v>7674</v>
      </c>
      <c r="B7068" s="1"/>
      <c r="C7068" s="1"/>
      <c r="D7068" s="1"/>
      <c r="E7068" s="1"/>
      <c r="F7068" s="1" t="str">
        <f>IFERROR(__xludf.DUMMYFUNCTION("""COMPUTED_VALUE"""),"2022-03-26 06:39:08 UTC")</f>
        <v>2022-03-26 06:39:08 UTC</v>
      </c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r="7069">
      <c r="A7069" s="2" t="s">
        <v>7675</v>
      </c>
      <c r="B7069" s="1"/>
      <c r="C7069" s="1"/>
      <c r="D7069" s="1"/>
      <c r="E7069" s="1"/>
      <c r="F7069" s="1" t="str">
        <f>IFERROR(__xludf.DUMMYFUNCTION("""COMPUTED_VALUE"""),"2022-03-26 05:44:30 UTC")</f>
        <v>2022-03-26 05:44:30 UTC</v>
      </c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r="7070">
      <c r="A7070" s="2" t="s">
        <v>7676</v>
      </c>
      <c r="B7070" s="1"/>
      <c r="C7070" s="1"/>
      <c r="D7070" s="1"/>
      <c r="E7070" s="1"/>
      <c r="F7070" s="1" t="str">
        <f>IFERROR(__xludf.DUMMYFUNCTION("""COMPUTED_VALUE"""),"2022-03-26 05:34:33 UTC")</f>
        <v>2022-03-26 05:34:33 UTC</v>
      </c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r="7071">
      <c r="A7071" s="2" t="s">
        <v>7677</v>
      </c>
      <c r="B7071" s="1"/>
      <c r="C7071" s="1"/>
      <c r="D7071" s="1"/>
      <c r="E7071" s="1"/>
      <c r="F7071" s="1" t="str">
        <f>IFERROR(__xludf.DUMMYFUNCTION("""COMPUTED_VALUE"""),"2022-03-26 05:00:54 UTC")</f>
        <v>2022-03-26 05:00:54 UTC</v>
      </c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r="7072">
      <c r="A7072" s="2" t="s">
        <v>7678</v>
      </c>
      <c r="B7072" s="1"/>
      <c r="C7072" s="1"/>
      <c r="D7072" s="1"/>
      <c r="E7072" s="1"/>
      <c r="F7072" s="1" t="str">
        <f>IFERROR(__xludf.DUMMYFUNCTION("""COMPUTED_VALUE"""),"2022-03-26 04:55:49 UTC")</f>
        <v>2022-03-26 04:55:49 UTC</v>
      </c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r="7073">
      <c r="A7073" s="2" t="s">
        <v>7679</v>
      </c>
      <c r="B7073" s="1"/>
      <c r="C7073" s="1"/>
      <c r="D7073" s="1"/>
      <c r="E7073" s="1"/>
      <c r="F7073" s="1" t="str">
        <f>IFERROR(__xludf.DUMMYFUNCTION("""COMPUTED_VALUE"""),"2022-03-26 04:39:22 UTC")</f>
        <v>2022-03-26 04:39:22 UTC</v>
      </c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r="7074">
      <c r="A7074" s="2" t="s">
        <v>7680</v>
      </c>
      <c r="B7074" s="1"/>
      <c r="C7074" s="1"/>
      <c r="D7074" s="1"/>
      <c r="E7074" s="1"/>
      <c r="F7074" s="1" t="str">
        <f>IFERROR(__xludf.DUMMYFUNCTION("""COMPUTED_VALUE"""),"2022-03-26 04:27:35 UTC")</f>
        <v>2022-03-26 04:27:35 UTC</v>
      </c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r="7075">
      <c r="A7075" s="2" t="s">
        <v>7681</v>
      </c>
      <c r="B7075" s="1"/>
      <c r="C7075" s="1"/>
      <c r="D7075" s="1"/>
      <c r="E7075" s="1"/>
      <c r="F7075" s="1" t="str">
        <f>IFERROR(__xludf.DUMMYFUNCTION("""COMPUTED_VALUE"""),"2022-03-26 03:42:22 UTC")</f>
        <v>2022-03-26 03:42:22 UTC</v>
      </c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r="7076">
      <c r="A7076" s="2" t="s">
        <v>7682</v>
      </c>
      <c r="B7076" s="1"/>
      <c r="C7076" s="1"/>
      <c r="D7076" s="1"/>
      <c r="E7076" s="1"/>
      <c r="F7076" s="1" t="str">
        <f>IFERROR(__xludf.DUMMYFUNCTION("""COMPUTED_VALUE"""),"2022-03-26 03:42:20 UTC")</f>
        <v>2022-03-26 03:42:20 UTC</v>
      </c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r="7077">
      <c r="A7077" s="2" t="s">
        <v>7683</v>
      </c>
      <c r="B7077" s="1"/>
      <c r="C7077" s="1"/>
      <c r="D7077" s="1"/>
      <c r="E7077" s="1"/>
      <c r="F7077" s="1" t="str">
        <f>IFERROR(__xludf.DUMMYFUNCTION("""COMPUTED_VALUE"""),"2022-03-26 03:42:18 UTC")</f>
        <v>2022-03-26 03:42:18 UTC</v>
      </c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r="7078">
      <c r="A7078" s="2" t="s">
        <v>7684</v>
      </c>
      <c r="B7078" s="1"/>
      <c r="C7078" s="1"/>
      <c r="D7078" s="1"/>
      <c r="E7078" s="1"/>
      <c r="F7078" s="1" t="str">
        <f>IFERROR(__xludf.DUMMYFUNCTION("""COMPUTED_VALUE"""),"2022-03-26 03:28:21 UTC")</f>
        <v>2022-03-26 03:28:21 UTC</v>
      </c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r="7079">
      <c r="A7079" s="2" t="s">
        <v>7685</v>
      </c>
      <c r="B7079" s="1"/>
      <c r="C7079" s="1"/>
      <c r="D7079" s="1"/>
      <c r="E7079" s="1"/>
      <c r="F7079" s="1" t="str">
        <f>IFERROR(__xludf.DUMMYFUNCTION("""COMPUTED_VALUE"""),"2022-03-26 03:26:18 UTC")</f>
        <v>2022-03-26 03:26:18 UTC</v>
      </c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r="7080">
      <c r="A7080" s="2" t="s">
        <v>7686</v>
      </c>
      <c r="B7080" s="1"/>
      <c r="C7080" s="1"/>
      <c r="D7080" s="1"/>
      <c r="E7080" s="1"/>
      <c r="F7080" s="1" t="str">
        <f>IFERROR(__xludf.DUMMYFUNCTION("""COMPUTED_VALUE"""),"2022-03-26 01:58:20 UTC")</f>
        <v>2022-03-26 01:58:20 UTC</v>
      </c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r="7081">
      <c r="A7081" s="2" t="s">
        <v>7687</v>
      </c>
      <c r="B7081" s="1"/>
      <c r="C7081" s="1"/>
      <c r="D7081" s="1"/>
      <c r="E7081" s="1"/>
      <c r="F7081" s="1" t="str">
        <f>IFERROR(__xludf.DUMMYFUNCTION("""COMPUTED_VALUE"""),"2022-03-26 01:57:36 UTC")</f>
        <v>2022-03-26 01:57:36 UTC</v>
      </c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r="7082">
      <c r="A7082" s="2" t="s">
        <v>7688</v>
      </c>
      <c r="B7082" s="1"/>
      <c r="C7082" s="1"/>
      <c r="D7082" s="1"/>
      <c r="E7082" s="1"/>
      <c r="F7082" s="1" t="str">
        <f>IFERROR(__xludf.DUMMYFUNCTION("""COMPUTED_VALUE"""),"2022-03-26 01:34:36 UTC")</f>
        <v>2022-03-26 01:34:36 UTC</v>
      </c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r="7083">
      <c r="A7083" s="2" t="s">
        <v>7689</v>
      </c>
      <c r="B7083" s="1"/>
      <c r="C7083" s="1"/>
      <c r="D7083" s="1"/>
      <c r="E7083" s="1"/>
      <c r="F7083" s="1" t="str">
        <f>IFERROR(__xludf.DUMMYFUNCTION("""COMPUTED_VALUE"""),"2022-03-26 01:15:59 UTC")</f>
        <v>2022-03-26 01:15:59 UTC</v>
      </c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r="7084">
      <c r="A7084" s="2" t="s">
        <v>7690</v>
      </c>
      <c r="B7084" s="1"/>
      <c r="C7084" s="1"/>
      <c r="D7084" s="1"/>
      <c r="E7084" s="1"/>
      <c r="F7084" s="1" t="str">
        <f>IFERROR(__xludf.DUMMYFUNCTION("""COMPUTED_VALUE"""),"2022-03-26 00:24:50 UTC")</f>
        <v>2022-03-26 00:24:50 UTC</v>
      </c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r="7085">
      <c r="A7085" s="2" t="s">
        <v>7691</v>
      </c>
      <c r="B7085" s="1"/>
      <c r="C7085" s="1"/>
      <c r="D7085" s="1"/>
      <c r="E7085" s="1"/>
      <c r="F7085" s="1" t="str">
        <f>IFERROR(__xludf.DUMMYFUNCTION("""COMPUTED_VALUE"""),"2022-03-25 22:24:28 UTC")</f>
        <v>2022-03-25 22:24:28 UTC</v>
      </c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r="7086">
      <c r="A7086" s="2" t="s">
        <v>7692</v>
      </c>
      <c r="B7086" s="1"/>
      <c r="C7086" s="1"/>
      <c r="D7086" s="1"/>
      <c r="E7086" s="1"/>
      <c r="F7086" s="1" t="str">
        <f>IFERROR(__xludf.DUMMYFUNCTION("""COMPUTED_VALUE"""),"2022-03-25 20:17:37 UTC")</f>
        <v>2022-03-25 20:17:37 UTC</v>
      </c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r="7087">
      <c r="A7087" s="2" t="s">
        <v>7693</v>
      </c>
      <c r="B7087" s="1"/>
      <c r="C7087" s="1"/>
      <c r="D7087" s="1"/>
      <c r="E7087" s="1"/>
      <c r="F7087" s="1" t="str">
        <f>IFERROR(__xludf.DUMMYFUNCTION("""COMPUTED_VALUE"""),"2022-03-25 19:15:24 UTC")</f>
        <v>2022-03-25 19:15:24 UTC</v>
      </c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r="7088">
      <c r="A7088" s="2" t="s">
        <v>7694</v>
      </c>
      <c r="B7088" s="1"/>
      <c r="C7088" s="1"/>
      <c r="D7088" s="1"/>
      <c r="E7088" s="1"/>
      <c r="F7088" s="1" t="str">
        <f>IFERROR(__xludf.DUMMYFUNCTION("""COMPUTED_VALUE"""),"2022-03-25 19:14:56 UTC")</f>
        <v>2022-03-25 19:14:56 UTC</v>
      </c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r="7089">
      <c r="A7089" s="2" t="s">
        <v>7695</v>
      </c>
      <c r="B7089" s="1"/>
      <c r="C7089" s="1"/>
      <c r="D7089" s="1"/>
      <c r="E7089" s="1"/>
      <c r="F7089" s="1" t="str">
        <f>IFERROR(__xludf.DUMMYFUNCTION("""COMPUTED_VALUE"""),"2022-03-25 19:12:11 UTC")</f>
        <v>2022-03-25 19:12:11 UTC</v>
      </c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r="7090">
      <c r="A7090" s="2" t="s">
        <v>7696</v>
      </c>
      <c r="B7090" s="1"/>
      <c r="C7090" s="1"/>
      <c r="D7090" s="1"/>
      <c r="E7090" s="1"/>
      <c r="F7090" s="1" t="str">
        <f>IFERROR(__xludf.DUMMYFUNCTION("""COMPUTED_VALUE"""),"2022-03-25 18:59:51 UTC")</f>
        <v>2022-03-25 18:59:51 UTC</v>
      </c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r="7091">
      <c r="A7091" s="2" t="s">
        <v>7697</v>
      </c>
      <c r="B7091" s="1"/>
      <c r="C7091" s="1"/>
      <c r="D7091" s="1"/>
      <c r="E7091" s="1"/>
      <c r="F7091" s="1" t="str">
        <f>IFERROR(__xludf.DUMMYFUNCTION("""COMPUTED_VALUE"""),"2022-03-25 18:34:22 UTC")</f>
        <v>2022-03-25 18:34:22 UTC</v>
      </c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r="7092">
      <c r="A7092" s="2" t="s">
        <v>7698</v>
      </c>
      <c r="B7092" s="1"/>
      <c r="C7092" s="1"/>
      <c r="D7092" s="1"/>
      <c r="E7092" s="1"/>
      <c r="F7092" s="1" t="str">
        <f>IFERROR(__xludf.DUMMYFUNCTION("""COMPUTED_VALUE"""),"2022-03-25 18:31:48 UTC")</f>
        <v>2022-03-25 18:31:48 UTC</v>
      </c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r="7093">
      <c r="A7093" s="2" t="s">
        <v>7699</v>
      </c>
      <c r="B7093" s="1"/>
      <c r="C7093" s="1"/>
      <c r="D7093" s="1"/>
      <c r="E7093" s="1"/>
      <c r="F7093" s="1" t="str">
        <f>IFERROR(__xludf.DUMMYFUNCTION("""COMPUTED_VALUE"""),"2022-03-25 17:52:48 UTC")</f>
        <v>2022-03-25 17:52:48 UTC</v>
      </c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r="7094">
      <c r="A7094" s="2" t="s">
        <v>7700</v>
      </c>
      <c r="B7094" s="1"/>
      <c r="C7094" s="1"/>
      <c r="D7094" s="1"/>
      <c r="E7094" s="1"/>
      <c r="F7094" s="1" t="str">
        <f>IFERROR(__xludf.DUMMYFUNCTION("""COMPUTED_VALUE"""),"2022-03-25 17:20:23 UTC")</f>
        <v>2022-03-25 17:20:23 UTC</v>
      </c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r="7095">
      <c r="A7095" s="2" t="s">
        <v>7701</v>
      </c>
      <c r="B7095" s="1"/>
      <c r="C7095" s="1"/>
      <c r="D7095" s="1"/>
      <c r="E7095" s="1"/>
      <c r="F7095" s="1" t="str">
        <f>IFERROR(__xludf.DUMMYFUNCTION("""COMPUTED_VALUE"""),"2022-03-25 17:17:36 UTC")</f>
        <v>2022-03-25 17:17:36 UTC</v>
      </c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r="7096">
      <c r="A7096" s="2" t="s">
        <v>7702</v>
      </c>
      <c r="B7096" s="1"/>
      <c r="C7096" s="1"/>
      <c r="D7096" s="1"/>
      <c r="E7096" s="1"/>
      <c r="F7096" s="1" t="str">
        <f>IFERROR(__xludf.DUMMYFUNCTION("""COMPUTED_VALUE"""),"2022-03-25 16:09:48 UTC")</f>
        <v>2022-03-25 16:09:48 UTC</v>
      </c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r="7097">
      <c r="A7097" s="2" t="s">
        <v>7703</v>
      </c>
      <c r="B7097" s="1"/>
      <c r="C7097" s="1"/>
      <c r="D7097" s="1"/>
      <c r="E7097" s="1"/>
      <c r="F7097" s="1" t="str">
        <f>IFERROR(__xludf.DUMMYFUNCTION("""COMPUTED_VALUE"""),"2022-03-25 15:02:49 UTC")</f>
        <v>2022-03-25 15:02:49 UTC</v>
      </c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r="7098">
      <c r="A7098" s="2" t="s">
        <v>7704</v>
      </c>
      <c r="B7098" s="1"/>
      <c r="C7098" s="1"/>
      <c r="D7098" s="1"/>
      <c r="E7098" s="1"/>
      <c r="F7098" s="1" t="str">
        <f>IFERROR(__xludf.DUMMYFUNCTION("""COMPUTED_VALUE"""),"2022-03-25 14:55:30 UTC")</f>
        <v>2022-03-25 14:55:30 UTC</v>
      </c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r="7099">
      <c r="A7099" s="2" t="s">
        <v>7705</v>
      </c>
      <c r="B7099" s="1"/>
      <c r="C7099" s="1"/>
      <c r="D7099" s="1"/>
      <c r="E7099" s="1"/>
      <c r="F7099" s="1" t="str">
        <f>IFERROR(__xludf.DUMMYFUNCTION("""COMPUTED_VALUE"""),"2022-03-25 14:47:34 UTC")</f>
        <v>2022-03-25 14:47:34 UTC</v>
      </c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r="7100">
      <c r="A7100" s="2" t="s">
        <v>7706</v>
      </c>
      <c r="B7100" s="1"/>
      <c r="C7100" s="1"/>
      <c r="D7100" s="1"/>
      <c r="E7100" s="1"/>
      <c r="F7100" s="1" t="str">
        <f>IFERROR(__xludf.DUMMYFUNCTION("""COMPUTED_VALUE"""),"2022-03-25 14:42:08 UTC")</f>
        <v>2022-03-25 14:42:08 UTC</v>
      </c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r="7101">
      <c r="A7101" s="2" t="s">
        <v>7707</v>
      </c>
      <c r="B7101" s="1"/>
      <c r="C7101" s="1"/>
      <c r="D7101" s="1"/>
      <c r="E7101" s="1"/>
      <c r="F7101" s="1" t="str">
        <f>IFERROR(__xludf.DUMMYFUNCTION("""COMPUTED_VALUE"""),"2022-03-25 14:34:29 UTC")</f>
        <v>2022-03-25 14:34:29 UTC</v>
      </c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r="7102">
      <c r="A7102" s="2" t="s">
        <v>7708</v>
      </c>
      <c r="B7102" s="1"/>
      <c r="C7102" s="1"/>
      <c r="D7102" s="1"/>
      <c r="E7102" s="1"/>
      <c r="F7102" s="1" t="str">
        <f>IFERROR(__xludf.DUMMYFUNCTION("""COMPUTED_VALUE"""),"2022-03-25 14:28:58 UTC")</f>
        <v>2022-03-25 14:28:58 UTC</v>
      </c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r="7103">
      <c r="A7103" s="2" t="s">
        <v>7709</v>
      </c>
      <c r="B7103" s="1"/>
      <c r="C7103" s="1"/>
      <c r="D7103" s="1"/>
      <c r="E7103" s="1"/>
      <c r="F7103" s="1" t="str">
        <f>IFERROR(__xludf.DUMMYFUNCTION("""COMPUTED_VALUE"""),"2022-03-25 14:28:56 UTC")</f>
        <v>2022-03-25 14:28:56 UTC</v>
      </c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r="7104">
      <c r="A7104" s="2" t="s">
        <v>7710</v>
      </c>
      <c r="B7104" s="1"/>
      <c r="C7104" s="1"/>
      <c r="D7104" s="1"/>
      <c r="E7104" s="1"/>
      <c r="F7104" s="1" t="str">
        <f>IFERROR(__xludf.DUMMYFUNCTION("""COMPUTED_VALUE"""),"2022-03-25 14:27:06 UTC")</f>
        <v>2022-03-25 14:27:06 UTC</v>
      </c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r="7105">
      <c r="A7105" s="2" t="s">
        <v>7711</v>
      </c>
      <c r="B7105" s="1"/>
      <c r="C7105" s="1"/>
      <c r="D7105" s="1"/>
      <c r="E7105" s="1"/>
      <c r="F7105" s="1" t="str">
        <f>IFERROR(__xludf.DUMMYFUNCTION("""COMPUTED_VALUE"""),"2022-03-25 14:21:01 UTC")</f>
        <v>2022-03-25 14:21:01 UTC</v>
      </c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r="7106">
      <c r="A7106" s="2" t="s">
        <v>7712</v>
      </c>
      <c r="B7106" s="1"/>
      <c r="C7106" s="1"/>
      <c r="D7106" s="1"/>
      <c r="E7106" s="1"/>
      <c r="F7106" s="1" t="str">
        <f>IFERROR(__xludf.DUMMYFUNCTION("""COMPUTED_VALUE"""),"2022-03-25 13:40:56 UTC")</f>
        <v>2022-03-25 13:40:56 UTC</v>
      </c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r="7107">
      <c r="A7107" s="2" t="s">
        <v>7713</v>
      </c>
      <c r="B7107" s="1"/>
      <c r="C7107" s="1"/>
      <c r="D7107" s="1"/>
      <c r="E7107" s="1"/>
      <c r="F7107" s="1" t="str">
        <f>IFERROR(__xludf.DUMMYFUNCTION("""COMPUTED_VALUE"""),"2022-03-25 13:21:24 UTC")</f>
        <v>2022-03-25 13:21:24 UTC</v>
      </c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r="7108">
      <c r="A7108" s="2" t="s">
        <v>7714</v>
      </c>
      <c r="B7108" s="1"/>
      <c r="C7108" s="1"/>
      <c r="D7108" s="1"/>
      <c r="E7108" s="1"/>
      <c r="F7108" s="1" t="str">
        <f>IFERROR(__xludf.DUMMYFUNCTION("""COMPUTED_VALUE"""),"2022-03-25 13:09:41 UTC")</f>
        <v>2022-03-25 13:09:41 UTC</v>
      </c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r="7109">
      <c r="A7109" s="2" t="s">
        <v>7715</v>
      </c>
      <c r="B7109" s="1"/>
      <c r="C7109" s="1"/>
      <c r="D7109" s="1"/>
      <c r="E7109" s="1"/>
      <c r="F7109" s="1" t="str">
        <f>IFERROR(__xludf.DUMMYFUNCTION("""COMPUTED_VALUE"""),"2022-03-25 12:55:10 UTC")</f>
        <v>2022-03-25 12:55:10 UTC</v>
      </c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r="7110">
      <c r="A7110" s="2" t="s">
        <v>7716</v>
      </c>
      <c r="B7110" s="1"/>
      <c r="C7110" s="1"/>
      <c r="D7110" s="1"/>
      <c r="E7110" s="1"/>
      <c r="F7110" s="1" t="str">
        <f>IFERROR(__xludf.DUMMYFUNCTION("""COMPUTED_VALUE"""),"2022-03-25 12:47:54 UTC")</f>
        <v>2022-03-25 12:47:54 UTC</v>
      </c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r="7111">
      <c r="A7111" s="2" t="s">
        <v>7717</v>
      </c>
      <c r="B7111" s="1"/>
      <c r="C7111" s="1"/>
      <c r="D7111" s="1"/>
      <c r="E7111" s="1"/>
      <c r="F7111" s="1" t="str">
        <f>IFERROR(__xludf.DUMMYFUNCTION("""COMPUTED_VALUE"""),"2022-03-25 12:45:31 UTC")</f>
        <v>2022-03-25 12:45:31 UTC</v>
      </c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r="7112">
      <c r="A7112" s="2" t="s">
        <v>7718</v>
      </c>
      <c r="B7112" s="1"/>
      <c r="C7112" s="1"/>
      <c r="D7112" s="1"/>
      <c r="E7112" s="1"/>
      <c r="F7112" s="1" t="str">
        <f>IFERROR(__xludf.DUMMYFUNCTION("""COMPUTED_VALUE"""),"2022-03-25 12:39:39 UTC")</f>
        <v>2022-03-25 12:39:39 UTC</v>
      </c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r="7113">
      <c r="A7113" s="2" t="s">
        <v>7719</v>
      </c>
      <c r="B7113" s="1"/>
      <c r="C7113" s="1"/>
      <c r="D7113" s="1"/>
      <c r="E7113" s="1"/>
      <c r="F7113" s="1" t="str">
        <f>IFERROR(__xludf.DUMMYFUNCTION("""COMPUTED_VALUE"""),"2022-03-25 12:39:00 UTC")</f>
        <v>2022-03-25 12:39:00 UTC</v>
      </c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r="7114">
      <c r="A7114" s="2" t="s">
        <v>7720</v>
      </c>
      <c r="B7114" s="1"/>
      <c r="C7114" s="1"/>
      <c r="D7114" s="1"/>
      <c r="E7114" s="1"/>
      <c r="F7114" s="1" t="str">
        <f>IFERROR(__xludf.DUMMYFUNCTION("""COMPUTED_VALUE"""),"2022-03-25 11:52:46 UTC")</f>
        <v>2022-03-25 11:52:46 UTC</v>
      </c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r="7115">
      <c r="A7115" s="2" t="s">
        <v>7721</v>
      </c>
      <c r="B7115" s="1"/>
      <c r="C7115" s="1"/>
      <c r="D7115" s="1"/>
      <c r="E7115" s="1"/>
      <c r="F7115" s="1" t="str">
        <f>IFERROR(__xludf.DUMMYFUNCTION("""COMPUTED_VALUE"""),"2022-03-25 11:45:16 UTC")</f>
        <v>2022-03-25 11:45:16 UTC</v>
      </c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r="7116">
      <c r="A7116" s="2" t="s">
        <v>7722</v>
      </c>
      <c r="B7116" s="1"/>
      <c r="C7116" s="1"/>
      <c r="D7116" s="1"/>
      <c r="E7116" s="1"/>
      <c r="F7116" s="1" t="str">
        <f>IFERROR(__xludf.DUMMYFUNCTION("""COMPUTED_VALUE"""),"2022-03-25 11:39:35 UTC")</f>
        <v>2022-03-25 11:39:35 UTC</v>
      </c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r="7117">
      <c r="A7117" s="2" t="s">
        <v>7723</v>
      </c>
      <c r="B7117" s="1"/>
      <c r="C7117" s="1"/>
      <c r="D7117" s="1"/>
      <c r="E7117" s="1"/>
      <c r="F7117" s="1" t="str">
        <f>IFERROR(__xludf.DUMMYFUNCTION("""COMPUTED_VALUE"""),"2022-03-25 11:38:05 UTC")</f>
        <v>2022-03-25 11:38:05 UTC</v>
      </c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r="7118">
      <c r="A7118" s="2" t="s">
        <v>7724</v>
      </c>
      <c r="B7118" s="1"/>
      <c r="C7118" s="1"/>
      <c r="D7118" s="1"/>
      <c r="E7118" s="1"/>
      <c r="F7118" s="1" t="str">
        <f>IFERROR(__xludf.DUMMYFUNCTION("""COMPUTED_VALUE"""),"2022-03-25 11:25:51 UTC")</f>
        <v>2022-03-25 11:25:51 UTC</v>
      </c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r="7119">
      <c r="A7119" s="2" t="s">
        <v>7725</v>
      </c>
      <c r="B7119" s="1"/>
      <c r="C7119" s="1"/>
      <c r="D7119" s="1"/>
      <c r="E7119" s="1"/>
      <c r="F7119" s="1" t="str">
        <f>IFERROR(__xludf.DUMMYFUNCTION("""COMPUTED_VALUE"""),"2022-03-25 11:10:10 UTC")</f>
        <v>2022-03-25 11:10:10 UTC</v>
      </c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r="7120">
      <c r="A7120" s="2" t="s">
        <v>7726</v>
      </c>
      <c r="B7120" s="1"/>
      <c r="C7120" s="1"/>
      <c r="D7120" s="1"/>
      <c r="E7120" s="1"/>
      <c r="F7120" s="1" t="str">
        <f>IFERROR(__xludf.DUMMYFUNCTION("""COMPUTED_VALUE"""),"2022-03-25 10:56:28 UTC")</f>
        <v>2022-03-25 10:56:28 UTC</v>
      </c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r="7121">
      <c r="A7121" s="2" t="s">
        <v>7727</v>
      </c>
      <c r="B7121" s="1"/>
      <c r="C7121" s="1"/>
      <c r="D7121" s="1"/>
      <c r="E7121" s="1"/>
      <c r="F7121" s="1" t="str">
        <f>IFERROR(__xludf.DUMMYFUNCTION("""COMPUTED_VALUE"""),"2022-03-25 10:51:48 UTC")</f>
        <v>2022-03-25 10:51:48 UTC</v>
      </c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r="7122">
      <c r="A7122" s="2" t="s">
        <v>7728</v>
      </c>
      <c r="B7122" s="1"/>
      <c r="C7122" s="1"/>
      <c r="D7122" s="1"/>
      <c r="E7122" s="1"/>
      <c r="F7122" s="1" t="str">
        <f>IFERROR(__xludf.DUMMYFUNCTION("""COMPUTED_VALUE"""),"2022-03-25 10:50:42 UTC")</f>
        <v>2022-03-25 10:50:42 UTC</v>
      </c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r="7123">
      <c r="A7123" s="2" t="s">
        <v>7729</v>
      </c>
      <c r="B7123" s="1"/>
      <c r="C7123" s="1"/>
      <c r="D7123" s="1"/>
      <c r="E7123" s="1"/>
      <c r="F7123" s="1" t="str">
        <f>IFERROR(__xludf.DUMMYFUNCTION("""COMPUTED_VALUE"""),"2022-03-25 10:49:33 UTC")</f>
        <v>2022-03-25 10:49:33 UTC</v>
      </c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r="7124">
      <c r="A7124" s="2" t="s">
        <v>7730</v>
      </c>
      <c r="B7124" s="1"/>
      <c r="C7124" s="1"/>
      <c r="D7124" s="1"/>
      <c r="E7124" s="1"/>
      <c r="F7124" s="1" t="str">
        <f>IFERROR(__xludf.DUMMYFUNCTION("""COMPUTED_VALUE"""),"2022-03-25 10:48:07 UTC")</f>
        <v>2022-03-25 10:48:07 UTC</v>
      </c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r="7125">
      <c r="A7125" s="2" t="s">
        <v>7731</v>
      </c>
      <c r="B7125" s="1"/>
      <c r="C7125" s="1"/>
      <c r="D7125" s="1"/>
      <c r="E7125" s="1"/>
      <c r="F7125" s="1" t="str">
        <f>IFERROR(__xludf.DUMMYFUNCTION("""COMPUTED_VALUE"""),"2022-03-25 10:04:02 UTC")</f>
        <v>2022-03-25 10:04:02 UTC</v>
      </c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r="7126">
      <c r="A7126" s="2" t="s">
        <v>7732</v>
      </c>
      <c r="B7126" s="1"/>
      <c r="C7126" s="1"/>
      <c r="D7126" s="1"/>
      <c r="E7126" s="1"/>
      <c r="F7126" s="1" t="str">
        <f>IFERROR(__xludf.DUMMYFUNCTION("""COMPUTED_VALUE"""),"2022-03-25 09:54:48 UTC")</f>
        <v>2022-03-25 09:54:48 UTC</v>
      </c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r="7127">
      <c r="A7127" s="2" t="s">
        <v>7733</v>
      </c>
      <c r="B7127" s="1"/>
      <c r="C7127" s="1"/>
      <c r="D7127" s="1"/>
      <c r="E7127" s="1"/>
      <c r="F7127" s="1" t="str">
        <f>IFERROR(__xludf.DUMMYFUNCTION("""COMPUTED_VALUE"""),"2022-03-25 09:29:27 UTC")</f>
        <v>2022-03-25 09:29:27 UTC</v>
      </c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r="7128">
      <c r="A7128" s="2" t="s">
        <v>7734</v>
      </c>
      <c r="B7128" s="1"/>
      <c r="C7128" s="1"/>
      <c r="D7128" s="1"/>
      <c r="E7128" s="1"/>
      <c r="F7128" s="1" t="str">
        <f>IFERROR(__xludf.DUMMYFUNCTION("""COMPUTED_VALUE"""),"2022-03-25 09:18:57 UTC")</f>
        <v>2022-03-25 09:18:57 UTC</v>
      </c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r="7129">
      <c r="A7129" s="2" t="s">
        <v>7735</v>
      </c>
      <c r="B7129" s="1"/>
      <c r="C7129" s="1"/>
      <c r="D7129" s="1"/>
      <c r="E7129" s="1"/>
      <c r="F7129" s="1" t="str">
        <f>IFERROR(__xludf.DUMMYFUNCTION("""COMPUTED_VALUE"""),"2022-03-25 09:05:42 UTC")</f>
        <v>2022-03-25 09:05:42 UTC</v>
      </c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r="7130">
      <c r="A7130" s="2" t="s">
        <v>7736</v>
      </c>
      <c r="B7130" s="1"/>
      <c r="C7130" s="1"/>
      <c r="D7130" s="1"/>
      <c r="E7130" s="1"/>
      <c r="F7130" s="1" t="str">
        <f>IFERROR(__xludf.DUMMYFUNCTION("""COMPUTED_VALUE"""),"2022-03-25 08:57:41 UTC")</f>
        <v>2022-03-25 08:57:41 UTC</v>
      </c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r="7131">
      <c r="A7131" s="2" t="s">
        <v>7737</v>
      </c>
      <c r="B7131" s="1"/>
      <c r="C7131" s="1"/>
      <c r="D7131" s="1"/>
      <c r="E7131" s="1"/>
      <c r="F7131" s="1" t="str">
        <f>IFERROR(__xludf.DUMMYFUNCTION("""COMPUTED_VALUE"""),"2022-03-25 08:36:52 UTC")</f>
        <v>2022-03-25 08:36:52 UTC</v>
      </c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r="7132">
      <c r="A7132" s="2" t="s">
        <v>7738</v>
      </c>
      <c r="B7132" s="1"/>
      <c r="C7132" s="1"/>
      <c r="D7132" s="1"/>
      <c r="E7132" s="1"/>
      <c r="F7132" s="1" t="str">
        <f>IFERROR(__xludf.DUMMYFUNCTION("""COMPUTED_VALUE"""),"2022-03-25 08:35:19 UTC")</f>
        <v>2022-03-25 08:35:19 UTC</v>
      </c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r="7133">
      <c r="A7133" s="2" t="s">
        <v>7739</v>
      </c>
      <c r="B7133" s="1"/>
      <c r="C7133" s="1"/>
      <c r="D7133" s="1"/>
      <c r="E7133" s="1"/>
      <c r="F7133" s="1" t="str">
        <f>IFERROR(__xludf.DUMMYFUNCTION("""COMPUTED_VALUE"""),"2022-03-25 08:34:37 UTC")</f>
        <v>2022-03-25 08:34:37 UTC</v>
      </c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r="7134">
      <c r="A7134" s="2" t="s">
        <v>7740</v>
      </c>
      <c r="B7134" s="1"/>
      <c r="C7134" s="1"/>
      <c r="D7134" s="1"/>
      <c r="E7134" s="1"/>
      <c r="F7134" s="1" t="str">
        <f>IFERROR(__xludf.DUMMYFUNCTION("""COMPUTED_VALUE"""),"2022-03-25 08:26:37 UTC")</f>
        <v>2022-03-25 08:26:37 UTC</v>
      </c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r="7135">
      <c r="A7135" s="2" t="s">
        <v>7741</v>
      </c>
      <c r="B7135" s="1"/>
      <c r="C7135" s="1"/>
      <c r="D7135" s="1"/>
      <c r="E7135" s="1"/>
      <c r="F7135" s="1" t="str">
        <f>IFERROR(__xludf.DUMMYFUNCTION("""COMPUTED_VALUE"""),"2022-03-25 08:22:03 UTC")</f>
        <v>2022-03-25 08:22:03 UTC</v>
      </c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r="7136">
      <c r="A7136" s="2" t="s">
        <v>7742</v>
      </c>
      <c r="B7136" s="1"/>
      <c r="C7136" s="1"/>
      <c r="D7136" s="1"/>
      <c r="E7136" s="1"/>
      <c r="F7136" s="1" t="str">
        <f>IFERROR(__xludf.DUMMYFUNCTION("""COMPUTED_VALUE"""),"2022-03-25 08:05:21 UTC")</f>
        <v>2022-03-25 08:05:21 UTC</v>
      </c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r="7137">
      <c r="A7137" s="2" t="s">
        <v>7743</v>
      </c>
      <c r="B7137" s="1"/>
      <c r="C7137" s="1"/>
      <c r="D7137" s="1"/>
      <c r="E7137" s="1"/>
      <c r="F7137" s="1" t="str">
        <f>IFERROR(__xludf.DUMMYFUNCTION("""COMPUTED_VALUE"""),"2022-03-25 08:04:57 UTC")</f>
        <v>2022-03-25 08:04:57 UTC</v>
      </c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r="7138">
      <c r="A7138" s="2" t="s">
        <v>7744</v>
      </c>
      <c r="B7138" s="1"/>
      <c r="C7138" s="1"/>
      <c r="D7138" s="1"/>
      <c r="E7138" s="1"/>
      <c r="F7138" s="1" t="str">
        <f>IFERROR(__xludf.DUMMYFUNCTION("""COMPUTED_VALUE"""),"2022-03-25 08:04:49 UTC")</f>
        <v>2022-03-25 08:04:49 UTC</v>
      </c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r="7139">
      <c r="A7139" s="2" t="s">
        <v>7745</v>
      </c>
      <c r="B7139" s="1"/>
      <c r="C7139" s="1"/>
      <c r="D7139" s="1"/>
      <c r="E7139" s="1"/>
      <c r="F7139" s="1" t="str">
        <f>IFERROR(__xludf.DUMMYFUNCTION("""COMPUTED_VALUE"""),"2022-03-25 08:03:57 UTC")</f>
        <v>2022-03-25 08:03:57 UTC</v>
      </c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r="7140">
      <c r="A7140" s="2" t="s">
        <v>7746</v>
      </c>
      <c r="B7140" s="1"/>
      <c r="C7140" s="1"/>
      <c r="D7140" s="1"/>
      <c r="E7140" s="1"/>
      <c r="F7140" s="1" t="str">
        <f>IFERROR(__xludf.DUMMYFUNCTION("""COMPUTED_VALUE"""),"2022-03-25 08:03:49 UTC")</f>
        <v>2022-03-25 08:03:49 UTC</v>
      </c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r="7141">
      <c r="A7141" s="2" t="s">
        <v>7747</v>
      </c>
      <c r="B7141" s="1"/>
      <c r="C7141" s="1"/>
      <c r="D7141" s="1"/>
      <c r="E7141" s="1"/>
      <c r="F7141" s="1" t="str">
        <f>IFERROR(__xludf.DUMMYFUNCTION("""COMPUTED_VALUE"""),"2022-03-25 08:03:38 UTC")</f>
        <v>2022-03-25 08:03:38 UTC</v>
      </c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r="7142">
      <c r="A7142" s="2" t="s">
        <v>7748</v>
      </c>
      <c r="B7142" s="1"/>
      <c r="C7142" s="1"/>
      <c r="D7142" s="1"/>
      <c r="E7142" s="1"/>
      <c r="F7142" s="1" t="str">
        <f>IFERROR(__xludf.DUMMYFUNCTION("""COMPUTED_VALUE"""),"2022-03-25 08:03:19 UTC")</f>
        <v>2022-03-25 08:03:19 UTC</v>
      </c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r="7143">
      <c r="A7143" s="2" t="s">
        <v>7749</v>
      </c>
      <c r="B7143" s="1"/>
      <c r="C7143" s="1"/>
      <c r="D7143" s="1"/>
      <c r="E7143" s="1"/>
      <c r="F7143" s="1" t="str">
        <f>IFERROR(__xludf.DUMMYFUNCTION("""COMPUTED_VALUE"""),"2022-03-25 07:10:32 UTC")</f>
        <v>2022-03-25 07:10:32 UTC</v>
      </c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r="7144">
      <c r="A7144" s="2" t="s">
        <v>7750</v>
      </c>
      <c r="B7144" s="1"/>
      <c r="C7144" s="1"/>
      <c r="D7144" s="1"/>
      <c r="E7144" s="1"/>
      <c r="F7144" s="1" t="str">
        <f>IFERROR(__xludf.DUMMYFUNCTION("""COMPUTED_VALUE"""),"2022-03-25 07:10:13 UTC")</f>
        <v>2022-03-25 07:10:13 UTC</v>
      </c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r="7145">
      <c r="A7145" s="2" t="s">
        <v>7751</v>
      </c>
      <c r="B7145" s="1"/>
      <c r="C7145" s="1"/>
      <c r="D7145" s="1"/>
      <c r="E7145" s="1"/>
      <c r="F7145" s="1" t="str">
        <f>IFERROR(__xludf.DUMMYFUNCTION("""COMPUTED_VALUE"""),"2022-03-25 07:01:34 UTC")</f>
        <v>2022-03-25 07:01:34 UTC</v>
      </c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r="7146">
      <c r="A7146" s="2" t="s">
        <v>7752</v>
      </c>
      <c r="B7146" s="1"/>
      <c r="C7146" s="1"/>
      <c r="D7146" s="1"/>
      <c r="E7146" s="1"/>
      <c r="F7146" s="1" t="str">
        <f>IFERROR(__xludf.DUMMYFUNCTION("""COMPUTED_VALUE"""),"2022-03-25 06:45:05 UTC")</f>
        <v>2022-03-25 06:45:05 UTC</v>
      </c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r="7147">
      <c r="A7147" s="2" t="s">
        <v>7753</v>
      </c>
      <c r="B7147" s="1"/>
      <c r="C7147" s="1"/>
      <c r="D7147" s="1"/>
      <c r="E7147" s="1"/>
      <c r="F7147" s="1" t="str">
        <f>IFERROR(__xludf.DUMMYFUNCTION("""COMPUTED_VALUE"""),"2022-03-25 06:38:39 UTC")</f>
        <v>2022-03-25 06:38:39 UTC</v>
      </c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r="7148">
      <c r="A7148" s="2" t="s">
        <v>7754</v>
      </c>
      <c r="B7148" s="1"/>
      <c r="C7148" s="1"/>
      <c r="D7148" s="1"/>
      <c r="E7148" s="1"/>
      <c r="F7148" s="1" t="str">
        <f>IFERROR(__xludf.DUMMYFUNCTION("""COMPUTED_VALUE"""),"2022-03-25 06:36:45 UTC")</f>
        <v>2022-03-25 06:36:45 UTC</v>
      </c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r="7149">
      <c r="A7149" s="2" t="s">
        <v>7755</v>
      </c>
      <c r="B7149" s="1"/>
      <c r="C7149" s="1"/>
      <c r="D7149" s="1"/>
      <c r="E7149" s="1"/>
      <c r="F7149" s="1" t="str">
        <f>IFERROR(__xludf.DUMMYFUNCTION("""COMPUTED_VALUE"""),"2022-03-25 06:30:18 UTC")</f>
        <v>2022-03-25 06:30:18 UTC</v>
      </c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r="7150">
      <c r="A7150" s="2" t="s">
        <v>7756</v>
      </c>
      <c r="B7150" s="1"/>
      <c r="C7150" s="1"/>
      <c r="D7150" s="1"/>
      <c r="E7150" s="1"/>
      <c r="F7150" s="1" t="str">
        <f>IFERROR(__xludf.DUMMYFUNCTION("""COMPUTED_VALUE"""),"2022-03-25 06:19:07 UTC")</f>
        <v>2022-03-25 06:19:07 UTC</v>
      </c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r="7151">
      <c r="A7151" s="2" t="s">
        <v>7757</v>
      </c>
      <c r="B7151" s="1"/>
      <c r="C7151" s="1"/>
      <c r="D7151" s="1"/>
      <c r="E7151" s="1"/>
      <c r="F7151" s="1" t="str">
        <f>IFERROR(__xludf.DUMMYFUNCTION("""COMPUTED_VALUE"""),"2022-03-25 06:12:08 UTC")</f>
        <v>2022-03-25 06:12:08 UTC</v>
      </c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r="7152">
      <c r="A7152" s="2" t="s">
        <v>7758</v>
      </c>
      <c r="B7152" s="1"/>
      <c r="C7152" s="1"/>
      <c r="D7152" s="1"/>
      <c r="E7152" s="1"/>
      <c r="F7152" s="1" t="str">
        <f>IFERROR(__xludf.DUMMYFUNCTION("""COMPUTED_VALUE"""),"2022-03-25 06:10:09 UTC")</f>
        <v>2022-03-25 06:10:09 UTC</v>
      </c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r="7153">
      <c r="A7153" s="2" t="s">
        <v>7759</v>
      </c>
      <c r="B7153" s="1"/>
      <c r="C7153" s="1"/>
      <c r="D7153" s="1"/>
      <c r="E7153" s="1"/>
      <c r="F7153" s="1" t="str">
        <f>IFERROR(__xludf.DUMMYFUNCTION("""COMPUTED_VALUE"""),"2022-03-25 06:05:11 UTC")</f>
        <v>2022-03-25 06:05:11 UTC</v>
      </c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r="7154">
      <c r="A7154" s="2" t="s">
        <v>7760</v>
      </c>
      <c r="B7154" s="1"/>
      <c r="C7154" s="1"/>
      <c r="D7154" s="1"/>
      <c r="E7154" s="1"/>
      <c r="F7154" s="1" t="str">
        <f>IFERROR(__xludf.DUMMYFUNCTION("""COMPUTED_VALUE"""),"2022-03-25 05:55:08 UTC")</f>
        <v>2022-03-25 05:55:08 UTC</v>
      </c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r="7155">
      <c r="A7155" s="2" t="s">
        <v>7761</v>
      </c>
      <c r="B7155" s="1"/>
      <c r="C7155" s="1"/>
      <c r="D7155" s="1"/>
      <c r="E7155" s="1"/>
      <c r="F7155" s="1" t="str">
        <f>IFERROR(__xludf.DUMMYFUNCTION("""COMPUTED_VALUE"""),"2022-03-25 05:45:02 UTC")</f>
        <v>2022-03-25 05:45:02 UTC</v>
      </c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r="7156">
      <c r="A7156" s="2" t="s">
        <v>7762</v>
      </c>
      <c r="B7156" s="1"/>
      <c r="C7156" s="1"/>
      <c r="D7156" s="1"/>
      <c r="E7156" s="1"/>
      <c r="F7156" s="1" t="str">
        <f>IFERROR(__xludf.DUMMYFUNCTION("""COMPUTED_VALUE"""),"2022-03-25 05:41:22 UTC")</f>
        <v>2022-03-25 05:41:22 UTC</v>
      </c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r="7157">
      <c r="A7157" s="2" t="s">
        <v>7763</v>
      </c>
      <c r="B7157" s="1"/>
      <c r="C7157" s="1"/>
      <c r="D7157" s="1"/>
      <c r="E7157" s="1"/>
      <c r="F7157" s="1" t="str">
        <f>IFERROR(__xludf.DUMMYFUNCTION("""COMPUTED_VALUE"""),"2022-03-25 05:22:05 UTC")</f>
        <v>2022-03-25 05:22:05 UTC</v>
      </c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r="7158">
      <c r="A7158" s="2" t="s">
        <v>7764</v>
      </c>
      <c r="B7158" s="1"/>
      <c r="C7158" s="1"/>
      <c r="D7158" s="1"/>
      <c r="E7158" s="1"/>
      <c r="F7158" s="1" t="str">
        <f>IFERROR(__xludf.DUMMYFUNCTION("""COMPUTED_VALUE"""),"2022-03-25 05:09:13 UTC")</f>
        <v>2022-03-25 05:09:13 UTC</v>
      </c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r="7159">
      <c r="A7159" s="2" t="s">
        <v>7765</v>
      </c>
      <c r="B7159" s="1"/>
      <c r="C7159" s="1"/>
      <c r="D7159" s="1"/>
      <c r="E7159" s="1"/>
      <c r="F7159" s="1" t="str">
        <f>IFERROR(__xludf.DUMMYFUNCTION("""COMPUTED_VALUE"""),"2022-03-25 05:03:10 UTC")</f>
        <v>2022-03-25 05:03:10 UTC</v>
      </c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r="7160">
      <c r="A7160" s="2" t="s">
        <v>7766</v>
      </c>
      <c r="B7160" s="1"/>
      <c r="C7160" s="1"/>
      <c r="D7160" s="1"/>
      <c r="E7160" s="1"/>
      <c r="F7160" s="1" t="str">
        <f>IFERROR(__xludf.DUMMYFUNCTION("""COMPUTED_VALUE"""),"2022-03-25 04:37:55 UTC")</f>
        <v>2022-03-25 04:37:55 UTC</v>
      </c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r="7161">
      <c r="A7161" s="2" t="s">
        <v>7767</v>
      </c>
      <c r="B7161" s="1"/>
      <c r="C7161" s="1"/>
      <c r="D7161" s="1"/>
      <c r="E7161" s="1"/>
      <c r="F7161" s="1" t="str">
        <f>IFERROR(__xludf.DUMMYFUNCTION("""COMPUTED_VALUE"""),"2022-03-25 04:37:05 UTC")</f>
        <v>2022-03-25 04:37:05 UTC</v>
      </c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r="7162">
      <c r="A7162" s="2" t="s">
        <v>7768</v>
      </c>
      <c r="B7162" s="1"/>
      <c r="C7162" s="1"/>
      <c r="D7162" s="1"/>
      <c r="E7162" s="1"/>
      <c r="F7162" s="1" t="str">
        <f>IFERROR(__xludf.DUMMYFUNCTION("""COMPUTED_VALUE"""),"2022-03-25 04:29:24 UTC")</f>
        <v>2022-03-25 04:29:24 UTC</v>
      </c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r="7163">
      <c r="A7163" s="2" t="s">
        <v>7769</v>
      </c>
      <c r="B7163" s="1"/>
      <c r="C7163" s="1"/>
      <c r="D7163" s="1"/>
      <c r="E7163" s="1"/>
      <c r="F7163" s="1" t="str">
        <f>IFERROR(__xludf.DUMMYFUNCTION("""COMPUTED_VALUE"""),"2022-03-25 04:26:31 UTC")</f>
        <v>2022-03-25 04:26:31 UTC</v>
      </c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r="7164">
      <c r="A7164" s="2" t="s">
        <v>7770</v>
      </c>
      <c r="B7164" s="1"/>
      <c r="C7164" s="1"/>
      <c r="D7164" s="1"/>
      <c r="E7164" s="1"/>
      <c r="F7164" s="1" t="str">
        <f>IFERROR(__xludf.DUMMYFUNCTION("""COMPUTED_VALUE"""),"2022-03-25 04:20:18 UTC")</f>
        <v>2022-03-25 04:20:18 UTC</v>
      </c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r="7165">
      <c r="A7165" s="2" t="s">
        <v>7771</v>
      </c>
      <c r="B7165" s="1"/>
      <c r="C7165" s="1"/>
      <c r="D7165" s="1"/>
      <c r="E7165" s="1"/>
      <c r="F7165" s="1" t="str">
        <f>IFERROR(__xludf.DUMMYFUNCTION("""COMPUTED_VALUE"""),"2022-03-25 04:11:20 UTC")</f>
        <v>2022-03-25 04:11:20 UTC</v>
      </c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r="7166">
      <c r="A7166" s="2" t="s">
        <v>7772</v>
      </c>
      <c r="B7166" s="1"/>
      <c r="C7166" s="1"/>
      <c r="D7166" s="1"/>
      <c r="E7166" s="1"/>
      <c r="F7166" s="1" t="str">
        <f>IFERROR(__xludf.DUMMYFUNCTION("""COMPUTED_VALUE"""),"2022-03-25 03:56:52 UTC")</f>
        <v>2022-03-25 03:56:52 UTC</v>
      </c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r="7167">
      <c r="A7167" s="2" t="s">
        <v>7773</v>
      </c>
      <c r="B7167" s="1"/>
      <c r="C7167" s="1"/>
      <c r="D7167" s="1"/>
      <c r="E7167" s="1"/>
      <c r="F7167" s="1" t="str">
        <f>IFERROR(__xludf.DUMMYFUNCTION("""COMPUTED_VALUE"""),"2022-03-25 03:38:14 UTC")</f>
        <v>2022-03-25 03:38:14 UTC</v>
      </c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r="7168">
      <c r="A7168" s="2" t="s">
        <v>7774</v>
      </c>
      <c r="B7168" s="1"/>
      <c r="C7168" s="1"/>
      <c r="D7168" s="1"/>
      <c r="E7168" s="1"/>
      <c r="F7168" s="1" t="str">
        <f>IFERROR(__xludf.DUMMYFUNCTION("""COMPUTED_VALUE"""),"2022-03-25 03:03:56 UTC")</f>
        <v>2022-03-25 03:03:56 UTC</v>
      </c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r="7169">
      <c r="A7169" s="2" t="s">
        <v>7775</v>
      </c>
      <c r="B7169" s="1"/>
      <c r="C7169" s="1"/>
      <c r="D7169" s="1"/>
      <c r="E7169" s="1"/>
      <c r="F7169" s="1" t="str">
        <f>IFERROR(__xludf.DUMMYFUNCTION("""COMPUTED_VALUE"""),"2022-03-25 02:51:15 UTC")</f>
        <v>2022-03-25 02:51:15 UTC</v>
      </c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r="7170">
      <c r="A7170" s="2" t="s">
        <v>7776</v>
      </c>
      <c r="B7170" s="1"/>
      <c r="C7170" s="1"/>
      <c r="D7170" s="1"/>
      <c r="E7170" s="1"/>
      <c r="F7170" s="1" t="str">
        <f>IFERROR(__xludf.DUMMYFUNCTION("""COMPUTED_VALUE"""),"2022-03-25 02:50:35 UTC")</f>
        <v>2022-03-25 02:50:35 UTC</v>
      </c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r="7171">
      <c r="A7171" s="2" t="s">
        <v>7777</v>
      </c>
      <c r="B7171" s="1"/>
      <c r="C7171" s="1"/>
      <c r="D7171" s="1"/>
      <c r="E7171" s="1"/>
      <c r="F7171" s="1" t="str">
        <f>IFERROR(__xludf.DUMMYFUNCTION("""COMPUTED_VALUE"""),"2022-03-25 02:31:15 UTC")</f>
        <v>2022-03-25 02:31:15 UTC</v>
      </c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r="7172">
      <c r="A7172" s="2" t="s">
        <v>7778</v>
      </c>
      <c r="B7172" s="1"/>
      <c r="C7172" s="1"/>
      <c r="D7172" s="1"/>
      <c r="E7172" s="1"/>
      <c r="F7172" s="1" t="str">
        <f>IFERROR(__xludf.DUMMYFUNCTION("""COMPUTED_VALUE"""),"2022-03-25 02:29:31 UTC")</f>
        <v>2022-03-25 02:29:31 UTC</v>
      </c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r="7173">
      <c r="A7173" s="2" t="s">
        <v>7779</v>
      </c>
      <c r="B7173" s="1"/>
      <c r="C7173" s="1"/>
      <c r="D7173" s="1"/>
      <c r="E7173" s="1"/>
      <c r="F7173" s="1" t="str">
        <f>IFERROR(__xludf.DUMMYFUNCTION("""COMPUTED_VALUE"""),"2022-03-25 02:17:25 UTC")</f>
        <v>2022-03-25 02:17:25 UTC</v>
      </c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r="7174">
      <c r="A7174" s="2" t="s">
        <v>7780</v>
      </c>
      <c r="B7174" s="1"/>
      <c r="C7174" s="1"/>
      <c r="D7174" s="1"/>
      <c r="E7174" s="1"/>
      <c r="F7174" s="1" t="str">
        <f>IFERROR(__xludf.DUMMYFUNCTION("""COMPUTED_VALUE"""),"2022-03-25 01:27:14 UTC")</f>
        <v>2022-03-25 01:27:14 UTC</v>
      </c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r="7175">
      <c r="A7175" s="2" t="s">
        <v>7781</v>
      </c>
      <c r="B7175" s="1"/>
      <c r="C7175" s="1"/>
      <c r="D7175" s="1"/>
      <c r="E7175" s="1"/>
      <c r="F7175" s="1" t="str">
        <f>IFERROR(__xludf.DUMMYFUNCTION("""COMPUTED_VALUE"""),"2022-03-24 22:44:19 UTC")</f>
        <v>2022-03-24 22:44:19 UTC</v>
      </c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r="7176">
      <c r="A7176" s="2" t="s">
        <v>7782</v>
      </c>
      <c r="B7176" s="1"/>
      <c r="C7176" s="1"/>
      <c r="D7176" s="1"/>
      <c r="E7176" s="1"/>
      <c r="F7176" s="1" t="str">
        <f>IFERROR(__xludf.DUMMYFUNCTION("""COMPUTED_VALUE"""),"2022-03-24 22:43:54 UTC")</f>
        <v>2022-03-24 22:43:54 UTC</v>
      </c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r="7177">
      <c r="A7177" s="2" t="s">
        <v>7783</v>
      </c>
      <c r="B7177" s="1"/>
      <c r="C7177" s="1"/>
      <c r="D7177" s="1"/>
      <c r="E7177" s="1"/>
      <c r="F7177" s="1" t="str">
        <f>IFERROR(__xludf.DUMMYFUNCTION("""COMPUTED_VALUE"""),"2022-03-24 21:37:28 UTC")</f>
        <v>2022-03-24 21:37:28 UTC</v>
      </c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r="7178">
      <c r="A7178" s="2" t="s">
        <v>7784</v>
      </c>
      <c r="B7178" s="1"/>
      <c r="C7178" s="1"/>
      <c r="D7178" s="1"/>
      <c r="E7178" s="1"/>
      <c r="F7178" s="1" t="str">
        <f>IFERROR(__xludf.DUMMYFUNCTION("""COMPUTED_VALUE"""),"2022-03-24 21:33:57 UTC")</f>
        <v>2022-03-24 21:33:57 UTC</v>
      </c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r="7179">
      <c r="A7179" s="2" t="s">
        <v>7785</v>
      </c>
      <c r="B7179" s="1"/>
      <c r="C7179" s="1"/>
      <c r="D7179" s="1"/>
      <c r="E7179" s="1"/>
      <c r="F7179" s="1" t="str">
        <f>IFERROR(__xludf.DUMMYFUNCTION("""COMPUTED_VALUE"""),"2022-03-24 20:28:47 UTC")</f>
        <v>2022-03-24 20:28:47 UTC</v>
      </c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r="7180">
      <c r="A7180" s="2" t="s">
        <v>7786</v>
      </c>
      <c r="B7180" s="1"/>
      <c r="C7180" s="1"/>
      <c r="D7180" s="1"/>
      <c r="E7180" s="1"/>
      <c r="F7180" s="1" t="str">
        <f>IFERROR(__xludf.DUMMYFUNCTION("""COMPUTED_VALUE"""),"2022-03-24 19:23:21 UTC")</f>
        <v>2022-03-24 19:23:21 UTC</v>
      </c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r="7181">
      <c r="A7181" s="2" t="s">
        <v>7787</v>
      </c>
      <c r="B7181" s="1"/>
      <c r="C7181" s="1"/>
      <c r="D7181" s="1"/>
      <c r="E7181" s="1"/>
      <c r="F7181" s="1" t="str">
        <f>IFERROR(__xludf.DUMMYFUNCTION("""COMPUTED_VALUE"""),"2022-03-24 19:13:21 UTC")</f>
        <v>2022-03-24 19:13:21 UTC</v>
      </c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r="7182">
      <c r="A7182" s="2" t="s">
        <v>7788</v>
      </c>
      <c r="B7182" s="1"/>
      <c r="C7182" s="1"/>
      <c r="D7182" s="1"/>
      <c r="E7182" s="1"/>
      <c r="F7182" s="1" t="str">
        <f>IFERROR(__xludf.DUMMYFUNCTION("""COMPUTED_VALUE"""),"2022-03-24 19:07:47 UTC")</f>
        <v>2022-03-24 19:07:47 UTC</v>
      </c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r="7183">
      <c r="A7183" s="2" t="s">
        <v>7789</v>
      </c>
      <c r="B7183" s="1"/>
      <c r="C7183" s="1"/>
      <c r="D7183" s="1"/>
      <c r="E7183" s="1"/>
      <c r="F7183" s="1" t="str">
        <f>IFERROR(__xludf.DUMMYFUNCTION("""COMPUTED_VALUE"""),"2022-03-24 18:51:21 UTC")</f>
        <v>2022-03-24 18:51:21 UTC</v>
      </c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r="7184">
      <c r="A7184" s="2" t="s">
        <v>7790</v>
      </c>
      <c r="B7184" s="1"/>
      <c r="C7184" s="1"/>
      <c r="D7184" s="1"/>
      <c r="E7184" s="1"/>
      <c r="F7184" s="1" t="str">
        <f>IFERROR(__xludf.DUMMYFUNCTION("""COMPUTED_VALUE"""),"2022-03-24 18:41:34 UTC")</f>
        <v>2022-03-24 18:41:34 UTC</v>
      </c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r="7185">
      <c r="A7185" s="2" t="s">
        <v>7791</v>
      </c>
      <c r="B7185" s="1"/>
      <c r="C7185" s="1"/>
      <c r="D7185" s="1"/>
      <c r="E7185" s="1"/>
      <c r="F7185" s="1" t="str">
        <f>IFERROR(__xludf.DUMMYFUNCTION("""COMPUTED_VALUE"""),"2022-03-24 17:54:14 UTC")</f>
        <v>2022-03-24 17:54:14 UTC</v>
      </c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r="7186">
      <c r="A7186" s="2" t="s">
        <v>7792</v>
      </c>
      <c r="B7186" s="1"/>
      <c r="C7186" s="1"/>
      <c r="D7186" s="1"/>
      <c r="E7186" s="1"/>
      <c r="F7186" s="1" t="str">
        <f>IFERROR(__xludf.DUMMYFUNCTION("""COMPUTED_VALUE"""),"2022-03-24 17:41:09 UTC")</f>
        <v>2022-03-24 17:41:09 UTC</v>
      </c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r="7187">
      <c r="A7187" s="2" t="s">
        <v>7793</v>
      </c>
      <c r="B7187" s="1"/>
      <c r="C7187" s="1"/>
      <c r="D7187" s="1"/>
      <c r="E7187" s="1"/>
      <c r="F7187" s="1" t="str">
        <f>IFERROR(__xludf.DUMMYFUNCTION("""COMPUTED_VALUE"""),"2022-03-24 17:30:33 UTC")</f>
        <v>2022-03-24 17:30:33 UTC</v>
      </c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r="7188">
      <c r="A7188" s="2" t="s">
        <v>7794</v>
      </c>
      <c r="B7188" s="1"/>
      <c r="C7188" s="1"/>
      <c r="D7188" s="1"/>
      <c r="E7188" s="1"/>
      <c r="F7188" s="1" t="str">
        <f>IFERROR(__xludf.DUMMYFUNCTION("""COMPUTED_VALUE"""),"2022-03-24 17:19:15 UTC")</f>
        <v>2022-03-24 17:19:15 UTC</v>
      </c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r="7189">
      <c r="A7189" s="2" t="s">
        <v>7795</v>
      </c>
      <c r="B7189" s="1"/>
      <c r="C7189" s="1"/>
      <c r="D7189" s="1"/>
      <c r="E7189" s="1"/>
      <c r="F7189" s="1" t="str">
        <f>IFERROR(__xludf.DUMMYFUNCTION("""COMPUTED_VALUE"""),"2022-03-24 17:18:48 UTC")</f>
        <v>2022-03-24 17:18:48 UTC</v>
      </c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r="7190">
      <c r="A7190" s="2" t="s">
        <v>7796</v>
      </c>
      <c r="B7190" s="1"/>
      <c r="C7190" s="1"/>
      <c r="D7190" s="1"/>
      <c r="E7190" s="1"/>
      <c r="F7190" s="1" t="str">
        <f>IFERROR(__xludf.DUMMYFUNCTION("""COMPUTED_VALUE"""),"2022-03-24 17:18:47 UTC")</f>
        <v>2022-03-24 17:18:47 UTC</v>
      </c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r="7191">
      <c r="A7191" s="2" t="s">
        <v>7797</v>
      </c>
      <c r="B7191" s="1"/>
      <c r="C7191" s="1"/>
      <c r="D7191" s="1"/>
      <c r="E7191" s="1"/>
      <c r="F7191" s="1" t="str">
        <f>IFERROR(__xludf.DUMMYFUNCTION("""COMPUTED_VALUE"""),"2022-03-24 16:58:40 UTC")</f>
        <v>2022-03-24 16:58:40 UTC</v>
      </c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r="7192">
      <c r="A7192" s="2" t="s">
        <v>7798</v>
      </c>
      <c r="B7192" s="1"/>
      <c r="C7192" s="1"/>
      <c r="D7192" s="1"/>
      <c r="E7192" s="1"/>
      <c r="F7192" s="1" t="str">
        <f>IFERROR(__xludf.DUMMYFUNCTION("""COMPUTED_VALUE"""),"2022-03-24 16:54:43 UTC")</f>
        <v>2022-03-24 16:54:43 UTC</v>
      </c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r="7193">
      <c r="A7193" s="2" t="s">
        <v>7799</v>
      </c>
      <c r="B7193" s="1"/>
      <c r="C7193" s="1"/>
      <c r="D7193" s="1"/>
      <c r="E7193" s="1"/>
      <c r="F7193" s="1" t="str">
        <f>IFERROR(__xludf.DUMMYFUNCTION("""COMPUTED_VALUE"""),"2022-03-24 16:53:35 UTC")</f>
        <v>2022-03-24 16:53:35 UTC</v>
      </c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r="7194">
      <c r="A7194" s="2" t="s">
        <v>7800</v>
      </c>
      <c r="B7194" s="1"/>
      <c r="C7194" s="1"/>
      <c r="D7194" s="1"/>
      <c r="E7194" s="1"/>
      <c r="F7194" s="1" t="str">
        <f>IFERROR(__xludf.DUMMYFUNCTION("""COMPUTED_VALUE"""),"2022-03-24 16:39:57 UTC")</f>
        <v>2022-03-24 16:39:57 UTC</v>
      </c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r="7195">
      <c r="A7195" s="2" t="s">
        <v>7801</v>
      </c>
      <c r="B7195" s="1"/>
      <c r="C7195" s="1"/>
      <c r="D7195" s="1"/>
      <c r="E7195" s="1"/>
      <c r="F7195" s="1" t="str">
        <f>IFERROR(__xludf.DUMMYFUNCTION("""COMPUTED_VALUE"""),"2022-03-24 16:26:16 UTC")</f>
        <v>2022-03-24 16:26:16 UTC</v>
      </c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r="7196">
      <c r="A7196" s="2" t="s">
        <v>7802</v>
      </c>
      <c r="B7196" s="1"/>
      <c r="C7196" s="1"/>
      <c r="D7196" s="1"/>
      <c r="E7196" s="1"/>
      <c r="F7196" s="1" t="str">
        <f>IFERROR(__xludf.DUMMYFUNCTION("""COMPUTED_VALUE"""),"2022-03-24 16:23:46 UTC")</f>
        <v>2022-03-24 16:23:46 UTC</v>
      </c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r="7197">
      <c r="A7197" s="2" t="s">
        <v>7803</v>
      </c>
      <c r="B7197" s="1"/>
      <c r="C7197" s="1"/>
      <c r="D7197" s="1"/>
      <c r="E7197" s="1"/>
      <c r="F7197" s="1" t="str">
        <f>IFERROR(__xludf.DUMMYFUNCTION("""COMPUTED_VALUE"""),"2022-03-24 16:17:30 UTC")</f>
        <v>2022-03-24 16:17:30 UTC</v>
      </c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r="7198">
      <c r="A7198" s="2" t="s">
        <v>7804</v>
      </c>
      <c r="B7198" s="1"/>
      <c r="C7198" s="1"/>
      <c r="D7198" s="1"/>
      <c r="E7198" s="1"/>
      <c r="F7198" s="1" t="str">
        <f>IFERROR(__xludf.DUMMYFUNCTION("""COMPUTED_VALUE"""),"2022-03-24 16:14:46 UTC")</f>
        <v>2022-03-24 16:14:46 UTC</v>
      </c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r="7199">
      <c r="A7199" s="2" t="s">
        <v>7805</v>
      </c>
      <c r="B7199" s="1"/>
      <c r="C7199" s="1"/>
      <c r="D7199" s="1"/>
      <c r="E7199" s="1"/>
      <c r="F7199" s="1" t="str">
        <f>IFERROR(__xludf.DUMMYFUNCTION("""COMPUTED_VALUE"""),"2022-03-24 16:12:40 UTC")</f>
        <v>2022-03-24 16:12:40 UTC</v>
      </c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r="7200">
      <c r="A7200" s="2" t="s">
        <v>7806</v>
      </c>
      <c r="B7200" s="1"/>
      <c r="C7200" s="1"/>
      <c r="D7200" s="1"/>
      <c r="E7200" s="1"/>
      <c r="F7200" s="1" t="str">
        <f>IFERROR(__xludf.DUMMYFUNCTION("""COMPUTED_VALUE"""),"2022-03-24 16:04:19 UTC")</f>
        <v>2022-03-24 16:04:19 UTC</v>
      </c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r="7201">
      <c r="A7201" s="2" t="s">
        <v>7807</v>
      </c>
      <c r="B7201" s="1"/>
      <c r="C7201" s="1"/>
      <c r="D7201" s="1"/>
      <c r="E7201" s="1"/>
      <c r="F7201" s="1" t="str">
        <f>IFERROR(__xludf.DUMMYFUNCTION("""COMPUTED_VALUE"""),"2022-03-24 16:01:23 UTC")</f>
        <v>2022-03-24 16:01:23 UTC</v>
      </c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r="7202">
      <c r="A7202" s="2" t="s">
        <v>7808</v>
      </c>
      <c r="B7202" s="1"/>
      <c r="C7202" s="1"/>
      <c r="D7202" s="1"/>
      <c r="E7202" s="1"/>
      <c r="F7202" s="1" t="str">
        <f>IFERROR(__xludf.DUMMYFUNCTION("""COMPUTED_VALUE"""),"2022-03-24 16:00:55 UTC")</f>
        <v>2022-03-24 16:00:55 UTC</v>
      </c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r="7203">
      <c r="A7203" s="2" t="s">
        <v>7809</v>
      </c>
      <c r="B7203" s="1"/>
      <c r="C7203" s="1"/>
      <c r="D7203" s="1"/>
      <c r="E7203" s="1"/>
      <c r="F7203" s="1" t="str">
        <f>IFERROR(__xludf.DUMMYFUNCTION("""COMPUTED_VALUE"""),"2022-03-24 15:31:27 UTC")</f>
        <v>2022-03-24 15:31:27 UTC</v>
      </c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r="7204">
      <c r="A7204" s="2" t="s">
        <v>7810</v>
      </c>
      <c r="B7204" s="1"/>
      <c r="C7204" s="1"/>
      <c r="D7204" s="1"/>
      <c r="E7204" s="1"/>
      <c r="F7204" s="1" t="str">
        <f>IFERROR(__xludf.DUMMYFUNCTION("""COMPUTED_VALUE"""),"2022-03-24 15:31:19 UTC")</f>
        <v>2022-03-24 15:31:19 UTC</v>
      </c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>
      <c r="A7205" s="2" t="s">
        <v>7811</v>
      </c>
      <c r="B7205" s="1"/>
      <c r="C7205" s="1"/>
      <c r="D7205" s="1"/>
      <c r="E7205" s="1"/>
      <c r="F7205" s="1" t="str">
        <f>IFERROR(__xludf.DUMMYFUNCTION("""COMPUTED_VALUE"""),"2022-03-24 15:13:54 UTC")</f>
        <v>2022-03-24 15:13:54 UTC</v>
      </c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r="7206">
      <c r="A7206" s="2" t="s">
        <v>7812</v>
      </c>
      <c r="B7206" s="1"/>
      <c r="C7206" s="1"/>
      <c r="D7206" s="1"/>
      <c r="E7206" s="1"/>
      <c r="F7206" s="1" t="str">
        <f>IFERROR(__xludf.DUMMYFUNCTION("""COMPUTED_VALUE"""),"2022-03-24 14:39:01 UTC")</f>
        <v>2022-03-24 14:39:01 UTC</v>
      </c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r="7207">
      <c r="A7207" s="2" t="s">
        <v>7813</v>
      </c>
      <c r="B7207" s="1"/>
      <c r="C7207" s="1"/>
      <c r="D7207" s="1"/>
      <c r="E7207" s="1"/>
      <c r="F7207" s="1" t="str">
        <f>IFERROR(__xludf.DUMMYFUNCTION("""COMPUTED_VALUE"""),"2022-03-24 14:38:48 UTC")</f>
        <v>2022-03-24 14:38:48 UTC</v>
      </c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r="7208">
      <c r="A7208" s="2" t="s">
        <v>7814</v>
      </c>
      <c r="B7208" s="1"/>
      <c r="C7208" s="1"/>
      <c r="D7208" s="1"/>
      <c r="E7208" s="1"/>
      <c r="F7208" s="1" t="str">
        <f>IFERROR(__xludf.DUMMYFUNCTION("""COMPUTED_VALUE"""),"2022-03-24 14:28:20 UTC")</f>
        <v>2022-03-24 14:28:20 UTC</v>
      </c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r="7209">
      <c r="A7209" s="2" t="s">
        <v>7815</v>
      </c>
      <c r="B7209" s="1"/>
      <c r="C7209" s="1"/>
      <c r="D7209" s="1"/>
      <c r="E7209" s="1"/>
      <c r="F7209" s="1" t="str">
        <f>IFERROR(__xludf.DUMMYFUNCTION("""COMPUTED_VALUE"""),"2022-03-24 14:27:58 UTC")</f>
        <v>2022-03-24 14:27:58 UTC</v>
      </c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r="7210">
      <c r="A7210" s="2" t="s">
        <v>7816</v>
      </c>
      <c r="B7210" s="1"/>
      <c r="C7210" s="1"/>
      <c r="D7210" s="1"/>
      <c r="E7210" s="1"/>
      <c r="F7210" s="1" t="str">
        <f>IFERROR(__xludf.DUMMYFUNCTION("""COMPUTED_VALUE"""),"2022-03-24 14:27:22 UTC")</f>
        <v>2022-03-24 14:27:22 UTC</v>
      </c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r="7211">
      <c r="A7211" s="2" t="s">
        <v>7817</v>
      </c>
      <c r="B7211" s="1"/>
      <c r="C7211" s="1"/>
      <c r="D7211" s="1"/>
      <c r="E7211" s="1"/>
      <c r="F7211" s="1" t="str">
        <f>IFERROR(__xludf.DUMMYFUNCTION("""COMPUTED_VALUE"""),"2022-03-24 14:23:52 UTC")</f>
        <v>2022-03-24 14:23:52 UTC</v>
      </c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r="7212">
      <c r="A7212" s="2" t="s">
        <v>7818</v>
      </c>
      <c r="B7212" s="1"/>
      <c r="C7212" s="1"/>
      <c r="D7212" s="1"/>
      <c r="E7212" s="1"/>
      <c r="F7212" s="1" t="str">
        <f>IFERROR(__xludf.DUMMYFUNCTION("""COMPUTED_VALUE"""),"2022-03-24 14:20:26 UTC")</f>
        <v>2022-03-24 14:20:26 UTC</v>
      </c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r="7213">
      <c r="A7213" s="2" t="s">
        <v>7819</v>
      </c>
      <c r="B7213" s="1"/>
      <c r="C7213" s="1"/>
      <c r="D7213" s="1"/>
      <c r="E7213" s="1"/>
      <c r="F7213" s="1" t="str">
        <f>IFERROR(__xludf.DUMMYFUNCTION("""COMPUTED_VALUE"""),"2022-03-24 14:03:29 UTC")</f>
        <v>2022-03-24 14:03:29 UTC</v>
      </c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r="7214">
      <c r="A7214" s="2" t="s">
        <v>7820</v>
      </c>
      <c r="B7214" s="1"/>
      <c r="C7214" s="1"/>
      <c r="D7214" s="1"/>
      <c r="E7214" s="1"/>
      <c r="F7214" s="1" t="str">
        <f>IFERROR(__xludf.DUMMYFUNCTION("""COMPUTED_VALUE"""),"2022-03-24 14:02:08 UTC")</f>
        <v>2022-03-24 14:02:08 UTC</v>
      </c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r="7215">
      <c r="A7215" s="2" t="s">
        <v>7821</v>
      </c>
      <c r="B7215" s="1"/>
      <c r="C7215" s="1"/>
      <c r="D7215" s="1"/>
      <c r="E7215" s="1"/>
      <c r="F7215" s="1" t="str">
        <f>IFERROR(__xludf.DUMMYFUNCTION("""COMPUTED_VALUE"""),"2022-03-24 13:57:35 UTC")</f>
        <v>2022-03-24 13:57:35 UTC</v>
      </c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r="7216">
      <c r="A7216" s="2" t="s">
        <v>7822</v>
      </c>
      <c r="B7216" s="1"/>
      <c r="C7216" s="1"/>
      <c r="D7216" s="1"/>
      <c r="E7216" s="1"/>
      <c r="F7216" s="1" t="str">
        <f>IFERROR(__xludf.DUMMYFUNCTION("""COMPUTED_VALUE"""),"2022-03-24 13:55:23 UTC")</f>
        <v>2022-03-24 13:55:23 UTC</v>
      </c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r="7217">
      <c r="A7217" s="2" t="s">
        <v>7823</v>
      </c>
      <c r="B7217" s="1"/>
      <c r="C7217" s="1"/>
      <c r="D7217" s="1"/>
      <c r="E7217" s="1"/>
      <c r="F7217" s="1" t="str">
        <f>IFERROR(__xludf.DUMMYFUNCTION("""COMPUTED_VALUE"""),"2022-03-24 13:47:39 UTC")</f>
        <v>2022-03-24 13:47:39 UTC</v>
      </c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r="7218">
      <c r="A7218" s="2" t="s">
        <v>7824</v>
      </c>
      <c r="B7218" s="1"/>
      <c r="C7218" s="1"/>
      <c r="D7218" s="1"/>
      <c r="E7218" s="1"/>
      <c r="F7218" s="1" t="str">
        <f>IFERROR(__xludf.DUMMYFUNCTION("""COMPUTED_VALUE"""),"2022-03-24 13:46:49 UTC")</f>
        <v>2022-03-24 13:46:49 UTC</v>
      </c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r="7219">
      <c r="A7219" s="2" t="s">
        <v>7825</v>
      </c>
      <c r="B7219" s="1"/>
      <c r="C7219" s="1"/>
      <c r="D7219" s="1"/>
      <c r="E7219" s="1"/>
      <c r="F7219" s="1" t="str">
        <f>IFERROR(__xludf.DUMMYFUNCTION("""COMPUTED_VALUE"""),"2022-03-24 12:47:26 UTC")</f>
        <v>2022-03-24 12:47:26 UTC</v>
      </c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r="7220">
      <c r="A7220" s="2" t="s">
        <v>7826</v>
      </c>
      <c r="B7220" s="1"/>
      <c r="C7220" s="1"/>
      <c r="D7220" s="1"/>
      <c r="E7220" s="1"/>
      <c r="F7220" s="1" t="str">
        <f>IFERROR(__xludf.DUMMYFUNCTION("""COMPUTED_VALUE"""),"2022-03-24 12:31:11 UTC")</f>
        <v>2022-03-24 12:31:11 UTC</v>
      </c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r="7221">
      <c r="A7221" s="2" t="s">
        <v>7827</v>
      </c>
      <c r="B7221" s="1"/>
      <c r="C7221" s="1"/>
      <c r="D7221" s="1"/>
      <c r="E7221" s="1"/>
      <c r="F7221" s="1" t="str">
        <f>IFERROR(__xludf.DUMMYFUNCTION("""COMPUTED_VALUE"""),"2022-03-24 12:16:41 UTC")</f>
        <v>2022-03-24 12:16:41 UTC</v>
      </c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r="7222">
      <c r="A7222" s="2" t="s">
        <v>7828</v>
      </c>
      <c r="B7222" s="1"/>
      <c r="C7222" s="1"/>
      <c r="D7222" s="1"/>
      <c r="E7222" s="1"/>
      <c r="F7222" s="1" t="str">
        <f>IFERROR(__xludf.DUMMYFUNCTION("""COMPUTED_VALUE"""),"2022-03-24 12:10:26 UTC")</f>
        <v>2022-03-24 12:10:26 UTC</v>
      </c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r="7223">
      <c r="A7223" s="2" t="s">
        <v>7829</v>
      </c>
      <c r="B7223" s="1"/>
      <c r="C7223" s="1"/>
      <c r="D7223" s="1"/>
      <c r="E7223" s="1"/>
      <c r="F7223" s="1" t="str">
        <f>IFERROR(__xludf.DUMMYFUNCTION("""COMPUTED_VALUE"""),"2022-03-24 11:57:58 UTC")</f>
        <v>2022-03-24 11:57:58 UTC</v>
      </c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r="7224">
      <c r="A7224" s="2" t="s">
        <v>7830</v>
      </c>
      <c r="B7224" s="1"/>
      <c r="C7224" s="1"/>
      <c r="D7224" s="1"/>
      <c r="E7224" s="1"/>
      <c r="F7224" s="1" t="str">
        <f>IFERROR(__xludf.DUMMYFUNCTION("""COMPUTED_VALUE"""),"2022-03-24 11:49:23 UTC")</f>
        <v>2022-03-24 11:49:23 UTC</v>
      </c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r="7225">
      <c r="A7225" s="2" t="s">
        <v>7831</v>
      </c>
      <c r="B7225" s="1"/>
      <c r="C7225" s="1"/>
      <c r="D7225" s="1"/>
      <c r="E7225" s="1"/>
      <c r="F7225" s="1" t="str">
        <f>IFERROR(__xludf.DUMMYFUNCTION("""COMPUTED_VALUE"""),"2022-03-24 11:41:21 UTC")</f>
        <v>2022-03-24 11:41:21 UTC</v>
      </c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r="7226">
      <c r="A7226" s="2" t="s">
        <v>7832</v>
      </c>
      <c r="B7226" s="1"/>
      <c r="C7226" s="1"/>
      <c r="D7226" s="1"/>
      <c r="E7226" s="1"/>
      <c r="F7226" s="1" t="str">
        <f>IFERROR(__xludf.DUMMYFUNCTION("""COMPUTED_VALUE"""),"2022-03-24 11:39:52 UTC")</f>
        <v>2022-03-24 11:39:52 UTC</v>
      </c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r="7227">
      <c r="A7227" s="2" t="s">
        <v>7833</v>
      </c>
      <c r="B7227" s="1"/>
      <c r="C7227" s="1"/>
      <c r="D7227" s="1"/>
      <c r="E7227" s="1"/>
      <c r="F7227" s="1" t="str">
        <f>IFERROR(__xludf.DUMMYFUNCTION("""COMPUTED_VALUE"""),"2022-03-24 11:34:57 UTC")</f>
        <v>2022-03-24 11:34:57 UTC</v>
      </c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r="7228">
      <c r="A7228" s="2" t="s">
        <v>7834</v>
      </c>
      <c r="B7228" s="1"/>
      <c r="C7228" s="1"/>
      <c r="D7228" s="1"/>
      <c r="E7228" s="1"/>
      <c r="F7228" s="1" t="str">
        <f>IFERROR(__xludf.DUMMYFUNCTION("""COMPUTED_VALUE"""),"2022-03-24 11:24:32 UTC")</f>
        <v>2022-03-24 11:24:32 UTC</v>
      </c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r="7229">
      <c r="A7229" s="2" t="s">
        <v>7835</v>
      </c>
      <c r="B7229" s="1"/>
      <c r="C7229" s="1"/>
      <c r="D7229" s="1"/>
      <c r="E7229" s="1"/>
      <c r="F7229" s="1" t="str">
        <f>IFERROR(__xludf.DUMMYFUNCTION("""COMPUTED_VALUE"""),"2022-03-24 11:22:16 UTC")</f>
        <v>2022-03-24 11:22:16 UTC</v>
      </c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r="7230">
      <c r="A7230" s="2" t="s">
        <v>7836</v>
      </c>
      <c r="B7230" s="1"/>
      <c r="C7230" s="1"/>
      <c r="D7230" s="1"/>
      <c r="E7230" s="1"/>
      <c r="F7230" s="1" t="str">
        <f>IFERROR(__xludf.DUMMYFUNCTION("""COMPUTED_VALUE"""),"2022-03-24 11:21:24 UTC")</f>
        <v>2022-03-24 11:21:24 UTC</v>
      </c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r="7231">
      <c r="A7231" s="2" t="s">
        <v>7837</v>
      </c>
      <c r="B7231" s="1"/>
      <c r="C7231" s="1"/>
      <c r="D7231" s="1"/>
      <c r="E7231" s="1"/>
      <c r="F7231" s="1" t="str">
        <f>IFERROR(__xludf.DUMMYFUNCTION("""COMPUTED_VALUE"""),"2022-03-24 11:18:30 UTC")</f>
        <v>2022-03-24 11:18:30 UTC</v>
      </c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r="7232">
      <c r="A7232" s="2" t="s">
        <v>7838</v>
      </c>
      <c r="B7232" s="1"/>
      <c r="C7232" s="1"/>
      <c r="D7232" s="1"/>
      <c r="E7232" s="1"/>
      <c r="F7232" s="1" t="str">
        <f>IFERROR(__xludf.DUMMYFUNCTION("""COMPUTED_VALUE"""),"2022-03-24 11:11:12 UTC")</f>
        <v>2022-03-24 11:11:12 UTC</v>
      </c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r="7233">
      <c r="A7233" s="2" t="s">
        <v>7839</v>
      </c>
      <c r="B7233" s="1"/>
      <c r="C7233" s="1"/>
      <c r="D7233" s="1"/>
      <c r="E7233" s="1"/>
      <c r="F7233" s="1" t="str">
        <f>IFERROR(__xludf.DUMMYFUNCTION("""COMPUTED_VALUE"""),"2022-03-24 11:00:47 UTC")</f>
        <v>2022-03-24 11:00:47 UTC</v>
      </c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r="7234">
      <c r="A7234" s="2" t="s">
        <v>7840</v>
      </c>
      <c r="B7234" s="1"/>
      <c r="C7234" s="1"/>
      <c r="D7234" s="1"/>
      <c r="E7234" s="1"/>
      <c r="F7234" s="1" t="str">
        <f>IFERROR(__xludf.DUMMYFUNCTION("""COMPUTED_VALUE"""),"2022-03-24 10:54:59 UTC")</f>
        <v>2022-03-24 10:54:59 UTC</v>
      </c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r="7235">
      <c r="A7235" s="2" t="s">
        <v>7841</v>
      </c>
      <c r="B7235" s="1"/>
      <c r="C7235" s="1"/>
      <c r="D7235" s="1"/>
      <c r="E7235" s="1"/>
      <c r="F7235" s="1" t="str">
        <f>IFERROR(__xludf.DUMMYFUNCTION("""COMPUTED_VALUE"""),"2022-03-24 10:46:42 UTC")</f>
        <v>2022-03-24 10:46:42 UTC</v>
      </c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r="7236">
      <c r="A7236" s="2" t="s">
        <v>7842</v>
      </c>
      <c r="B7236" s="1"/>
      <c r="C7236" s="1"/>
      <c r="D7236" s="1"/>
      <c r="E7236" s="1"/>
      <c r="F7236" s="1" t="str">
        <f>IFERROR(__xludf.DUMMYFUNCTION("""COMPUTED_VALUE"""),"2022-03-24 10:31:12 UTC")</f>
        <v>2022-03-24 10:31:12 UTC</v>
      </c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r="7237">
      <c r="A7237" s="2" t="s">
        <v>7843</v>
      </c>
      <c r="B7237" s="1"/>
      <c r="C7237" s="1"/>
      <c r="D7237" s="1"/>
      <c r="E7237" s="1"/>
      <c r="F7237" s="1" t="str">
        <f>IFERROR(__xludf.DUMMYFUNCTION("""COMPUTED_VALUE"""),"2022-03-24 10:30:09 UTC")</f>
        <v>2022-03-24 10:30:09 UTC</v>
      </c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r="7238">
      <c r="A7238" s="2" t="s">
        <v>7844</v>
      </c>
      <c r="B7238" s="1"/>
      <c r="C7238" s="1"/>
      <c r="D7238" s="1"/>
      <c r="E7238" s="1"/>
      <c r="F7238" s="1" t="str">
        <f>IFERROR(__xludf.DUMMYFUNCTION("""COMPUTED_VALUE"""),"2022-03-24 10:27:25 UTC")</f>
        <v>2022-03-24 10:27:25 UTC</v>
      </c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r="7239">
      <c r="A7239" s="2" t="s">
        <v>7845</v>
      </c>
      <c r="B7239" s="1"/>
      <c r="C7239" s="1"/>
      <c r="D7239" s="1"/>
      <c r="E7239" s="1"/>
      <c r="F7239" s="1" t="str">
        <f>IFERROR(__xludf.DUMMYFUNCTION("""COMPUTED_VALUE"""),"2022-03-24 10:25:04 UTC")</f>
        <v>2022-03-24 10:25:04 UTC</v>
      </c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r="7240">
      <c r="A7240" s="2" t="s">
        <v>7846</v>
      </c>
      <c r="B7240" s="1"/>
      <c r="C7240" s="1"/>
      <c r="D7240" s="1"/>
      <c r="E7240" s="1"/>
      <c r="F7240" s="1" t="str">
        <f>IFERROR(__xludf.DUMMYFUNCTION("""COMPUTED_VALUE"""),"2022-03-24 10:21:10 UTC")</f>
        <v>2022-03-24 10:21:10 UTC</v>
      </c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r="7241">
      <c r="A7241" s="2" t="s">
        <v>7847</v>
      </c>
      <c r="B7241" s="1"/>
      <c r="C7241" s="1"/>
      <c r="D7241" s="1"/>
      <c r="E7241" s="1"/>
      <c r="F7241" s="1" t="str">
        <f>IFERROR(__xludf.DUMMYFUNCTION("""COMPUTED_VALUE"""),"2022-03-24 10:17:41 UTC")</f>
        <v>2022-03-24 10:17:41 UTC</v>
      </c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r="7242">
      <c r="A7242" s="2" t="s">
        <v>7848</v>
      </c>
      <c r="B7242" s="1"/>
      <c r="C7242" s="1"/>
      <c r="D7242" s="1"/>
      <c r="E7242" s="1"/>
      <c r="F7242" s="1" t="str">
        <f>IFERROR(__xludf.DUMMYFUNCTION("""COMPUTED_VALUE"""),"2022-03-24 10:16:58 UTC")</f>
        <v>2022-03-24 10:16:58 UTC</v>
      </c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r="7243">
      <c r="A7243" s="2" t="s">
        <v>7849</v>
      </c>
      <c r="B7243" s="1"/>
      <c r="C7243" s="1"/>
      <c r="D7243" s="1"/>
      <c r="E7243" s="1"/>
      <c r="F7243" s="1" t="str">
        <f>IFERROR(__xludf.DUMMYFUNCTION("""COMPUTED_VALUE"""),"2022-03-24 10:15:42 UTC")</f>
        <v>2022-03-24 10:15:42 UTC</v>
      </c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r="7244">
      <c r="A7244" s="2" t="s">
        <v>7850</v>
      </c>
      <c r="B7244" s="1"/>
      <c r="C7244" s="1"/>
      <c r="D7244" s="1"/>
      <c r="E7244" s="1"/>
      <c r="F7244" s="1" t="str">
        <f>IFERROR(__xludf.DUMMYFUNCTION("""COMPUTED_VALUE"""),"2022-03-24 10:13:44 UTC")</f>
        <v>2022-03-24 10:13:44 UTC</v>
      </c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>
      <c r="A7245" s="2" t="s">
        <v>7851</v>
      </c>
      <c r="B7245" s="1"/>
      <c r="C7245" s="1"/>
      <c r="D7245" s="1"/>
      <c r="E7245" s="1"/>
      <c r="F7245" s="1" t="str">
        <f>IFERROR(__xludf.DUMMYFUNCTION("""COMPUTED_VALUE"""),"2022-03-24 10:01:49 UTC")</f>
        <v>2022-03-24 10:01:49 UTC</v>
      </c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r="7246">
      <c r="A7246" s="2" t="s">
        <v>7852</v>
      </c>
      <c r="B7246" s="1"/>
      <c r="C7246" s="1"/>
      <c r="D7246" s="1"/>
      <c r="E7246" s="1"/>
      <c r="F7246" s="1" t="str">
        <f>IFERROR(__xludf.DUMMYFUNCTION("""COMPUTED_VALUE"""),"2022-03-24 09:52:46 UTC")</f>
        <v>2022-03-24 09:52:46 UTC</v>
      </c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r="7247">
      <c r="A7247" s="2" t="s">
        <v>7853</v>
      </c>
      <c r="B7247" s="1"/>
      <c r="C7247" s="1"/>
      <c r="D7247" s="1"/>
      <c r="E7247" s="1"/>
      <c r="F7247" s="1" t="str">
        <f>IFERROR(__xludf.DUMMYFUNCTION("""COMPUTED_VALUE"""),"2022-03-24 09:52:17 UTC")</f>
        <v>2022-03-24 09:52:17 UTC</v>
      </c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r="7248">
      <c r="A7248" s="2" t="s">
        <v>7854</v>
      </c>
      <c r="B7248" s="1"/>
      <c r="C7248" s="1"/>
      <c r="D7248" s="1"/>
      <c r="E7248" s="1"/>
      <c r="F7248" s="1" t="str">
        <f>IFERROR(__xludf.DUMMYFUNCTION("""COMPUTED_VALUE"""),"2022-03-24 09:08:33 UTC")</f>
        <v>2022-03-24 09:08:33 UTC</v>
      </c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r="7249">
      <c r="A7249" s="2" t="s">
        <v>7855</v>
      </c>
      <c r="B7249" s="1"/>
      <c r="C7249" s="1"/>
      <c r="D7249" s="1"/>
      <c r="E7249" s="1"/>
      <c r="F7249" s="1" t="str">
        <f>IFERROR(__xludf.DUMMYFUNCTION("""COMPUTED_VALUE"""),"2022-03-24 08:28:12 UTC")</f>
        <v>2022-03-24 08:28:12 UTC</v>
      </c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r="7250">
      <c r="A7250" s="2" t="s">
        <v>7856</v>
      </c>
      <c r="B7250" s="1"/>
      <c r="C7250" s="1"/>
      <c r="D7250" s="1"/>
      <c r="E7250" s="1"/>
      <c r="F7250" s="1" t="str">
        <f>IFERROR(__xludf.DUMMYFUNCTION("""COMPUTED_VALUE"""),"2022-03-24 08:25:27 UTC")</f>
        <v>2022-03-24 08:25:27 UTC</v>
      </c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r="7251">
      <c r="A7251" s="2" t="s">
        <v>7857</v>
      </c>
      <c r="B7251" s="1"/>
      <c r="C7251" s="1"/>
      <c r="D7251" s="1"/>
      <c r="E7251" s="1"/>
      <c r="F7251" s="1" t="str">
        <f>IFERROR(__xludf.DUMMYFUNCTION("""COMPUTED_VALUE"""),"2022-03-24 08:20:17 UTC")</f>
        <v>2022-03-24 08:20:17 UTC</v>
      </c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r="7252">
      <c r="A7252" s="2" t="s">
        <v>7858</v>
      </c>
      <c r="B7252" s="1"/>
      <c r="C7252" s="1"/>
      <c r="D7252" s="1"/>
      <c r="E7252" s="1"/>
      <c r="F7252" s="1" t="str">
        <f>IFERROR(__xludf.DUMMYFUNCTION("""COMPUTED_VALUE"""),"2022-03-24 08:16:50 UTC")</f>
        <v>2022-03-24 08:16:50 UTC</v>
      </c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r="7253">
      <c r="A7253" s="2" t="s">
        <v>7859</v>
      </c>
      <c r="B7253" s="1"/>
      <c r="C7253" s="1"/>
      <c r="D7253" s="1"/>
      <c r="E7253" s="1"/>
      <c r="F7253" s="1" t="str">
        <f>IFERROR(__xludf.DUMMYFUNCTION("""COMPUTED_VALUE"""),"2022-03-24 08:16:25 UTC")</f>
        <v>2022-03-24 08:16:25 UTC</v>
      </c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r="7254">
      <c r="A7254" s="2" t="s">
        <v>7860</v>
      </c>
      <c r="B7254" s="1"/>
      <c r="C7254" s="1"/>
      <c r="D7254" s="1"/>
      <c r="E7254" s="1"/>
      <c r="F7254" s="1" t="str">
        <f>IFERROR(__xludf.DUMMYFUNCTION("""COMPUTED_VALUE"""),"2022-03-24 08:11:53 UTC")</f>
        <v>2022-03-24 08:11:53 UTC</v>
      </c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r="7255">
      <c r="A7255" s="2" t="s">
        <v>7861</v>
      </c>
      <c r="B7255" s="1"/>
      <c r="C7255" s="1"/>
      <c r="D7255" s="1"/>
      <c r="E7255" s="1"/>
      <c r="F7255" s="1" t="str">
        <f>IFERROR(__xludf.DUMMYFUNCTION("""COMPUTED_VALUE"""),"2022-03-24 08:07:48 UTC")</f>
        <v>2022-03-24 08:07:48 UTC</v>
      </c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r="7256">
      <c r="A7256" s="2" t="s">
        <v>7862</v>
      </c>
      <c r="B7256" s="1"/>
      <c r="C7256" s="1"/>
      <c r="D7256" s="1"/>
      <c r="E7256" s="1"/>
      <c r="F7256" s="1" t="str">
        <f>IFERROR(__xludf.DUMMYFUNCTION("""COMPUTED_VALUE"""),"2022-03-24 07:17:26 UTC")</f>
        <v>2022-03-24 07:17:26 UTC</v>
      </c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r="7257">
      <c r="A7257" s="2" t="s">
        <v>7863</v>
      </c>
      <c r="B7257" s="1"/>
      <c r="C7257" s="1"/>
      <c r="D7257" s="1"/>
      <c r="E7257" s="1"/>
      <c r="F7257" s="1" t="str">
        <f>IFERROR(__xludf.DUMMYFUNCTION("""COMPUTED_VALUE"""),"2022-03-24 06:35:49 UTC")</f>
        <v>2022-03-24 06:35:49 UTC</v>
      </c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r="7258">
      <c r="A7258" s="2" t="s">
        <v>7864</v>
      </c>
      <c r="B7258" s="1"/>
      <c r="C7258" s="1"/>
      <c r="D7258" s="1"/>
      <c r="E7258" s="1"/>
      <c r="F7258" s="1" t="str">
        <f>IFERROR(__xludf.DUMMYFUNCTION("""COMPUTED_VALUE"""),"2022-03-24 06:12:02 UTC")</f>
        <v>2022-03-24 06:12:02 UTC</v>
      </c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r="7259">
      <c r="A7259" s="2" t="s">
        <v>7865</v>
      </c>
      <c r="B7259" s="1"/>
      <c r="C7259" s="1"/>
      <c r="D7259" s="1"/>
      <c r="E7259" s="1"/>
      <c r="F7259" s="1" t="str">
        <f>IFERROR(__xludf.DUMMYFUNCTION("""COMPUTED_VALUE"""),"2022-03-24 06:07:17 UTC")</f>
        <v>2022-03-24 06:07:17 UTC</v>
      </c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r="7260">
      <c r="A7260" s="2" t="s">
        <v>7866</v>
      </c>
      <c r="B7260" s="1"/>
      <c r="C7260" s="1"/>
      <c r="D7260" s="1"/>
      <c r="E7260" s="1"/>
      <c r="F7260" s="1" t="str">
        <f>IFERROR(__xludf.DUMMYFUNCTION("""COMPUTED_VALUE"""),"2022-03-24 06:05:55 UTC")</f>
        <v>2022-03-24 06:05:55 UTC</v>
      </c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r="7261">
      <c r="A7261" s="2" t="s">
        <v>7867</v>
      </c>
      <c r="B7261" s="1"/>
      <c r="C7261" s="1"/>
      <c r="D7261" s="1"/>
      <c r="E7261" s="1"/>
      <c r="F7261" s="1" t="str">
        <f>IFERROR(__xludf.DUMMYFUNCTION("""COMPUTED_VALUE"""),"2022-03-24 06:05:17 UTC")</f>
        <v>2022-03-24 06:05:17 UTC</v>
      </c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r="7262">
      <c r="A7262" s="2" t="s">
        <v>7868</v>
      </c>
      <c r="B7262" s="1"/>
      <c r="C7262" s="1"/>
      <c r="D7262" s="1"/>
      <c r="E7262" s="1"/>
      <c r="F7262" s="1" t="str">
        <f>IFERROR(__xludf.DUMMYFUNCTION("""COMPUTED_VALUE"""),"2022-03-24 05:46:25 UTC")</f>
        <v>2022-03-24 05:46:25 UTC</v>
      </c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r="7263">
      <c r="A7263" s="2" t="s">
        <v>7869</v>
      </c>
      <c r="B7263" s="1"/>
      <c r="C7263" s="1"/>
      <c r="D7263" s="1"/>
      <c r="E7263" s="1"/>
      <c r="F7263" s="1" t="str">
        <f>IFERROR(__xludf.DUMMYFUNCTION("""COMPUTED_VALUE"""),"2022-03-24 05:35:48 UTC")</f>
        <v>2022-03-24 05:35:48 UTC</v>
      </c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r="7264">
      <c r="A7264" s="2" t="s">
        <v>7870</v>
      </c>
      <c r="B7264" s="1"/>
      <c r="C7264" s="1"/>
      <c r="D7264" s="1"/>
      <c r="E7264" s="1"/>
      <c r="F7264" s="1" t="str">
        <f>IFERROR(__xludf.DUMMYFUNCTION("""COMPUTED_VALUE"""),"2022-03-24 05:26:49 UTC")</f>
        <v>2022-03-24 05:26:49 UTC</v>
      </c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r="7265">
      <c r="A7265" s="2" t="s">
        <v>7871</v>
      </c>
      <c r="B7265" s="1"/>
      <c r="C7265" s="1"/>
      <c r="D7265" s="1"/>
      <c r="E7265" s="1"/>
      <c r="F7265" s="1" t="str">
        <f>IFERROR(__xludf.DUMMYFUNCTION("""COMPUTED_VALUE"""),"2022-03-24 04:52:22 UTC")</f>
        <v>2022-03-24 04:52:22 UTC</v>
      </c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r="7266">
      <c r="A7266" s="2" t="s">
        <v>7872</v>
      </c>
      <c r="B7266" s="1"/>
      <c r="C7266" s="1"/>
      <c r="D7266" s="1"/>
      <c r="E7266" s="1"/>
      <c r="F7266" s="1" t="str">
        <f>IFERROR(__xludf.DUMMYFUNCTION("""COMPUTED_VALUE"""),"2022-03-24 04:49:01 UTC")</f>
        <v>2022-03-24 04:49:01 UTC</v>
      </c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r="7267">
      <c r="A7267" s="2" t="s">
        <v>7873</v>
      </c>
      <c r="B7267" s="1"/>
      <c r="C7267" s="1"/>
      <c r="D7267" s="1"/>
      <c r="E7267" s="1"/>
      <c r="F7267" s="1" t="str">
        <f>IFERROR(__xludf.DUMMYFUNCTION("""COMPUTED_VALUE"""),"2022-03-24 04:42:15 UTC")</f>
        <v>2022-03-24 04:42:15 UTC</v>
      </c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r="7268">
      <c r="A7268" s="2" t="s">
        <v>7874</v>
      </c>
      <c r="B7268" s="1"/>
      <c r="C7268" s="1"/>
      <c r="D7268" s="1"/>
      <c r="E7268" s="1"/>
      <c r="F7268" s="1" t="str">
        <f>IFERROR(__xludf.DUMMYFUNCTION("""COMPUTED_VALUE"""),"2022-03-24 04:40:07 UTC")</f>
        <v>2022-03-24 04:40:07 UTC</v>
      </c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r="7269">
      <c r="A7269" s="2" t="s">
        <v>7875</v>
      </c>
      <c r="B7269" s="1"/>
      <c r="C7269" s="1"/>
      <c r="D7269" s="1"/>
      <c r="E7269" s="1"/>
      <c r="F7269" s="1" t="str">
        <f>IFERROR(__xludf.DUMMYFUNCTION("""COMPUTED_VALUE"""),"2022-03-24 04:29:48 UTC")</f>
        <v>2022-03-24 04:29:48 UTC</v>
      </c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r="7270">
      <c r="A7270" s="2" t="s">
        <v>7876</v>
      </c>
      <c r="B7270" s="1"/>
      <c r="C7270" s="1"/>
      <c r="D7270" s="1"/>
      <c r="E7270" s="1"/>
      <c r="F7270" s="1" t="str">
        <f>IFERROR(__xludf.DUMMYFUNCTION("""COMPUTED_VALUE"""),"2022-03-24 03:05:10 UTC")</f>
        <v>2022-03-24 03:05:10 UTC</v>
      </c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r="7271">
      <c r="A7271" s="2" t="s">
        <v>7877</v>
      </c>
      <c r="B7271" s="1"/>
      <c r="C7271" s="1"/>
      <c r="D7271" s="1"/>
      <c r="E7271" s="1"/>
      <c r="F7271" s="1" t="str">
        <f>IFERROR(__xludf.DUMMYFUNCTION("""COMPUTED_VALUE"""),"2022-03-24 02:56:35 UTC")</f>
        <v>2022-03-24 02:56:35 UTC</v>
      </c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r="7272">
      <c r="A7272" s="2" t="s">
        <v>7878</v>
      </c>
      <c r="B7272" s="1"/>
      <c r="C7272" s="1"/>
      <c r="D7272" s="1"/>
      <c r="E7272" s="1"/>
      <c r="F7272" s="1" t="str">
        <f>IFERROR(__xludf.DUMMYFUNCTION("""COMPUTED_VALUE"""),"2022-03-24 02:54:35 UTC")</f>
        <v>2022-03-24 02:54:35 UTC</v>
      </c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r="7273">
      <c r="A7273" s="2" t="s">
        <v>7879</v>
      </c>
      <c r="B7273" s="1"/>
      <c r="C7273" s="1"/>
      <c r="D7273" s="1"/>
      <c r="E7273" s="1"/>
      <c r="F7273" s="1" t="str">
        <f>IFERROR(__xludf.DUMMYFUNCTION("""COMPUTED_VALUE"""),"2022-03-24 02:50:14 UTC")</f>
        <v>2022-03-24 02:50:14 UTC</v>
      </c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r="7274">
      <c r="A7274" s="2" t="s">
        <v>7880</v>
      </c>
      <c r="B7274" s="1"/>
      <c r="C7274" s="1"/>
      <c r="D7274" s="1"/>
      <c r="E7274" s="1"/>
      <c r="F7274" s="1" t="str">
        <f>IFERROR(__xludf.DUMMYFUNCTION("""COMPUTED_VALUE"""),"2022-03-24 02:50:01 UTC")</f>
        <v>2022-03-24 02:50:01 UTC</v>
      </c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r="7275">
      <c r="A7275" s="2" t="s">
        <v>7881</v>
      </c>
      <c r="B7275" s="1"/>
      <c r="C7275" s="1"/>
      <c r="D7275" s="1"/>
      <c r="E7275" s="1"/>
      <c r="F7275" s="1" t="str">
        <f>IFERROR(__xludf.DUMMYFUNCTION("""COMPUTED_VALUE"""),"2022-03-24 01:18:35 UTC")</f>
        <v>2022-03-24 01:18:35 UTC</v>
      </c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r="7276">
      <c r="A7276" s="2" t="s">
        <v>7882</v>
      </c>
      <c r="B7276" s="1"/>
      <c r="C7276" s="1"/>
      <c r="D7276" s="1"/>
      <c r="E7276" s="1"/>
      <c r="F7276" s="1" t="str">
        <f>IFERROR(__xludf.DUMMYFUNCTION("""COMPUTED_VALUE"""),"2022-03-24 00:26:18 UTC")</f>
        <v>2022-03-24 00:26:18 UTC</v>
      </c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r="7277">
      <c r="A7277" s="2" t="s">
        <v>7883</v>
      </c>
      <c r="B7277" s="1"/>
      <c r="C7277" s="1"/>
      <c r="D7277" s="1"/>
      <c r="E7277" s="1"/>
      <c r="F7277" s="1" t="str">
        <f>IFERROR(__xludf.DUMMYFUNCTION("""COMPUTED_VALUE"""),"2022-03-23 23:06:02 UTC")</f>
        <v>2022-03-23 23:06:02 UTC</v>
      </c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r="7278">
      <c r="A7278" s="2" t="s">
        <v>7884</v>
      </c>
      <c r="B7278" s="1"/>
      <c r="C7278" s="1"/>
      <c r="D7278" s="1"/>
      <c r="E7278" s="1"/>
      <c r="F7278" s="1" t="str">
        <f>IFERROR(__xludf.DUMMYFUNCTION("""COMPUTED_VALUE"""),"2022-03-23 22:35:44 UTC")</f>
        <v>2022-03-23 22:35:44 UTC</v>
      </c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r="7279">
      <c r="A7279" s="2" t="s">
        <v>7885</v>
      </c>
      <c r="B7279" s="1"/>
      <c r="C7279" s="1"/>
      <c r="D7279" s="1"/>
      <c r="E7279" s="1"/>
      <c r="F7279" s="1" t="str">
        <f>IFERROR(__xludf.DUMMYFUNCTION("""COMPUTED_VALUE"""),"2022-03-23 22:05:37 UTC")</f>
        <v>2022-03-23 22:05:37 UTC</v>
      </c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r="7280">
      <c r="A7280" s="2" t="s">
        <v>7886</v>
      </c>
      <c r="B7280" s="1"/>
      <c r="C7280" s="1"/>
      <c r="D7280" s="1"/>
      <c r="E7280" s="1"/>
      <c r="F7280" s="1" t="str">
        <f>IFERROR(__xludf.DUMMYFUNCTION("""COMPUTED_VALUE"""),"2022-03-23 19:15:12 UTC")</f>
        <v>2022-03-23 19:15:12 UTC</v>
      </c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r="7281">
      <c r="A7281" s="2" t="s">
        <v>7887</v>
      </c>
      <c r="B7281" s="1"/>
      <c r="C7281" s="1"/>
      <c r="D7281" s="1"/>
      <c r="E7281" s="1"/>
      <c r="F7281" s="1" t="str">
        <f>IFERROR(__xludf.DUMMYFUNCTION("""COMPUTED_VALUE"""),"2022-03-23 19:14:46 UTC")</f>
        <v>2022-03-23 19:14:46 UTC</v>
      </c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r="7282">
      <c r="A7282" s="2" t="s">
        <v>7888</v>
      </c>
      <c r="B7282" s="1"/>
      <c r="C7282" s="1"/>
      <c r="D7282" s="1"/>
      <c r="E7282" s="1"/>
      <c r="F7282" s="1" t="str">
        <f>IFERROR(__xludf.DUMMYFUNCTION("""COMPUTED_VALUE"""),"2022-03-23 19:12:29 UTC")</f>
        <v>2022-03-23 19:12:29 UTC</v>
      </c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r="7283">
      <c r="A7283" s="2" t="s">
        <v>7889</v>
      </c>
      <c r="B7283" s="1"/>
      <c r="C7283" s="1"/>
      <c r="D7283" s="1"/>
      <c r="E7283" s="1"/>
      <c r="F7283" s="1" t="str">
        <f>IFERROR(__xludf.DUMMYFUNCTION("""COMPUTED_VALUE"""),"2022-03-23 19:09:35 UTC")</f>
        <v>2022-03-23 19:09:35 UTC</v>
      </c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r="7284">
      <c r="A7284" s="2" t="s">
        <v>7890</v>
      </c>
      <c r="B7284" s="1"/>
      <c r="C7284" s="1"/>
      <c r="D7284" s="1"/>
      <c r="E7284" s="1"/>
      <c r="F7284" s="1" t="str">
        <f>IFERROR(__xludf.DUMMYFUNCTION("""COMPUTED_VALUE"""),"2022-03-23 19:09:30 UTC")</f>
        <v>2022-03-23 19:09:30 UTC</v>
      </c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r="7285">
      <c r="A7285" s="2" t="s">
        <v>7891</v>
      </c>
      <c r="B7285" s="1"/>
      <c r="C7285" s="1"/>
      <c r="D7285" s="1"/>
      <c r="E7285" s="1"/>
      <c r="F7285" s="1" t="str">
        <f>IFERROR(__xludf.DUMMYFUNCTION("""COMPUTED_VALUE"""),"2022-03-23 19:03:32 UTC")</f>
        <v>2022-03-23 19:03:32 UTC</v>
      </c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r="7286">
      <c r="A7286" s="2" t="s">
        <v>7892</v>
      </c>
      <c r="B7286" s="1"/>
      <c r="C7286" s="1"/>
      <c r="D7286" s="1"/>
      <c r="E7286" s="1"/>
      <c r="F7286" s="1" t="str">
        <f>IFERROR(__xludf.DUMMYFUNCTION("""COMPUTED_VALUE"""),"2022-03-23 18:34:03 UTC")</f>
        <v>2022-03-23 18:34:03 UTC</v>
      </c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r="7287">
      <c r="A7287" s="2" t="s">
        <v>7893</v>
      </c>
      <c r="B7287" s="1"/>
      <c r="C7287" s="1"/>
      <c r="D7287" s="1"/>
      <c r="E7287" s="1"/>
      <c r="F7287" s="1" t="str">
        <f>IFERROR(__xludf.DUMMYFUNCTION("""COMPUTED_VALUE"""),"2022-03-23 17:14:46 UTC")</f>
        <v>2022-03-23 17:14:46 UTC</v>
      </c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r="7288">
      <c r="A7288" s="2" t="s">
        <v>7894</v>
      </c>
      <c r="B7288" s="1"/>
      <c r="C7288" s="1"/>
      <c r="D7288" s="1"/>
      <c r="E7288" s="1"/>
      <c r="F7288" s="1" t="str">
        <f>IFERROR(__xludf.DUMMYFUNCTION("""COMPUTED_VALUE"""),"2022-03-23 17:12:32 UTC")</f>
        <v>2022-03-23 17:12:32 UTC</v>
      </c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r="7289">
      <c r="A7289" s="2" t="s">
        <v>7895</v>
      </c>
      <c r="B7289" s="1"/>
      <c r="C7289" s="1"/>
      <c r="D7289" s="1"/>
      <c r="E7289" s="1"/>
      <c r="F7289" s="1" t="str">
        <f>IFERROR(__xludf.DUMMYFUNCTION("""COMPUTED_VALUE"""),"2022-03-23 16:23:37 UTC")</f>
        <v>2022-03-23 16:23:37 UTC</v>
      </c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r="7290">
      <c r="A7290" s="2" t="s">
        <v>7896</v>
      </c>
      <c r="B7290" s="1"/>
      <c r="C7290" s="1"/>
      <c r="D7290" s="1"/>
      <c r="E7290" s="1"/>
      <c r="F7290" s="1" t="str">
        <f>IFERROR(__xludf.DUMMYFUNCTION("""COMPUTED_VALUE"""),"2022-03-23 15:19:42 UTC")</f>
        <v>2022-03-23 15:19:42 UTC</v>
      </c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r="7291">
      <c r="A7291" s="2" t="s">
        <v>7897</v>
      </c>
      <c r="B7291" s="1"/>
      <c r="C7291" s="1"/>
      <c r="D7291" s="1"/>
      <c r="E7291" s="1"/>
      <c r="F7291" s="1" t="str">
        <f>IFERROR(__xludf.DUMMYFUNCTION("""COMPUTED_VALUE"""),"2022-03-23 14:59:31 UTC")</f>
        <v>2022-03-23 14:59:31 UTC</v>
      </c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r="7292">
      <c r="A7292" s="2" t="s">
        <v>7898</v>
      </c>
      <c r="B7292" s="1"/>
      <c r="C7292" s="1"/>
      <c r="D7292" s="1"/>
      <c r="E7292" s="1"/>
      <c r="F7292" s="1" t="str">
        <f>IFERROR(__xludf.DUMMYFUNCTION("""COMPUTED_VALUE"""),"2022-03-23 14:56:33 UTC")</f>
        <v>2022-03-23 14:56:33 UTC</v>
      </c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r="7293">
      <c r="A7293" s="2" t="s">
        <v>7899</v>
      </c>
      <c r="B7293" s="1"/>
      <c r="C7293" s="1"/>
      <c r="D7293" s="1"/>
      <c r="E7293" s="1"/>
      <c r="F7293" s="1" t="str">
        <f>IFERROR(__xludf.DUMMYFUNCTION("""COMPUTED_VALUE"""),"2022-03-23 14:49:54 UTC")</f>
        <v>2022-03-23 14:49:54 UTC</v>
      </c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r="7294">
      <c r="A7294" s="2" t="s">
        <v>7900</v>
      </c>
      <c r="B7294" s="1"/>
      <c r="C7294" s="1"/>
      <c r="D7294" s="1"/>
      <c r="E7294" s="1"/>
      <c r="F7294" s="1" t="str">
        <f>IFERROR(__xludf.DUMMYFUNCTION("""COMPUTED_VALUE"""),"2022-03-23 14:08:51 UTC")</f>
        <v>2022-03-23 14:08:51 UTC</v>
      </c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r="7295">
      <c r="A7295" s="2" t="s">
        <v>7901</v>
      </c>
      <c r="B7295" s="1"/>
      <c r="C7295" s="1"/>
      <c r="D7295" s="1"/>
      <c r="E7295" s="1"/>
      <c r="F7295" s="1" t="str">
        <f>IFERROR(__xludf.DUMMYFUNCTION("""COMPUTED_VALUE"""),"2022-03-23 14:07:23 UTC")</f>
        <v>2022-03-23 14:07:23 UTC</v>
      </c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r="7296">
      <c r="A7296" s="2" t="s">
        <v>7902</v>
      </c>
      <c r="B7296" s="1"/>
      <c r="C7296" s="1"/>
      <c r="D7296" s="1"/>
      <c r="E7296" s="1"/>
      <c r="F7296" s="1" t="str">
        <f>IFERROR(__xludf.DUMMYFUNCTION("""COMPUTED_VALUE"""),"2022-03-23 13:57:07 UTC")</f>
        <v>2022-03-23 13:57:07 UTC</v>
      </c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r="7297">
      <c r="A7297" s="2" t="s">
        <v>7903</v>
      </c>
      <c r="B7297" s="1"/>
      <c r="C7297" s="1"/>
      <c r="D7297" s="1"/>
      <c r="E7297" s="1"/>
      <c r="F7297" s="1" t="str">
        <f>IFERROR(__xludf.DUMMYFUNCTION("""COMPUTED_VALUE"""),"2022-03-23 13:51:03 UTC")</f>
        <v>2022-03-23 13:51:03 UTC</v>
      </c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r="7298">
      <c r="A7298" s="2" t="s">
        <v>7904</v>
      </c>
      <c r="B7298" s="1"/>
      <c r="C7298" s="1"/>
      <c r="D7298" s="1"/>
      <c r="E7298" s="1"/>
      <c r="F7298" s="1" t="str">
        <f>IFERROR(__xludf.DUMMYFUNCTION("""COMPUTED_VALUE"""),"2022-03-23 13:50:25 UTC")</f>
        <v>2022-03-23 13:50:25 UTC</v>
      </c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r="7299">
      <c r="A7299" s="2" t="s">
        <v>7905</v>
      </c>
      <c r="B7299" s="1"/>
      <c r="C7299" s="1"/>
      <c r="D7299" s="1"/>
      <c r="E7299" s="1"/>
      <c r="F7299" s="1" t="str">
        <f>IFERROR(__xludf.DUMMYFUNCTION("""COMPUTED_VALUE"""),"2022-03-23 13:21:54 UTC")</f>
        <v>2022-03-23 13:21:54 UTC</v>
      </c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r="7300">
      <c r="A7300" s="2" t="s">
        <v>7906</v>
      </c>
      <c r="B7300" s="1"/>
      <c r="C7300" s="1"/>
      <c r="D7300" s="1"/>
      <c r="E7300" s="1"/>
      <c r="F7300" s="1" t="str">
        <f>IFERROR(__xludf.DUMMYFUNCTION("""COMPUTED_VALUE"""),"2022-03-23 13:21:11 UTC")</f>
        <v>2022-03-23 13:21:11 UTC</v>
      </c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r="7301">
      <c r="A7301" s="2" t="s">
        <v>7907</v>
      </c>
      <c r="B7301" s="1"/>
      <c r="C7301" s="1"/>
      <c r="D7301" s="1"/>
      <c r="E7301" s="1"/>
      <c r="F7301" s="1" t="str">
        <f>IFERROR(__xludf.DUMMYFUNCTION("""COMPUTED_VALUE"""),"2022-03-23 13:11:38 UTC")</f>
        <v>2022-03-23 13:11:38 UTC</v>
      </c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r="7302">
      <c r="A7302" s="2" t="s">
        <v>7908</v>
      </c>
      <c r="B7302" s="1"/>
      <c r="C7302" s="1"/>
      <c r="D7302" s="1"/>
      <c r="E7302" s="1"/>
      <c r="F7302" s="1" t="str">
        <f>IFERROR(__xludf.DUMMYFUNCTION("""COMPUTED_VALUE"""),"2022-03-23 12:56:53 UTC")</f>
        <v>2022-03-23 12:56:53 UTC</v>
      </c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r="7303">
      <c r="A7303" s="2" t="s">
        <v>7909</v>
      </c>
      <c r="B7303" s="1"/>
      <c r="C7303" s="1"/>
      <c r="D7303" s="1"/>
      <c r="E7303" s="1"/>
      <c r="F7303" s="1" t="str">
        <f>IFERROR(__xludf.DUMMYFUNCTION("""COMPUTED_VALUE"""),"2022-03-23 12:46:28 UTC")</f>
        <v>2022-03-23 12:46:28 UTC</v>
      </c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r="7304">
      <c r="A7304" s="2" t="s">
        <v>7910</v>
      </c>
      <c r="B7304" s="1"/>
      <c r="C7304" s="1"/>
      <c r="D7304" s="1"/>
      <c r="E7304" s="1"/>
      <c r="F7304" s="1" t="str">
        <f>IFERROR(__xludf.DUMMYFUNCTION("""COMPUTED_VALUE"""),"2022-03-23 12:40:21 UTC")</f>
        <v>2022-03-23 12:40:21 UTC</v>
      </c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r="7305">
      <c r="A7305" s="2" t="s">
        <v>7911</v>
      </c>
      <c r="B7305" s="1"/>
      <c r="C7305" s="1"/>
      <c r="D7305" s="1"/>
      <c r="E7305" s="1"/>
      <c r="F7305" s="1" t="str">
        <f>IFERROR(__xludf.DUMMYFUNCTION("""COMPUTED_VALUE"""),"2022-03-23 12:21:44 UTC")</f>
        <v>2022-03-23 12:21:44 UTC</v>
      </c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</row>
    <row r="7306">
      <c r="A7306" s="2" t="s">
        <v>7912</v>
      </c>
      <c r="B7306" s="1"/>
      <c r="C7306" s="1"/>
      <c r="D7306" s="1"/>
      <c r="E7306" s="1"/>
      <c r="F7306" s="1" t="str">
        <f>IFERROR(__xludf.DUMMYFUNCTION("""COMPUTED_VALUE"""),"2022-03-23 12:10:35 UTC")</f>
        <v>2022-03-23 12:10:35 UTC</v>
      </c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</row>
    <row r="7307">
      <c r="A7307" s="2" t="s">
        <v>7913</v>
      </c>
      <c r="B7307" s="1"/>
      <c r="C7307" s="1"/>
      <c r="D7307" s="1"/>
      <c r="E7307" s="1"/>
      <c r="F7307" s="1" t="str">
        <f>IFERROR(__xludf.DUMMYFUNCTION("""COMPUTED_VALUE"""),"2022-03-23 11:55:24 UTC")</f>
        <v>2022-03-23 11:55:24 UTC</v>
      </c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</row>
    <row r="7308">
      <c r="A7308" s="2" t="s">
        <v>7914</v>
      </c>
      <c r="B7308" s="1"/>
      <c r="C7308" s="1"/>
      <c r="D7308" s="1"/>
      <c r="E7308" s="1"/>
      <c r="F7308" s="1" t="str">
        <f>IFERROR(__xludf.DUMMYFUNCTION("""COMPUTED_VALUE"""),"2022-03-23 11:31:06 UTC")</f>
        <v>2022-03-23 11:31:06 UTC</v>
      </c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</row>
    <row r="7309">
      <c r="A7309" s="2" t="s">
        <v>7915</v>
      </c>
      <c r="B7309" s="1"/>
      <c r="C7309" s="1"/>
      <c r="D7309" s="1"/>
      <c r="E7309" s="1"/>
      <c r="F7309" s="1" t="str">
        <f>IFERROR(__xludf.DUMMYFUNCTION("""COMPUTED_VALUE"""),"2022-03-23 11:30:29 UTC")</f>
        <v>2022-03-23 11:30:29 UTC</v>
      </c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</row>
    <row r="7310">
      <c r="A7310" s="2" t="s">
        <v>7916</v>
      </c>
      <c r="B7310" s="1"/>
      <c r="C7310" s="1"/>
      <c r="D7310" s="1"/>
      <c r="E7310" s="1"/>
      <c r="F7310" s="1" t="str">
        <f>IFERROR(__xludf.DUMMYFUNCTION("""COMPUTED_VALUE"""),"2022-03-23 11:01:17 UTC")</f>
        <v>2022-03-23 11:01:17 UTC</v>
      </c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</row>
    <row r="7311">
      <c r="A7311" s="2" t="s">
        <v>7917</v>
      </c>
      <c r="B7311" s="1"/>
      <c r="C7311" s="1"/>
      <c r="D7311" s="1"/>
      <c r="E7311" s="1"/>
      <c r="F7311" s="1" t="str">
        <f>IFERROR(__xludf.DUMMYFUNCTION("""COMPUTED_VALUE"""),"2022-03-23 10:52:38 UTC")</f>
        <v>2022-03-23 10:52:38 UTC</v>
      </c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</row>
    <row r="7312">
      <c r="A7312" s="2" t="s">
        <v>7918</v>
      </c>
      <c r="B7312" s="1"/>
      <c r="C7312" s="1"/>
      <c r="D7312" s="1"/>
      <c r="E7312" s="1"/>
      <c r="F7312" s="1" t="str">
        <f>IFERROR(__xludf.DUMMYFUNCTION("""COMPUTED_VALUE"""),"2022-03-23 10:46:25 UTC")</f>
        <v>2022-03-23 10:46:25 UTC</v>
      </c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</row>
    <row r="7313">
      <c r="A7313" s="2" t="s">
        <v>7919</v>
      </c>
      <c r="B7313" s="1"/>
      <c r="C7313" s="1"/>
      <c r="D7313" s="1"/>
      <c r="E7313" s="1"/>
      <c r="F7313" s="1" t="str">
        <f>IFERROR(__xludf.DUMMYFUNCTION("""COMPUTED_VALUE"""),"2022-03-23 10:42:34 UTC")</f>
        <v>2022-03-23 10:42:34 UTC</v>
      </c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</row>
    <row r="7314">
      <c r="A7314" s="2" t="s">
        <v>7920</v>
      </c>
      <c r="B7314" s="1"/>
      <c r="C7314" s="1"/>
      <c r="D7314" s="1"/>
      <c r="E7314" s="1"/>
      <c r="F7314" s="1" t="str">
        <f>IFERROR(__xludf.DUMMYFUNCTION("""COMPUTED_VALUE"""),"2022-03-23 10:05:41 UTC")</f>
        <v>2022-03-23 10:05:41 UTC</v>
      </c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</row>
    <row r="7315">
      <c r="A7315" s="2" t="s">
        <v>7921</v>
      </c>
      <c r="B7315" s="1"/>
      <c r="C7315" s="1"/>
      <c r="D7315" s="1"/>
      <c r="E7315" s="1"/>
      <c r="F7315" s="1" t="str">
        <f>IFERROR(__xludf.DUMMYFUNCTION("""COMPUTED_VALUE"""),"2022-03-23 09:58:26 UTC")</f>
        <v>2022-03-23 09:58:26 UTC</v>
      </c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</row>
    <row r="7316">
      <c r="A7316" s="2" t="s">
        <v>7922</v>
      </c>
      <c r="B7316" s="1"/>
      <c r="C7316" s="1"/>
      <c r="D7316" s="1"/>
      <c r="E7316" s="1"/>
      <c r="F7316" s="1" t="str">
        <f>IFERROR(__xludf.DUMMYFUNCTION("""COMPUTED_VALUE"""),"2022-03-23 09:32:15 UTC")</f>
        <v>2022-03-23 09:32:15 UTC</v>
      </c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</row>
    <row r="7317">
      <c r="A7317" s="2" t="s">
        <v>7923</v>
      </c>
      <c r="B7317" s="1"/>
      <c r="C7317" s="1"/>
      <c r="D7317" s="1"/>
      <c r="E7317" s="1"/>
      <c r="F7317" s="1" t="str">
        <f>IFERROR(__xludf.DUMMYFUNCTION("""COMPUTED_VALUE"""),"2022-03-23 09:27:28 UTC")</f>
        <v>2022-03-23 09:27:28 UTC</v>
      </c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</row>
    <row r="7318">
      <c r="A7318" s="2" t="s">
        <v>7924</v>
      </c>
      <c r="B7318" s="1"/>
      <c r="C7318" s="1"/>
      <c r="D7318" s="1"/>
      <c r="E7318" s="1"/>
      <c r="F7318" s="1" t="str">
        <f>IFERROR(__xludf.DUMMYFUNCTION("""COMPUTED_VALUE"""),"2022-03-23 08:50:43 UTC")</f>
        <v>2022-03-23 08:50:43 UTC</v>
      </c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</row>
    <row r="7319">
      <c r="A7319" s="2" t="s">
        <v>7925</v>
      </c>
      <c r="B7319" s="1"/>
      <c r="C7319" s="1"/>
      <c r="D7319" s="1"/>
      <c r="E7319" s="1"/>
      <c r="F7319" s="1" t="str">
        <f>IFERROR(__xludf.DUMMYFUNCTION("""COMPUTED_VALUE"""),"2022-03-23 08:47:29 UTC")</f>
        <v>2022-03-23 08:47:29 UTC</v>
      </c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</row>
    <row r="7320">
      <c r="A7320" s="2" t="s">
        <v>7926</v>
      </c>
      <c r="B7320" s="1"/>
      <c r="C7320" s="1"/>
      <c r="D7320" s="1"/>
      <c r="E7320" s="1"/>
      <c r="F7320" s="1" t="str">
        <f>IFERROR(__xludf.DUMMYFUNCTION("""COMPUTED_VALUE"""),"2022-03-23 08:45:25 UTC")</f>
        <v>2022-03-23 08:45:25 UTC</v>
      </c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</row>
    <row r="7321">
      <c r="A7321" s="2" t="s">
        <v>7927</v>
      </c>
      <c r="B7321" s="1"/>
      <c r="C7321" s="1"/>
      <c r="D7321" s="1"/>
      <c r="E7321" s="1"/>
      <c r="F7321" s="1" t="str">
        <f>IFERROR(__xludf.DUMMYFUNCTION("""COMPUTED_VALUE"""),"2022-03-23 08:40:37 UTC")</f>
        <v>2022-03-23 08:40:37 UTC</v>
      </c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</row>
    <row r="7322">
      <c r="A7322" s="2" t="s">
        <v>7928</v>
      </c>
      <c r="B7322" s="1"/>
      <c r="C7322" s="1"/>
      <c r="D7322" s="1"/>
      <c r="E7322" s="1"/>
      <c r="F7322" s="1" t="str">
        <f>IFERROR(__xludf.DUMMYFUNCTION("""COMPUTED_VALUE"""),"2022-03-23 08:38:11 UTC")</f>
        <v>2022-03-23 08:38:11 UTC</v>
      </c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</row>
    <row r="7323">
      <c r="A7323" s="2" t="s">
        <v>7929</v>
      </c>
      <c r="B7323" s="1"/>
      <c r="C7323" s="1"/>
      <c r="D7323" s="1"/>
      <c r="E7323" s="1"/>
      <c r="F7323" s="1" t="str">
        <f>IFERROR(__xludf.DUMMYFUNCTION("""COMPUTED_VALUE"""),"2022-03-23 08:36:31 UTC")</f>
        <v>2022-03-23 08:36:31 UTC</v>
      </c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</row>
    <row r="7324">
      <c r="A7324" s="2" t="s">
        <v>7930</v>
      </c>
      <c r="B7324" s="1"/>
      <c r="C7324" s="1"/>
      <c r="D7324" s="1"/>
      <c r="E7324" s="1"/>
      <c r="F7324" s="1" t="str">
        <f>IFERROR(__xludf.DUMMYFUNCTION("""COMPUTED_VALUE"""),"2022-03-23 08:35:03 UTC")</f>
        <v>2022-03-23 08:35:03 UTC</v>
      </c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</row>
    <row r="7325">
      <c r="A7325" s="2" t="s">
        <v>7931</v>
      </c>
      <c r="B7325" s="1"/>
      <c r="C7325" s="1"/>
      <c r="D7325" s="1"/>
      <c r="E7325" s="1"/>
      <c r="F7325" s="1" t="str">
        <f>IFERROR(__xludf.DUMMYFUNCTION("""COMPUTED_VALUE"""),"2022-03-23 08:00:48 UTC")</f>
        <v>2022-03-23 08:00:48 UTC</v>
      </c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</row>
    <row r="7326">
      <c r="A7326" s="2" t="s">
        <v>7932</v>
      </c>
      <c r="B7326" s="1"/>
      <c r="C7326" s="1"/>
      <c r="D7326" s="1"/>
      <c r="E7326" s="1"/>
      <c r="F7326" s="1" t="str">
        <f>IFERROR(__xludf.DUMMYFUNCTION("""COMPUTED_VALUE"""),"2022-03-23 07:50:08 UTC")</f>
        <v>2022-03-23 07:50:08 UTC</v>
      </c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</row>
    <row r="7327">
      <c r="A7327" s="2" t="s">
        <v>7933</v>
      </c>
      <c r="B7327" s="1"/>
      <c r="C7327" s="1"/>
      <c r="D7327" s="1"/>
      <c r="E7327" s="1"/>
      <c r="F7327" s="1" t="str">
        <f>IFERROR(__xludf.DUMMYFUNCTION("""COMPUTED_VALUE"""),"2022-03-23 07:47:42 UTC")</f>
        <v>2022-03-23 07:47:42 UTC</v>
      </c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</row>
    <row r="7328">
      <c r="A7328" s="2" t="s">
        <v>7934</v>
      </c>
      <c r="B7328" s="1"/>
      <c r="C7328" s="1"/>
      <c r="D7328" s="1"/>
      <c r="E7328" s="1"/>
      <c r="F7328" s="1" t="str">
        <f>IFERROR(__xludf.DUMMYFUNCTION("""COMPUTED_VALUE"""),"2022-03-23 07:43:32 UTC")</f>
        <v>2022-03-23 07:43:32 UTC</v>
      </c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</row>
    <row r="7329">
      <c r="A7329" s="2" t="s">
        <v>7935</v>
      </c>
      <c r="B7329" s="1"/>
      <c r="C7329" s="1"/>
      <c r="D7329" s="1"/>
      <c r="E7329" s="1"/>
      <c r="F7329" s="1" t="str">
        <f>IFERROR(__xludf.DUMMYFUNCTION("""COMPUTED_VALUE"""),"2022-03-23 07:25:54 UTC")</f>
        <v>2022-03-23 07:25:54 UTC</v>
      </c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</row>
    <row r="7330">
      <c r="A7330" s="2" t="s">
        <v>7936</v>
      </c>
      <c r="B7330" s="1"/>
      <c r="C7330" s="1"/>
      <c r="D7330" s="1"/>
      <c r="E7330" s="1"/>
      <c r="F7330" s="1" t="str">
        <f>IFERROR(__xludf.DUMMYFUNCTION("""COMPUTED_VALUE"""),"2022-03-23 07:09:53 UTC")</f>
        <v>2022-03-23 07:09:53 UTC</v>
      </c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</row>
    <row r="7331">
      <c r="A7331" s="2" t="s">
        <v>7937</v>
      </c>
      <c r="B7331" s="1"/>
      <c r="C7331" s="1"/>
      <c r="D7331" s="1"/>
      <c r="E7331" s="1"/>
      <c r="F7331" s="1" t="str">
        <f>IFERROR(__xludf.DUMMYFUNCTION("""COMPUTED_VALUE"""),"2022-03-23 07:02:55 UTC")</f>
        <v>2022-03-23 07:02:55 UTC</v>
      </c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</row>
    <row r="7332">
      <c r="A7332" s="2" t="s">
        <v>7938</v>
      </c>
      <c r="B7332" s="1"/>
      <c r="C7332" s="1"/>
      <c r="D7332" s="1"/>
      <c r="E7332" s="1"/>
      <c r="F7332" s="1" t="str">
        <f>IFERROR(__xludf.DUMMYFUNCTION("""COMPUTED_VALUE"""),"2022-03-23 07:00:50 UTC")</f>
        <v>2022-03-23 07:00:50 UTC</v>
      </c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</row>
    <row r="7333">
      <c r="A7333" s="2" t="s">
        <v>7939</v>
      </c>
      <c r="B7333" s="1"/>
      <c r="C7333" s="1"/>
      <c r="D7333" s="1"/>
      <c r="E7333" s="1"/>
      <c r="F7333" s="1" t="str">
        <f>IFERROR(__xludf.DUMMYFUNCTION("""COMPUTED_VALUE"""),"2022-03-23 06:59:47 UTC")</f>
        <v>2022-03-23 06:59:47 UTC</v>
      </c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</row>
    <row r="7334">
      <c r="A7334" s="2" t="s">
        <v>7940</v>
      </c>
      <c r="B7334" s="1"/>
      <c r="C7334" s="1"/>
      <c r="D7334" s="1"/>
      <c r="E7334" s="1"/>
      <c r="F7334" s="1" t="str">
        <f>IFERROR(__xludf.DUMMYFUNCTION("""COMPUTED_VALUE"""),"2022-03-23 06:48:35 UTC")</f>
        <v>2022-03-23 06:48:35 UTC</v>
      </c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</row>
    <row r="7335">
      <c r="A7335" s="2" t="s">
        <v>7941</v>
      </c>
      <c r="B7335" s="1"/>
      <c r="C7335" s="1"/>
      <c r="D7335" s="1"/>
      <c r="E7335" s="1"/>
      <c r="F7335" s="1" t="str">
        <f>IFERROR(__xludf.DUMMYFUNCTION("""COMPUTED_VALUE"""),"2022-03-23 06:42:21 UTC")</f>
        <v>2022-03-23 06:42:21 UTC</v>
      </c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</row>
    <row r="7336">
      <c r="A7336" s="2" t="s">
        <v>7942</v>
      </c>
      <c r="B7336" s="1"/>
      <c r="C7336" s="1"/>
      <c r="D7336" s="1"/>
      <c r="E7336" s="1"/>
      <c r="F7336" s="1" t="str">
        <f>IFERROR(__xludf.DUMMYFUNCTION("""COMPUTED_VALUE"""),"2022-03-23 06:36:47 UTC")</f>
        <v>2022-03-23 06:36:47 UTC</v>
      </c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</row>
    <row r="7337">
      <c r="A7337" s="2" t="s">
        <v>7943</v>
      </c>
      <c r="B7337" s="1"/>
      <c r="C7337" s="1"/>
      <c r="D7337" s="1"/>
      <c r="E7337" s="1"/>
      <c r="F7337" s="1" t="str">
        <f>IFERROR(__xludf.DUMMYFUNCTION("""COMPUTED_VALUE"""),"2022-03-23 06:08:47 UTC")</f>
        <v>2022-03-23 06:08:47 UTC</v>
      </c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</row>
    <row r="7338">
      <c r="A7338" s="2" t="s">
        <v>7944</v>
      </c>
      <c r="B7338" s="1"/>
      <c r="C7338" s="1"/>
      <c r="D7338" s="1"/>
      <c r="E7338" s="1"/>
      <c r="F7338" s="1" t="str">
        <f>IFERROR(__xludf.DUMMYFUNCTION("""COMPUTED_VALUE"""),"2022-03-23 06:06:14 UTC")</f>
        <v>2022-03-23 06:06:14 UTC</v>
      </c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</row>
    <row r="7339">
      <c r="A7339" s="2" t="s">
        <v>7945</v>
      </c>
      <c r="B7339" s="1"/>
      <c r="C7339" s="1"/>
      <c r="D7339" s="1"/>
      <c r="E7339" s="1"/>
      <c r="F7339" s="1" t="str">
        <f>IFERROR(__xludf.DUMMYFUNCTION("""COMPUTED_VALUE"""),"2022-03-23 05:43:39 UTC")</f>
        <v>2022-03-23 05:43:39 UTC</v>
      </c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</row>
    <row r="7340">
      <c r="A7340" s="2" t="s">
        <v>7946</v>
      </c>
      <c r="B7340" s="1"/>
      <c r="C7340" s="1"/>
      <c r="D7340" s="1"/>
      <c r="E7340" s="1"/>
      <c r="F7340" s="1" t="str">
        <f>IFERROR(__xludf.DUMMYFUNCTION("""COMPUTED_VALUE"""),"2022-03-23 04:53:44 UTC")</f>
        <v>2022-03-23 04:53:44 UTC</v>
      </c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</row>
    <row r="7341">
      <c r="A7341" s="2" t="s">
        <v>7947</v>
      </c>
      <c r="B7341" s="1"/>
      <c r="C7341" s="1"/>
      <c r="D7341" s="1"/>
      <c r="E7341" s="1"/>
      <c r="F7341" s="1" t="str">
        <f>IFERROR(__xludf.DUMMYFUNCTION("""COMPUTED_VALUE"""),"2022-03-23 04:53:37 UTC")</f>
        <v>2022-03-23 04:53:37 UTC</v>
      </c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</row>
    <row r="7342">
      <c r="A7342" s="2" t="s">
        <v>7948</v>
      </c>
      <c r="B7342" s="1"/>
      <c r="C7342" s="1"/>
      <c r="D7342" s="1"/>
      <c r="E7342" s="1"/>
      <c r="F7342" s="1" t="str">
        <f>IFERROR(__xludf.DUMMYFUNCTION("""COMPUTED_VALUE"""),"2022-03-23 04:53:35 UTC")</f>
        <v>2022-03-23 04:53:35 UTC</v>
      </c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</row>
    <row r="7343">
      <c r="A7343" s="2" t="s">
        <v>7949</v>
      </c>
      <c r="B7343" s="1"/>
      <c r="C7343" s="1"/>
      <c r="D7343" s="1"/>
      <c r="E7343" s="1"/>
      <c r="F7343" s="1" t="str">
        <f>IFERROR(__xludf.DUMMYFUNCTION("""COMPUTED_VALUE"""),"2022-03-23 04:53:34 UTC")</f>
        <v>2022-03-23 04:53:34 UTC</v>
      </c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</row>
    <row r="7344">
      <c r="A7344" s="2" t="s">
        <v>7950</v>
      </c>
      <c r="B7344" s="1"/>
      <c r="C7344" s="1"/>
      <c r="D7344" s="1"/>
      <c r="E7344" s="1"/>
      <c r="F7344" s="1" t="str">
        <f>IFERROR(__xludf.DUMMYFUNCTION("""COMPUTED_VALUE"""),"2022-03-23 04:48:00 UTC")</f>
        <v>2022-03-23 04:48:00 UTC</v>
      </c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</row>
    <row r="7345">
      <c r="A7345" s="2" t="s">
        <v>7951</v>
      </c>
      <c r="B7345" s="1"/>
      <c r="C7345" s="1"/>
      <c r="D7345" s="1"/>
      <c r="E7345" s="1"/>
      <c r="F7345" s="1" t="str">
        <f>IFERROR(__xludf.DUMMYFUNCTION("""COMPUTED_VALUE"""),"2022-03-23 04:15:19 UTC")</f>
        <v>2022-03-23 04:15:19 UTC</v>
      </c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</row>
    <row r="7346">
      <c r="A7346" s="2" t="s">
        <v>7952</v>
      </c>
      <c r="B7346" s="1"/>
      <c r="C7346" s="1"/>
      <c r="D7346" s="1"/>
      <c r="E7346" s="1"/>
      <c r="F7346" s="1" t="str">
        <f>IFERROR(__xludf.DUMMYFUNCTION("""COMPUTED_VALUE"""),"2022-03-23 04:12:11 UTC")</f>
        <v>2022-03-23 04:12:11 UTC</v>
      </c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</row>
    <row r="7347">
      <c r="A7347" s="2" t="s">
        <v>7953</v>
      </c>
      <c r="B7347" s="1"/>
      <c r="C7347" s="1"/>
      <c r="D7347" s="1"/>
      <c r="E7347" s="1"/>
      <c r="F7347" s="1" t="str">
        <f>IFERROR(__xludf.DUMMYFUNCTION("""COMPUTED_VALUE"""),"2022-03-23 03:34:35 UTC")</f>
        <v>2022-03-23 03:34:35 UTC</v>
      </c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</row>
    <row r="7348">
      <c r="A7348" s="2" t="s">
        <v>7954</v>
      </c>
      <c r="B7348" s="1"/>
      <c r="C7348" s="1"/>
      <c r="D7348" s="1"/>
      <c r="E7348" s="1"/>
      <c r="F7348" s="1" t="str">
        <f>IFERROR(__xludf.DUMMYFUNCTION("""COMPUTED_VALUE"""),"2022-03-23 03:22:23 UTC")</f>
        <v>2022-03-23 03:22:23 UTC</v>
      </c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</row>
    <row r="7349">
      <c r="A7349" s="2" t="s">
        <v>7955</v>
      </c>
      <c r="B7349" s="1"/>
      <c r="C7349" s="1"/>
      <c r="D7349" s="1"/>
      <c r="E7349" s="1"/>
      <c r="F7349" s="1" t="str">
        <f>IFERROR(__xludf.DUMMYFUNCTION("""COMPUTED_VALUE"""),"2022-03-23 03:20:05 UTC")</f>
        <v>2022-03-23 03:20:05 UTC</v>
      </c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</row>
    <row r="7350">
      <c r="A7350" s="2" t="s">
        <v>7956</v>
      </c>
      <c r="B7350" s="1"/>
      <c r="C7350" s="1"/>
      <c r="D7350" s="1"/>
      <c r="E7350" s="1"/>
      <c r="F7350" s="1" t="str">
        <f>IFERROR(__xludf.DUMMYFUNCTION("""COMPUTED_VALUE"""),"2022-03-23 03:14:11 UTC")</f>
        <v>2022-03-23 03:14:11 UTC</v>
      </c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</row>
    <row r="7351">
      <c r="A7351" s="2" t="s">
        <v>7957</v>
      </c>
      <c r="B7351" s="1"/>
      <c r="C7351" s="1"/>
      <c r="D7351" s="1"/>
      <c r="E7351" s="1"/>
      <c r="F7351" s="1" t="str">
        <f>IFERROR(__xludf.DUMMYFUNCTION("""COMPUTED_VALUE"""),"2022-03-23 02:55:39 UTC")</f>
        <v>2022-03-23 02:55:39 UTC</v>
      </c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</row>
    <row r="7352">
      <c r="A7352" s="2" t="s">
        <v>7958</v>
      </c>
      <c r="B7352" s="1"/>
      <c r="C7352" s="1"/>
      <c r="D7352" s="1"/>
      <c r="E7352" s="1"/>
      <c r="F7352" s="1" t="str">
        <f>IFERROR(__xludf.DUMMYFUNCTION("""COMPUTED_VALUE"""),"2022-03-23 02:41:17 UTC")</f>
        <v>2022-03-23 02:41:17 UTC</v>
      </c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</row>
    <row r="7353">
      <c r="A7353" s="2" t="s">
        <v>7959</v>
      </c>
      <c r="B7353" s="1"/>
      <c r="C7353" s="1"/>
      <c r="D7353" s="1"/>
      <c r="E7353" s="1"/>
      <c r="F7353" s="1" t="str">
        <f>IFERROR(__xludf.DUMMYFUNCTION("""COMPUTED_VALUE"""),"2022-03-23 02:33:28 UTC")</f>
        <v>2022-03-23 02:33:28 UTC</v>
      </c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</row>
    <row r="7354">
      <c r="A7354" s="2" t="s">
        <v>7960</v>
      </c>
      <c r="B7354" s="1"/>
      <c r="C7354" s="1"/>
      <c r="D7354" s="1"/>
      <c r="E7354" s="1"/>
      <c r="F7354" s="1" t="str">
        <f>IFERROR(__xludf.DUMMYFUNCTION("""COMPUTED_VALUE"""),"2022-03-23 02:08:02 UTC")</f>
        <v>2022-03-23 02:08:02 UTC</v>
      </c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</row>
    <row r="7355">
      <c r="A7355" s="2" t="s">
        <v>7961</v>
      </c>
      <c r="B7355" s="1"/>
      <c r="C7355" s="1"/>
      <c r="D7355" s="1"/>
      <c r="E7355" s="1"/>
      <c r="F7355" s="1" t="str">
        <f>IFERROR(__xludf.DUMMYFUNCTION("""COMPUTED_VALUE"""),"2022-03-23 00:22:51 UTC")</f>
        <v>2022-03-23 00:22:51 UTC</v>
      </c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</row>
    <row r="7356">
      <c r="A7356" s="2" t="s">
        <v>7962</v>
      </c>
      <c r="B7356" s="1"/>
      <c r="C7356" s="1"/>
      <c r="D7356" s="1"/>
      <c r="E7356" s="1"/>
      <c r="F7356" s="1" t="str">
        <f>IFERROR(__xludf.DUMMYFUNCTION("""COMPUTED_VALUE"""),"2022-03-23 00:21:07 UTC")</f>
        <v>2022-03-23 00:21:07 UTC</v>
      </c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</row>
    <row r="7357">
      <c r="A7357" s="2" t="s">
        <v>7963</v>
      </c>
      <c r="B7357" s="1"/>
      <c r="C7357" s="1"/>
      <c r="D7357" s="1"/>
      <c r="E7357" s="1"/>
      <c r="F7357" s="1" t="str">
        <f>IFERROR(__xludf.DUMMYFUNCTION("""COMPUTED_VALUE"""),"2022-03-22 23:49:57 UTC")</f>
        <v>2022-03-22 23:49:57 UTC</v>
      </c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</row>
    <row r="7358">
      <c r="A7358" s="2" t="s">
        <v>7964</v>
      </c>
      <c r="B7358" s="1"/>
      <c r="C7358" s="1"/>
      <c r="D7358" s="1"/>
      <c r="E7358" s="1"/>
      <c r="F7358" s="1" t="str">
        <f>IFERROR(__xludf.DUMMYFUNCTION("""COMPUTED_VALUE"""),"2022-03-22 21:07:10 UTC")</f>
        <v>2022-03-22 21:07:10 UTC</v>
      </c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</row>
    <row r="7359">
      <c r="A7359" s="2" t="s">
        <v>7965</v>
      </c>
      <c r="B7359" s="1"/>
      <c r="C7359" s="1"/>
      <c r="D7359" s="1"/>
      <c r="E7359" s="1"/>
      <c r="F7359" s="1" t="str">
        <f>IFERROR(__xludf.DUMMYFUNCTION("""COMPUTED_VALUE"""),"2022-03-22 20:46:35 UTC")</f>
        <v>2022-03-22 20:46:35 UTC</v>
      </c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</row>
    <row r="7360">
      <c r="A7360" s="2" t="s">
        <v>7966</v>
      </c>
      <c r="B7360" s="1"/>
      <c r="C7360" s="1"/>
      <c r="D7360" s="1"/>
      <c r="E7360" s="1"/>
      <c r="F7360" s="1" t="str">
        <f>IFERROR(__xludf.DUMMYFUNCTION("""COMPUTED_VALUE"""),"2022-03-22 20:41:17 UTC")</f>
        <v>2022-03-22 20:41:17 UTC</v>
      </c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</row>
    <row r="7361">
      <c r="A7361" s="2" t="s">
        <v>7967</v>
      </c>
      <c r="B7361" s="1"/>
      <c r="C7361" s="1"/>
      <c r="D7361" s="1"/>
      <c r="E7361" s="1"/>
      <c r="F7361" s="1" t="str">
        <f>IFERROR(__xludf.DUMMYFUNCTION("""COMPUTED_VALUE"""),"2022-03-22 20:39:21 UTC")</f>
        <v>2022-03-22 20:39:21 UTC</v>
      </c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</row>
    <row r="7362">
      <c r="A7362" s="2" t="s">
        <v>7968</v>
      </c>
      <c r="B7362" s="1"/>
      <c r="C7362" s="1"/>
      <c r="D7362" s="1"/>
      <c r="E7362" s="1"/>
      <c r="F7362" s="1" t="str">
        <f>IFERROR(__xludf.DUMMYFUNCTION("""COMPUTED_VALUE"""),"2022-03-22 20:39:11 UTC")</f>
        <v>2022-03-22 20:39:11 UTC</v>
      </c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</row>
    <row r="7363">
      <c r="A7363" s="2" t="s">
        <v>7969</v>
      </c>
      <c r="B7363" s="1"/>
      <c r="C7363" s="1"/>
      <c r="D7363" s="1"/>
      <c r="E7363" s="1"/>
      <c r="F7363" s="1" t="str">
        <f>IFERROR(__xludf.DUMMYFUNCTION("""COMPUTED_VALUE"""),"2022-03-22 19:11:21 UTC")</f>
        <v>2022-03-22 19:11:21 UTC</v>
      </c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</row>
    <row r="7364">
      <c r="A7364" s="2" t="s">
        <v>7970</v>
      </c>
      <c r="B7364" s="1"/>
      <c r="C7364" s="1"/>
      <c r="D7364" s="1"/>
      <c r="E7364" s="1"/>
      <c r="F7364" s="1" t="str">
        <f>IFERROR(__xludf.DUMMYFUNCTION("""COMPUTED_VALUE"""),"2022-03-22 18:53:46 UTC")</f>
        <v>2022-03-22 18:53:46 UTC</v>
      </c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</row>
    <row r="7365">
      <c r="A7365" s="2" t="s">
        <v>7971</v>
      </c>
      <c r="B7365" s="1"/>
      <c r="C7365" s="1"/>
      <c r="D7365" s="1"/>
      <c r="E7365" s="1"/>
      <c r="F7365" s="1" t="str">
        <f>IFERROR(__xludf.DUMMYFUNCTION("""COMPUTED_VALUE"""),"2022-03-22 18:53:18 UTC")</f>
        <v>2022-03-22 18:53:18 UTC</v>
      </c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</row>
    <row r="7366">
      <c r="A7366" s="2" t="s">
        <v>7972</v>
      </c>
      <c r="B7366" s="1"/>
      <c r="C7366" s="1"/>
      <c r="D7366" s="1"/>
      <c r="E7366" s="1"/>
      <c r="F7366" s="1" t="str">
        <f>IFERROR(__xludf.DUMMYFUNCTION("""COMPUTED_VALUE"""),"2022-03-22 18:46:56 UTC")</f>
        <v>2022-03-22 18:46:56 UTC</v>
      </c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</row>
    <row r="7367">
      <c r="A7367" s="2" t="s">
        <v>7973</v>
      </c>
      <c r="B7367" s="1"/>
      <c r="C7367" s="1"/>
      <c r="D7367" s="1"/>
      <c r="E7367" s="1"/>
      <c r="F7367" s="1" t="str">
        <f>IFERROR(__xludf.DUMMYFUNCTION("""COMPUTED_VALUE"""),"2022-03-22 18:37:31 UTC")</f>
        <v>2022-03-22 18:37:31 UTC</v>
      </c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</row>
    <row r="7368">
      <c r="A7368" s="2" t="s">
        <v>7974</v>
      </c>
      <c r="B7368" s="1"/>
      <c r="C7368" s="1"/>
      <c r="D7368" s="1"/>
      <c r="E7368" s="1"/>
      <c r="F7368" s="1" t="str">
        <f>IFERROR(__xludf.DUMMYFUNCTION("""COMPUTED_VALUE"""),"2022-03-22 18:08:27 UTC")</f>
        <v>2022-03-22 18:08:27 UTC</v>
      </c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</row>
    <row r="7369">
      <c r="A7369" s="2" t="s">
        <v>7975</v>
      </c>
      <c r="B7369" s="1"/>
      <c r="C7369" s="1"/>
      <c r="D7369" s="1"/>
      <c r="E7369" s="1"/>
      <c r="F7369" s="1" t="str">
        <f>IFERROR(__xludf.DUMMYFUNCTION("""COMPUTED_VALUE"""),"2022-03-22 18:08:26 UTC")</f>
        <v>2022-03-22 18:08:26 UTC</v>
      </c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</row>
    <row r="7370">
      <c r="A7370" s="2" t="s">
        <v>7976</v>
      </c>
      <c r="B7370" s="1"/>
      <c r="C7370" s="1"/>
      <c r="D7370" s="1"/>
      <c r="E7370" s="1"/>
      <c r="F7370" s="1" t="str">
        <f>IFERROR(__xludf.DUMMYFUNCTION("""COMPUTED_VALUE"""),"2022-03-22 18:03:51 UTC")</f>
        <v>2022-03-22 18:03:51 UTC</v>
      </c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</row>
    <row r="7371">
      <c r="A7371" s="2" t="s">
        <v>7977</v>
      </c>
      <c r="B7371" s="1"/>
      <c r="C7371" s="1"/>
      <c r="D7371" s="1"/>
      <c r="E7371" s="1"/>
      <c r="F7371" s="1" t="str">
        <f>IFERROR(__xludf.DUMMYFUNCTION("""COMPUTED_VALUE"""),"2022-03-22 17:47:12 UTC")</f>
        <v>2022-03-22 17:47:12 UTC</v>
      </c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</row>
    <row r="7372">
      <c r="A7372" s="2" t="s">
        <v>7978</v>
      </c>
      <c r="B7372" s="1"/>
      <c r="C7372" s="1"/>
      <c r="D7372" s="1"/>
      <c r="E7372" s="1"/>
      <c r="F7372" s="1" t="str">
        <f>IFERROR(__xludf.DUMMYFUNCTION("""COMPUTED_VALUE"""),"2022-03-22 17:32:24 UTC")</f>
        <v>2022-03-22 17:32:24 UTC</v>
      </c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</row>
    <row r="7373">
      <c r="A7373" s="2" t="s">
        <v>7979</v>
      </c>
      <c r="B7373" s="1"/>
      <c r="C7373" s="1"/>
      <c r="D7373" s="1"/>
      <c r="E7373" s="1"/>
      <c r="F7373" s="1" t="str">
        <f>IFERROR(__xludf.DUMMYFUNCTION("""COMPUTED_VALUE"""),"2022-03-22 17:26:14 UTC")</f>
        <v>2022-03-22 17:26:14 UTC</v>
      </c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</row>
    <row r="7374">
      <c r="A7374" s="2" t="s">
        <v>7980</v>
      </c>
      <c r="B7374" s="1"/>
      <c r="C7374" s="1"/>
      <c r="D7374" s="1"/>
      <c r="E7374" s="1"/>
      <c r="F7374" s="1" t="str">
        <f>IFERROR(__xludf.DUMMYFUNCTION("""COMPUTED_VALUE"""),"2022-03-22 17:19:53 UTC")</f>
        <v>2022-03-22 17:19:53 UTC</v>
      </c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</row>
    <row r="7375">
      <c r="A7375" s="2" t="s">
        <v>7981</v>
      </c>
      <c r="B7375" s="1"/>
      <c r="C7375" s="1"/>
      <c r="D7375" s="1"/>
      <c r="E7375" s="1"/>
      <c r="F7375" s="1" t="str">
        <f>IFERROR(__xludf.DUMMYFUNCTION("""COMPUTED_VALUE"""),"2022-03-22 17:05:51 UTC")</f>
        <v>2022-03-22 17:05:51 UTC</v>
      </c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</row>
    <row r="7376">
      <c r="A7376" s="2" t="s">
        <v>7982</v>
      </c>
      <c r="B7376" s="1"/>
      <c r="C7376" s="1"/>
      <c r="D7376" s="1"/>
      <c r="E7376" s="1"/>
      <c r="F7376" s="1" t="str">
        <f>IFERROR(__xludf.DUMMYFUNCTION("""COMPUTED_VALUE"""),"2022-03-22 16:48:41 UTC")</f>
        <v>2022-03-22 16:48:41 UTC</v>
      </c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</row>
    <row r="7377">
      <c r="A7377" s="2" t="s">
        <v>7983</v>
      </c>
      <c r="B7377" s="1"/>
      <c r="C7377" s="1"/>
      <c r="D7377" s="1"/>
      <c r="E7377" s="1"/>
      <c r="F7377" s="1" t="str">
        <f>IFERROR(__xludf.DUMMYFUNCTION("""COMPUTED_VALUE"""),"2022-03-22 16:20:38 UTC")</f>
        <v>2022-03-22 16:20:38 UTC</v>
      </c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</row>
    <row r="7378">
      <c r="A7378" s="2" t="s">
        <v>7984</v>
      </c>
      <c r="B7378" s="1"/>
      <c r="C7378" s="1"/>
      <c r="D7378" s="1"/>
      <c r="E7378" s="1"/>
      <c r="F7378" s="1" t="str">
        <f>IFERROR(__xludf.DUMMYFUNCTION("""COMPUTED_VALUE"""),"2022-03-22 16:11:54 UTC")</f>
        <v>2022-03-22 16:11:54 UTC</v>
      </c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</row>
    <row r="7379">
      <c r="A7379" s="2" t="s">
        <v>7985</v>
      </c>
      <c r="B7379" s="1"/>
      <c r="C7379" s="1"/>
      <c r="D7379" s="1"/>
      <c r="E7379" s="1"/>
      <c r="F7379" s="1" t="str">
        <f>IFERROR(__xludf.DUMMYFUNCTION("""COMPUTED_VALUE"""),"2022-03-22 15:59:51 UTC")</f>
        <v>2022-03-22 15:59:51 UTC</v>
      </c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</row>
    <row r="7380">
      <c r="A7380" s="2" t="s">
        <v>7986</v>
      </c>
      <c r="B7380" s="1"/>
      <c r="C7380" s="1"/>
      <c r="D7380" s="1"/>
      <c r="E7380" s="1"/>
      <c r="F7380" s="1" t="str">
        <f>IFERROR(__xludf.DUMMYFUNCTION("""COMPUTED_VALUE"""),"2022-03-22 15:53:16 UTC")</f>
        <v>2022-03-22 15:53:16 UTC</v>
      </c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</row>
    <row r="7381">
      <c r="A7381" s="2" t="s">
        <v>7987</v>
      </c>
      <c r="B7381" s="1"/>
      <c r="C7381" s="1"/>
      <c r="D7381" s="1"/>
      <c r="E7381" s="1"/>
      <c r="F7381" s="1" t="str">
        <f>IFERROR(__xludf.DUMMYFUNCTION("""COMPUTED_VALUE"""),"2022-03-22 15:42:22 UTC")</f>
        <v>2022-03-22 15:42:22 UTC</v>
      </c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</row>
    <row r="7382">
      <c r="A7382" s="2" t="s">
        <v>7988</v>
      </c>
      <c r="B7382" s="1"/>
      <c r="C7382" s="1"/>
      <c r="D7382" s="1"/>
      <c r="E7382" s="1"/>
      <c r="F7382" s="1" t="str">
        <f>IFERROR(__xludf.DUMMYFUNCTION("""COMPUTED_VALUE"""),"2022-03-22 15:39:39 UTC")</f>
        <v>2022-03-22 15:39:39 UTC</v>
      </c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</row>
    <row r="7383">
      <c r="A7383" s="2" t="s">
        <v>7989</v>
      </c>
      <c r="B7383" s="1"/>
      <c r="C7383" s="1"/>
      <c r="D7383" s="1"/>
      <c r="E7383" s="1"/>
      <c r="F7383" s="1" t="str">
        <f>IFERROR(__xludf.DUMMYFUNCTION("""COMPUTED_VALUE"""),"2022-03-22 14:36:26 UTC")</f>
        <v>2022-03-22 14:36:26 UTC</v>
      </c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</row>
    <row r="7384">
      <c r="A7384" s="2" t="s">
        <v>7990</v>
      </c>
      <c r="B7384" s="1"/>
      <c r="C7384" s="1"/>
      <c r="D7384" s="1"/>
      <c r="E7384" s="1"/>
      <c r="F7384" s="1" t="str">
        <f>IFERROR(__xludf.DUMMYFUNCTION("""COMPUTED_VALUE"""),"2022-03-22 14:35:17 UTC")</f>
        <v>2022-03-22 14:35:17 UTC</v>
      </c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</row>
    <row r="7385">
      <c r="A7385" s="2" t="s">
        <v>7991</v>
      </c>
      <c r="B7385" s="1"/>
      <c r="C7385" s="1"/>
      <c r="D7385" s="1"/>
      <c r="E7385" s="1"/>
      <c r="F7385" s="1" t="str">
        <f>IFERROR(__xludf.DUMMYFUNCTION("""COMPUTED_VALUE"""),"2022-03-22 13:42:37 UTC")</f>
        <v>2022-03-22 13:42:37 UTC</v>
      </c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</row>
    <row r="7386">
      <c r="A7386" s="2" t="s">
        <v>7992</v>
      </c>
      <c r="B7386" s="1"/>
      <c r="C7386" s="1"/>
      <c r="D7386" s="1"/>
      <c r="E7386" s="1"/>
      <c r="F7386" s="1" t="str">
        <f>IFERROR(__xludf.DUMMYFUNCTION("""COMPUTED_VALUE"""),"2022-03-22 13:40:33 UTC")</f>
        <v>2022-03-22 13:40:33 UTC</v>
      </c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</row>
    <row r="7387">
      <c r="A7387" s="2" t="s">
        <v>7993</v>
      </c>
      <c r="B7387" s="1"/>
      <c r="C7387" s="1"/>
      <c r="D7387" s="1"/>
      <c r="E7387" s="1"/>
      <c r="F7387" s="1" t="str">
        <f>IFERROR(__xludf.DUMMYFUNCTION("""COMPUTED_VALUE"""),"2022-03-22 13:31:58 UTC")</f>
        <v>2022-03-22 13:31:58 UTC</v>
      </c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</row>
    <row r="7388">
      <c r="A7388" s="2" t="s">
        <v>7994</v>
      </c>
      <c r="B7388" s="1"/>
      <c r="C7388" s="1"/>
      <c r="D7388" s="1"/>
      <c r="E7388" s="1"/>
      <c r="F7388" s="1" t="str">
        <f>IFERROR(__xludf.DUMMYFUNCTION("""COMPUTED_VALUE"""),"2022-03-22 12:46:49 UTC")</f>
        <v>2022-03-22 12:46:49 UTC</v>
      </c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</row>
    <row r="7389">
      <c r="A7389" s="2" t="s">
        <v>7995</v>
      </c>
      <c r="B7389" s="1"/>
      <c r="C7389" s="1"/>
      <c r="D7389" s="1"/>
      <c r="E7389" s="1"/>
      <c r="F7389" s="1" t="str">
        <f>IFERROR(__xludf.DUMMYFUNCTION("""COMPUTED_VALUE"""),"2022-03-22 12:09:16 UTC")</f>
        <v>2022-03-22 12:09:16 UTC</v>
      </c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</row>
    <row r="7390">
      <c r="A7390" s="2" t="s">
        <v>7996</v>
      </c>
      <c r="B7390" s="1"/>
      <c r="C7390" s="1"/>
      <c r="D7390" s="1"/>
      <c r="E7390" s="1"/>
      <c r="F7390" s="1" t="str">
        <f>IFERROR(__xludf.DUMMYFUNCTION("""COMPUTED_VALUE"""),"2022-03-22 12:05:11 UTC")</f>
        <v>2022-03-22 12:05:11 UTC</v>
      </c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</row>
    <row r="7391">
      <c r="A7391" s="2" t="s">
        <v>7997</v>
      </c>
      <c r="B7391" s="1"/>
      <c r="C7391" s="1"/>
      <c r="D7391" s="1"/>
      <c r="E7391" s="1"/>
      <c r="F7391" s="1" t="str">
        <f>IFERROR(__xludf.DUMMYFUNCTION("""COMPUTED_VALUE"""),"2022-03-22 11:52:26 UTC")</f>
        <v>2022-03-22 11:52:26 UTC</v>
      </c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</row>
    <row r="7392">
      <c r="A7392" s="2" t="s">
        <v>7998</v>
      </c>
      <c r="B7392" s="1"/>
      <c r="C7392" s="1"/>
      <c r="D7392" s="1"/>
      <c r="E7392" s="1"/>
      <c r="F7392" s="1" t="str">
        <f>IFERROR(__xludf.DUMMYFUNCTION("""COMPUTED_VALUE"""),"2022-03-22 11:01:28 UTC")</f>
        <v>2022-03-22 11:01:28 UTC</v>
      </c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</row>
    <row r="7393">
      <c r="A7393" s="2" t="s">
        <v>7999</v>
      </c>
      <c r="B7393" s="1"/>
      <c r="C7393" s="1"/>
      <c r="D7393" s="1"/>
      <c r="E7393" s="1"/>
      <c r="F7393" s="1" t="str">
        <f>IFERROR(__xludf.DUMMYFUNCTION("""COMPUTED_VALUE"""),"2022-03-22 10:34:32 UTC")</f>
        <v>2022-03-22 10:34:32 UTC</v>
      </c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</row>
    <row r="7394">
      <c r="A7394" s="2" t="s">
        <v>8000</v>
      </c>
      <c r="B7394" s="1"/>
      <c r="C7394" s="1"/>
      <c r="D7394" s="1"/>
      <c r="E7394" s="1"/>
      <c r="F7394" s="1" t="str">
        <f>IFERROR(__xludf.DUMMYFUNCTION("""COMPUTED_VALUE"""),"2022-03-22 10:21:17 UTC")</f>
        <v>2022-03-22 10:21:17 UTC</v>
      </c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</row>
    <row r="7395">
      <c r="A7395" s="2" t="s">
        <v>8001</v>
      </c>
      <c r="B7395" s="1"/>
      <c r="C7395" s="1"/>
      <c r="D7395" s="1"/>
      <c r="E7395" s="1"/>
      <c r="F7395" s="1" t="str">
        <f>IFERROR(__xludf.DUMMYFUNCTION("""COMPUTED_VALUE"""),"2022-03-22 10:16:33 UTC")</f>
        <v>2022-03-22 10:16:33 UTC</v>
      </c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</row>
    <row r="7396">
      <c r="A7396" s="2" t="s">
        <v>8002</v>
      </c>
      <c r="B7396" s="1"/>
      <c r="C7396" s="1"/>
      <c r="D7396" s="1"/>
      <c r="E7396" s="1"/>
      <c r="F7396" s="1" t="str">
        <f>IFERROR(__xludf.DUMMYFUNCTION("""COMPUTED_VALUE"""),"2022-03-22 09:45:31 UTC")</f>
        <v>2022-03-22 09:45:31 UTC</v>
      </c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</row>
    <row r="7397">
      <c r="A7397" s="2" t="s">
        <v>8003</v>
      </c>
      <c r="B7397" s="1"/>
      <c r="C7397" s="1"/>
      <c r="D7397" s="1"/>
      <c r="E7397" s="1"/>
      <c r="F7397" s="1" t="str">
        <f>IFERROR(__xludf.DUMMYFUNCTION("""COMPUTED_VALUE"""),"2022-03-22 09:45:18 UTC")</f>
        <v>2022-03-22 09:45:18 UTC</v>
      </c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</row>
    <row r="7398">
      <c r="A7398" s="2" t="s">
        <v>8004</v>
      </c>
      <c r="B7398" s="1"/>
      <c r="C7398" s="1"/>
      <c r="D7398" s="1"/>
      <c r="E7398" s="1"/>
      <c r="F7398" s="1" t="str">
        <f>IFERROR(__xludf.DUMMYFUNCTION("""COMPUTED_VALUE"""),"2022-03-22 09:42:45 UTC")</f>
        <v>2022-03-22 09:42:45 UTC</v>
      </c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</row>
    <row r="7399">
      <c r="A7399" s="2" t="s">
        <v>8005</v>
      </c>
      <c r="B7399" s="1"/>
      <c r="C7399" s="1"/>
      <c r="D7399" s="1"/>
      <c r="E7399" s="1"/>
      <c r="F7399" s="1" t="str">
        <f>IFERROR(__xludf.DUMMYFUNCTION("""COMPUTED_VALUE"""),"2022-03-22 09:16:53 UTC")</f>
        <v>2022-03-22 09:16:53 UTC</v>
      </c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</row>
    <row r="7400">
      <c r="A7400" s="2" t="s">
        <v>8006</v>
      </c>
      <c r="B7400" s="1"/>
      <c r="C7400" s="1"/>
      <c r="D7400" s="1"/>
      <c r="E7400" s="1"/>
      <c r="F7400" s="1" t="str">
        <f>IFERROR(__xludf.DUMMYFUNCTION("""COMPUTED_VALUE"""),"2022-03-22 09:11:41 UTC")</f>
        <v>2022-03-22 09:11:41 UTC</v>
      </c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</row>
    <row r="7401">
      <c r="A7401" s="2" t="s">
        <v>8007</v>
      </c>
      <c r="B7401" s="1"/>
      <c r="C7401" s="1"/>
      <c r="D7401" s="1"/>
      <c r="E7401" s="1"/>
      <c r="F7401" s="1" t="str">
        <f>IFERROR(__xludf.DUMMYFUNCTION("""COMPUTED_VALUE"""),"2022-03-22 08:23:04 UTC")</f>
        <v>2022-03-22 08:23:04 UTC</v>
      </c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</row>
    <row r="7402">
      <c r="A7402" s="2" t="s">
        <v>8008</v>
      </c>
      <c r="B7402" s="1"/>
      <c r="C7402" s="1"/>
      <c r="D7402" s="1"/>
      <c r="E7402" s="1"/>
      <c r="F7402" s="1" t="str">
        <f>IFERROR(__xludf.DUMMYFUNCTION("""COMPUTED_VALUE"""),"2022-03-22 08:21:59 UTC")</f>
        <v>2022-03-22 08:21:59 UTC</v>
      </c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</row>
    <row r="7403">
      <c r="A7403" s="2" t="s">
        <v>8009</v>
      </c>
      <c r="B7403" s="1"/>
      <c r="C7403" s="1"/>
      <c r="D7403" s="1"/>
      <c r="E7403" s="1"/>
      <c r="F7403" s="1" t="str">
        <f>IFERROR(__xludf.DUMMYFUNCTION("""COMPUTED_VALUE"""),"2022-03-22 08:00:17 UTC")</f>
        <v>2022-03-22 08:00:17 UTC</v>
      </c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</row>
    <row r="7404">
      <c r="A7404" s="2" t="s">
        <v>8010</v>
      </c>
      <c r="B7404" s="1"/>
      <c r="C7404" s="1"/>
      <c r="D7404" s="1"/>
      <c r="E7404" s="1"/>
      <c r="F7404" s="1" t="str">
        <f>IFERROR(__xludf.DUMMYFUNCTION("""COMPUTED_VALUE"""),"2022-03-22 07:54:51 UTC")</f>
        <v>2022-03-22 07:54:51 UTC</v>
      </c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</row>
    <row r="7405">
      <c r="A7405" s="2" t="s">
        <v>8011</v>
      </c>
      <c r="B7405" s="1"/>
      <c r="C7405" s="1"/>
      <c r="D7405" s="1"/>
      <c r="E7405" s="1"/>
      <c r="F7405" s="1" t="str">
        <f>IFERROR(__xludf.DUMMYFUNCTION("""COMPUTED_VALUE"""),"2022-03-22 07:51:22 UTC")</f>
        <v>2022-03-22 07:51:22 UTC</v>
      </c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</row>
    <row r="7406">
      <c r="A7406" s="2" t="s">
        <v>8012</v>
      </c>
      <c r="B7406" s="1"/>
      <c r="C7406" s="1"/>
      <c r="D7406" s="1"/>
      <c r="E7406" s="1"/>
      <c r="F7406" s="1" t="str">
        <f>IFERROR(__xludf.DUMMYFUNCTION("""COMPUTED_VALUE"""),"2022-03-22 07:05:24 UTC")</f>
        <v>2022-03-22 07:05:24 UTC</v>
      </c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</row>
    <row r="7407">
      <c r="A7407" s="2" t="s">
        <v>8013</v>
      </c>
      <c r="B7407" s="1"/>
      <c r="C7407" s="1"/>
      <c r="D7407" s="1"/>
      <c r="E7407" s="1"/>
      <c r="F7407" s="1" t="str">
        <f>IFERROR(__xludf.DUMMYFUNCTION("""COMPUTED_VALUE"""),"2022-03-22 06:49:27 UTC")</f>
        <v>2022-03-22 06:49:27 UTC</v>
      </c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</row>
    <row r="7408">
      <c r="A7408" s="2" t="s">
        <v>8014</v>
      </c>
      <c r="B7408" s="1"/>
      <c r="C7408" s="1"/>
      <c r="D7408" s="1"/>
      <c r="E7408" s="1"/>
      <c r="F7408" s="1" t="str">
        <f>IFERROR(__xludf.DUMMYFUNCTION("""COMPUTED_VALUE"""),"2022-03-22 06:11:18 UTC")</f>
        <v>2022-03-22 06:11:18 UTC</v>
      </c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</row>
    <row r="7409">
      <c r="A7409" s="2" t="s">
        <v>8015</v>
      </c>
      <c r="B7409" s="1"/>
      <c r="C7409" s="1"/>
      <c r="D7409" s="1"/>
      <c r="E7409" s="1"/>
      <c r="F7409" s="1" t="str">
        <f>IFERROR(__xludf.DUMMYFUNCTION("""COMPUTED_VALUE"""),"2022-03-22 06:04:43 UTC")</f>
        <v>2022-03-22 06:04:43 UTC</v>
      </c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</row>
    <row r="7410">
      <c r="A7410" s="2" t="s">
        <v>8016</v>
      </c>
      <c r="B7410" s="1"/>
      <c r="C7410" s="1"/>
      <c r="D7410" s="1"/>
      <c r="E7410" s="1"/>
      <c r="F7410" s="1" t="str">
        <f>IFERROR(__xludf.DUMMYFUNCTION("""COMPUTED_VALUE"""),"2022-03-22 06:03:57 UTC")</f>
        <v>2022-03-22 06:03:57 UTC</v>
      </c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</row>
    <row r="7411">
      <c r="A7411" s="2" t="s">
        <v>8017</v>
      </c>
      <c r="B7411" s="1"/>
      <c r="C7411" s="1"/>
      <c r="D7411" s="1"/>
      <c r="E7411" s="1"/>
      <c r="F7411" s="1" t="str">
        <f>IFERROR(__xludf.DUMMYFUNCTION("""COMPUTED_VALUE"""),"2022-03-22 05:37:00 UTC")</f>
        <v>2022-03-22 05:37:00 UTC</v>
      </c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</row>
    <row r="7412">
      <c r="A7412" s="2" t="s">
        <v>8018</v>
      </c>
      <c r="B7412" s="1"/>
      <c r="C7412" s="1"/>
      <c r="D7412" s="1"/>
      <c r="E7412" s="1"/>
      <c r="F7412" s="1" t="str">
        <f>IFERROR(__xludf.DUMMYFUNCTION("""COMPUTED_VALUE"""),"2022-03-22 05:18:03 UTC")</f>
        <v>2022-03-22 05:18:03 UTC</v>
      </c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</row>
    <row r="7413">
      <c r="A7413" s="2" t="s">
        <v>8019</v>
      </c>
      <c r="B7413" s="1"/>
      <c r="C7413" s="1"/>
      <c r="D7413" s="1"/>
      <c r="E7413" s="1"/>
      <c r="F7413" s="1" t="str">
        <f>IFERROR(__xludf.DUMMYFUNCTION("""COMPUTED_VALUE"""),"2022-03-22 05:03:48 UTC")</f>
        <v>2022-03-22 05:03:48 UTC</v>
      </c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</row>
    <row r="7414">
      <c r="A7414" s="2" t="s">
        <v>8020</v>
      </c>
      <c r="B7414" s="1"/>
      <c r="C7414" s="1"/>
      <c r="D7414" s="1"/>
      <c r="E7414" s="1"/>
      <c r="F7414" s="1" t="str">
        <f>IFERROR(__xludf.DUMMYFUNCTION("""COMPUTED_VALUE"""),"2022-03-22 04:24:08 UTC")</f>
        <v>2022-03-22 04:24:08 UTC</v>
      </c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</row>
    <row r="7415">
      <c r="A7415" s="2" t="s">
        <v>8021</v>
      </c>
      <c r="B7415" s="1"/>
      <c r="C7415" s="1"/>
      <c r="D7415" s="1"/>
      <c r="E7415" s="1"/>
      <c r="F7415" s="1" t="str">
        <f>IFERROR(__xludf.DUMMYFUNCTION("""COMPUTED_VALUE"""),"2022-03-22 03:46:57 UTC")</f>
        <v>2022-03-22 03:46:57 UTC</v>
      </c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</row>
    <row r="7416">
      <c r="A7416" s="2" t="s">
        <v>8022</v>
      </c>
      <c r="B7416" s="1"/>
      <c r="C7416" s="1"/>
      <c r="D7416" s="1"/>
      <c r="E7416" s="1"/>
      <c r="F7416" s="1" t="str">
        <f>IFERROR(__xludf.DUMMYFUNCTION("""COMPUTED_VALUE"""),"2022-03-22 03:36:38 UTC")</f>
        <v>2022-03-22 03:36:38 UTC</v>
      </c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</row>
    <row r="7417">
      <c r="A7417" s="2" t="s">
        <v>8023</v>
      </c>
      <c r="B7417" s="1"/>
      <c r="C7417" s="1"/>
      <c r="D7417" s="1"/>
      <c r="E7417" s="1"/>
      <c r="F7417" s="1" t="str">
        <f>IFERROR(__xludf.DUMMYFUNCTION("""COMPUTED_VALUE"""),"2022-03-22 03:27:31 UTC")</f>
        <v>2022-03-22 03:27:31 UTC</v>
      </c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</row>
    <row r="7418">
      <c r="A7418" s="2" t="s">
        <v>8024</v>
      </c>
      <c r="B7418" s="1"/>
      <c r="C7418" s="1"/>
      <c r="D7418" s="1"/>
      <c r="E7418" s="1"/>
      <c r="F7418" s="1" t="str">
        <f>IFERROR(__xludf.DUMMYFUNCTION("""COMPUTED_VALUE"""),"2022-03-22 03:07:03 UTC")</f>
        <v>2022-03-22 03:07:03 UTC</v>
      </c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</row>
    <row r="7419">
      <c r="A7419" s="2" t="s">
        <v>8025</v>
      </c>
      <c r="B7419" s="1"/>
      <c r="C7419" s="1"/>
      <c r="D7419" s="1"/>
      <c r="E7419" s="1"/>
      <c r="F7419" s="1" t="str">
        <f>IFERROR(__xludf.DUMMYFUNCTION("""COMPUTED_VALUE"""),"2022-03-22 02:46:46 UTC")</f>
        <v>2022-03-22 02:46:46 UTC</v>
      </c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</row>
    <row r="7420">
      <c r="A7420" s="2" t="s">
        <v>8026</v>
      </c>
      <c r="B7420" s="1"/>
      <c r="C7420" s="1"/>
      <c r="D7420" s="1"/>
      <c r="E7420" s="1"/>
      <c r="F7420" s="1" t="str">
        <f>IFERROR(__xludf.DUMMYFUNCTION("""COMPUTED_VALUE"""),"2022-03-22 02:43:02 UTC")</f>
        <v>2022-03-22 02:43:02 UTC</v>
      </c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</row>
    <row r="7421">
      <c r="A7421" s="2" t="s">
        <v>8027</v>
      </c>
      <c r="B7421" s="1"/>
      <c r="C7421" s="1"/>
      <c r="D7421" s="1"/>
      <c r="E7421" s="1"/>
      <c r="F7421" s="1" t="str">
        <f>IFERROR(__xludf.DUMMYFUNCTION("""COMPUTED_VALUE"""),"2022-03-22 02:36:30 UTC")</f>
        <v>2022-03-22 02:36:30 UTC</v>
      </c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</row>
    <row r="7422">
      <c r="A7422" s="2" t="s">
        <v>8028</v>
      </c>
      <c r="B7422" s="1"/>
      <c r="C7422" s="1"/>
      <c r="D7422" s="1"/>
      <c r="E7422" s="1"/>
      <c r="F7422" s="1" t="str">
        <f>IFERROR(__xludf.DUMMYFUNCTION("""COMPUTED_VALUE"""),"2022-03-22 02:24:34 UTC")</f>
        <v>2022-03-22 02:24:34 UTC</v>
      </c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</row>
    <row r="7423">
      <c r="A7423" s="2" t="s">
        <v>8029</v>
      </c>
      <c r="B7423" s="1"/>
      <c r="C7423" s="1"/>
      <c r="D7423" s="1"/>
      <c r="E7423" s="1"/>
      <c r="F7423" s="1" t="str">
        <f>IFERROR(__xludf.DUMMYFUNCTION("""COMPUTED_VALUE"""),"2022-03-22 01:22:38 UTC")</f>
        <v>2022-03-22 01:22:38 UTC</v>
      </c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</row>
    <row r="7424">
      <c r="A7424" s="2" t="s">
        <v>8030</v>
      </c>
      <c r="B7424" s="1"/>
      <c r="C7424" s="1"/>
      <c r="D7424" s="1"/>
      <c r="E7424" s="1"/>
      <c r="F7424" s="1" t="str">
        <f>IFERROR(__xludf.DUMMYFUNCTION("""COMPUTED_VALUE"""),"2022-03-22 00:49:00 UTC")</f>
        <v>2022-03-22 00:49:00 UTC</v>
      </c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</row>
    <row r="7425">
      <c r="A7425" s="2" t="s">
        <v>8031</v>
      </c>
      <c r="B7425" s="1"/>
      <c r="C7425" s="1"/>
      <c r="D7425" s="1"/>
      <c r="E7425" s="1"/>
      <c r="F7425" s="1" t="str">
        <f>IFERROR(__xludf.DUMMYFUNCTION("""COMPUTED_VALUE"""),"2022-03-21 23:08:38 UTC")</f>
        <v>2022-03-21 23:08:38 UTC</v>
      </c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</row>
    <row r="7426">
      <c r="A7426" s="2" t="s">
        <v>8032</v>
      </c>
      <c r="B7426" s="1"/>
      <c r="C7426" s="1"/>
      <c r="D7426" s="1"/>
      <c r="E7426" s="1"/>
      <c r="F7426" s="1" t="str">
        <f>IFERROR(__xludf.DUMMYFUNCTION("""COMPUTED_VALUE"""),"2022-03-21 23:06:09 UTC")</f>
        <v>2022-03-21 23:06:09 UTC</v>
      </c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</row>
    <row r="7427">
      <c r="A7427" s="2" t="s">
        <v>8033</v>
      </c>
      <c r="B7427" s="1"/>
      <c r="C7427" s="1"/>
      <c r="D7427" s="1"/>
      <c r="E7427" s="1"/>
      <c r="F7427" s="1" t="str">
        <f>IFERROR(__xludf.DUMMYFUNCTION("""COMPUTED_VALUE"""),"2022-03-21 21:24:28 UTC")</f>
        <v>2022-03-21 21:24:28 UTC</v>
      </c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</row>
    <row r="7428">
      <c r="A7428" s="2" t="s">
        <v>8034</v>
      </c>
      <c r="B7428" s="1"/>
      <c r="C7428" s="1"/>
      <c r="D7428" s="1"/>
      <c r="E7428" s="1"/>
      <c r="F7428" s="1" t="str">
        <f>IFERROR(__xludf.DUMMYFUNCTION("""COMPUTED_VALUE"""),"2022-03-21 21:02:05 UTC")</f>
        <v>2022-03-21 21:02:05 UTC</v>
      </c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</row>
    <row r="7429">
      <c r="A7429" s="2" t="s">
        <v>8035</v>
      </c>
      <c r="B7429" s="1"/>
      <c r="C7429" s="1"/>
      <c r="D7429" s="1"/>
      <c r="E7429" s="1"/>
      <c r="F7429" s="1" t="str">
        <f>IFERROR(__xludf.DUMMYFUNCTION("""COMPUTED_VALUE"""),"2022-03-21 20:53:46 UTC")</f>
        <v>2022-03-21 20:53:46 UTC</v>
      </c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</row>
    <row r="7430">
      <c r="A7430" s="2" t="s">
        <v>8036</v>
      </c>
      <c r="B7430" s="1"/>
      <c r="C7430" s="1"/>
      <c r="D7430" s="1"/>
      <c r="E7430" s="1"/>
      <c r="F7430" s="1" t="str">
        <f>IFERROR(__xludf.DUMMYFUNCTION("""COMPUTED_VALUE"""),"2022-03-21 20:50:41 UTC")</f>
        <v>2022-03-21 20:50:41 UTC</v>
      </c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</row>
    <row r="7431">
      <c r="A7431" s="2" t="s">
        <v>8037</v>
      </c>
      <c r="B7431" s="1"/>
      <c r="C7431" s="1"/>
      <c r="D7431" s="1"/>
      <c r="E7431" s="1"/>
      <c r="F7431" s="1" t="str">
        <f>IFERROR(__xludf.DUMMYFUNCTION("""COMPUTED_VALUE"""),"2022-03-21 20:36:23 UTC")</f>
        <v>2022-03-21 20:36:23 UTC</v>
      </c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</row>
    <row r="7432">
      <c r="A7432" s="2" t="s">
        <v>8038</v>
      </c>
      <c r="B7432" s="1"/>
      <c r="C7432" s="1"/>
      <c r="D7432" s="1"/>
      <c r="E7432" s="1"/>
      <c r="F7432" s="1" t="str">
        <f>IFERROR(__xludf.DUMMYFUNCTION("""COMPUTED_VALUE"""),"2022-03-21 19:47:51 UTC")</f>
        <v>2022-03-21 19:47:51 UTC</v>
      </c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</row>
    <row r="7433">
      <c r="A7433" s="2" t="s">
        <v>8039</v>
      </c>
      <c r="B7433" s="1"/>
      <c r="C7433" s="1"/>
      <c r="D7433" s="1"/>
      <c r="E7433" s="1"/>
      <c r="F7433" s="1" t="str">
        <f>IFERROR(__xludf.DUMMYFUNCTION("""COMPUTED_VALUE"""),"2022-03-21 19:40:09 UTC")</f>
        <v>2022-03-21 19:40:09 UTC</v>
      </c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</row>
    <row r="7434">
      <c r="A7434" s="2" t="s">
        <v>8040</v>
      </c>
      <c r="B7434" s="1"/>
      <c r="C7434" s="1"/>
      <c r="D7434" s="1"/>
      <c r="E7434" s="1"/>
      <c r="F7434" s="1" t="str">
        <f>IFERROR(__xludf.DUMMYFUNCTION("""COMPUTED_VALUE"""),"2022-03-21 19:35:20 UTC")</f>
        <v>2022-03-21 19:35:20 UTC</v>
      </c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</row>
    <row r="7435">
      <c r="A7435" s="2" t="s">
        <v>8041</v>
      </c>
      <c r="B7435" s="1"/>
      <c r="C7435" s="1"/>
      <c r="D7435" s="1"/>
      <c r="E7435" s="1"/>
      <c r="F7435" s="1" t="str">
        <f>IFERROR(__xludf.DUMMYFUNCTION("""COMPUTED_VALUE"""),"2022-03-21 19:34:23 UTC")</f>
        <v>2022-03-21 19:34:23 UTC</v>
      </c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</row>
    <row r="7436">
      <c r="A7436" s="2" t="s">
        <v>8042</v>
      </c>
      <c r="B7436" s="1"/>
      <c r="C7436" s="1"/>
      <c r="D7436" s="1"/>
      <c r="E7436" s="1"/>
      <c r="F7436" s="1" t="str">
        <f>IFERROR(__xludf.DUMMYFUNCTION("""COMPUTED_VALUE"""),"2022-03-21 19:18:37 UTC")</f>
        <v>2022-03-21 19:18:37 UTC</v>
      </c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</row>
    <row r="7437">
      <c r="A7437" s="2" t="s">
        <v>8043</v>
      </c>
      <c r="B7437" s="1"/>
      <c r="C7437" s="1"/>
      <c r="D7437" s="1"/>
      <c r="E7437" s="1"/>
      <c r="F7437" s="1" t="str">
        <f>IFERROR(__xludf.DUMMYFUNCTION("""COMPUTED_VALUE"""),"2022-03-21 19:18:25 UTC")</f>
        <v>2022-03-21 19:18:25 UTC</v>
      </c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</row>
    <row r="7438">
      <c r="A7438" s="2" t="s">
        <v>8044</v>
      </c>
      <c r="B7438" s="1"/>
      <c r="C7438" s="1"/>
      <c r="D7438" s="1"/>
      <c r="E7438" s="1"/>
      <c r="F7438" s="1" t="str">
        <f>IFERROR(__xludf.DUMMYFUNCTION("""COMPUTED_VALUE"""),"2022-03-21 18:22:53 UTC")</f>
        <v>2022-03-21 18:22:53 UTC</v>
      </c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</row>
    <row r="7439">
      <c r="A7439" s="2" t="s">
        <v>8045</v>
      </c>
      <c r="B7439" s="1"/>
      <c r="C7439" s="1"/>
      <c r="D7439" s="1"/>
      <c r="E7439" s="1"/>
      <c r="F7439" s="1" t="str">
        <f>IFERROR(__xludf.DUMMYFUNCTION("""COMPUTED_VALUE"""),"2022-03-21 18:08:23 UTC")</f>
        <v>2022-03-21 18:08:23 UTC</v>
      </c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</row>
    <row r="7440">
      <c r="A7440" s="2" t="s">
        <v>8046</v>
      </c>
      <c r="B7440" s="1"/>
      <c r="C7440" s="1"/>
      <c r="D7440" s="1"/>
      <c r="E7440" s="1"/>
      <c r="F7440" s="1" t="str">
        <f>IFERROR(__xludf.DUMMYFUNCTION("""COMPUTED_VALUE"""),"2022-03-21 17:50:13 UTC")</f>
        <v>2022-03-21 17:50:13 UTC</v>
      </c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</row>
    <row r="7441">
      <c r="A7441" s="2" t="s">
        <v>8047</v>
      </c>
      <c r="B7441" s="1"/>
      <c r="C7441" s="1"/>
      <c r="D7441" s="1"/>
      <c r="E7441" s="1"/>
      <c r="F7441" s="1" t="str">
        <f>IFERROR(__xludf.DUMMYFUNCTION("""COMPUTED_VALUE"""),"2022-03-21 17:44:57 UTC")</f>
        <v>2022-03-21 17:44:57 UTC</v>
      </c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</row>
    <row r="7442">
      <c r="A7442" s="2" t="s">
        <v>8048</v>
      </c>
      <c r="B7442" s="1"/>
      <c r="C7442" s="1"/>
      <c r="D7442" s="1"/>
      <c r="E7442" s="1"/>
      <c r="F7442" s="1" t="str">
        <f>IFERROR(__xludf.DUMMYFUNCTION("""COMPUTED_VALUE"""),"2022-03-21 17:44:33 UTC")</f>
        <v>2022-03-21 17:44:33 UTC</v>
      </c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</row>
    <row r="7443">
      <c r="A7443" s="2" t="s">
        <v>8049</v>
      </c>
      <c r="B7443" s="1"/>
      <c r="C7443" s="1"/>
      <c r="D7443" s="1"/>
      <c r="E7443" s="1"/>
      <c r="F7443" s="1" t="str">
        <f>IFERROR(__xludf.DUMMYFUNCTION("""COMPUTED_VALUE"""),"2022-03-21 17:43:50 UTC")</f>
        <v>2022-03-21 17:43:50 UTC</v>
      </c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</row>
    <row r="7444">
      <c r="A7444" s="2" t="s">
        <v>8050</v>
      </c>
      <c r="B7444" s="1"/>
      <c r="C7444" s="1"/>
      <c r="D7444" s="1"/>
      <c r="E7444" s="1"/>
      <c r="F7444" s="1" t="str">
        <f>IFERROR(__xludf.DUMMYFUNCTION("""COMPUTED_VALUE"""),"2022-03-21 16:24:25 UTC")</f>
        <v>2022-03-21 16:24:25 UTC</v>
      </c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</row>
    <row r="7445">
      <c r="A7445" s="2" t="s">
        <v>8051</v>
      </c>
      <c r="B7445" s="1"/>
      <c r="C7445" s="1"/>
      <c r="D7445" s="1"/>
      <c r="E7445" s="1"/>
      <c r="F7445" s="1" t="str">
        <f>IFERROR(__xludf.DUMMYFUNCTION("""COMPUTED_VALUE"""),"2022-03-21 16:20:41 UTC")</f>
        <v>2022-03-21 16:20:41 UTC</v>
      </c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</row>
    <row r="7446">
      <c r="A7446" s="2" t="s">
        <v>8052</v>
      </c>
      <c r="B7446" s="1"/>
      <c r="C7446" s="1"/>
      <c r="D7446" s="1"/>
      <c r="E7446" s="1"/>
      <c r="F7446" s="1" t="str">
        <f>IFERROR(__xludf.DUMMYFUNCTION("""COMPUTED_VALUE"""),"2022-03-21 16:20:34 UTC")</f>
        <v>2022-03-21 16:20:34 UTC</v>
      </c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</row>
    <row r="7447">
      <c r="A7447" s="2" t="s">
        <v>8053</v>
      </c>
      <c r="B7447" s="1"/>
      <c r="C7447" s="1"/>
      <c r="D7447" s="1"/>
      <c r="E7447" s="1"/>
      <c r="F7447" s="1" t="str">
        <f>IFERROR(__xludf.DUMMYFUNCTION("""COMPUTED_VALUE"""),"2022-03-21 16:19:45 UTC")</f>
        <v>2022-03-21 16:19:45 UTC</v>
      </c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</row>
    <row r="7448">
      <c r="A7448" s="2" t="s">
        <v>8054</v>
      </c>
      <c r="B7448" s="1"/>
      <c r="C7448" s="1"/>
      <c r="D7448" s="1"/>
      <c r="E7448" s="1"/>
      <c r="F7448" s="1" t="str">
        <f>IFERROR(__xludf.DUMMYFUNCTION("""COMPUTED_VALUE"""),"2022-03-21 16:19:11 UTC")</f>
        <v>2022-03-21 16:19:11 UTC</v>
      </c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</row>
    <row r="7449">
      <c r="A7449" s="2" t="s">
        <v>8055</v>
      </c>
      <c r="B7449" s="1"/>
      <c r="C7449" s="1"/>
      <c r="D7449" s="1"/>
      <c r="E7449" s="1"/>
      <c r="F7449" s="1" t="str">
        <f>IFERROR(__xludf.DUMMYFUNCTION("""COMPUTED_VALUE"""),"2022-03-21 16:16:46 UTC")</f>
        <v>2022-03-21 16:16:46 UTC</v>
      </c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</row>
    <row r="7450">
      <c r="A7450" s="2" t="s">
        <v>8056</v>
      </c>
      <c r="B7450" s="1"/>
      <c r="C7450" s="1"/>
      <c r="D7450" s="1"/>
      <c r="E7450" s="1"/>
      <c r="F7450" s="1" t="str">
        <f>IFERROR(__xludf.DUMMYFUNCTION("""COMPUTED_VALUE"""),"2022-03-21 16:15:38 UTC")</f>
        <v>2022-03-21 16:15:38 UTC</v>
      </c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</row>
    <row r="7451">
      <c r="A7451" s="2" t="s">
        <v>8057</v>
      </c>
      <c r="B7451" s="1"/>
      <c r="C7451" s="1"/>
      <c r="D7451" s="1"/>
      <c r="E7451" s="1"/>
      <c r="F7451" s="1" t="str">
        <f>IFERROR(__xludf.DUMMYFUNCTION("""COMPUTED_VALUE"""),"2022-03-21 16:10:07 UTC")</f>
        <v>2022-03-21 16:10:07 UTC</v>
      </c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</row>
    <row r="7452">
      <c r="A7452" s="2" t="s">
        <v>8058</v>
      </c>
      <c r="B7452" s="1"/>
      <c r="C7452" s="1"/>
      <c r="D7452" s="1"/>
      <c r="E7452" s="1"/>
      <c r="F7452" s="1" t="str">
        <f>IFERROR(__xludf.DUMMYFUNCTION("""COMPUTED_VALUE"""),"2022-03-21 16:07:38 UTC")</f>
        <v>2022-03-21 16:07:38 UTC</v>
      </c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</row>
    <row r="7453">
      <c r="A7453" s="2" t="s">
        <v>8059</v>
      </c>
      <c r="B7453" s="1"/>
      <c r="C7453" s="1"/>
      <c r="D7453" s="1"/>
      <c r="E7453" s="1"/>
      <c r="F7453" s="1" t="str">
        <f>IFERROR(__xludf.DUMMYFUNCTION("""COMPUTED_VALUE"""),"2022-03-21 16:07:14 UTC")</f>
        <v>2022-03-21 16:07:14 UTC</v>
      </c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</row>
    <row r="7454">
      <c r="A7454" s="2" t="s">
        <v>8060</v>
      </c>
      <c r="B7454" s="1"/>
      <c r="C7454" s="1"/>
      <c r="D7454" s="1"/>
      <c r="E7454" s="1"/>
      <c r="F7454" s="1" t="str">
        <f>IFERROR(__xludf.DUMMYFUNCTION("""COMPUTED_VALUE"""),"2022-03-21 16:07:01 UTC")</f>
        <v>2022-03-21 16:07:01 UTC</v>
      </c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</row>
    <row r="7455">
      <c r="A7455" s="2" t="s">
        <v>8061</v>
      </c>
      <c r="B7455" s="1"/>
      <c r="C7455" s="1"/>
      <c r="D7455" s="1"/>
      <c r="E7455" s="1"/>
      <c r="F7455" s="1" t="str">
        <f>IFERROR(__xludf.DUMMYFUNCTION("""COMPUTED_VALUE"""),"2022-03-21 15:56:39 UTC")</f>
        <v>2022-03-21 15:56:39 UTC</v>
      </c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</row>
    <row r="7456">
      <c r="A7456" s="2" t="s">
        <v>8062</v>
      </c>
      <c r="B7456" s="1"/>
      <c r="C7456" s="1"/>
      <c r="D7456" s="1"/>
      <c r="E7456" s="1"/>
      <c r="F7456" s="1" t="str">
        <f>IFERROR(__xludf.DUMMYFUNCTION("""COMPUTED_VALUE"""),"2022-03-21 15:54:46 UTC")</f>
        <v>2022-03-21 15:54:46 UTC</v>
      </c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</row>
    <row r="7457">
      <c r="A7457" s="2" t="s">
        <v>8063</v>
      </c>
      <c r="B7457" s="1"/>
      <c r="C7457" s="1"/>
      <c r="D7457" s="1"/>
      <c r="E7457" s="1"/>
      <c r="F7457" s="1" t="str">
        <f>IFERROR(__xludf.DUMMYFUNCTION("""COMPUTED_VALUE"""),"2022-03-21 15:50:54 UTC")</f>
        <v>2022-03-21 15:50:54 UTC</v>
      </c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</row>
    <row r="7458">
      <c r="A7458" s="2" t="s">
        <v>8064</v>
      </c>
      <c r="B7458" s="1"/>
      <c r="C7458" s="1"/>
      <c r="D7458" s="1"/>
      <c r="E7458" s="1"/>
      <c r="F7458" s="1" t="str">
        <f>IFERROR(__xludf.DUMMYFUNCTION("""COMPUTED_VALUE"""),"2022-03-21 15:44:52 UTC")</f>
        <v>2022-03-21 15:44:52 UTC</v>
      </c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</row>
    <row r="7459">
      <c r="A7459" s="2" t="s">
        <v>8065</v>
      </c>
      <c r="B7459" s="1"/>
      <c r="C7459" s="1"/>
      <c r="D7459" s="1"/>
      <c r="E7459" s="1"/>
      <c r="F7459" s="1" t="str">
        <f>IFERROR(__xludf.DUMMYFUNCTION("""COMPUTED_VALUE"""),"2022-03-21 15:35:13 UTC")</f>
        <v>2022-03-21 15:35:13 UTC</v>
      </c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</row>
    <row r="7460">
      <c r="A7460" s="2" t="s">
        <v>8066</v>
      </c>
      <c r="B7460" s="1"/>
      <c r="C7460" s="1"/>
      <c r="D7460" s="1"/>
      <c r="E7460" s="1"/>
      <c r="F7460" s="1" t="str">
        <f>IFERROR(__xludf.DUMMYFUNCTION("""COMPUTED_VALUE"""),"2022-03-21 15:35:08 UTC")</f>
        <v>2022-03-21 15:35:08 UTC</v>
      </c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</row>
    <row r="7461">
      <c r="A7461" s="2" t="s">
        <v>8067</v>
      </c>
      <c r="B7461" s="1"/>
      <c r="C7461" s="1"/>
      <c r="D7461" s="1"/>
      <c r="E7461" s="1"/>
      <c r="F7461" s="1" t="str">
        <f>IFERROR(__xludf.DUMMYFUNCTION("""COMPUTED_VALUE"""),"2022-03-21 15:30:59 UTC")</f>
        <v>2022-03-21 15:30:59 UTC</v>
      </c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</row>
    <row r="7462">
      <c r="A7462" s="2" t="s">
        <v>8068</v>
      </c>
      <c r="B7462" s="1"/>
      <c r="C7462" s="1"/>
      <c r="D7462" s="1"/>
      <c r="E7462" s="1"/>
      <c r="F7462" s="1" t="str">
        <f>IFERROR(__xludf.DUMMYFUNCTION("""COMPUTED_VALUE"""),"2022-03-21 15:29:18 UTC")</f>
        <v>2022-03-21 15:29:18 UTC</v>
      </c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</row>
    <row r="7463">
      <c r="A7463" s="2" t="s">
        <v>8069</v>
      </c>
      <c r="B7463" s="1"/>
      <c r="C7463" s="1"/>
      <c r="D7463" s="1"/>
      <c r="E7463" s="1"/>
      <c r="F7463" s="1" t="str">
        <f>IFERROR(__xludf.DUMMYFUNCTION("""COMPUTED_VALUE"""),"2022-03-21 15:24:49 UTC")</f>
        <v>2022-03-21 15:24:49 UTC</v>
      </c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</row>
    <row r="7464">
      <c r="A7464" s="2" t="s">
        <v>8070</v>
      </c>
      <c r="B7464" s="1"/>
      <c r="C7464" s="1"/>
      <c r="D7464" s="1"/>
      <c r="E7464" s="1"/>
      <c r="F7464" s="1" t="str">
        <f>IFERROR(__xludf.DUMMYFUNCTION("""COMPUTED_VALUE"""),"2022-03-21 15:11:46 UTC")</f>
        <v>2022-03-21 15:11:46 UTC</v>
      </c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</row>
    <row r="7465">
      <c r="A7465" s="2" t="s">
        <v>8071</v>
      </c>
      <c r="B7465" s="1"/>
      <c r="C7465" s="1"/>
      <c r="D7465" s="1"/>
      <c r="E7465" s="1"/>
      <c r="F7465" s="1" t="str">
        <f>IFERROR(__xludf.DUMMYFUNCTION("""COMPUTED_VALUE"""),"2022-03-21 14:40:28 UTC")</f>
        <v>2022-03-21 14:40:28 UTC</v>
      </c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</row>
    <row r="7466">
      <c r="A7466" s="2" t="s">
        <v>8072</v>
      </c>
      <c r="B7466" s="1"/>
      <c r="C7466" s="1"/>
      <c r="D7466" s="1"/>
      <c r="E7466" s="1"/>
      <c r="F7466" s="1" t="str">
        <f>IFERROR(__xludf.DUMMYFUNCTION("""COMPUTED_VALUE"""),"2022-03-21 14:23:41 UTC")</f>
        <v>2022-03-21 14:23:41 UTC</v>
      </c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</row>
    <row r="7467">
      <c r="A7467" s="2" t="s">
        <v>8073</v>
      </c>
      <c r="B7467" s="1"/>
      <c r="C7467" s="1"/>
      <c r="D7467" s="1"/>
      <c r="E7467" s="1"/>
      <c r="F7467" s="1" t="str">
        <f>IFERROR(__xludf.DUMMYFUNCTION("""COMPUTED_VALUE"""),"2022-03-21 14:13:09 UTC")</f>
        <v>2022-03-21 14:13:09 UTC</v>
      </c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</row>
    <row r="7468">
      <c r="A7468" s="2" t="s">
        <v>8074</v>
      </c>
      <c r="B7468" s="1"/>
      <c r="C7468" s="1"/>
      <c r="D7468" s="1"/>
      <c r="E7468" s="1"/>
      <c r="F7468" s="1" t="str">
        <f>IFERROR(__xludf.DUMMYFUNCTION("""COMPUTED_VALUE"""),"2022-03-21 14:12:10 UTC")</f>
        <v>2022-03-21 14:12:10 UTC</v>
      </c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</row>
    <row r="7469">
      <c r="A7469" s="2" t="s">
        <v>8075</v>
      </c>
      <c r="B7469" s="1"/>
      <c r="C7469" s="1"/>
      <c r="D7469" s="1"/>
      <c r="E7469" s="1"/>
      <c r="F7469" s="1" t="str">
        <f>IFERROR(__xludf.DUMMYFUNCTION("""COMPUTED_VALUE"""),"2022-03-21 14:04:57 UTC")</f>
        <v>2022-03-21 14:04:57 UTC</v>
      </c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</row>
    <row r="7470">
      <c r="A7470" s="2" t="s">
        <v>8076</v>
      </c>
      <c r="B7470" s="1"/>
      <c r="C7470" s="1"/>
      <c r="D7470" s="1"/>
      <c r="E7470" s="1"/>
      <c r="F7470" s="1" t="str">
        <f>IFERROR(__xludf.DUMMYFUNCTION("""COMPUTED_VALUE"""),"2022-03-21 14:02:39 UTC")</f>
        <v>2022-03-21 14:02:39 UTC</v>
      </c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</row>
    <row r="7471">
      <c r="A7471" s="2" t="s">
        <v>8077</v>
      </c>
      <c r="B7471" s="1"/>
      <c r="C7471" s="1"/>
      <c r="D7471" s="1"/>
      <c r="E7471" s="1"/>
      <c r="F7471" s="1" t="str">
        <f>IFERROR(__xludf.DUMMYFUNCTION("""COMPUTED_VALUE"""),"2022-03-21 14:01:58 UTC")</f>
        <v>2022-03-21 14:01:58 UTC</v>
      </c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</row>
    <row r="7472">
      <c r="A7472" s="2" t="s">
        <v>8078</v>
      </c>
      <c r="B7472" s="1"/>
      <c r="C7472" s="1"/>
      <c r="D7472" s="1"/>
      <c r="E7472" s="1"/>
      <c r="F7472" s="1" t="str">
        <f>IFERROR(__xludf.DUMMYFUNCTION("""COMPUTED_VALUE"""),"2022-03-21 13:56:59 UTC")</f>
        <v>2022-03-21 13:56:59 UTC</v>
      </c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</row>
    <row r="7473">
      <c r="A7473" s="2" t="s">
        <v>8079</v>
      </c>
      <c r="B7473" s="1"/>
      <c r="C7473" s="1"/>
      <c r="D7473" s="1"/>
      <c r="E7473" s="1"/>
      <c r="F7473" s="1" t="str">
        <f>IFERROR(__xludf.DUMMYFUNCTION("""COMPUTED_VALUE"""),"2022-03-21 13:51:34 UTC")</f>
        <v>2022-03-21 13:51:34 UTC</v>
      </c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</row>
    <row r="7474">
      <c r="A7474" s="2" t="s">
        <v>8080</v>
      </c>
      <c r="B7474" s="1"/>
      <c r="C7474" s="1"/>
      <c r="D7474" s="1"/>
      <c r="E7474" s="1"/>
      <c r="F7474" s="1" t="str">
        <f>IFERROR(__xludf.DUMMYFUNCTION("""COMPUTED_VALUE"""),"2022-03-21 13:51:16 UTC")</f>
        <v>2022-03-21 13:51:16 UTC</v>
      </c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</row>
    <row r="7475">
      <c r="A7475" s="2" t="s">
        <v>8081</v>
      </c>
      <c r="B7475" s="1"/>
      <c r="C7475" s="1"/>
      <c r="D7475" s="1"/>
      <c r="E7475" s="1"/>
      <c r="F7475" s="1" t="str">
        <f>IFERROR(__xludf.DUMMYFUNCTION("""COMPUTED_VALUE"""),"2022-03-21 13:22:02 UTC")</f>
        <v>2022-03-21 13:22:02 UTC</v>
      </c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</row>
    <row r="7476">
      <c r="A7476" s="2" t="s">
        <v>8082</v>
      </c>
      <c r="B7476" s="1"/>
      <c r="C7476" s="1"/>
      <c r="D7476" s="1"/>
      <c r="E7476" s="1"/>
      <c r="F7476" s="1" t="str">
        <f>IFERROR(__xludf.DUMMYFUNCTION("""COMPUTED_VALUE"""),"2022-03-21 12:35:54 UTC")</f>
        <v>2022-03-21 12:35:54 UTC</v>
      </c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</row>
    <row r="7477">
      <c r="A7477" s="2" t="s">
        <v>8083</v>
      </c>
      <c r="B7477" s="1"/>
      <c r="C7477" s="1"/>
      <c r="D7477" s="1"/>
      <c r="E7477" s="1"/>
      <c r="F7477" s="1" t="str">
        <f>IFERROR(__xludf.DUMMYFUNCTION("""COMPUTED_VALUE"""),"2022-03-21 12:34:03 UTC")</f>
        <v>2022-03-21 12:34:03 UTC</v>
      </c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</row>
    <row r="7478">
      <c r="A7478" s="2" t="s">
        <v>8084</v>
      </c>
      <c r="B7478" s="1"/>
      <c r="C7478" s="1"/>
      <c r="D7478" s="1"/>
      <c r="E7478" s="1"/>
      <c r="F7478" s="1" t="str">
        <f>IFERROR(__xludf.DUMMYFUNCTION("""COMPUTED_VALUE"""),"2022-03-21 12:32:15 UTC")</f>
        <v>2022-03-21 12:32:15 UTC</v>
      </c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</row>
    <row r="7479">
      <c r="A7479" s="2" t="s">
        <v>8085</v>
      </c>
      <c r="B7479" s="1"/>
      <c r="C7479" s="1"/>
      <c r="D7479" s="1"/>
      <c r="E7479" s="1"/>
      <c r="F7479" s="1" t="str">
        <f>IFERROR(__xludf.DUMMYFUNCTION("""COMPUTED_VALUE"""),"2022-03-21 12:11:51 UTC")</f>
        <v>2022-03-21 12:11:51 UTC</v>
      </c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</row>
    <row r="7480">
      <c r="A7480" s="2" t="s">
        <v>8086</v>
      </c>
      <c r="B7480" s="1"/>
      <c r="C7480" s="1"/>
      <c r="D7480" s="1"/>
      <c r="E7480" s="1"/>
      <c r="F7480" s="1" t="str">
        <f>IFERROR(__xludf.DUMMYFUNCTION("""COMPUTED_VALUE"""),"2022-03-21 12:11:06 UTC")</f>
        <v>2022-03-21 12:11:06 UTC</v>
      </c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</row>
    <row r="7481">
      <c r="A7481" s="2" t="s">
        <v>8087</v>
      </c>
      <c r="B7481" s="1"/>
      <c r="C7481" s="1"/>
      <c r="D7481" s="1"/>
      <c r="E7481" s="1"/>
      <c r="F7481" s="1" t="str">
        <f>IFERROR(__xludf.DUMMYFUNCTION("""COMPUTED_VALUE"""),"2022-03-21 12:10:37 UTC")</f>
        <v>2022-03-21 12:10:37 UTC</v>
      </c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</row>
    <row r="7482">
      <c r="A7482" s="2" t="s">
        <v>8088</v>
      </c>
      <c r="B7482" s="1"/>
      <c r="C7482" s="1"/>
      <c r="D7482" s="1"/>
      <c r="E7482" s="1"/>
      <c r="F7482" s="1" t="str">
        <f>IFERROR(__xludf.DUMMYFUNCTION("""COMPUTED_VALUE"""),"2022-03-21 12:10:14 UTC")</f>
        <v>2022-03-21 12:10:14 UTC</v>
      </c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</row>
    <row r="7483">
      <c r="A7483" s="2" t="s">
        <v>8089</v>
      </c>
      <c r="B7483" s="1"/>
      <c r="C7483" s="1"/>
      <c r="D7483" s="1"/>
      <c r="E7483" s="1"/>
      <c r="F7483" s="1" t="str">
        <f>IFERROR(__xludf.DUMMYFUNCTION("""COMPUTED_VALUE"""),"2022-03-21 12:04:38 UTC")</f>
        <v>2022-03-21 12:04:38 UTC</v>
      </c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</row>
    <row r="7484">
      <c r="A7484" s="2" t="s">
        <v>8090</v>
      </c>
      <c r="B7484" s="1"/>
      <c r="C7484" s="1"/>
      <c r="D7484" s="1"/>
      <c r="E7484" s="1"/>
      <c r="F7484" s="1" t="str">
        <f>IFERROR(__xludf.DUMMYFUNCTION("""COMPUTED_VALUE"""),"2022-03-21 11:57:02 UTC")</f>
        <v>2022-03-21 11:57:02 UTC</v>
      </c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</row>
    <row r="7485">
      <c r="A7485" s="2" t="s">
        <v>8091</v>
      </c>
      <c r="B7485" s="1"/>
      <c r="C7485" s="1"/>
      <c r="D7485" s="1"/>
      <c r="E7485" s="1"/>
      <c r="F7485" s="1" t="str">
        <f>IFERROR(__xludf.DUMMYFUNCTION("""COMPUTED_VALUE"""),"2022-03-21 09:20:48 UTC")</f>
        <v>2022-03-21 09:20:48 UTC</v>
      </c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</row>
    <row r="7486">
      <c r="A7486" s="2" t="s">
        <v>8092</v>
      </c>
      <c r="B7486" s="1"/>
      <c r="C7486" s="1"/>
      <c r="D7486" s="1"/>
      <c r="E7486" s="1"/>
      <c r="F7486" s="1" t="str">
        <f>IFERROR(__xludf.DUMMYFUNCTION("""COMPUTED_VALUE"""),"2022-03-21 08:05:16 UTC")</f>
        <v>2022-03-21 08:05:16 UTC</v>
      </c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</row>
    <row r="7487">
      <c r="A7487" s="2" t="s">
        <v>8093</v>
      </c>
      <c r="B7487" s="1"/>
      <c r="C7487" s="1"/>
      <c r="D7487" s="1"/>
      <c r="E7487" s="1"/>
      <c r="F7487" s="1" t="str">
        <f>IFERROR(__xludf.DUMMYFUNCTION("""COMPUTED_VALUE"""),"2022-03-21 07:59:31 UTC")</f>
        <v>2022-03-21 07:59:31 UTC</v>
      </c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</row>
    <row r="7488">
      <c r="A7488" s="2" t="s">
        <v>8094</v>
      </c>
      <c r="B7488" s="1"/>
      <c r="C7488" s="1"/>
      <c r="D7488" s="1"/>
      <c r="E7488" s="1"/>
      <c r="F7488" s="1" t="str">
        <f>IFERROR(__xludf.DUMMYFUNCTION("""COMPUTED_VALUE"""),"2022-03-21 07:16:30 UTC")</f>
        <v>2022-03-21 07:16:30 UTC</v>
      </c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</row>
    <row r="7489">
      <c r="A7489" s="2" t="s">
        <v>8095</v>
      </c>
      <c r="B7489" s="1"/>
      <c r="C7489" s="1"/>
      <c r="D7489" s="1"/>
      <c r="E7489" s="1"/>
      <c r="F7489" s="1" t="str">
        <f>IFERROR(__xludf.DUMMYFUNCTION("""COMPUTED_VALUE"""),"2022-03-21 07:16:14 UTC")</f>
        <v>2022-03-21 07:16:14 UTC</v>
      </c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</row>
    <row r="7490">
      <c r="A7490" s="2" t="s">
        <v>8096</v>
      </c>
      <c r="B7490" s="1"/>
      <c r="C7490" s="1"/>
      <c r="D7490" s="1"/>
      <c r="E7490" s="1"/>
      <c r="F7490" s="1" t="str">
        <f>IFERROR(__xludf.DUMMYFUNCTION("""COMPUTED_VALUE"""),"2022-03-21 06:58:41 UTC")</f>
        <v>2022-03-21 06:58:41 UTC</v>
      </c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</row>
    <row r="7491">
      <c r="A7491" s="2" t="s">
        <v>8097</v>
      </c>
      <c r="B7491" s="1"/>
      <c r="C7491" s="1"/>
      <c r="D7491" s="1"/>
      <c r="E7491" s="1"/>
      <c r="F7491" s="1" t="str">
        <f>IFERROR(__xludf.DUMMYFUNCTION("""COMPUTED_VALUE"""),"2022-03-21 06:40:13 UTC")</f>
        <v>2022-03-21 06:40:13 UTC</v>
      </c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</row>
    <row r="7492">
      <c r="A7492" s="2" t="s">
        <v>8098</v>
      </c>
      <c r="B7492" s="1"/>
      <c r="C7492" s="1"/>
      <c r="D7492" s="1"/>
      <c r="E7492" s="1"/>
      <c r="F7492" s="1" t="str">
        <f>IFERROR(__xludf.DUMMYFUNCTION("""COMPUTED_VALUE"""),"2022-03-21 06:39:41 UTC")</f>
        <v>2022-03-21 06:39:41 UTC</v>
      </c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</row>
    <row r="7493">
      <c r="A7493" s="2" t="s">
        <v>8099</v>
      </c>
      <c r="B7493" s="1"/>
      <c r="C7493" s="1"/>
      <c r="D7493" s="1"/>
      <c r="E7493" s="1"/>
      <c r="F7493" s="1" t="str">
        <f>IFERROR(__xludf.DUMMYFUNCTION("""COMPUTED_VALUE"""),"2022-03-21 06:22:50 UTC")</f>
        <v>2022-03-21 06:22:50 UTC</v>
      </c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</row>
    <row r="7494">
      <c r="A7494" s="2" t="s">
        <v>8100</v>
      </c>
      <c r="B7494" s="1"/>
      <c r="C7494" s="1"/>
      <c r="D7494" s="1"/>
      <c r="E7494" s="1"/>
      <c r="F7494" s="1" t="str">
        <f>IFERROR(__xludf.DUMMYFUNCTION("""COMPUTED_VALUE"""),"2022-03-21 06:22:36 UTC")</f>
        <v>2022-03-21 06:22:36 UTC</v>
      </c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</row>
    <row r="7495">
      <c r="A7495" s="2" t="s">
        <v>8101</v>
      </c>
      <c r="B7495" s="1"/>
      <c r="C7495" s="1"/>
      <c r="D7495" s="1"/>
      <c r="E7495" s="1"/>
      <c r="F7495" s="1" t="str">
        <f>IFERROR(__xludf.DUMMYFUNCTION("""COMPUTED_VALUE"""),"2022-03-21 06:09:52 UTC")</f>
        <v>2022-03-21 06:09:52 UTC</v>
      </c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</row>
    <row r="7496">
      <c r="A7496" s="2" t="s">
        <v>8102</v>
      </c>
      <c r="B7496" s="1"/>
      <c r="C7496" s="1"/>
      <c r="D7496" s="1"/>
      <c r="E7496" s="1"/>
      <c r="F7496" s="1" t="str">
        <f>IFERROR(__xludf.DUMMYFUNCTION("""COMPUTED_VALUE"""),"2022-03-21 06:08:44 UTC")</f>
        <v>2022-03-21 06:08:44 UTC</v>
      </c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</row>
    <row r="7497">
      <c r="A7497" s="2" t="s">
        <v>8103</v>
      </c>
      <c r="B7497" s="1"/>
      <c r="C7497" s="1"/>
      <c r="D7497" s="1"/>
      <c r="E7497" s="1"/>
      <c r="F7497" s="1" t="str">
        <f>IFERROR(__xludf.DUMMYFUNCTION("""COMPUTED_VALUE"""),"2022-03-21 06:01:33 UTC")</f>
        <v>2022-03-21 06:01:33 UTC</v>
      </c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</row>
    <row r="7498">
      <c r="A7498" s="2" t="s">
        <v>8104</v>
      </c>
      <c r="B7498" s="1"/>
      <c r="C7498" s="1"/>
      <c r="D7498" s="1"/>
      <c r="E7498" s="1"/>
      <c r="F7498" s="1" t="str">
        <f>IFERROR(__xludf.DUMMYFUNCTION("""COMPUTED_VALUE"""),"2022-03-21 05:58:32 UTC")</f>
        <v>2022-03-21 05:58:32 UTC</v>
      </c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</row>
    <row r="7499">
      <c r="A7499" s="2" t="s">
        <v>8105</v>
      </c>
      <c r="B7499" s="1"/>
      <c r="C7499" s="1"/>
      <c r="D7499" s="1"/>
      <c r="E7499" s="1"/>
      <c r="F7499" s="1" t="str">
        <f>IFERROR(__xludf.DUMMYFUNCTION("""COMPUTED_VALUE"""),"2022-03-21 05:29:44 UTC")</f>
        <v>2022-03-21 05:29:44 UTC</v>
      </c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</row>
    <row r="7500">
      <c r="A7500" s="2" t="s">
        <v>8106</v>
      </c>
      <c r="B7500" s="1"/>
      <c r="C7500" s="1"/>
      <c r="D7500" s="1"/>
      <c r="E7500" s="1"/>
      <c r="F7500" s="1" t="str">
        <f>IFERROR(__xludf.DUMMYFUNCTION("""COMPUTED_VALUE"""),"2022-03-21 05:26:55 UTC")</f>
        <v>2022-03-21 05:26:55 UTC</v>
      </c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</row>
    <row r="7501">
      <c r="A7501" s="2" t="s">
        <v>8107</v>
      </c>
      <c r="B7501" s="1"/>
      <c r="C7501" s="1"/>
      <c r="D7501" s="1"/>
      <c r="E7501" s="1"/>
      <c r="F7501" s="1" t="str">
        <f>IFERROR(__xludf.DUMMYFUNCTION("""COMPUTED_VALUE"""),"2022-03-21 04:53:17 UTC")</f>
        <v>2022-03-21 04:53:17 UTC</v>
      </c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</row>
    <row r="7502">
      <c r="A7502" s="2" t="s">
        <v>8108</v>
      </c>
      <c r="B7502" s="1"/>
      <c r="C7502" s="1"/>
      <c r="D7502" s="1"/>
      <c r="E7502" s="1"/>
      <c r="F7502" s="1" t="str">
        <f>IFERROR(__xludf.DUMMYFUNCTION("""COMPUTED_VALUE"""),"2022-03-21 04:48:53 UTC")</f>
        <v>2022-03-21 04:48:53 UTC</v>
      </c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</row>
    <row r="7503">
      <c r="A7503" s="2" t="s">
        <v>8109</v>
      </c>
      <c r="B7503" s="1"/>
      <c r="C7503" s="1"/>
      <c r="D7503" s="1"/>
      <c r="E7503" s="1"/>
      <c r="F7503" s="1" t="str">
        <f>IFERROR(__xludf.DUMMYFUNCTION("""COMPUTED_VALUE"""),"2022-03-21 04:46:45 UTC")</f>
        <v>2022-03-21 04:46:45 UTC</v>
      </c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</row>
    <row r="7504">
      <c r="A7504" s="2" t="s">
        <v>8110</v>
      </c>
      <c r="B7504" s="1"/>
      <c r="C7504" s="1"/>
      <c r="D7504" s="1"/>
      <c r="E7504" s="1"/>
      <c r="F7504" s="1" t="str">
        <f>IFERROR(__xludf.DUMMYFUNCTION("""COMPUTED_VALUE"""),"2022-03-21 04:22:14 UTC")</f>
        <v>2022-03-21 04:22:14 UTC</v>
      </c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</row>
    <row r="7505">
      <c r="A7505" s="2" t="s">
        <v>8111</v>
      </c>
      <c r="B7505" s="1"/>
      <c r="C7505" s="1"/>
      <c r="D7505" s="1"/>
      <c r="E7505" s="1"/>
      <c r="F7505" s="1" t="str">
        <f>IFERROR(__xludf.DUMMYFUNCTION("""COMPUTED_VALUE"""),"2022-03-21 04:11:56 UTC")</f>
        <v>2022-03-21 04:11:56 UTC</v>
      </c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</row>
    <row r="7506">
      <c r="A7506" s="2" t="s">
        <v>8112</v>
      </c>
      <c r="B7506" s="1"/>
      <c r="C7506" s="1"/>
      <c r="D7506" s="1"/>
      <c r="E7506" s="1"/>
      <c r="F7506" s="1" t="str">
        <f>IFERROR(__xludf.DUMMYFUNCTION("""COMPUTED_VALUE"""),"2022-03-21 03:20:35 UTC")</f>
        <v>2022-03-21 03:20:35 UTC</v>
      </c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</row>
    <row r="7507">
      <c r="A7507" s="2" t="s">
        <v>8113</v>
      </c>
      <c r="B7507" s="1"/>
      <c r="C7507" s="1"/>
      <c r="D7507" s="1"/>
      <c r="E7507" s="1"/>
      <c r="F7507" s="1" t="str">
        <f>IFERROR(__xludf.DUMMYFUNCTION("""COMPUTED_VALUE"""),"2022-03-21 03:20:00 UTC")</f>
        <v>2022-03-21 03:20:00 UTC</v>
      </c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</row>
    <row r="7508">
      <c r="A7508" s="2" t="s">
        <v>8114</v>
      </c>
      <c r="B7508" s="1"/>
      <c r="C7508" s="1"/>
      <c r="D7508" s="1"/>
      <c r="E7508" s="1"/>
      <c r="F7508" s="1" t="str">
        <f>IFERROR(__xludf.DUMMYFUNCTION("""COMPUTED_VALUE"""),"2022-03-21 02:37:12 UTC")</f>
        <v>2022-03-21 02:37:12 UTC</v>
      </c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</row>
    <row r="7509">
      <c r="A7509" s="2" t="s">
        <v>8115</v>
      </c>
      <c r="B7509" s="1"/>
      <c r="C7509" s="1"/>
      <c r="D7509" s="1"/>
      <c r="E7509" s="1"/>
      <c r="F7509" s="1" t="str">
        <f>IFERROR(__xludf.DUMMYFUNCTION("""COMPUTED_VALUE"""),"2022-03-21 02:22:34 UTC")</f>
        <v>2022-03-21 02:22:34 UTC</v>
      </c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</row>
    <row r="7510">
      <c r="A7510" s="2" t="s">
        <v>8116</v>
      </c>
      <c r="B7510" s="1"/>
      <c r="C7510" s="1"/>
      <c r="D7510" s="1"/>
      <c r="E7510" s="1"/>
      <c r="F7510" s="1" t="str">
        <f>IFERROR(__xludf.DUMMYFUNCTION("""COMPUTED_VALUE"""),"2022-03-21 02:20:39 UTC")</f>
        <v>2022-03-21 02:20:39 UTC</v>
      </c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</row>
    <row r="7511">
      <c r="A7511" s="2" t="s">
        <v>8117</v>
      </c>
      <c r="B7511" s="1"/>
      <c r="C7511" s="1"/>
      <c r="D7511" s="1"/>
      <c r="E7511" s="1"/>
      <c r="F7511" s="1" t="str">
        <f>IFERROR(__xludf.DUMMYFUNCTION("""COMPUTED_VALUE"""),"2022-03-21 02:15:20 UTC")</f>
        <v>2022-03-21 02:15:20 UTC</v>
      </c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</row>
    <row r="7512">
      <c r="A7512" s="2" t="s">
        <v>8118</v>
      </c>
      <c r="B7512" s="1"/>
      <c r="C7512" s="1"/>
      <c r="D7512" s="1"/>
      <c r="E7512" s="1"/>
      <c r="F7512" s="1" t="str">
        <f>IFERROR(__xludf.DUMMYFUNCTION("""COMPUTED_VALUE"""),"2022-03-21 01:46:02 UTC")</f>
        <v>2022-03-21 01:46:02 UTC</v>
      </c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</row>
    <row r="7513">
      <c r="A7513" s="2" t="s">
        <v>8119</v>
      </c>
      <c r="B7513" s="1"/>
      <c r="C7513" s="1"/>
      <c r="D7513" s="1"/>
      <c r="E7513" s="1"/>
      <c r="F7513" s="1" t="str">
        <f>IFERROR(__xludf.DUMMYFUNCTION("""COMPUTED_VALUE"""),"2022-03-21 01:44:34 UTC")</f>
        <v>2022-03-21 01:44:34 UTC</v>
      </c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</row>
    <row r="7514">
      <c r="A7514" s="2" t="s">
        <v>8120</v>
      </c>
      <c r="B7514" s="1"/>
      <c r="C7514" s="1"/>
      <c r="D7514" s="1"/>
      <c r="E7514" s="1"/>
      <c r="F7514" s="1" t="str">
        <f>IFERROR(__xludf.DUMMYFUNCTION("""COMPUTED_VALUE"""),"2022-03-21 01:37:23 UTC")</f>
        <v>2022-03-21 01:37:23 UTC</v>
      </c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</row>
    <row r="7515">
      <c r="A7515" s="2" t="s">
        <v>8121</v>
      </c>
      <c r="B7515" s="1"/>
      <c r="C7515" s="1"/>
      <c r="D7515" s="1"/>
      <c r="E7515" s="1"/>
      <c r="F7515" s="1" t="str">
        <f>IFERROR(__xludf.DUMMYFUNCTION("""COMPUTED_VALUE"""),"2022-03-21 01:36:29 UTC")</f>
        <v>2022-03-21 01:36:29 UTC</v>
      </c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</row>
    <row r="7516">
      <c r="A7516" s="2" t="s">
        <v>8122</v>
      </c>
      <c r="B7516" s="1"/>
      <c r="C7516" s="1"/>
      <c r="D7516" s="1"/>
      <c r="E7516" s="1"/>
      <c r="F7516" s="1" t="str">
        <f>IFERROR(__xludf.DUMMYFUNCTION("""COMPUTED_VALUE"""),"2022-03-21 01:32:50 UTC")</f>
        <v>2022-03-21 01:32:50 UTC</v>
      </c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</row>
    <row r="7517">
      <c r="A7517" s="2" t="s">
        <v>8123</v>
      </c>
      <c r="B7517" s="1"/>
      <c r="C7517" s="1"/>
      <c r="D7517" s="1"/>
      <c r="E7517" s="1"/>
      <c r="F7517" s="1" t="str">
        <f>IFERROR(__xludf.DUMMYFUNCTION("""COMPUTED_VALUE"""),"2022-03-21 01:30:09 UTC")</f>
        <v>2022-03-21 01:30:09 UTC</v>
      </c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</row>
    <row r="7518">
      <c r="A7518" s="2" t="s">
        <v>8124</v>
      </c>
      <c r="B7518" s="1"/>
      <c r="C7518" s="1"/>
      <c r="D7518" s="1"/>
      <c r="E7518" s="1"/>
      <c r="F7518" s="1" t="str">
        <f>IFERROR(__xludf.DUMMYFUNCTION("""COMPUTED_VALUE"""),"2022-03-21 01:28:40 UTC")</f>
        <v>2022-03-21 01:28:40 UTC</v>
      </c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</row>
    <row r="7519">
      <c r="A7519" s="2" t="s">
        <v>8125</v>
      </c>
      <c r="B7519" s="1"/>
      <c r="C7519" s="1"/>
      <c r="D7519" s="1"/>
      <c r="E7519" s="1"/>
      <c r="F7519" s="1" t="str">
        <f>IFERROR(__xludf.DUMMYFUNCTION("""COMPUTED_VALUE"""),"2022-03-21 00:54:22 UTC")</f>
        <v>2022-03-21 00:54:22 UTC</v>
      </c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</row>
    <row r="7520">
      <c r="A7520" s="2" t="s">
        <v>8126</v>
      </c>
      <c r="B7520" s="1"/>
      <c r="C7520" s="1"/>
      <c r="D7520" s="1"/>
      <c r="E7520" s="1"/>
      <c r="F7520" s="1" t="str">
        <f>IFERROR(__xludf.DUMMYFUNCTION("""COMPUTED_VALUE"""),"2022-03-21 00:45:29 UTC")</f>
        <v>2022-03-21 00:45:29 UTC</v>
      </c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</row>
    <row r="7521">
      <c r="A7521" s="2" t="s">
        <v>8127</v>
      </c>
      <c r="B7521" s="1"/>
      <c r="C7521" s="1"/>
      <c r="D7521" s="1"/>
      <c r="E7521" s="1"/>
      <c r="F7521" s="1" t="str">
        <f>IFERROR(__xludf.DUMMYFUNCTION("""COMPUTED_VALUE"""),"2022-03-20 21:52:44 UTC")</f>
        <v>2022-03-20 21:52:44 UTC</v>
      </c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</row>
    <row r="7522">
      <c r="A7522" s="2" t="s">
        <v>8128</v>
      </c>
      <c r="B7522" s="1"/>
      <c r="C7522" s="1"/>
      <c r="D7522" s="1"/>
      <c r="E7522" s="1"/>
      <c r="F7522" s="1" t="str">
        <f>IFERROR(__xludf.DUMMYFUNCTION("""COMPUTED_VALUE"""),"2022-03-20 21:51:42 UTC")</f>
        <v>2022-03-20 21:51:42 UTC</v>
      </c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</row>
    <row r="7523">
      <c r="A7523" s="2" t="s">
        <v>8129</v>
      </c>
      <c r="B7523" s="1"/>
      <c r="C7523" s="1"/>
      <c r="D7523" s="1"/>
      <c r="E7523" s="1"/>
      <c r="F7523" s="1" t="str">
        <f>IFERROR(__xludf.DUMMYFUNCTION("""COMPUTED_VALUE"""),"2022-03-20 21:40:49 UTC")</f>
        <v>2022-03-20 21:40:49 UTC</v>
      </c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</row>
    <row r="7524">
      <c r="A7524" s="2" t="s">
        <v>8130</v>
      </c>
      <c r="B7524" s="1"/>
      <c r="C7524" s="1"/>
      <c r="D7524" s="1"/>
      <c r="E7524" s="1"/>
      <c r="F7524" s="1" t="str">
        <f>IFERROR(__xludf.DUMMYFUNCTION("""COMPUTED_VALUE"""),"2022-03-20 21:25:19 UTC")</f>
        <v>2022-03-20 21:25:19 UTC</v>
      </c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</row>
    <row r="7525">
      <c r="A7525" s="2" t="s">
        <v>8131</v>
      </c>
      <c r="B7525" s="1"/>
      <c r="C7525" s="1"/>
      <c r="D7525" s="1"/>
      <c r="E7525" s="1"/>
      <c r="F7525" s="1" t="str">
        <f>IFERROR(__xludf.DUMMYFUNCTION("""COMPUTED_VALUE"""),"2022-03-20 21:08:20 UTC")</f>
        <v>2022-03-20 21:08:20 UTC</v>
      </c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</row>
    <row r="7526">
      <c r="A7526" s="2" t="s">
        <v>8132</v>
      </c>
      <c r="B7526" s="1"/>
      <c r="C7526" s="1"/>
      <c r="D7526" s="1"/>
      <c r="E7526" s="1"/>
      <c r="F7526" s="1" t="str">
        <f>IFERROR(__xludf.DUMMYFUNCTION("""COMPUTED_VALUE"""),"2022-03-20 20:39:45 UTC")</f>
        <v>2022-03-20 20:39:45 UTC</v>
      </c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</row>
    <row r="7527">
      <c r="A7527" s="2" t="s">
        <v>8133</v>
      </c>
      <c r="B7527" s="1"/>
      <c r="C7527" s="1"/>
      <c r="D7527" s="1"/>
      <c r="E7527" s="1"/>
      <c r="F7527" s="1" t="str">
        <f>IFERROR(__xludf.DUMMYFUNCTION("""COMPUTED_VALUE"""),"2022-03-20 19:36:57 UTC")</f>
        <v>2022-03-20 19:36:57 UTC</v>
      </c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</row>
    <row r="7528">
      <c r="A7528" s="2" t="s">
        <v>8134</v>
      </c>
      <c r="B7528" s="1"/>
      <c r="C7528" s="1"/>
      <c r="D7528" s="1"/>
      <c r="E7528" s="1"/>
      <c r="F7528" s="1" t="str">
        <f>IFERROR(__xludf.DUMMYFUNCTION("""COMPUTED_VALUE"""),"2022-03-20 19:14:44 UTC")</f>
        <v>2022-03-20 19:14:44 UTC</v>
      </c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</row>
    <row r="7529">
      <c r="A7529" s="2" t="s">
        <v>8135</v>
      </c>
      <c r="B7529" s="1"/>
      <c r="C7529" s="1"/>
      <c r="D7529" s="1"/>
      <c r="E7529" s="1"/>
      <c r="F7529" s="1" t="str">
        <f>IFERROR(__xludf.DUMMYFUNCTION("""COMPUTED_VALUE"""),"2022-03-20 19:04:51 UTC")</f>
        <v>2022-03-20 19:04:51 UTC</v>
      </c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</row>
    <row r="7530">
      <c r="A7530" s="2" t="s">
        <v>8136</v>
      </c>
      <c r="B7530" s="1"/>
      <c r="C7530" s="1"/>
      <c r="D7530" s="1"/>
      <c r="E7530" s="1"/>
      <c r="F7530" s="1" t="str">
        <f>IFERROR(__xludf.DUMMYFUNCTION("""COMPUTED_VALUE"""),"2022-03-20 19:02:15 UTC")</f>
        <v>2022-03-20 19:02:15 UTC</v>
      </c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</row>
    <row r="7531">
      <c r="A7531" s="2" t="s">
        <v>8137</v>
      </c>
      <c r="B7531" s="1"/>
      <c r="C7531" s="1"/>
      <c r="D7531" s="1"/>
      <c r="E7531" s="1"/>
      <c r="F7531" s="1" t="str">
        <f>IFERROR(__xludf.DUMMYFUNCTION("""COMPUTED_VALUE"""),"2022-03-20 18:58:16 UTC")</f>
        <v>2022-03-20 18:58:16 UTC</v>
      </c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</row>
    <row r="7532">
      <c r="A7532" s="2" t="s">
        <v>8138</v>
      </c>
      <c r="B7532" s="1"/>
      <c r="C7532" s="1"/>
      <c r="D7532" s="1"/>
      <c r="E7532" s="1"/>
      <c r="F7532" s="1" t="str">
        <f>IFERROR(__xludf.DUMMYFUNCTION("""COMPUTED_VALUE"""),"2022-03-20 18:03:47 UTC")</f>
        <v>2022-03-20 18:03:47 UTC</v>
      </c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</row>
    <row r="7533">
      <c r="A7533" s="2" t="s">
        <v>8139</v>
      </c>
      <c r="B7533" s="1"/>
      <c r="C7533" s="1"/>
      <c r="D7533" s="1"/>
      <c r="E7533" s="1"/>
      <c r="F7533" s="1" t="str">
        <f>IFERROR(__xludf.DUMMYFUNCTION("""COMPUTED_VALUE"""),"2022-03-20 18:03:37 UTC")</f>
        <v>2022-03-20 18:03:37 UTC</v>
      </c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</row>
    <row r="7534">
      <c r="A7534" s="2" t="s">
        <v>8140</v>
      </c>
      <c r="B7534" s="1"/>
      <c r="C7534" s="1"/>
      <c r="D7534" s="1"/>
      <c r="E7534" s="1"/>
      <c r="F7534" s="1" t="str">
        <f>IFERROR(__xludf.DUMMYFUNCTION("""COMPUTED_VALUE"""),"2022-03-20 17:42:09 UTC")</f>
        <v>2022-03-20 17:42:09 UTC</v>
      </c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</row>
    <row r="7535">
      <c r="A7535" s="2" t="s">
        <v>8141</v>
      </c>
      <c r="B7535" s="1"/>
      <c r="C7535" s="1"/>
      <c r="D7535" s="1"/>
      <c r="E7535" s="1"/>
      <c r="F7535" s="1" t="str">
        <f>IFERROR(__xludf.DUMMYFUNCTION("""COMPUTED_VALUE"""),"2022-03-20 17:07:57 UTC")</f>
        <v>2022-03-20 17:07:57 UTC</v>
      </c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</row>
    <row r="7536">
      <c r="A7536" s="2" t="s">
        <v>8142</v>
      </c>
      <c r="B7536" s="1"/>
      <c r="C7536" s="1"/>
      <c r="D7536" s="1"/>
      <c r="E7536" s="1"/>
      <c r="F7536" s="1" t="str">
        <f>IFERROR(__xludf.DUMMYFUNCTION("""COMPUTED_VALUE"""),"2022-03-20 17:07:16 UTC")</f>
        <v>2022-03-20 17:07:16 UTC</v>
      </c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</row>
    <row r="7537">
      <c r="A7537" s="2" t="s">
        <v>8143</v>
      </c>
      <c r="B7537" s="1"/>
      <c r="C7537" s="1"/>
      <c r="D7537" s="1"/>
      <c r="E7537" s="1"/>
      <c r="F7537" s="1" t="str">
        <f>IFERROR(__xludf.DUMMYFUNCTION("""COMPUTED_VALUE"""),"2022-03-20 16:55:16 UTC")</f>
        <v>2022-03-20 16:55:16 UTC</v>
      </c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</row>
    <row r="7538">
      <c r="A7538" s="2" t="s">
        <v>8144</v>
      </c>
      <c r="B7538" s="1"/>
      <c r="C7538" s="1"/>
      <c r="D7538" s="1"/>
      <c r="E7538" s="1"/>
      <c r="F7538" s="1" t="str">
        <f>IFERROR(__xludf.DUMMYFUNCTION("""COMPUTED_VALUE"""),"2022-03-20 16:14:35 UTC")</f>
        <v>2022-03-20 16:14:35 UTC</v>
      </c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</row>
    <row r="7539">
      <c r="A7539" s="2" t="s">
        <v>8145</v>
      </c>
      <c r="B7539" s="1"/>
      <c r="C7539" s="1"/>
      <c r="D7539" s="1"/>
      <c r="E7539" s="1"/>
      <c r="F7539" s="1" t="str">
        <f>IFERROR(__xludf.DUMMYFUNCTION("""COMPUTED_VALUE"""),"2022-03-20 16:04:40 UTC")</f>
        <v>2022-03-20 16:04:40 UTC</v>
      </c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</row>
    <row r="7540">
      <c r="A7540" s="2" t="s">
        <v>8146</v>
      </c>
      <c r="B7540" s="1"/>
      <c r="C7540" s="1"/>
      <c r="D7540" s="1"/>
      <c r="E7540" s="1"/>
      <c r="F7540" s="1" t="str">
        <f>IFERROR(__xludf.DUMMYFUNCTION("""COMPUTED_VALUE"""),"2022-03-20 15:51:58 UTC")</f>
        <v>2022-03-20 15:51:58 UTC</v>
      </c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</row>
    <row r="7541">
      <c r="A7541" s="2" t="s">
        <v>8147</v>
      </c>
      <c r="B7541" s="1"/>
      <c r="C7541" s="1"/>
      <c r="D7541" s="1"/>
      <c r="E7541" s="1"/>
      <c r="F7541" s="1" t="str">
        <f>IFERROR(__xludf.DUMMYFUNCTION("""COMPUTED_VALUE"""),"2022-03-20 15:47:44 UTC")</f>
        <v>2022-03-20 15:47:44 UTC</v>
      </c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</row>
    <row r="7542">
      <c r="A7542" s="2" t="s">
        <v>8148</v>
      </c>
      <c r="B7542" s="1"/>
      <c r="C7542" s="1"/>
      <c r="D7542" s="1"/>
      <c r="E7542" s="1"/>
      <c r="F7542" s="1" t="str">
        <f>IFERROR(__xludf.DUMMYFUNCTION("""COMPUTED_VALUE"""),"2022-03-20 15:37:58 UTC")</f>
        <v>2022-03-20 15:37:58 UTC</v>
      </c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</row>
    <row r="7543">
      <c r="A7543" s="2" t="s">
        <v>8149</v>
      </c>
      <c r="B7543" s="1"/>
      <c r="C7543" s="1"/>
      <c r="D7543" s="1"/>
      <c r="E7543" s="1"/>
      <c r="F7543" s="1" t="str">
        <f>IFERROR(__xludf.DUMMYFUNCTION("""COMPUTED_VALUE"""),"2022-03-20 15:31:35 UTC")</f>
        <v>2022-03-20 15:31:35 UTC</v>
      </c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</row>
    <row r="7544">
      <c r="A7544" s="2" t="s">
        <v>8150</v>
      </c>
      <c r="B7544" s="1"/>
      <c r="C7544" s="1"/>
      <c r="D7544" s="1"/>
      <c r="E7544" s="1"/>
      <c r="F7544" s="1" t="str">
        <f>IFERROR(__xludf.DUMMYFUNCTION("""COMPUTED_VALUE"""),"2022-03-20 15:25:08 UTC")</f>
        <v>2022-03-20 15:25:08 UTC</v>
      </c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</row>
    <row r="7545">
      <c r="A7545" s="2" t="s">
        <v>8151</v>
      </c>
      <c r="B7545" s="1"/>
      <c r="C7545" s="1"/>
      <c r="D7545" s="1"/>
      <c r="E7545" s="1"/>
      <c r="F7545" s="1" t="str">
        <f>IFERROR(__xludf.DUMMYFUNCTION("""COMPUTED_VALUE"""),"2022-03-20 15:24:30 UTC")</f>
        <v>2022-03-20 15:24:30 UTC</v>
      </c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</row>
    <row r="7546">
      <c r="A7546" s="2" t="s">
        <v>8152</v>
      </c>
      <c r="B7546" s="1"/>
      <c r="C7546" s="1"/>
      <c r="D7546" s="1"/>
      <c r="E7546" s="1"/>
      <c r="F7546" s="1" t="str">
        <f>IFERROR(__xludf.DUMMYFUNCTION("""COMPUTED_VALUE"""),"2022-03-20 15:18:56 UTC")</f>
        <v>2022-03-20 15:18:56 UTC</v>
      </c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</row>
    <row r="7547">
      <c r="A7547" s="2" t="s">
        <v>8153</v>
      </c>
      <c r="B7547" s="1"/>
      <c r="C7547" s="1"/>
      <c r="D7547" s="1"/>
      <c r="E7547" s="1"/>
      <c r="F7547" s="1" t="str">
        <f>IFERROR(__xludf.DUMMYFUNCTION("""COMPUTED_VALUE"""),"2022-03-20 15:18:18 UTC")</f>
        <v>2022-03-20 15:18:18 UTC</v>
      </c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</row>
    <row r="7548">
      <c r="A7548" s="2" t="s">
        <v>8154</v>
      </c>
      <c r="B7548" s="1"/>
      <c r="C7548" s="1"/>
      <c r="D7548" s="1"/>
      <c r="E7548" s="1"/>
      <c r="F7548" s="1" t="str">
        <f>IFERROR(__xludf.DUMMYFUNCTION("""COMPUTED_VALUE"""),"2022-03-20 15:16:03 UTC")</f>
        <v>2022-03-20 15:16:03 UTC</v>
      </c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</row>
    <row r="7549">
      <c r="A7549" s="2" t="s">
        <v>8155</v>
      </c>
      <c r="B7549" s="1"/>
      <c r="C7549" s="1"/>
      <c r="D7549" s="1"/>
      <c r="E7549" s="1"/>
      <c r="F7549" s="1" t="str">
        <f>IFERROR(__xludf.DUMMYFUNCTION("""COMPUTED_VALUE"""),"2022-03-20 15:11:47 UTC")</f>
        <v>2022-03-20 15:11:47 UTC</v>
      </c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</row>
    <row r="7550">
      <c r="A7550" s="2" t="s">
        <v>8156</v>
      </c>
      <c r="B7550" s="1"/>
      <c r="C7550" s="1"/>
      <c r="D7550" s="1"/>
      <c r="E7550" s="1"/>
      <c r="F7550" s="1" t="str">
        <f>IFERROR(__xludf.DUMMYFUNCTION("""COMPUTED_VALUE"""),"2022-03-20 15:03:45 UTC")</f>
        <v>2022-03-20 15:03:45 UTC</v>
      </c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</row>
    <row r="7551">
      <c r="A7551" s="2" t="s">
        <v>8157</v>
      </c>
      <c r="B7551" s="1"/>
      <c r="C7551" s="1"/>
      <c r="D7551" s="1"/>
      <c r="E7551" s="1"/>
      <c r="F7551" s="1" t="str">
        <f>IFERROR(__xludf.DUMMYFUNCTION("""COMPUTED_VALUE"""),"2022-03-20 15:01:56 UTC")</f>
        <v>2022-03-20 15:01:56 UTC</v>
      </c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</row>
    <row r="7552">
      <c r="A7552" s="2" t="s">
        <v>8158</v>
      </c>
      <c r="B7552" s="1"/>
      <c r="C7552" s="1"/>
      <c r="D7552" s="1"/>
      <c r="E7552" s="1"/>
      <c r="F7552" s="1" t="str">
        <f>IFERROR(__xludf.DUMMYFUNCTION("""COMPUTED_VALUE"""),"2022-03-20 14:57:27 UTC")</f>
        <v>2022-03-20 14:57:27 UTC</v>
      </c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</row>
    <row r="7553">
      <c r="A7553" s="2" t="s">
        <v>8159</v>
      </c>
      <c r="B7553" s="1"/>
      <c r="C7553" s="1"/>
      <c r="D7553" s="1"/>
      <c r="E7553" s="1"/>
      <c r="F7553" s="1" t="str">
        <f>IFERROR(__xludf.DUMMYFUNCTION("""COMPUTED_VALUE"""),"2022-03-20 14:53:11 UTC")</f>
        <v>2022-03-20 14:53:11 UTC</v>
      </c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</row>
    <row r="7554">
      <c r="A7554" s="2" t="s">
        <v>8160</v>
      </c>
      <c r="B7554" s="1"/>
      <c r="C7554" s="1"/>
      <c r="D7554" s="1"/>
      <c r="E7554" s="1"/>
      <c r="F7554" s="1" t="str">
        <f>IFERROR(__xludf.DUMMYFUNCTION("""COMPUTED_VALUE"""),"2022-03-20 14:48:31 UTC")</f>
        <v>2022-03-20 14:48:31 UTC</v>
      </c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</row>
    <row r="7555">
      <c r="A7555" s="2" t="s">
        <v>8161</v>
      </c>
      <c r="B7555" s="1"/>
      <c r="C7555" s="1"/>
      <c r="D7555" s="1"/>
      <c r="E7555" s="1"/>
      <c r="F7555" s="1" t="str">
        <f>IFERROR(__xludf.DUMMYFUNCTION("""COMPUTED_VALUE"""),"2022-03-20 14:47:02 UTC")</f>
        <v>2022-03-20 14:47:02 UTC</v>
      </c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</row>
    <row r="7556">
      <c r="A7556" s="2" t="s">
        <v>8162</v>
      </c>
      <c r="B7556" s="1"/>
      <c r="C7556" s="1"/>
      <c r="D7556" s="1"/>
      <c r="E7556" s="1"/>
      <c r="F7556" s="1" t="str">
        <f>IFERROR(__xludf.DUMMYFUNCTION("""COMPUTED_VALUE"""),"2022-03-20 14:42:58 UTC")</f>
        <v>2022-03-20 14:42:58 UTC</v>
      </c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</row>
    <row r="7557">
      <c r="A7557" s="2" t="s">
        <v>8163</v>
      </c>
      <c r="B7557" s="1"/>
      <c r="C7557" s="1"/>
      <c r="D7557" s="1"/>
      <c r="E7557" s="1"/>
      <c r="F7557" s="1" t="str">
        <f>IFERROR(__xludf.DUMMYFUNCTION("""COMPUTED_VALUE"""),"2022-03-20 14:42:23 UTC")</f>
        <v>2022-03-20 14:42:23 UTC</v>
      </c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</row>
    <row r="7558">
      <c r="A7558" s="2" t="s">
        <v>8164</v>
      </c>
      <c r="B7558" s="1"/>
      <c r="C7558" s="1"/>
      <c r="D7558" s="1"/>
      <c r="E7558" s="1"/>
      <c r="F7558" s="1" t="str">
        <f>IFERROR(__xludf.DUMMYFUNCTION("""COMPUTED_VALUE"""),"2022-03-20 14:34:21 UTC")</f>
        <v>2022-03-20 14:34:21 UTC</v>
      </c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</row>
    <row r="7559">
      <c r="A7559" s="2" t="s">
        <v>8165</v>
      </c>
      <c r="B7559" s="1"/>
      <c r="C7559" s="1"/>
      <c r="D7559" s="1"/>
      <c r="E7559" s="1"/>
      <c r="F7559" s="1" t="str">
        <f>IFERROR(__xludf.DUMMYFUNCTION("""COMPUTED_VALUE"""),"2022-03-20 14:33:39 UTC")</f>
        <v>2022-03-20 14:33:39 UTC</v>
      </c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</row>
    <row r="7560">
      <c r="A7560" s="2" t="s">
        <v>8166</v>
      </c>
      <c r="B7560" s="1"/>
      <c r="C7560" s="1"/>
      <c r="D7560" s="1"/>
      <c r="E7560" s="1"/>
      <c r="F7560" s="1" t="str">
        <f>IFERROR(__xludf.DUMMYFUNCTION("""COMPUTED_VALUE"""),"2022-03-20 14:33:31 UTC")</f>
        <v>2022-03-20 14:33:31 UTC</v>
      </c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</row>
    <row r="7561">
      <c r="A7561" s="2" t="s">
        <v>8167</v>
      </c>
      <c r="B7561" s="1"/>
      <c r="C7561" s="1"/>
      <c r="D7561" s="1"/>
      <c r="E7561" s="1"/>
      <c r="F7561" s="1" t="str">
        <f>IFERROR(__xludf.DUMMYFUNCTION("""COMPUTED_VALUE"""),"2022-03-20 14:06:46 UTC")</f>
        <v>2022-03-20 14:06:46 UTC</v>
      </c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</row>
    <row r="7562">
      <c r="A7562" s="2" t="s">
        <v>8168</v>
      </c>
      <c r="B7562" s="1"/>
      <c r="C7562" s="1"/>
      <c r="D7562" s="1"/>
      <c r="E7562" s="1"/>
      <c r="F7562" s="1" t="str">
        <f>IFERROR(__xludf.DUMMYFUNCTION("""COMPUTED_VALUE"""),"2022-03-20 13:44:14 UTC")</f>
        <v>2022-03-20 13:44:14 UTC</v>
      </c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</row>
    <row r="7563">
      <c r="A7563" s="2" t="s">
        <v>8169</v>
      </c>
      <c r="B7563" s="1"/>
      <c r="C7563" s="1"/>
      <c r="D7563" s="1"/>
      <c r="E7563" s="1"/>
      <c r="F7563" s="1" t="str">
        <f>IFERROR(__xludf.DUMMYFUNCTION("""COMPUTED_VALUE"""),"2022-03-20 13:42:54 UTC")</f>
        <v>2022-03-20 13:42:54 UTC</v>
      </c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</row>
    <row r="7564">
      <c r="A7564" s="2" t="s">
        <v>8170</v>
      </c>
      <c r="B7564" s="1"/>
      <c r="C7564" s="1"/>
      <c r="D7564" s="1"/>
      <c r="E7564" s="1"/>
      <c r="F7564" s="1" t="str">
        <f>IFERROR(__xludf.DUMMYFUNCTION("""COMPUTED_VALUE"""),"2022-03-20 12:37:30 UTC")</f>
        <v>2022-03-20 12:37:30 UTC</v>
      </c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</row>
    <row r="7565">
      <c r="A7565" s="2" t="s">
        <v>8171</v>
      </c>
      <c r="B7565" s="1"/>
      <c r="C7565" s="1"/>
      <c r="D7565" s="1"/>
      <c r="E7565" s="1"/>
      <c r="F7565" s="1" t="str">
        <f>IFERROR(__xludf.DUMMYFUNCTION("""COMPUTED_VALUE"""),"2022-03-20 11:50:16 UTC")</f>
        <v>2022-03-20 11:50:16 UTC</v>
      </c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</row>
    <row r="7566">
      <c r="A7566" s="2" t="s">
        <v>8172</v>
      </c>
      <c r="B7566" s="1"/>
      <c r="C7566" s="1"/>
      <c r="D7566" s="1"/>
      <c r="E7566" s="1"/>
      <c r="F7566" s="1" t="str">
        <f>IFERROR(__xludf.DUMMYFUNCTION("""COMPUTED_VALUE"""),"2022-03-20 11:33:47 UTC")</f>
        <v>2022-03-20 11:33:47 UTC</v>
      </c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</row>
    <row r="7567">
      <c r="A7567" s="2" t="s">
        <v>8173</v>
      </c>
      <c r="B7567" s="1"/>
      <c r="C7567" s="1"/>
      <c r="D7567" s="1"/>
      <c r="E7567" s="1"/>
      <c r="F7567" s="1" t="str">
        <f>IFERROR(__xludf.DUMMYFUNCTION("""COMPUTED_VALUE"""),"2022-03-20 11:30:28 UTC")</f>
        <v>2022-03-20 11:30:28 UTC</v>
      </c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</row>
    <row r="7568">
      <c r="A7568" s="2" t="s">
        <v>8174</v>
      </c>
      <c r="B7568" s="1"/>
      <c r="C7568" s="1"/>
      <c r="D7568" s="1"/>
      <c r="E7568" s="1"/>
      <c r="F7568" s="1" t="str">
        <f>IFERROR(__xludf.DUMMYFUNCTION("""COMPUTED_VALUE"""),"2022-03-20 10:23:10 UTC")</f>
        <v>2022-03-20 10:23:10 UTC</v>
      </c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</row>
    <row r="7569">
      <c r="A7569" s="2" t="s">
        <v>8175</v>
      </c>
      <c r="B7569" s="1"/>
      <c r="C7569" s="1"/>
      <c r="D7569" s="1"/>
      <c r="E7569" s="1"/>
      <c r="F7569" s="1" t="str">
        <f>IFERROR(__xludf.DUMMYFUNCTION("""COMPUTED_VALUE"""),"2022-03-20 10:21:42 UTC")</f>
        <v>2022-03-20 10:21:42 UTC</v>
      </c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</row>
    <row r="7570">
      <c r="A7570" s="2" t="s">
        <v>8176</v>
      </c>
      <c r="B7570" s="1"/>
      <c r="C7570" s="1"/>
      <c r="D7570" s="1"/>
      <c r="E7570" s="1"/>
      <c r="F7570" s="1" t="str">
        <f>IFERROR(__xludf.DUMMYFUNCTION("""COMPUTED_VALUE"""),"2022-03-20 09:50:35 UTC")</f>
        <v>2022-03-20 09:50:35 UTC</v>
      </c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</row>
    <row r="7571">
      <c r="A7571" s="2" t="s">
        <v>8177</v>
      </c>
      <c r="B7571" s="1"/>
      <c r="C7571" s="1"/>
      <c r="D7571" s="1"/>
      <c r="E7571" s="1"/>
      <c r="F7571" s="1" t="str">
        <f>IFERROR(__xludf.DUMMYFUNCTION("""COMPUTED_VALUE"""),"2022-03-20 09:45:53 UTC")</f>
        <v>2022-03-20 09:45:53 UTC</v>
      </c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</row>
    <row r="7572">
      <c r="A7572" s="2" t="s">
        <v>8178</v>
      </c>
      <c r="B7572" s="1"/>
      <c r="C7572" s="1"/>
      <c r="D7572" s="1"/>
      <c r="E7572" s="1"/>
      <c r="F7572" s="1" t="str">
        <f>IFERROR(__xludf.DUMMYFUNCTION("""COMPUTED_VALUE"""),"2022-03-20 09:39:42 UTC")</f>
        <v>2022-03-20 09:39:42 UTC</v>
      </c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</row>
    <row r="7573">
      <c r="A7573" s="2" t="s">
        <v>8179</v>
      </c>
      <c r="B7573" s="1"/>
      <c r="C7573" s="1"/>
      <c r="D7573" s="1"/>
      <c r="E7573" s="1"/>
      <c r="F7573" s="1" t="str">
        <f>IFERROR(__xludf.DUMMYFUNCTION("""COMPUTED_VALUE"""),"2022-03-20 09:34:09 UTC")</f>
        <v>2022-03-20 09:34:09 UTC</v>
      </c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</row>
    <row r="7574">
      <c r="A7574" s="2" t="s">
        <v>8180</v>
      </c>
      <c r="B7574" s="1"/>
      <c r="C7574" s="1"/>
      <c r="D7574" s="1"/>
      <c r="E7574" s="1"/>
      <c r="F7574" s="1" t="str">
        <f>IFERROR(__xludf.DUMMYFUNCTION("""COMPUTED_VALUE"""),"2022-03-20 09:33:14 UTC")</f>
        <v>2022-03-20 09:33:14 UTC</v>
      </c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</row>
    <row r="7575">
      <c r="A7575" s="2" t="s">
        <v>8181</v>
      </c>
      <c r="B7575" s="1"/>
      <c r="C7575" s="1"/>
      <c r="D7575" s="1"/>
      <c r="E7575" s="1"/>
      <c r="F7575" s="1" t="str">
        <f>IFERROR(__xludf.DUMMYFUNCTION("""COMPUTED_VALUE"""),"2022-03-20 09:06:13 UTC")</f>
        <v>2022-03-20 09:06:13 UTC</v>
      </c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</row>
    <row r="7576">
      <c r="A7576" s="2" t="s">
        <v>8182</v>
      </c>
      <c r="B7576" s="1"/>
      <c r="C7576" s="1"/>
      <c r="D7576" s="1"/>
      <c r="E7576" s="1"/>
      <c r="F7576" s="1" t="str">
        <f>IFERROR(__xludf.DUMMYFUNCTION("""COMPUTED_VALUE"""),"2022-03-20 09:05:57 UTC")</f>
        <v>2022-03-20 09:05:57 UTC</v>
      </c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</row>
    <row r="7577">
      <c r="A7577" s="2" t="s">
        <v>8183</v>
      </c>
      <c r="B7577" s="1"/>
      <c r="C7577" s="1"/>
      <c r="D7577" s="1"/>
      <c r="E7577" s="1"/>
      <c r="F7577" s="1" t="str">
        <f>IFERROR(__xludf.DUMMYFUNCTION("""COMPUTED_VALUE"""),"2022-03-20 08:38:12 UTC")</f>
        <v>2022-03-20 08:38:12 UTC</v>
      </c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</row>
    <row r="7578">
      <c r="A7578" s="2" t="s">
        <v>8184</v>
      </c>
      <c r="B7578" s="1"/>
      <c r="C7578" s="1"/>
      <c r="D7578" s="1"/>
      <c r="E7578" s="1"/>
      <c r="F7578" s="1" t="str">
        <f>IFERROR(__xludf.DUMMYFUNCTION("""COMPUTED_VALUE"""),"2022-03-20 08:14:22 UTC")</f>
        <v>2022-03-20 08:14:22 UTC</v>
      </c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</row>
    <row r="7579">
      <c r="A7579" s="2" t="s">
        <v>8185</v>
      </c>
      <c r="B7579" s="1"/>
      <c r="C7579" s="1"/>
      <c r="D7579" s="1"/>
      <c r="E7579" s="1"/>
      <c r="F7579" s="1" t="str">
        <f>IFERROR(__xludf.DUMMYFUNCTION("""COMPUTED_VALUE"""),"2022-03-20 07:52:41 UTC")</f>
        <v>2022-03-20 07:52:41 UTC</v>
      </c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</row>
    <row r="7580">
      <c r="A7580" s="2" t="s">
        <v>8186</v>
      </c>
      <c r="B7580" s="1"/>
      <c r="C7580" s="1"/>
      <c r="D7580" s="1"/>
      <c r="E7580" s="1"/>
      <c r="F7580" s="1" t="str">
        <f>IFERROR(__xludf.DUMMYFUNCTION("""COMPUTED_VALUE"""),"2022-03-20 07:03:42 UTC")</f>
        <v>2022-03-20 07:03:42 UTC</v>
      </c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</row>
    <row r="7581">
      <c r="A7581" s="2" t="s">
        <v>8187</v>
      </c>
      <c r="B7581" s="1"/>
      <c r="C7581" s="1"/>
      <c r="D7581" s="1"/>
      <c r="E7581" s="1"/>
      <c r="F7581" s="1" t="str">
        <f>IFERROR(__xludf.DUMMYFUNCTION("""COMPUTED_VALUE"""),"2022-03-20 06:52:16 UTC")</f>
        <v>2022-03-20 06:52:16 UTC</v>
      </c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</row>
    <row r="7582">
      <c r="A7582" s="2" t="s">
        <v>8188</v>
      </c>
      <c r="B7582" s="1"/>
      <c r="C7582" s="1"/>
      <c r="D7582" s="1"/>
      <c r="E7582" s="1"/>
      <c r="F7582" s="1" t="str">
        <f>IFERROR(__xludf.DUMMYFUNCTION("""COMPUTED_VALUE"""),"2022-03-20 06:40:22 UTC")</f>
        <v>2022-03-20 06:40:22 UTC</v>
      </c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</row>
    <row r="7583">
      <c r="A7583" s="2" t="s">
        <v>8189</v>
      </c>
      <c r="B7583" s="1"/>
      <c r="C7583" s="1"/>
      <c r="D7583" s="1"/>
      <c r="E7583" s="1"/>
      <c r="F7583" s="1" t="str">
        <f>IFERROR(__xludf.DUMMYFUNCTION("""COMPUTED_VALUE"""),"2022-03-20 06:09:38 UTC")</f>
        <v>2022-03-20 06:09:38 UTC</v>
      </c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</row>
    <row r="7584">
      <c r="A7584" s="2" t="s">
        <v>8190</v>
      </c>
      <c r="B7584" s="1"/>
      <c r="C7584" s="1"/>
      <c r="D7584" s="1"/>
      <c r="E7584" s="1"/>
      <c r="F7584" s="1" t="str">
        <f>IFERROR(__xludf.DUMMYFUNCTION("""COMPUTED_VALUE"""),"2022-03-20 05:05:28 UTC")</f>
        <v>2022-03-20 05:05:28 UTC</v>
      </c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</row>
    <row r="7585">
      <c r="A7585" s="2" t="s">
        <v>8191</v>
      </c>
      <c r="B7585" s="1"/>
      <c r="C7585" s="1"/>
      <c r="D7585" s="1"/>
      <c r="E7585" s="1"/>
      <c r="F7585" s="1" t="str">
        <f>IFERROR(__xludf.DUMMYFUNCTION("""COMPUTED_VALUE"""),"2022-03-20 04:51:11 UTC")</f>
        <v>2022-03-20 04:51:11 UTC</v>
      </c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</row>
    <row r="7586">
      <c r="A7586" s="2" t="s">
        <v>8192</v>
      </c>
      <c r="B7586" s="1"/>
      <c r="C7586" s="1"/>
      <c r="D7586" s="1"/>
      <c r="E7586" s="1"/>
      <c r="F7586" s="1" t="str">
        <f>IFERROR(__xludf.DUMMYFUNCTION("""COMPUTED_VALUE"""),"2022-03-20 04:32:31 UTC")</f>
        <v>2022-03-20 04:32:31 UTC</v>
      </c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</row>
    <row r="7587">
      <c r="A7587" s="2" t="s">
        <v>8193</v>
      </c>
      <c r="B7587" s="1"/>
      <c r="C7587" s="1"/>
      <c r="D7587" s="1"/>
      <c r="E7587" s="1"/>
      <c r="F7587" s="1" t="str">
        <f>IFERROR(__xludf.DUMMYFUNCTION("""COMPUTED_VALUE"""),"2022-03-20 04:12:33 UTC")</f>
        <v>2022-03-20 04:12:33 UTC</v>
      </c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</row>
    <row r="7588">
      <c r="A7588" s="2" t="s">
        <v>8194</v>
      </c>
      <c r="B7588" s="1"/>
      <c r="C7588" s="1"/>
      <c r="D7588" s="1"/>
      <c r="E7588" s="1"/>
      <c r="F7588" s="1" t="str">
        <f>IFERROR(__xludf.DUMMYFUNCTION("""COMPUTED_VALUE"""),"2022-03-20 03:51:39 UTC")</f>
        <v>2022-03-20 03:51:39 UTC</v>
      </c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</row>
    <row r="7589">
      <c r="A7589" s="2" t="s">
        <v>8195</v>
      </c>
      <c r="B7589" s="1"/>
      <c r="C7589" s="1"/>
      <c r="D7589" s="1"/>
      <c r="E7589" s="1"/>
      <c r="F7589" s="1" t="str">
        <f>IFERROR(__xludf.DUMMYFUNCTION("""COMPUTED_VALUE"""),"2022-03-20 03:36:18 UTC")</f>
        <v>2022-03-20 03:36:18 UTC</v>
      </c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</row>
    <row r="7590">
      <c r="A7590" s="2" t="s">
        <v>8196</v>
      </c>
      <c r="B7590" s="1"/>
      <c r="C7590" s="1"/>
      <c r="D7590" s="1"/>
      <c r="E7590" s="1"/>
      <c r="F7590" s="1" t="str">
        <f>IFERROR(__xludf.DUMMYFUNCTION("""COMPUTED_VALUE"""),"2022-03-20 03:30:15 UTC")</f>
        <v>2022-03-20 03:30:15 UTC</v>
      </c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</row>
    <row r="7591">
      <c r="A7591" s="2" t="s">
        <v>8197</v>
      </c>
      <c r="B7591" s="1"/>
      <c r="C7591" s="1"/>
      <c r="D7591" s="1"/>
      <c r="E7591" s="1"/>
      <c r="F7591" s="1" t="str">
        <f>IFERROR(__xludf.DUMMYFUNCTION("""COMPUTED_VALUE"""),"2022-03-20 03:30:00 UTC")</f>
        <v>2022-03-20 03:30:00 UTC</v>
      </c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</row>
    <row r="7592">
      <c r="A7592" s="2" t="s">
        <v>8198</v>
      </c>
      <c r="B7592" s="1"/>
      <c r="C7592" s="1"/>
      <c r="D7592" s="1"/>
      <c r="E7592" s="1"/>
      <c r="F7592" s="1" t="str">
        <f>IFERROR(__xludf.DUMMYFUNCTION("""COMPUTED_VALUE"""),"2022-03-20 03:16:08 UTC")</f>
        <v>2022-03-20 03:16:08 UTC</v>
      </c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</row>
    <row r="7593">
      <c r="A7593" s="2" t="s">
        <v>8199</v>
      </c>
      <c r="B7593" s="1"/>
      <c r="C7593" s="1"/>
      <c r="D7593" s="1"/>
      <c r="E7593" s="1"/>
      <c r="F7593" s="1" t="str">
        <f>IFERROR(__xludf.DUMMYFUNCTION("""COMPUTED_VALUE"""),"2022-03-20 03:11:40 UTC")</f>
        <v>2022-03-20 03:11:40 UTC</v>
      </c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</row>
    <row r="7594">
      <c r="A7594" s="2" t="s">
        <v>8200</v>
      </c>
      <c r="B7594" s="1"/>
      <c r="C7594" s="1"/>
      <c r="D7594" s="1"/>
      <c r="E7594" s="1"/>
      <c r="F7594" s="1" t="str">
        <f>IFERROR(__xludf.DUMMYFUNCTION("""COMPUTED_VALUE"""),"2022-03-20 02:51:10 UTC")</f>
        <v>2022-03-20 02:51:10 UTC</v>
      </c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</row>
    <row r="7595">
      <c r="A7595" s="2" t="s">
        <v>8201</v>
      </c>
      <c r="B7595" s="1"/>
      <c r="C7595" s="1"/>
      <c r="D7595" s="1"/>
      <c r="E7595" s="1"/>
      <c r="F7595" s="1" t="str">
        <f>IFERROR(__xludf.DUMMYFUNCTION("""COMPUTED_VALUE"""),"2022-03-20 02:32:19 UTC")</f>
        <v>2022-03-20 02:32:19 UTC</v>
      </c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</row>
    <row r="7596">
      <c r="A7596" s="2" t="s">
        <v>8202</v>
      </c>
      <c r="B7596" s="1"/>
      <c r="C7596" s="1"/>
      <c r="D7596" s="1"/>
      <c r="E7596" s="1"/>
      <c r="F7596" s="1" t="str">
        <f>IFERROR(__xludf.DUMMYFUNCTION("""COMPUTED_VALUE"""),"2022-03-20 02:28:52 UTC")</f>
        <v>2022-03-20 02:28:52 UTC</v>
      </c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</row>
    <row r="7597">
      <c r="A7597" s="2" t="s">
        <v>8203</v>
      </c>
      <c r="B7597" s="1"/>
      <c r="C7597" s="1"/>
      <c r="D7597" s="1"/>
      <c r="E7597" s="1"/>
      <c r="F7597" s="1" t="str">
        <f>IFERROR(__xludf.DUMMYFUNCTION("""COMPUTED_VALUE"""),"2022-03-20 02:19:02 UTC")</f>
        <v>2022-03-20 02:19:02 UTC</v>
      </c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</row>
    <row r="7598">
      <c r="A7598" s="2" t="s">
        <v>8204</v>
      </c>
      <c r="B7598" s="1"/>
      <c r="C7598" s="1"/>
      <c r="D7598" s="1"/>
      <c r="E7598" s="1"/>
      <c r="F7598" s="1" t="str">
        <f>IFERROR(__xludf.DUMMYFUNCTION("""COMPUTED_VALUE"""),"2022-03-20 02:17:50 UTC")</f>
        <v>2022-03-20 02:17:50 UTC</v>
      </c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</row>
    <row r="7599">
      <c r="A7599" s="2" t="s">
        <v>8205</v>
      </c>
      <c r="B7599" s="1"/>
      <c r="C7599" s="1"/>
      <c r="D7599" s="1"/>
      <c r="E7599" s="1"/>
      <c r="F7599" s="1" t="str">
        <f>IFERROR(__xludf.DUMMYFUNCTION("""COMPUTED_VALUE"""),"2022-03-20 02:17:23 UTC")</f>
        <v>2022-03-20 02:17:23 UTC</v>
      </c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</row>
    <row r="7600">
      <c r="A7600" s="2" t="s">
        <v>8206</v>
      </c>
      <c r="B7600" s="1"/>
      <c r="C7600" s="1"/>
      <c r="D7600" s="1"/>
      <c r="E7600" s="1"/>
      <c r="F7600" s="1" t="str">
        <f>IFERROR(__xludf.DUMMYFUNCTION("""COMPUTED_VALUE"""),"2022-03-20 01:13:28 UTC")</f>
        <v>2022-03-20 01:13:28 UTC</v>
      </c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</row>
    <row r="7601">
      <c r="A7601" s="2" t="s">
        <v>8207</v>
      </c>
      <c r="B7601" s="1"/>
      <c r="C7601" s="1"/>
      <c r="D7601" s="1"/>
      <c r="E7601" s="1"/>
      <c r="F7601" s="1" t="str">
        <f>IFERROR(__xludf.DUMMYFUNCTION("""COMPUTED_VALUE"""),"2022-03-20 01:10:33 UTC")</f>
        <v>2022-03-20 01:10:33 UTC</v>
      </c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</row>
    <row r="7602">
      <c r="A7602" s="2" t="s">
        <v>8208</v>
      </c>
      <c r="B7602" s="1"/>
      <c r="C7602" s="1"/>
      <c r="D7602" s="1"/>
      <c r="E7602" s="1"/>
      <c r="F7602" s="1" t="str">
        <f>IFERROR(__xludf.DUMMYFUNCTION("""COMPUTED_VALUE"""),"2022-03-20 00:04:07 UTC")</f>
        <v>2022-03-20 00:04:07 UTC</v>
      </c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</row>
    <row r="7603">
      <c r="A7603" s="2" t="s">
        <v>8209</v>
      </c>
      <c r="B7603" s="1"/>
      <c r="C7603" s="1"/>
      <c r="D7603" s="1"/>
      <c r="E7603" s="1"/>
      <c r="F7603" s="1" t="str">
        <f>IFERROR(__xludf.DUMMYFUNCTION("""COMPUTED_VALUE"""),"2022-03-19 22:25:46 UTC")</f>
        <v>2022-03-19 22:25:46 UTC</v>
      </c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</row>
    <row r="7604">
      <c r="A7604" s="2" t="s">
        <v>8210</v>
      </c>
      <c r="B7604" s="1"/>
      <c r="C7604" s="1"/>
      <c r="D7604" s="1"/>
      <c r="E7604" s="1"/>
      <c r="F7604" s="1" t="str">
        <f>IFERROR(__xludf.DUMMYFUNCTION("""COMPUTED_VALUE"""),"2022-03-19 22:20:29 UTC")</f>
        <v>2022-03-19 22:20:29 UTC</v>
      </c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</row>
    <row r="7605">
      <c r="A7605" s="2" t="s">
        <v>8211</v>
      </c>
      <c r="B7605" s="1"/>
      <c r="C7605" s="1"/>
      <c r="D7605" s="1"/>
      <c r="E7605" s="1"/>
      <c r="F7605" s="1" t="str">
        <f>IFERROR(__xludf.DUMMYFUNCTION("""COMPUTED_VALUE"""),"2022-03-19 21:58:19 UTC")</f>
        <v>2022-03-19 21:58:19 UTC</v>
      </c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</row>
    <row r="7606">
      <c r="A7606" s="2" t="s">
        <v>8212</v>
      </c>
      <c r="B7606" s="1"/>
      <c r="C7606" s="1"/>
      <c r="D7606" s="1"/>
      <c r="E7606" s="1"/>
      <c r="F7606" s="1" t="str">
        <f>IFERROR(__xludf.DUMMYFUNCTION("""COMPUTED_VALUE"""),"2022-03-19 21:52:54 UTC")</f>
        <v>2022-03-19 21:52:54 UTC</v>
      </c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</row>
    <row r="7607">
      <c r="A7607" s="2" t="s">
        <v>8213</v>
      </c>
      <c r="B7607" s="1"/>
      <c r="C7607" s="1"/>
      <c r="D7607" s="1"/>
      <c r="E7607" s="1"/>
      <c r="F7607" s="1" t="str">
        <f>IFERROR(__xludf.DUMMYFUNCTION("""COMPUTED_VALUE"""),"2022-03-19 21:52:32 UTC")</f>
        <v>2022-03-19 21:52:32 UTC</v>
      </c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</row>
    <row r="7608">
      <c r="A7608" s="2" t="s">
        <v>8214</v>
      </c>
      <c r="B7608" s="1"/>
      <c r="C7608" s="1"/>
      <c r="D7608" s="1"/>
      <c r="E7608" s="1"/>
      <c r="F7608" s="1" t="str">
        <f>IFERROR(__xludf.DUMMYFUNCTION("""COMPUTED_VALUE"""),"2022-03-19 21:49:23 UTC")</f>
        <v>2022-03-19 21:49:23 UTC</v>
      </c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</row>
    <row r="7609">
      <c r="A7609" s="2" t="s">
        <v>8215</v>
      </c>
      <c r="B7609" s="1"/>
      <c r="C7609" s="1"/>
      <c r="D7609" s="1"/>
      <c r="E7609" s="1"/>
      <c r="F7609" s="1" t="str">
        <f>IFERROR(__xludf.DUMMYFUNCTION("""COMPUTED_VALUE"""),"2022-03-19 21:40:52 UTC")</f>
        <v>2022-03-19 21:40:52 UTC</v>
      </c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</row>
    <row r="7610">
      <c r="A7610" s="2" t="s">
        <v>8216</v>
      </c>
      <c r="B7610" s="1"/>
      <c r="C7610" s="1"/>
      <c r="D7610" s="1"/>
      <c r="E7610" s="1"/>
      <c r="F7610" s="1" t="str">
        <f>IFERROR(__xludf.DUMMYFUNCTION("""COMPUTED_VALUE"""),"2022-03-19 21:30:46 UTC")</f>
        <v>2022-03-19 21:30:46 UTC</v>
      </c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</row>
    <row r="7611">
      <c r="A7611" s="2" t="s">
        <v>8217</v>
      </c>
      <c r="B7611" s="1"/>
      <c r="C7611" s="1"/>
      <c r="D7611" s="1"/>
      <c r="E7611" s="1"/>
      <c r="F7611" s="1" t="str">
        <f>IFERROR(__xludf.DUMMYFUNCTION("""COMPUTED_VALUE"""),"2022-03-19 21:24:18 UTC")</f>
        <v>2022-03-19 21:24:18 UTC</v>
      </c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</row>
    <row r="7612">
      <c r="A7612" s="2" t="s">
        <v>8218</v>
      </c>
      <c r="B7612" s="1"/>
      <c r="C7612" s="1"/>
      <c r="D7612" s="1"/>
      <c r="E7612" s="1"/>
      <c r="F7612" s="1" t="str">
        <f>IFERROR(__xludf.DUMMYFUNCTION("""COMPUTED_VALUE"""),"2022-03-19 21:09:34 UTC")</f>
        <v>2022-03-19 21:09:34 UTC</v>
      </c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</row>
    <row r="7613">
      <c r="A7613" s="2" t="s">
        <v>8219</v>
      </c>
      <c r="B7613" s="1"/>
      <c r="C7613" s="1"/>
      <c r="D7613" s="1"/>
      <c r="E7613" s="1"/>
      <c r="F7613" s="1" t="str">
        <f>IFERROR(__xludf.DUMMYFUNCTION("""COMPUTED_VALUE"""),"2022-03-19 20:01:06 UTC")</f>
        <v>2022-03-19 20:01:06 UTC</v>
      </c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</row>
    <row r="7614">
      <c r="A7614" s="2" t="s">
        <v>8220</v>
      </c>
      <c r="B7614" s="1"/>
      <c r="C7614" s="1"/>
      <c r="D7614" s="1"/>
      <c r="E7614" s="1"/>
      <c r="F7614" s="1" t="str">
        <f>IFERROR(__xludf.DUMMYFUNCTION("""COMPUTED_VALUE"""),"2022-03-19 18:32:37 UTC")</f>
        <v>2022-03-19 18:32:37 UTC</v>
      </c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</row>
    <row r="7615">
      <c r="A7615" s="2" t="s">
        <v>8221</v>
      </c>
      <c r="B7615" s="1"/>
      <c r="C7615" s="1"/>
      <c r="D7615" s="1"/>
      <c r="E7615" s="1"/>
      <c r="F7615" s="1" t="str">
        <f>IFERROR(__xludf.DUMMYFUNCTION("""COMPUTED_VALUE"""),"2022-03-19 17:57:59 UTC")</f>
        <v>2022-03-19 17:57:59 UTC</v>
      </c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</row>
    <row r="7616">
      <c r="A7616" s="2" t="s">
        <v>8222</v>
      </c>
      <c r="B7616" s="1"/>
      <c r="C7616" s="1"/>
      <c r="D7616" s="1"/>
      <c r="E7616" s="1"/>
      <c r="F7616" s="1" t="str">
        <f>IFERROR(__xludf.DUMMYFUNCTION("""COMPUTED_VALUE"""),"2022-03-19 17:51:45 UTC")</f>
        <v>2022-03-19 17:51:45 UTC</v>
      </c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</row>
    <row r="7617">
      <c r="A7617" s="2" t="s">
        <v>8223</v>
      </c>
      <c r="B7617" s="1"/>
      <c r="C7617" s="1"/>
      <c r="D7617" s="1"/>
      <c r="E7617" s="1"/>
      <c r="F7617" s="1" t="str">
        <f>IFERROR(__xludf.DUMMYFUNCTION("""COMPUTED_VALUE"""),"2022-03-19 17:49:12 UTC")</f>
        <v>2022-03-19 17:49:12 UTC</v>
      </c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</row>
    <row r="7618">
      <c r="A7618" s="2" t="s">
        <v>8224</v>
      </c>
      <c r="B7618" s="1"/>
      <c r="C7618" s="1"/>
      <c r="D7618" s="1"/>
      <c r="E7618" s="1"/>
      <c r="F7618" s="1" t="str">
        <f>IFERROR(__xludf.DUMMYFUNCTION("""COMPUTED_VALUE"""),"2022-03-19 17:47:12 UTC")</f>
        <v>2022-03-19 17:47:12 UTC</v>
      </c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</row>
    <row r="7619">
      <c r="A7619" s="2" t="s">
        <v>8225</v>
      </c>
      <c r="B7619" s="1"/>
      <c r="C7619" s="1"/>
      <c r="D7619" s="1"/>
      <c r="E7619" s="1"/>
      <c r="F7619" s="1" t="str">
        <f>IFERROR(__xludf.DUMMYFUNCTION("""COMPUTED_VALUE"""),"2022-03-19 17:38:38 UTC")</f>
        <v>2022-03-19 17:38:38 UTC</v>
      </c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</row>
    <row r="7620">
      <c r="A7620" s="2" t="s">
        <v>8226</v>
      </c>
      <c r="B7620" s="1"/>
      <c r="C7620" s="1"/>
      <c r="D7620" s="1"/>
      <c r="E7620" s="1"/>
      <c r="F7620" s="1" t="str">
        <f>IFERROR(__xludf.DUMMYFUNCTION("""COMPUTED_VALUE"""),"2022-03-19 17:08:56 UTC")</f>
        <v>2022-03-19 17:08:56 UTC</v>
      </c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</row>
    <row r="7621">
      <c r="A7621" s="2" t="s">
        <v>8227</v>
      </c>
      <c r="B7621" s="1"/>
      <c r="C7621" s="1"/>
      <c r="D7621" s="1"/>
      <c r="E7621" s="1"/>
      <c r="F7621" s="1" t="str">
        <f>IFERROR(__xludf.DUMMYFUNCTION("""COMPUTED_VALUE"""),"2022-03-19 16:39:28 UTC")</f>
        <v>2022-03-19 16:39:28 UTC</v>
      </c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</row>
    <row r="7622">
      <c r="A7622" s="2" t="s">
        <v>8228</v>
      </c>
      <c r="B7622" s="1"/>
      <c r="C7622" s="1"/>
      <c r="D7622" s="1"/>
      <c r="E7622" s="1"/>
      <c r="F7622" s="1" t="str">
        <f>IFERROR(__xludf.DUMMYFUNCTION("""COMPUTED_VALUE"""),"2022-03-19 16:21:36 UTC")</f>
        <v>2022-03-19 16:21:36 UTC</v>
      </c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</row>
    <row r="7623">
      <c r="A7623" s="2" t="s">
        <v>8229</v>
      </c>
      <c r="B7623" s="1"/>
      <c r="C7623" s="1"/>
      <c r="D7623" s="1"/>
      <c r="E7623" s="1"/>
      <c r="F7623" s="1" t="str">
        <f>IFERROR(__xludf.DUMMYFUNCTION("""COMPUTED_VALUE"""),"2022-03-19 15:53:32 UTC")</f>
        <v>2022-03-19 15:53:32 UTC</v>
      </c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</row>
    <row r="7624">
      <c r="A7624" s="2" t="s">
        <v>8230</v>
      </c>
      <c r="B7624" s="1"/>
      <c r="C7624" s="1"/>
      <c r="D7624" s="1"/>
      <c r="E7624" s="1"/>
      <c r="F7624" s="1" t="str">
        <f>IFERROR(__xludf.DUMMYFUNCTION("""COMPUTED_VALUE"""),"2022-03-19 15:36:00 UTC")</f>
        <v>2022-03-19 15:36:00 UTC</v>
      </c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</row>
    <row r="7625">
      <c r="A7625" s="2" t="s">
        <v>8231</v>
      </c>
      <c r="B7625" s="1"/>
      <c r="C7625" s="1"/>
      <c r="D7625" s="1"/>
      <c r="E7625" s="1"/>
      <c r="F7625" s="1" t="str">
        <f>IFERROR(__xludf.DUMMYFUNCTION("""COMPUTED_VALUE"""),"2022-03-19 15:35:27 UTC")</f>
        <v>2022-03-19 15:35:27 UTC</v>
      </c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</row>
    <row r="7626">
      <c r="A7626" s="2" t="s">
        <v>8232</v>
      </c>
      <c r="B7626" s="1"/>
      <c r="C7626" s="1"/>
      <c r="D7626" s="1"/>
      <c r="E7626" s="1"/>
      <c r="F7626" s="1" t="str">
        <f>IFERROR(__xludf.DUMMYFUNCTION("""COMPUTED_VALUE"""),"2022-03-19 14:38:18 UTC")</f>
        <v>2022-03-19 14:38:18 UTC</v>
      </c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</row>
    <row r="7627">
      <c r="A7627" s="2" t="s">
        <v>8233</v>
      </c>
      <c r="B7627" s="1"/>
      <c r="C7627" s="1"/>
      <c r="D7627" s="1"/>
      <c r="E7627" s="1"/>
      <c r="F7627" s="1" t="str">
        <f>IFERROR(__xludf.DUMMYFUNCTION("""COMPUTED_VALUE"""),"2022-03-19 14:35:39 UTC")</f>
        <v>2022-03-19 14:35:39 UTC</v>
      </c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</row>
    <row r="7628">
      <c r="A7628" s="2" t="s">
        <v>8234</v>
      </c>
      <c r="B7628" s="1"/>
      <c r="C7628" s="1"/>
      <c r="D7628" s="1"/>
      <c r="E7628" s="1"/>
      <c r="F7628" s="1" t="str">
        <f>IFERROR(__xludf.DUMMYFUNCTION("""COMPUTED_VALUE"""),"2022-03-19 14:16:20 UTC")</f>
        <v>2022-03-19 14:16:20 UTC</v>
      </c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</row>
    <row r="7629">
      <c r="A7629" s="2" t="s">
        <v>8235</v>
      </c>
      <c r="B7629" s="1"/>
      <c r="C7629" s="1"/>
      <c r="D7629" s="1"/>
      <c r="E7629" s="1"/>
      <c r="F7629" s="1" t="str">
        <f>IFERROR(__xludf.DUMMYFUNCTION("""COMPUTED_VALUE"""),"2022-03-19 14:02:03 UTC")</f>
        <v>2022-03-19 14:02:03 UTC</v>
      </c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</row>
    <row r="7630">
      <c r="A7630" s="2" t="s">
        <v>8236</v>
      </c>
      <c r="B7630" s="1"/>
      <c r="C7630" s="1"/>
      <c r="D7630" s="1"/>
      <c r="E7630" s="1"/>
      <c r="F7630" s="1" t="str">
        <f>IFERROR(__xludf.DUMMYFUNCTION("""COMPUTED_VALUE"""),"2022-03-19 13:59:07 UTC")</f>
        <v>2022-03-19 13:59:07 UTC</v>
      </c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</row>
    <row r="7631">
      <c r="A7631" s="2" t="s">
        <v>8237</v>
      </c>
      <c r="B7631" s="1"/>
      <c r="C7631" s="1"/>
      <c r="D7631" s="1"/>
      <c r="E7631" s="1"/>
      <c r="F7631" s="1" t="str">
        <f>IFERROR(__xludf.DUMMYFUNCTION("""COMPUTED_VALUE"""),"2022-03-19 13:04:43 UTC")</f>
        <v>2022-03-19 13:04:43 UTC</v>
      </c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</row>
    <row r="7632">
      <c r="A7632" s="2" t="s">
        <v>8238</v>
      </c>
      <c r="B7632" s="1"/>
      <c r="C7632" s="1"/>
      <c r="D7632" s="1"/>
      <c r="E7632" s="1"/>
      <c r="F7632" s="1" t="str">
        <f>IFERROR(__xludf.DUMMYFUNCTION("""COMPUTED_VALUE"""),"2022-03-19 12:41:45 UTC")</f>
        <v>2022-03-19 12:41:45 UTC</v>
      </c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</row>
    <row r="7633">
      <c r="A7633" s="2" t="s">
        <v>8239</v>
      </c>
      <c r="B7633" s="1"/>
      <c r="C7633" s="1"/>
      <c r="D7633" s="1"/>
      <c r="E7633" s="1"/>
      <c r="F7633" s="1" t="str">
        <f>IFERROR(__xludf.DUMMYFUNCTION("""COMPUTED_VALUE"""),"2022-03-19 12:31:57 UTC")</f>
        <v>2022-03-19 12:31:57 UTC</v>
      </c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</row>
    <row r="7634">
      <c r="A7634" s="2" t="s">
        <v>8240</v>
      </c>
      <c r="B7634" s="1"/>
      <c r="C7634" s="1"/>
      <c r="D7634" s="1"/>
      <c r="E7634" s="1"/>
      <c r="F7634" s="1" t="str">
        <f>IFERROR(__xludf.DUMMYFUNCTION("""COMPUTED_VALUE"""),"2022-03-19 12:23:31 UTC")</f>
        <v>2022-03-19 12:23:31 UTC</v>
      </c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</row>
    <row r="7635">
      <c r="A7635" s="2" t="s">
        <v>8241</v>
      </c>
      <c r="B7635" s="1"/>
      <c r="C7635" s="1"/>
      <c r="D7635" s="1"/>
      <c r="E7635" s="1"/>
      <c r="F7635" s="1" t="str">
        <f>IFERROR(__xludf.DUMMYFUNCTION("""COMPUTED_VALUE"""),"2022-03-19 12:14:36 UTC")</f>
        <v>2022-03-19 12:14:36 UTC</v>
      </c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</row>
    <row r="7636">
      <c r="A7636" s="2" t="s">
        <v>8242</v>
      </c>
      <c r="B7636" s="1"/>
      <c r="C7636" s="1"/>
      <c r="D7636" s="1"/>
      <c r="E7636" s="1"/>
      <c r="F7636" s="1" t="str">
        <f>IFERROR(__xludf.DUMMYFUNCTION("""COMPUTED_VALUE"""),"2022-03-19 12:14:04 UTC")</f>
        <v>2022-03-19 12:14:04 UTC</v>
      </c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</row>
    <row r="7637">
      <c r="A7637" s="2" t="s">
        <v>8243</v>
      </c>
      <c r="B7637" s="1"/>
      <c r="C7637" s="1"/>
      <c r="D7637" s="1"/>
      <c r="E7637" s="1"/>
      <c r="F7637" s="1" t="str">
        <f>IFERROR(__xludf.DUMMYFUNCTION("""COMPUTED_VALUE"""),"2022-03-19 11:42:04 UTC")</f>
        <v>2022-03-19 11:42:04 UTC</v>
      </c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</row>
    <row r="7638">
      <c r="A7638" s="2" t="s">
        <v>8244</v>
      </c>
      <c r="B7638" s="1"/>
      <c r="C7638" s="1"/>
      <c r="D7638" s="1"/>
      <c r="E7638" s="1"/>
      <c r="F7638" s="1" t="str">
        <f>IFERROR(__xludf.DUMMYFUNCTION("""COMPUTED_VALUE"""),"2022-03-19 11:41:51 UTC")</f>
        <v>2022-03-19 11:41:51 UTC</v>
      </c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</row>
    <row r="7639">
      <c r="A7639" s="2" t="s">
        <v>8245</v>
      </c>
      <c r="B7639" s="1"/>
      <c r="C7639" s="1"/>
      <c r="D7639" s="1"/>
      <c r="E7639" s="1"/>
      <c r="F7639" s="1" t="str">
        <f>IFERROR(__xludf.DUMMYFUNCTION("""COMPUTED_VALUE"""),"2022-03-19 11:31:24 UTC")</f>
        <v>2022-03-19 11:31:24 UTC</v>
      </c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</row>
    <row r="7640">
      <c r="A7640" s="2" t="s">
        <v>8246</v>
      </c>
      <c r="B7640" s="1"/>
      <c r="C7640" s="1"/>
      <c r="D7640" s="1"/>
      <c r="E7640" s="1"/>
      <c r="F7640" s="1" t="str">
        <f>IFERROR(__xludf.DUMMYFUNCTION("""COMPUTED_VALUE"""),"2022-03-19 11:16:12 UTC")</f>
        <v>2022-03-19 11:16:12 UTC</v>
      </c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</row>
    <row r="7641">
      <c r="A7641" s="2" t="s">
        <v>8247</v>
      </c>
      <c r="B7641" s="1"/>
      <c r="C7641" s="1"/>
      <c r="D7641" s="1"/>
      <c r="E7641" s="1"/>
      <c r="F7641" s="1" t="str">
        <f>IFERROR(__xludf.DUMMYFUNCTION("""COMPUTED_VALUE"""),"2022-03-19 10:46:10 UTC")</f>
        <v>2022-03-19 10:46:10 UTC</v>
      </c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</row>
    <row r="7642">
      <c r="A7642" s="2" t="s">
        <v>8248</v>
      </c>
      <c r="B7642" s="1"/>
      <c r="C7642" s="1"/>
      <c r="D7642" s="1"/>
      <c r="E7642" s="1"/>
      <c r="F7642" s="1" t="str">
        <f>IFERROR(__xludf.DUMMYFUNCTION("""COMPUTED_VALUE"""),"2022-03-19 10:01:10 UTC")</f>
        <v>2022-03-19 10:01:10 UTC</v>
      </c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</row>
    <row r="7643">
      <c r="A7643" s="2" t="s">
        <v>8249</v>
      </c>
      <c r="B7643" s="1"/>
      <c r="C7643" s="1"/>
      <c r="D7643" s="1"/>
      <c r="E7643" s="1"/>
      <c r="F7643" s="1" t="str">
        <f>IFERROR(__xludf.DUMMYFUNCTION("""COMPUTED_VALUE"""),"2022-03-19 09:55:23 UTC")</f>
        <v>2022-03-19 09:55:23 UTC</v>
      </c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</row>
    <row r="7644">
      <c r="A7644" s="2" t="s">
        <v>8250</v>
      </c>
      <c r="B7644" s="1"/>
      <c r="C7644" s="1"/>
      <c r="D7644" s="1"/>
      <c r="E7644" s="1"/>
      <c r="F7644" s="1" t="str">
        <f>IFERROR(__xludf.DUMMYFUNCTION("""COMPUTED_VALUE"""),"2022-03-19 09:49:48 UTC")</f>
        <v>2022-03-19 09:49:48 UTC</v>
      </c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</row>
    <row r="7645">
      <c r="A7645" s="2" t="s">
        <v>8251</v>
      </c>
      <c r="B7645" s="1"/>
      <c r="C7645" s="1"/>
      <c r="D7645" s="1"/>
      <c r="E7645" s="1"/>
      <c r="F7645" s="1" t="str">
        <f>IFERROR(__xludf.DUMMYFUNCTION("""COMPUTED_VALUE"""),"2022-03-19 09:44:58 UTC")</f>
        <v>2022-03-19 09:44:58 UTC</v>
      </c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</row>
    <row r="7646">
      <c r="A7646" s="2" t="s">
        <v>8252</v>
      </c>
      <c r="B7646" s="1"/>
      <c r="C7646" s="1"/>
      <c r="D7646" s="1"/>
      <c r="E7646" s="1"/>
      <c r="F7646" s="1" t="str">
        <f>IFERROR(__xludf.DUMMYFUNCTION("""COMPUTED_VALUE"""),"2022-03-19 09:44:01 UTC")</f>
        <v>2022-03-19 09:44:01 UTC</v>
      </c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</row>
    <row r="7647">
      <c r="A7647" s="2" t="s">
        <v>8253</v>
      </c>
      <c r="B7647" s="1"/>
      <c r="C7647" s="1"/>
      <c r="D7647" s="1"/>
      <c r="E7647" s="1"/>
      <c r="F7647" s="1" t="str">
        <f>IFERROR(__xludf.DUMMYFUNCTION("""COMPUTED_VALUE"""),"2022-03-19 07:00:32 UTC")</f>
        <v>2022-03-19 07:00:32 UTC</v>
      </c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</row>
    <row r="7648">
      <c r="A7648" s="2" t="s">
        <v>8254</v>
      </c>
      <c r="B7648" s="1"/>
      <c r="C7648" s="1"/>
      <c r="D7648" s="1"/>
      <c r="E7648" s="1"/>
      <c r="F7648" s="1" t="str">
        <f>IFERROR(__xludf.DUMMYFUNCTION("""COMPUTED_VALUE"""),"2022-03-19 06:58:43 UTC")</f>
        <v>2022-03-19 06:58:43 UTC</v>
      </c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</row>
    <row r="7649">
      <c r="A7649" s="2" t="s">
        <v>8255</v>
      </c>
      <c r="B7649" s="1"/>
      <c r="C7649" s="1"/>
      <c r="D7649" s="1"/>
      <c r="E7649" s="1"/>
      <c r="F7649" s="1" t="str">
        <f>IFERROR(__xludf.DUMMYFUNCTION("""COMPUTED_VALUE"""),"2022-03-19 06:46:32 UTC")</f>
        <v>2022-03-19 06:46:32 UTC</v>
      </c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</row>
    <row r="7650">
      <c r="A7650" s="2" t="s">
        <v>8256</v>
      </c>
      <c r="B7650" s="1"/>
      <c r="C7650" s="1"/>
      <c r="D7650" s="1"/>
      <c r="E7650" s="1"/>
      <c r="F7650" s="1" t="str">
        <f>IFERROR(__xludf.DUMMYFUNCTION("""COMPUTED_VALUE"""),"2022-03-19 06:32:51 UTC")</f>
        <v>2022-03-19 06:32:51 UTC</v>
      </c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</row>
    <row r="7651">
      <c r="A7651" s="2" t="s">
        <v>8257</v>
      </c>
      <c r="B7651" s="1"/>
      <c r="C7651" s="1"/>
      <c r="D7651" s="1"/>
      <c r="E7651" s="1"/>
      <c r="F7651" s="1" t="str">
        <f>IFERROR(__xludf.DUMMYFUNCTION("""COMPUTED_VALUE"""),"2022-03-19 06:32:30 UTC")</f>
        <v>2022-03-19 06:32:30 UTC</v>
      </c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</row>
    <row r="7652">
      <c r="A7652" s="2" t="s">
        <v>8258</v>
      </c>
      <c r="B7652" s="1"/>
      <c r="C7652" s="1"/>
      <c r="D7652" s="1"/>
      <c r="E7652" s="1"/>
      <c r="F7652" s="1" t="str">
        <f>IFERROR(__xludf.DUMMYFUNCTION("""COMPUTED_VALUE"""),"2022-03-19 06:25:44 UTC")</f>
        <v>2022-03-19 06:25:44 UTC</v>
      </c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</row>
    <row r="7653">
      <c r="A7653" s="2" t="s">
        <v>8259</v>
      </c>
      <c r="B7653" s="1"/>
      <c r="C7653" s="1"/>
      <c r="D7653" s="1"/>
      <c r="E7653" s="1"/>
      <c r="F7653" s="1" t="str">
        <f>IFERROR(__xludf.DUMMYFUNCTION("""COMPUTED_VALUE"""),"2022-03-19 06:21:08 UTC")</f>
        <v>2022-03-19 06:21:08 UTC</v>
      </c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</row>
    <row r="7654">
      <c r="A7654" s="2" t="s">
        <v>8260</v>
      </c>
      <c r="B7654" s="1"/>
      <c r="C7654" s="1"/>
      <c r="D7654" s="1"/>
      <c r="E7654" s="1"/>
      <c r="F7654" s="1" t="str">
        <f>IFERROR(__xludf.DUMMYFUNCTION("""COMPUTED_VALUE"""),"2022-03-19 05:56:27 UTC")</f>
        <v>2022-03-19 05:56:27 UTC</v>
      </c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</row>
    <row r="7655">
      <c r="A7655" s="2" t="s">
        <v>8260</v>
      </c>
      <c r="B7655" s="1"/>
      <c r="C7655" s="1"/>
      <c r="D7655" s="1"/>
      <c r="E7655" s="1"/>
      <c r="F7655" s="1" t="str">
        <f>IFERROR(__xludf.DUMMYFUNCTION("""COMPUTED_VALUE"""),"2022-03-19 05:56:27 UTC")</f>
        <v>2022-03-19 05:56:27 UTC</v>
      </c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</row>
    <row r="7656">
      <c r="A7656" s="2" t="s">
        <v>8261</v>
      </c>
      <c r="B7656" s="1"/>
      <c r="C7656" s="1"/>
      <c r="D7656" s="1"/>
      <c r="E7656" s="1"/>
      <c r="F7656" s="1" t="str">
        <f>IFERROR(__xludf.DUMMYFUNCTION("""COMPUTED_VALUE"""),"2022-03-19 05:19:58 UTC")</f>
        <v>2022-03-19 05:19:58 UTC</v>
      </c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</row>
    <row r="7657">
      <c r="A7657" s="2" t="s">
        <v>8262</v>
      </c>
      <c r="B7657" s="1"/>
      <c r="C7657" s="1"/>
      <c r="D7657" s="1"/>
      <c r="E7657" s="1"/>
      <c r="F7657" s="1" t="str">
        <f>IFERROR(__xludf.DUMMYFUNCTION("""COMPUTED_VALUE"""),"2022-03-19 05:19:50 UTC")</f>
        <v>2022-03-19 05:19:50 UTC</v>
      </c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</row>
    <row r="7658">
      <c r="A7658" s="2" t="s">
        <v>8263</v>
      </c>
      <c r="B7658" s="1"/>
      <c r="C7658" s="1"/>
      <c r="D7658" s="1"/>
      <c r="E7658" s="1"/>
      <c r="F7658" s="1" t="str">
        <f>IFERROR(__xludf.DUMMYFUNCTION("""COMPUTED_VALUE"""),"2022-03-19 05:18:41 UTC")</f>
        <v>2022-03-19 05:18:41 UTC</v>
      </c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</row>
    <row r="7659">
      <c r="A7659" s="2" t="s">
        <v>8264</v>
      </c>
      <c r="B7659" s="1"/>
      <c r="C7659" s="1"/>
      <c r="D7659" s="1"/>
      <c r="E7659" s="1"/>
      <c r="F7659" s="1" t="str">
        <f>IFERROR(__xludf.DUMMYFUNCTION("""COMPUTED_VALUE"""),"2022-03-19 04:36:09 UTC")</f>
        <v>2022-03-19 04:36:09 UTC</v>
      </c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</row>
    <row r="7660">
      <c r="A7660" s="2" t="s">
        <v>8265</v>
      </c>
      <c r="B7660" s="1"/>
      <c r="C7660" s="1"/>
      <c r="D7660" s="1"/>
      <c r="E7660" s="1"/>
      <c r="F7660" s="1" t="str">
        <f>IFERROR(__xludf.DUMMYFUNCTION("""COMPUTED_VALUE"""),"2022-03-19 04:35:36 UTC")</f>
        <v>2022-03-19 04:35:36 UTC</v>
      </c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</row>
    <row r="7661">
      <c r="A7661" s="2" t="s">
        <v>8266</v>
      </c>
      <c r="B7661" s="1"/>
      <c r="C7661" s="1"/>
      <c r="D7661" s="1"/>
      <c r="E7661" s="1"/>
      <c r="F7661" s="1" t="str">
        <f>IFERROR(__xludf.DUMMYFUNCTION("""COMPUTED_VALUE"""),"2022-03-19 04:31:51 UTC")</f>
        <v>2022-03-19 04:31:51 UTC</v>
      </c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</row>
    <row r="7662">
      <c r="A7662" s="2" t="s">
        <v>8267</v>
      </c>
      <c r="B7662" s="1"/>
      <c r="C7662" s="1"/>
      <c r="D7662" s="1"/>
      <c r="E7662" s="1"/>
      <c r="F7662" s="1" t="str">
        <f>IFERROR(__xludf.DUMMYFUNCTION("""COMPUTED_VALUE"""),"2022-03-19 04:09:27 UTC")</f>
        <v>2022-03-19 04:09:27 UTC</v>
      </c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</row>
    <row r="7663">
      <c r="A7663" s="2" t="s">
        <v>8268</v>
      </c>
      <c r="B7663" s="1"/>
      <c r="C7663" s="1"/>
      <c r="D7663" s="1"/>
      <c r="E7663" s="1"/>
      <c r="F7663" s="1" t="str">
        <f>IFERROR(__xludf.DUMMYFUNCTION("""COMPUTED_VALUE"""),"2022-03-19 03:54:54 UTC")</f>
        <v>2022-03-19 03:54:54 UTC</v>
      </c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</row>
    <row r="7664">
      <c r="A7664" s="2" t="s">
        <v>8269</v>
      </c>
      <c r="B7664" s="1"/>
      <c r="C7664" s="1"/>
      <c r="D7664" s="1"/>
      <c r="E7664" s="1"/>
      <c r="F7664" s="1" t="str">
        <f>IFERROR(__xludf.DUMMYFUNCTION("""COMPUTED_VALUE"""),"2022-03-19 03:52:35 UTC")</f>
        <v>2022-03-19 03:52:35 UTC</v>
      </c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</row>
    <row r="7665">
      <c r="A7665" s="2" t="s">
        <v>8270</v>
      </c>
      <c r="B7665" s="1"/>
      <c r="C7665" s="1"/>
      <c r="D7665" s="1"/>
      <c r="E7665" s="1"/>
      <c r="F7665" s="1" t="str">
        <f>IFERROR(__xludf.DUMMYFUNCTION("""COMPUTED_VALUE"""),"2022-03-19 03:51:18 UTC")</f>
        <v>2022-03-19 03:51:18 UTC</v>
      </c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</row>
    <row r="7666">
      <c r="A7666" s="2" t="s">
        <v>8271</v>
      </c>
      <c r="B7666" s="1"/>
      <c r="C7666" s="1"/>
      <c r="D7666" s="1"/>
      <c r="E7666" s="1"/>
      <c r="F7666" s="1" t="str">
        <f>IFERROR(__xludf.DUMMYFUNCTION("""COMPUTED_VALUE"""),"2022-03-19 03:46:38 UTC")</f>
        <v>2022-03-19 03:46:38 UTC</v>
      </c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</row>
    <row r="7667">
      <c r="A7667" s="2" t="s">
        <v>8272</v>
      </c>
      <c r="B7667" s="1"/>
      <c r="C7667" s="1"/>
      <c r="D7667" s="1"/>
      <c r="E7667" s="1"/>
      <c r="F7667" s="1" t="str">
        <f>IFERROR(__xludf.DUMMYFUNCTION("""COMPUTED_VALUE"""),"2022-03-19 03:32:27 UTC")</f>
        <v>2022-03-19 03:32:27 UTC</v>
      </c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</row>
    <row r="7668">
      <c r="A7668" s="2" t="s">
        <v>8273</v>
      </c>
      <c r="B7668" s="1"/>
      <c r="C7668" s="1"/>
      <c r="D7668" s="1"/>
      <c r="E7668" s="1"/>
      <c r="F7668" s="1" t="str">
        <f>IFERROR(__xludf.DUMMYFUNCTION("""COMPUTED_VALUE"""),"2022-03-19 03:00:44 UTC")</f>
        <v>2022-03-19 03:00:44 UTC</v>
      </c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</row>
    <row r="7669">
      <c r="A7669" s="2" t="s">
        <v>8274</v>
      </c>
      <c r="B7669" s="1"/>
      <c r="C7669" s="1"/>
      <c r="D7669" s="1"/>
      <c r="E7669" s="1"/>
      <c r="F7669" s="1" t="str">
        <f>IFERROR(__xludf.DUMMYFUNCTION("""COMPUTED_VALUE"""),"2022-03-19 02:28:54 UTC")</f>
        <v>2022-03-19 02:28:54 UTC</v>
      </c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</row>
    <row r="7670">
      <c r="A7670" s="2" t="s">
        <v>8275</v>
      </c>
      <c r="B7670" s="1"/>
      <c r="C7670" s="1"/>
      <c r="D7670" s="1"/>
      <c r="E7670" s="1"/>
      <c r="F7670" s="1" t="str">
        <f>IFERROR(__xludf.DUMMYFUNCTION("""COMPUTED_VALUE"""),"2022-03-19 02:28:16 UTC")</f>
        <v>2022-03-19 02:28:16 UTC</v>
      </c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</row>
    <row r="7671">
      <c r="A7671" s="2" t="s">
        <v>8276</v>
      </c>
      <c r="B7671" s="1"/>
      <c r="C7671" s="1"/>
      <c r="D7671" s="1"/>
      <c r="E7671" s="1"/>
      <c r="F7671" s="1" t="str">
        <f>IFERROR(__xludf.DUMMYFUNCTION("""COMPUTED_VALUE"""),"2022-03-19 02:26:09 UTC")</f>
        <v>2022-03-19 02:26:09 UTC</v>
      </c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</row>
    <row r="7672">
      <c r="A7672" s="2" t="s">
        <v>8277</v>
      </c>
      <c r="B7672" s="1"/>
      <c r="C7672" s="1"/>
      <c r="D7672" s="1"/>
      <c r="E7672" s="1"/>
      <c r="F7672" s="1" t="str">
        <f>IFERROR(__xludf.DUMMYFUNCTION("""COMPUTED_VALUE"""),"2022-03-19 02:23:59 UTC")</f>
        <v>2022-03-19 02:23:59 UTC</v>
      </c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</row>
    <row r="7673">
      <c r="A7673" s="2" t="s">
        <v>8278</v>
      </c>
      <c r="B7673" s="1"/>
      <c r="C7673" s="1"/>
      <c r="D7673" s="1"/>
      <c r="E7673" s="1"/>
      <c r="F7673" s="1" t="str">
        <f>IFERROR(__xludf.DUMMYFUNCTION("""COMPUTED_VALUE"""),"2022-03-19 02:23:47 UTC")</f>
        <v>2022-03-19 02:23:47 UTC</v>
      </c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</row>
    <row r="7674">
      <c r="A7674" s="2" t="s">
        <v>8279</v>
      </c>
      <c r="B7674" s="1"/>
      <c r="C7674" s="1"/>
      <c r="D7674" s="1"/>
      <c r="E7674" s="1"/>
      <c r="F7674" s="1" t="str">
        <f>IFERROR(__xludf.DUMMYFUNCTION("""COMPUTED_VALUE"""),"2022-03-19 01:57:27 UTC")</f>
        <v>2022-03-19 01:57:27 UTC</v>
      </c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</row>
    <row r="7675">
      <c r="A7675" s="2" t="s">
        <v>8280</v>
      </c>
      <c r="B7675" s="1"/>
      <c r="C7675" s="1"/>
      <c r="D7675" s="1"/>
      <c r="E7675" s="1"/>
      <c r="F7675" s="1" t="str">
        <f>IFERROR(__xludf.DUMMYFUNCTION("""COMPUTED_VALUE"""),"2022-03-18 20:31:44 UTC")</f>
        <v>2022-03-18 20:31:44 UTC</v>
      </c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</row>
    <row r="7676">
      <c r="A7676" s="2" t="s">
        <v>8281</v>
      </c>
      <c r="B7676" s="1"/>
      <c r="C7676" s="1"/>
      <c r="D7676" s="1"/>
      <c r="E7676" s="1"/>
      <c r="F7676" s="1" t="str">
        <f>IFERROR(__xludf.DUMMYFUNCTION("""COMPUTED_VALUE"""),"2022-03-18 20:02:07 UTC")</f>
        <v>2022-03-18 20:02:07 UTC</v>
      </c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</row>
    <row r="7677">
      <c r="A7677" s="2" t="s">
        <v>8282</v>
      </c>
      <c r="B7677" s="1"/>
      <c r="C7677" s="1"/>
      <c r="D7677" s="1"/>
      <c r="E7677" s="1"/>
      <c r="F7677" s="1" t="str">
        <f>IFERROR(__xludf.DUMMYFUNCTION("""COMPUTED_VALUE"""),"2022-03-18 20:00:25 UTC")</f>
        <v>2022-03-18 20:00:25 UTC</v>
      </c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</row>
    <row r="7678">
      <c r="A7678" s="2" t="s">
        <v>8283</v>
      </c>
      <c r="B7678" s="1"/>
      <c r="C7678" s="1"/>
      <c r="D7678" s="1"/>
      <c r="E7678" s="1"/>
      <c r="F7678" s="1" t="str">
        <f>IFERROR(__xludf.DUMMYFUNCTION("""COMPUTED_VALUE"""),"2022-03-18 19:57:02 UTC")</f>
        <v>2022-03-18 19:57:02 UTC</v>
      </c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</row>
    <row r="7679">
      <c r="A7679" s="2" t="s">
        <v>8284</v>
      </c>
      <c r="B7679" s="1"/>
      <c r="C7679" s="1"/>
      <c r="D7679" s="1"/>
      <c r="E7679" s="1"/>
      <c r="F7679" s="1" t="str">
        <f>IFERROR(__xludf.DUMMYFUNCTION("""COMPUTED_VALUE"""),"2022-03-18 19:49:28 UTC")</f>
        <v>2022-03-18 19:49:28 UTC</v>
      </c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</row>
    <row r="7680">
      <c r="A7680" s="2" t="s">
        <v>8285</v>
      </c>
      <c r="B7680" s="1"/>
      <c r="C7680" s="1"/>
      <c r="D7680" s="1"/>
      <c r="E7680" s="1"/>
      <c r="F7680" s="1" t="str">
        <f>IFERROR(__xludf.DUMMYFUNCTION("""COMPUTED_VALUE"""),"2022-03-18 19:48:57 UTC")</f>
        <v>2022-03-18 19:48:57 UTC</v>
      </c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</row>
    <row r="7681">
      <c r="A7681" s="2" t="s">
        <v>8286</v>
      </c>
      <c r="B7681" s="1"/>
      <c r="C7681" s="1"/>
      <c r="D7681" s="1"/>
      <c r="E7681" s="1"/>
      <c r="F7681" s="1" t="str">
        <f>IFERROR(__xludf.DUMMYFUNCTION("""COMPUTED_VALUE"""),"2022-03-18 19:23:38 UTC")</f>
        <v>2022-03-18 19:23:38 UTC</v>
      </c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</row>
    <row r="7682">
      <c r="A7682" s="2" t="s">
        <v>8287</v>
      </c>
      <c r="B7682" s="1"/>
      <c r="C7682" s="1"/>
      <c r="D7682" s="1"/>
      <c r="E7682" s="1"/>
      <c r="F7682" s="1" t="str">
        <f>IFERROR(__xludf.DUMMYFUNCTION("""COMPUTED_VALUE"""),"2022-03-18 19:12:52 UTC")</f>
        <v>2022-03-18 19:12:52 UTC</v>
      </c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</row>
    <row r="7683">
      <c r="A7683" s="2" t="s">
        <v>8288</v>
      </c>
      <c r="B7683" s="1"/>
      <c r="C7683" s="1"/>
      <c r="D7683" s="1"/>
      <c r="E7683" s="1"/>
      <c r="F7683" s="1" t="str">
        <f>IFERROR(__xludf.DUMMYFUNCTION("""COMPUTED_VALUE"""),"2022-03-18 19:04:38 UTC")</f>
        <v>2022-03-18 19:04:38 UTC</v>
      </c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</row>
    <row r="7684">
      <c r="A7684" s="2" t="s">
        <v>8289</v>
      </c>
      <c r="B7684" s="1"/>
      <c r="C7684" s="1"/>
      <c r="D7684" s="1"/>
      <c r="E7684" s="1"/>
      <c r="F7684" s="1" t="str">
        <f>IFERROR(__xludf.DUMMYFUNCTION("""COMPUTED_VALUE"""),"2022-03-18 18:04:09 UTC")</f>
        <v>2022-03-18 18:04:09 UTC</v>
      </c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</row>
    <row r="7685">
      <c r="A7685" s="2" t="s">
        <v>8290</v>
      </c>
      <c r="B7685" s="1"/>
      <c r="C7685" s="1"/>
      <c r="D7685" s="1"/>
      <c r="E7685" s="1"/>
      <c r="F7685" s="1" t="str">
        <f>IFERROR(__xludf.DUMMYFUNCTION("""COMPUTED_VALUE"""),"2022-03-18 17:36:45 UTC")</f>
        <v>2022-03-18 17:36:45 UTC</v>
      </c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</row>
    <row r="7686">
      <c r="A7686" s="2" t="s">
        <v>8291</v>
      </c>
      <c r="B7686" s="1"/>
      <c r="C7686" s="1"/>
      <c r="D7686" s="1"/>
      <c r="E7686" s="1"/>
      <c r="F7686" s="1" t="str">
        <f>IFERROR(__xludf.DUMMYFUNCTION("""COMPUTED_VALUE"""),"2022-03-18 17:36:03 UTC")</f>
        <v>2022-03-18 17:36:03 UTC</v>
      </c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</row>
    <row r="7687">
      <c r="A7687" s="2" t="s">
        <v>8292</v>
      </c>
      <c r="B7687" s="1"/>
      <c r="C7687" s="1"/>
      <c r="D7687" s="1"/>
      <c r="E7687" s="1"/>
      <c r="F7687" s="1" t="str">
        <f>IFERROR(__xludf.DUMMYFUNCTION("""COMPUTED_VALUE"""),"2022-03-18 17:33:04 UTC")</f>
        <v>2022-03-18 17:33:04 UTC</v>
      </c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</row>
    <row r="7688">
      <c r="A7688" s="2" t="s">
        <v>8293</v>
      </c>
      <c r="B7688" s="1"/>
      <c r="C7688" s="1"/>
      <c r="D7688" s="1"/>
      <c r="E7688" s="1"/>
      <c r="F7688" s="1" t="str">
        <f>IFERROR(__xludf.DUMMYFUNCTION("""COMPUTED_VALUE"""),"2022-03-18 17:31:24 UTC")</f>
        <v>2022-03-18 17:31:24 UTC</v>
      </c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</row>
    <row r="7689">
      <c r="A7689" s="2" t="s">
        <v>8294</v>
      </c>
      <c r="B7689" s="1"/>
      <c r="C7689" s="1"/>
      <c r="D7689" s="1"/>
      <c r="E7689" s="1"/>
      <c r="F7689" s="1" t="str">
        <f>IFERROR(__xludf.DUMMYFUNCTION("""COMPUTED_VALUE"""),"2022-03-18 17:27:32 UTC")</f>
        <v>2022-03-18 17:27:32 UTC</v>
      </c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</row>
    <row r="7690">
      <c r="A7690" s="2" t="s">
        <v>8295</v>
      </c>
      <c r="B7690" s="1"/>
      <c r="C7690" s="1"/>
      <c r="D7690" s="1"/>
      <c r="E7690" s="1"/>
      <c r="F7690" s="1" t="str">
        <f>IFERROR(__xludf.DUMMYFUNCTION("""COMPUTED_VALUE"""),"2022-03-18 16:28:38 UTC")</f>
        <v>2022-03-18 16:28:38 UTC</v>
      </c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</row>
    <row r="7691">
      <c r="A7691" s="2" t="s">
        <v>8296</v>
      </c>
      <c r="B7691" s="1"/>
      <c r="C7691" s="1"/>
      <c r="D7691" s="1"/>
      <c r="E7691" s="1"/>
      <c r="F7691" s="1" t="str">
        <f>IFERROR(__xludf.DUMMYFUNCTION("""COMPUTED_VALUE"""),"2022-03-18 16:17:00 UTC")</f>
        <v>2022-03-18 16:17:00 UTC</v>
      </c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</row>
    <row r="7692">
      <c r="A7692" s="2" t="s">
        <v>8297</v>
      </c>
      <c r="B7692" s="1"/>
      <c r="C7692" s="1"/>
      <c r="D7692" s="1"/>
      <c r="E7692" s="1"/>
      <c r="F7692" s="1" t="str">
        <f>IFERROR(__xludf.DUMMYFUNCTION("""COMPUTED_VALUE"""),"2022-03-18 16:16:56 UTC")</f>
        <v>2022-03-18 16:16:56 UTC</v>
      </c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</row>
    <row r="7693">
      <c r="A7693" s="2" t="s">
        <v>8298</v>
      </c>
      <c r="B7693" s="1"/>
      <c r="C7693" s="1"/>
      <c r="D7693" s="1"/>
      <c r="E7693" s="1"/>
      <c r="F7693" s="1" t="str">
        <f>IFERROR(__xludf.DUMMYFUNCTION("""COMPUTED_VALUE"""),"2022-03-18 16:12:29 UTC")</f>
        <v>2022-03-18 16:12:29 UTC</v>
      </c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</row>
    <row r="7694">
      <c r="A7694" s="2" t="s">
        <v>8299</v>
      </c>
      <c r="B7694" s="1"/>
      <c r="C7694" s="1"/>
      <c r="D7694" s="1"/>
      <c r="E7694" s="1"/>
      <c r="F7694" s="1" t="str">
        <f>IFERROR(__xludf.DUMMYFUNCTION("""COMPUTED_VALUE"""),"2022-03-18 16:11:04 UTC")</f>
        <v>2022-03-18 16:11:04 UTC</v>
      </c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</row>
    <row r="7695">
      <c r="A7695" s="2" t="s">
        <v>8300</v>
      </c>
      <c r="B7695" s="1"/>
      <c r="C7695" s="1"/>
      <c r="D7695" s="1"/>
      <c r="E7695" s="1"/>
      <c r="F7695" s="1" t="str">
        <f>IFERROR(__xludf.DUMMYFUNCTION("""COMPUTED_VALUE"""),"2022-03-18 16:04:20 UTC")</f>
        <v>2022-03-18 16:04:20 UTC</v>
      </c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</row>
    <row r="7696">
      <c r="A7696" s="2" t="s">
        <v>8301</v>
      </c>
      <c r="B7696" s="1"/>
      <c r="C7696" s="1"/>
      <c r="D7696" s="1"/>
      <c r="E7696" s="1"/>
      <c r="F7696" s="1" t="str">
        <f>IFERROR(__xludf.DUMMYFUNCTION("""COMPUTED_VALUE"""),"2022-03-18 15:20:25 UTC")</f>
        <v>2022-03-18 15:20:25 UTC</v>
      </c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</row>
    <row r="7697">
      <c r="A7697" s="2" t="s">
        <v>8302</v>
      </c>
      <c r="B7697" s="1"/>
      <c r="C7697" s="1"/>
      <c r="D7697" s="1"/>
      <c r="E7697" s="1"/>
      <c r="F7697" s="1" t="str">
        <f>IFERROR(__xludf.DUMMYFUNCTION("""COMPUTED_VALUE"""),"2022-03-18 15:20:07 UTC")</f>
        <v>2022-03-18 15:20:07 UTC</v>
      </c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</row>
    <row r="7698">
      <c r="A7698" s="2" t="s">
        <v>8303</v>
      </c>
      <c r="B7698" s="1"/>
      <c r="C7698" s="1"/>
      <c r="D7698" s="1"/>
      <c r="E7698" s="1"/>
      <c r="F7698" s="1" t="str">
        <f>IFERROR(__xludf.DUMMYFUNCTION("""COMPUTED_VALUE"""),"2022-03-18 15:16:25 UTC")</f>
        <v>2022-03-18 15:16:25 UTC</v>
      </c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</row>
    <row r="7699">
      <c r="A7699" s="2" t="s">
        <v>8304</v>
      </c>
      <c r="B7699" s="1"/>
      <c r="C7699" s="1"/>
      <c r="D7699" s="1"/>
      <c r="E7699" s="1"/>
      <c r="F7699" s="1" t="str">
        <f>IFERROR(__xludf.DUMMYFUNCTION("""COMPUTED_VALUE"""),"2022-03-18 15:07:37 UTC")</f>
        <v>2022-03-18 15:07:37 UTC</v>
      </c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</row>
    <row r="7700">
      <c r="A7700" s="2" t="s">
        <v>8305</v>
      </c>
      <c r="B7700" s="1"/>
      <c r="C7700" s="1"/>
      <c r="D7700" s="1"/>
      <c r="E7700" s="1"/>
      <c r="F7700" s="1" t="str">
        <f>IFERROR(__xludf.DUMMYFUNCTION("""COMPUTED_VALUE"""),"2022-03-18 15:02:11 UTC")</f>
        <v>2022-03-18 15:02:11 UTC</v>
      </c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</row>
    <row r="7701">
      <c r="A7701" s="2" t="s">
        <v>8306</v>
      </c>
      <c r="B7701" s="1"/>
      <c r="C7701" s="1"/>
      <c r="D7701" s="1"/>
      <c r="E7701" s="1"/>
      <c r="F7701" s="1" t="str">
        <f>IFERROR(__xludf.DUMMYFUNCTION("""COMPUTED_VALUE"""),"2022-03-18 14:54:56 UTC")</f>
        <v>2022-03-18 14:54:56 UTC</v>
      </c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</row>
    <row r="7702">
      <c r="A7702" s="2" t="s">
        <v>8307</v>
      </c>
      <c r="B7702" s="1"/>
      <c r="C7702" s="1"/>
      <c r="D7702" s="1"/>
      <c r="E7702" s="1"/>
      <c r="F7702" s="1" t="str">
        <f>IFERROR(__xludf.DUMMYFUNCTION("""COMPUTED_VALUE"""),"2022-03-18 14:36:21 UTC")</f>
        <v>2022-03-18 14:36:21 UTC</v>
      </c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</row>
    <row r="7703">
      <c r="A7703" s="2" t="s">
        <v>8308</v>
      </c>
      <c r="B7703" s="1"/>
      <c r="C7703" s="1"/>
      <c r="D7703" s="1"/>
      <c r="E7703" s="1"/>
      <c r="F7703" s="1" t="str">
        <f>IFERROR(__xludf.DUMMYFUNCTION("""COMPUTED_VALUE"""),"2022-03-18 14:31:53 UTC")</f>
        <v>2022-03-18 14:31:53 UTC</v>
      </c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</row>
    <row r="7704">
      <c r="A7704" s="2" t="s">
        <v>8309</v>
      </c>
      <c r="B7704" s="1"/>
      <c r="C7704" s="1"/>
      <c r="D7704" s="1"/>
      <c r="E7704" s="1"/>
      <c r="F7704" s="1" t="str">
        <f>IFERROR(__xludf.DUMMYFUNCTION("""COMPUTED_VALUE"""),"2022-03-18 14:25:06 UTC")</f>
        <v>2022-03-18 14:25:06 UTC</v>
      </c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</row>
    <row r="7705">
      <c r="A7705" s="2" t="s">
        <v>8310</v>
      </c>
      <c r="B7705" s="1"/>
      <c r="C7705" s="1"/>
      <c r="D7705" s="1"/>
      <c r="E7705" s="1"/>
      <c r="F7705" s="1" t="str">
        <f>IFERROR(__xludf.DUMMYFUNCTION("""COMPUTED_VALUE"""),"2022-03-18 14:17:20 UTC")</f>
        <v>2022-03-18 14:17:20 UTC</v>
      </c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</row>
    <row r="7706">
      <c r="A7706" s="2" t="s">
        <v>8311</v>
      </c>
      <c r="B7706" s="1"/>
      <c r="C7706" s="1"/>
      <c r="D7706" s="1"/>
      <c r="E7706" s="1"/>
      <c r="F7706" s="1" t="str">
        <f>IFERROR(__xludf.DUMMYFUNCTION("""COMPUTED_VALUE"""),"2022-03-18 12:21:04 UTC")</f>
        <v>2022-03-18 12:21:04 UTC</v>
      </c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</row>
    <row r="7707">
      <c r="A7707" s="2" t="s">
        <v>8312</v>
      </c>
      <c r="B7707" s="1"/>
      <c r="C7707" s="1"/>
      <c r="D7707" s="1"/>
      <c r="E7707" s="1"/>
      <c r="F7707" s="1" t="str">
        <f>IFERROR(__xludf.DUMMYFUNCTION("""COMPUTED_VALUE"""),"2022-03-18 11:06:12 UTC")</f>
        <v>2022-03-18 11:06:12 UTC</v>
      </c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</row>
    <row r="7708">
      <c r="A7708" s="2" t="s">
        <v>8313</v>
      </c>
      <c r="B7708" s="1"/>
      <c r="C7708" s="1"/>
      <c r="D7708" s="1"/>
      <c r="E7708" s="1"/>
      <c r="F7708" s="1" t="str">
        <f>IFERROR(__xludf.DUMMYFUNCTION("""COMPUTED_VALUE"""),"2022-03-18 09:51:08 UTC")</f>
        <v>2022-03-18 09:51:08 UTC</v>
      </c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</row>
    <row r="7709">
      <c r="A7709" s="2" t="s">
        <v>8314</v>
      </c>
      <c r="B7709" s="1"/>
      <c r="C7709" s="1"/>
      <c r="D7709" s="1"/>
      <c r="E7709" s="1"/>
      <c r="F7709" s="1" t="str">
        <f>IFERROR(__xludf.DUMMYFUNCTION("""COMPUTED_VALUE"""),"2022-03-18 09:09:58 UTC")</f>
        <v>2022-03-18 09:09:58 UTC</v>
      </c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</row>
    <row r="7710">
      <c r="A7710" s="2" t="s">
        <v>8315</v>
      </c>
      <c r="B7710" s="1"/>
      <c r="C7710" s="1"/>
      <c r="D7710" s="1"/>
      <c r="E7710" s="1"/>
      <c r="F7710" s="1" t="str">
        <f>IFERROR(__xludf.DUMMYFUNCTION("""COMPUTED_VALUE"""),"2022-03-18 09:08:14 UTC")</f>
        <v>2022-03-18 09:08:14 UTC</v>
      </c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</row>
    <row r="7711">
      <c r="A7711" s="2" t="s">
        <v>8316</v>
      </c>
      <c r="B7711" s="1"/>
      <c r="C7711" s="1"/>
      <c r="D7711" s="1"/>
      <c r="E7711" s="1"/>
      <c r="F7711" s="1" t="str">
        <f>IFERROR(__xludf.DUMMYFUNCTION("""COMPUTED_VALUE"""),"2022-03-18 09:05:06 UTC")</f>
        <v>2022-03-18 09:05:06 UTC</v>
      </c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</row>
    <row r="7712">
      <c r="A7712" s="2" t="s">
        <v>8317</v>
      </c>
      <c r="B7712" s="1"/>
      <c r="C7712" s="1"/>
      <c r="D7712" s="1"/>
      <c r="E7712" s="1"/>
      <c r="F7712" s="1" t="str">
        <f>IFERROR(__xludf.DUMMYFUNCTION("""COMPUTED_VALUE"""),"2022-03-18 09:00:59 UTC")</f>
        <v>2022-03-18 09:00:59 UTC</v>
      </c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</row>
    <row r="7713">
      <c r="A7713" s="2" t="s">
        <v>8318</v>
      </c>
      <c r="B7713" s="1"/>
      <c r="C7713" s="1"/>
      <c r="D7713" s="1"/>
      <c r="E7713" s="1"/>
      <c r="F7713" s="1" t="str">
        <f>IFERROR(__xludf.DUMMYFUNCTION("""COMPUTED_VALUE"""),"2022-03-18 08:55:41 UTC")</f>
        <v>2022-03-18 08:55:41 UTC</v>
      </c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</row>
    <row r="7714">
      <c r="A7714" s="2" t="s">
        <v>8319</v>
      </c>
      <c r="B7714" s="1"/>
      <c r="C7714" s="1"/>
      <c r="D7714" s="1"/>
      <c r="E7714" s="1"/>
      <c r="F7714" s="1" t="str">
        <f>IFERROR(__xludf.DUMMYFUNCTION("""COMPUTED_VALUE"""),"2022-03-18 08:54:37 UTC")</f>
        <v>2022-03-18 08:54:37 UTC</v>
      </c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</row>
    <row r="7715">
      <c r="A7715" s="2" t="s">
        <v>8320</v>
      </c>
      <c r="B7715" s="1"/>
      <c r="C7715" s="1"/>
      <c r="D7715" s="1"/>
      <c r="E7715" s="1"/>
      <c r="F7715" s="1" t="str">
        <f>IFERROR(__xludf.DUMMYFUNCTION("""COMPUTED_VALUE"""),"2022-03-18 08:47:58 UTC")</f>
        <v>2022-03-18 08:47:58 UTC</v>
      </c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</row>
    <row r="7716">
      <c r="A7716" s="2" t="s">
        <v>8321</v>
      </c>
      <c r="B7716" s="1"/>
      <c r="C7716" s="1"/>
      <c r="D7716" s="1"/>
      <c r="E7716" s="1"/>
      <c r="F7716" s="1" t="str">
        <f>IFERROR(__xludf.DUMMYFUNCTION("""COMPUTED_VALUE"""),"2022-03-18 08:38:00 UTC")</f>
        <v>2022-03-18 08:38:00 UTC</v>
      </c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</row>
    <row r="7717">
      <c r="A7717" s="2" t="s">
        <v>8322</v>
      </c>
      <c r="B7717" s="1"/>
      <c r="C7717" s="1"/>
      <c r="D7717" s="1"/>
      <c r="E7717" s="1"/>
      <c r="F7717" s="1" t="str">
        <f>IFERROR(__xludf.DUMMYFUNCTION("""COMPUTED_VALUE"""),"2022-03-18 08:37:10 UTC")</f>
        <v>2022-03-18 08:37:10 UTC</v>
      </c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</row>
    <row r="7718">
      <c r="A7718" s="2" t="s">
        <v>8323</v>
      </c>
      <c r="B7718" s="1"/>
      <c r="C7718" s="1"/>
      <c r="D7718" s="1"/>
      <c r="E7718" s="1"/>
      <c r="F7718" s="1" t="str">
        <f>IFERROR(__xludf.DUMMYFUNCTION("""COMPUTED_VALUE"""),"2022-03-18 08:17:35 UTC")</f>
        <v>2022-03-18 08:17:35 UTC</v>
      </c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</row>
    <row r="7719">
      <c r="A7719" s="2" t="s">
        <v>8324</v>
      </c>
      <c r="B7719" s="1"/>
      <c r="C7719" s="1"/>
      <c r="D7719" s="1"/>
      <c r="E7719" s="1"/>
      <c r="F7719" s="1" t="str">
        <f>IFERROR(__xludf.DUMMYFUNCTION("""COMPUTED_VALUE"""),"2022-03-18 08:07:04 UTC")</f>
        <v>2022-03-18 08:07:04 UTC</v>
      </c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</row>
    <row r="7720">
      <c r="A7720" s="2" t="s">
        <v>8325</v>
      </c>
      <c r="B7720" s="1"/>
      <c r="C7720" s="1"/>
      <c r="D7720" s="1"/>
      <c r="E7720" s="1"/>
      <c r="F7720" s="1" t="str">
        <f>IFERROR(__xludf.DUMMYFUNCTION("""COMPUTED_VALUE"""),"2022-03-18 08:05:14 UTC")</f>
        <v>2022-03-18 08:05:14 UTC</v>
      </c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</row>
    <row r="7721">
      <c r="A7721" s="2" t="s">
        <v>8326</v>
      </c>
      <c r="B7721" s="1"/>
      <c r="C7721" s="1"/>
      <c r="D7721" s="1"/>
      <c r="E7721" s="1"/>
      <c r="F7721" s="1" t="str">
        <f>IFERROR(__xludf.DUMMYFUNCTION("""COMPUTED_VALUE"""),"2022-03-18 07:53:36 UTC")</f>
        <v>2022-03-18 07:53:36 UTC</v>
      </c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</row>
    <row r="7722">
      <c r="A7722" s="2" t="s">
        <v>8327</v>
      </c>
      <c r="B7722" s="1"/>
      <c r="C7722" s="1"/>
      <c r="D7722" s="1"/>
      <c r="E7722" s="1"/>
      <c r="F7722" s="1" t="str">
        <f>IFERROR(__xludf.DUMMYFUNCTION("""COMPUTED_VALUE"""),"2022-03-18 07:30:33 UTC")</f>
        <v>2022-03-18 07:30:33 UTC</v>
      </c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</row>
    <row r="7723">
      <c r="A7723" s="2" t="s">
        <v>8328</v>
      </c>
      <c r="B7723" s="1"/>
      <c r="C7723" s="1"/>
      <c r="D7723" s="1"/>
      <c r="E7723" s="1"/>
      <c r="F7723" s="1" t="str">
        <f>IFERROR(__xludf.DUMMYFUNCTION("""COMPUTED_VALUE"""),"2022-03-18 07:21:41 UTC")</f>
        <v>2022-03-18 07:21:41 UTC</v>
      </c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</row>
    <row r="7724">
      <c r="A7724" s="2" t="s">
        <v>8329</v>
      </c>
      <c r="B7724" s="1"/>
      <c r="C7724" s="1"/>
      <c r="D7724" s="1"/>
      <c r="E7724" s="1"/>
      <c r="F7724" s="1" t="str">
        <f>IFERROR(__xludf.DUMMYFUNCTION("""COMPUTED_VALUE"""),"2022-03-18 07:21:18 UTC")</f>
        <v>2022-03-18 07:21:18 UTC</v>
      </c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</row>
    <row r="7725">
      <c r="A7725" s="2" t="s">
        <v>8330</v>
      </c>
      <c r="B7725" s="1"/>
      <c r="C7725" s="1"/>
      <c r="D7725" s="1"/>
      <c r="E7725" s="1"/>
      <c r="F7725" s="1" t="str">
        <f>IFERROR(__xludf.DUMMYFUNCTION("""COMPUTED_VALUE"""),"2022-03-18 05:38:39 UTC")</f>
        <v>2022-03-18 05:38:39 UTC</v>
      </c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</row>
    <row r="7726">
      <c r="A7726" s="2" t="s">
        <v>8331</v>
      </c>
      <c r="B7726" s="1"/>
      <c r="C7726" s="1"/>
      <c r="D7726" s="1"/>
      <c r="E7726" s="1"/>
      <c r="F7726" s="1" t="str">
        <f>IFERROR(__xludf.DUMMYFUNCTION("""COMPUTED_VALUE"""),"2022-03-18 05:36:04 UTC")</f>
        <v>2022-03-18 05:36:04 UTC</v>
      </c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</row>
    <row r="7727">
      <c r="A7727" s="2" t="s">
        <v>8332</v>
      </c>
      <c r="B7727" s="1"/>
      <c r="C7727" s="1"/>
      <c r="D7727" s="1"/>
      <c r="E7727" s="1"/>
      <c r="F7727" s="1" t="str">
        <f>IFERROR(__xludf.DUMMYFUNCTION("""COMPUTED_VALUE"""),"2022-03-18 05:00:16 UTC")</f>
        <v>2022-03-18 05:00:16 UTC</v>
      </c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</row>
    <row r="7728">
      <c r="A7728" s="2" t="s">
        <v>8333</v>
      </c>
      <c r="B7728" s="1"/>
      <c r="C7728" s="1"/>
      <c r="D7728" s="1"/>
      <c r="E7728" s="1"/>
      <c r="F7728" s="1" t="str">
        <f>IFERROR(__xludf.DUMMYFUNCTION("""COMPUTED_VALUE"""),"2022-03-18 04:59:37 UTC")</f>
        <v>2022-03-18 04:59:37 UTC</v>
      </c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</row>
    <row r="7729">
      <c r="A7729" s="2" t="s">
        <v>8334</v>
      </c>
      <c r="B7729" s="1"/>
      <c r="C7729" s="1"/>
      <c r="D7729" s="1"/>
      <c r="E7729" s="1"/>
      <c r="F7729" s="1" t="str">
        <f>IFERROR(__xludf.DUMMYFUNCTION("""COMPUTED_VALUE"""),"2022-03-18 02:20:04 UTC")</f>
        <v>2022-03-18 02:20:04 UTC</v>
      </c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</row>
    <row r="7730">
      <c r="A7730" s="2" t="s">
        <v>8335</v>
      </c>
      <c r="B7730" s="1"/>
      <c r="C7730" s="1"/>
      <c r="D7730" s="1"/>
      <c r="E7730" s="1"/>
      <c r="F7730" s="1" t="str">
        <f>IFERROR(__xludf.DUMMYFUNCTION("""COMPUTED_VALUE"""),"2022-03-18 02:18:40 UTC")</f>
        <v>2022-03-18 02:18:40 UTC</v>
      </c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</row>
    <row r="7731">
      <c r="A7731" s="2" t="s">
        <v>8336</v>
      </c>
      <c r="B7731" s="1"/>
      <c r="C7731" s="1"/>
      <c r="D7731" s="1"/>
      <c r="E7731" s="1"/>
      <c r="F7731" s="1" t="str">
        <f>IFERROR(__xludf.DUMMYFUNCTION("""COMPUTED_VALUE"""),"2022-03-17 18:49:46 UTC")</f>
        <v>2022-03-17 18:49:46 UTC</v>
      </c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</row>
    <row r="7732">
      <c r="A7732" s="2" t="s">
        <v>8337</v>
      </c>
      <c r="B7732" s="1"/>
      <c r="C7732" s="1"/>
      <c r="D7732" s="1"/>
      <c r="E7732" s="1"/>
      <c r="F7732" s="1" t="str">
        <f>IFERROR(__xludf.DUMMYFUNCTION("""COMPUTED_VALUE"""),"2022-03-17 18:28:33 UTC")</f>
        <v>2022-03-17 18:28:33 UTC</v>
      </c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</row>
    <row r="7733">
      <c r="A7733" s="2" t="s">
        <v>8338</v>
      </c>
      <c r="B7733" s="1"/>
      <c r="C7733" s="1"/>
      <c r="D7733" s="1"/>
      <c r="E7733" s="1"/>
      <c r="F7733" s="1" t="str">
        <f>IFERROR(__xludf.DUMMYFUNCTION("""COMPUTED_VALUE"""),"2022-03-17 18:24:56 UTC")</f>
        <v>2022-03-17 18:24:56 UTC</v>
      </c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</row>
    <row r="7734">
      <c r="A7734" s="2" t="s">
        <v>8339</v>
      </c>
      <c r="B7734" s="1"/>
      <c r="C7734" s="1"/>
      <c r="D7734" s="1"/>
      <c r="E7734" s="1"/>
      <c r="F7734" s="1" t="str">
        <f>IFERROR(__xludf.DUMMYFUNCTION("""COMPUTED_VALUE"""),"2022-03-17 18:04:16 UTC")</f>
        <v>2022-03-17 18:04:16 UTC</v>
      </c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</row>
    <row r="7735">
      <c r="A7735" s="2" t="s">
        <v>8340</v>
      </c>
      <c r="B7735" s="1"/>
      <c r="C7735" s="1"/>
      <c r="D7735" s="1"/>
      <c r="E7735" s="1"/>
      <c r="F7735" s="1" t="str">
        <f>IFERROR(__xludf.DUMMYFUNCTION("""COMPUTED_VALUE"""),"2022-03-17 17:57:20 UTC")</f>
        <v>2022-03-17 17:57:20 UTC</v>
      </c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</row>
    <row r="7736">
      <c r="A7736" s="2" t="s">
        <v>8341</v>
      </c>
      <c r="B7736" s="1"/>
      <c r="C7736" s="1"/>
      <c r="D7736" s="1"/>
      <c r="E7736" s="1"/>
      <c r="F7736" s="1" t="str">
        <f>IFERROR(__xludf.DUMMYFUNCTION("""COMPUTED_VALUE"""),"2022-03-17 17:48:16 UTC")</f>
        <v>2022-03-17 17:48:16 UTC</v>
      </c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</row>
    <row r="7737">
      <c r="A7737" s="2" t="s">
        <v>8342</v>
      </c>
      <c r="B7737" s="1"/>
      <c r="C7737" s="1"/>
      <c r="D7737" s="1"/>
      <c r="E7737" s="1"/>
      <c r="F7737" s="1" t="str">
        <f>IFERROR(__xludf.DUMMYFUNCTION("""COMPUTED_VALUE"""),"2022-03-17 16:22:25 UTC")</f>
        <v>2022-03-17 16:22:25 UTC</v>
      </c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</row>
    <row r="7738">
      <c r="A7738" s="2" t="s">
        <v>8343</v>
      </c>
      <c r="B7738" s="1"/>
      <c r="C7738" s="1"/>
      <c r="D7738" s="1"/>
      <c r="E7738" s="1"/>
      <c r="F7738" s="1" t="str">
        <f>IFERROR(__xludf.DUMMYFUNCTION("""COMPUTED_VALUE"""),"2022-03-17 15:41:56 UTC")</f>
        <v>2022-03-17 15:41:56 UTC</v>
      </c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</row>
    <row r="7739">
      <c r="A7739" s="2" t="s">
        <v>8344</v>
      </c>
      <c r="B7739" s="1"/>
      <c r="C7739" s="1"/>
      <c r="D7739" s="1"/>
      <c r="E7739" s="1"/>
      <c r="F7739" s="1" t="str">
        <f>IFERROR(__xludf.DUMMYFUNCTION("""COMPUTED_VALUE"""),"2022-03-17 15:37:13 UTC")</f>
        <v>2022-03-17 15:37:13 UTC</v>
      </c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</row>
    <row r="7740">
      <c r="A7740" s="2" t="s">
        <v>8345</v>
      </c>
      <c r="B7740" s="1"/>
      <c r="C7740" s="1"/>
      <c r="D7740" s="1"/>
      <c r="E7740" s="1"/>
      <c r="F7740" s="1" t="str">
        <f>IFERROR(__xludf.DUMMYFUNCTION("""COMPUTED_VALUE"""),"2022-03-17 15:36:30 UTC")</f>
        <v>2022-03-17 15:36:30 UTC</v>
      </c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</row>
    <row r="7741">
      <c r="A7741" s="2" t="s">
        <v>8346</v>
      </c>
      <c r="B7741" s="1"/>
      <c r="C7741" s="1"/>
      <c r="D7741" s="1"/>
      <c r="E7741" s="1"/>
      <c r="F7741" s="1" t="str">
        <f>IFERROR(__xludf.DUMMYFUNCTION("""COMPUTED_VALUE"""),"2022-03-17 15:35:09 UTC")</f>
        <v>2022-03-17 15:35:09 UTC</v>
      </c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</row>
    <row r="7742">
      <c r="A7742" s="2" t="s">
        <v>8347</v>
      </c>
      <c r="B7742" s="1"/>
      <c r="C7742" s="1"/>
      <c r="D7742" s="1"/>
      <c r="E7742" s="1"/>
      <c r="F7742" s="1" t="str">
        <f>IFERROR(__xludf.DUMMYFUNCTION("""COMPUTED_VALUE"""),"2022-03-17 15:34:44 UTC")</f>
        <v>2022-03-17 15:34:44 UTC</v>
      </c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</row>
    <row r="7743">
      <c r="A7743" s="2" t="s">
        <v>8348</v>
      </c>
      <c r="B7743" s="1"/>
      <c r="C7743" s="1"/>
      <c r="D7743" s="1"/>
      <c r="E7743" s="1"/>
      <c r="F7743" s="1" t="str">
        <f>IFERROR(__xludf.DUMMYFUNCTION("""COMPUTED_VALUE"""),"2022-03-17 15:32:15 UTC")</f>
        <v>2022-03-17 15:32:15 UTC</v>
      </c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</row>
    <row r="7744">
      <c r="A7744" s="2" t="s">
        <v>8349</v>
      </c>
      <c r="B7744" s="1"/>
      <c r="C7744" s="1"/>
      <c r="D7744" s="1"/>
      <c r="E7744" s="1"/>
      <c r="F7744" s="1" t="str">
        <f>IFERROR(__xludf.DUMMYFUNCTION("""COMPUTED_VALUE"""),"2022-03-17 15:31:03 UTC")</f>
        <v>2022-03-17 15:31:03 UTC</v>
      </c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</row>
    <row r="7745">
      <c r="A7745" s="2" t="s">
        <v>8350</v>
      </c>
      <c r="B7745" s="1"/>
      <c r="C7745" s="1"/>
      <c r="D7745" s="1"/>
      <c r="E7745" s="1"/>
      <c r="F7745" s="1" t="str">
        <f>IFERROR(__xludf.DUMMYFUNCTION("""COMPUTED_VALUE"""),"2022-03-17 15:29:21 UTC")</f>
        <v>2022-03-17 15:29:21 UTC</v>
      </c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</row>
    <row r="7746">
      <c r="A7746" s="2" t="s">
        <v>8351</v>
      </c>
      <c r="B7746" s="1"/>
      <c r="C7746" s="1"/>
      <c r="D7746" s="1"/>
      <c r="E7746" s="1"/>
      <c r="F7746" s="1" t="str">
        <f>IFERROR(__xludf.DUMMYFUNCTION("""COMPUTED_VALUE"""),"2022-03-17 15:23:40 UTC")</f>
        <v>2022-03-17 15:23:40 UTC</v>
      </c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</row>
    <row r="7747">
      <c r="A7747" s="2" t="s">
        <v>8352</v>
      </c>
      <c r="B7747" s="1"/>
      <c r="C7747" s="1"/>
      <c r="D7747" s="1"/>
      <c r="E7747" s="1"/>
      <c r="F7747" s="1" t="str">
        <f>IFERROR(__xludf.DUMMYFUNCTION("""COMPUTED_VALUE"""),"2022-03-17 14:48:08 UTC")</f>
        <v>2022-03-17 14:48:08 UTC</v>
      </c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</row>
    <row r="7748">
      <c r="A7748" s="2" t="s">
        <v>8353</v>
      </c>
      <c r="B7748" s="1"/>
      <c r="C7748" s="1"/>
      <c r="D7748" s="1"/>
      <c r="E7748" s="1"/>
      <c r="F7748" s="1" t="str">
        <f>IFERROR(__xludf.DUMMYFUNCTION("""COMPUTED_VALUE"""),"2022-03-17 14:32:47 UTC")</f>
        <v>2022-03-17 14:32:47 UTC</v>
      </c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</row>
    <row r="7749">
      <c r="A7749" s="2" t="s">
        <v>8354</v>
      </c>
      <c r="B7749" s="1"/>
      <c r="C7749" s="1"/>
      <c r="D7749" s="1"/>
      <c r="E7749" s="1"/>
      <c r="F7749" s="1" t="str">
        <f>IFERROR(__xludf.DUMMYFUNCTION("""COMPUTED_VALUE"""),"2022-03-17 14:30:58 UTC")</f>
        <v>2022-03-17 14:30:58 UTC</v>
      </c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</row>
    <row r="7750">
      <c r="A7750" s="2" t="s">
        <v>8355</v>
      </c>
      <c r="B7750" s="1"/>
      <c r="C7750" s="1"/>
      <c r="D7750" s="1"/>
      <c r="E7750" s="1"/>
      <c r="F7750" s="1" t="str">
        <f>IFERROR(__xludf.DUMMYFUNCTION("""COMPUTED_VALUE"""),"2022-03-17 14:25:19 UTC")</f>
        <v>2022-03-17 14:25:19 UTC</v>
      </c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</row>
    <row r="7751">
      <c r="A7751" s="2" t="s">
        <v>8356</v>
      </c>
      <c r="B7751" s="1"/>
      <c r="C7751" s="1"/>
      <c r="D7751" s="1"/>
      <c r="E7751" s="1"/>
      <c r="F7751" s="1" t="str">
        <f>IFERROR(__xludf.DUMMYFUNCTION("""COMPUTED_VALUE"""),"2022-03-17 14:08:37 UTC")</f>
        <v>2022-03-17 14:08:37 UTC</v>
      </c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</row>
    <row r="7752">
      <c r="A7752" s="2" t="s">
        <v>8357</v>
      </c>
      <c r="B7752" s="1"/>
      <c r="C7752" s="1"/>
      <c r="D7752" s="1"/>
      <c r="E7752" s="1"/>
      <c r="F7752" s="1" t="str">
        <f>IFERROR(__xludf.DUMMYFUNCTION("""COMPUTED_VALUE"""),"2022-03-17 14:05:46 UTC")</f>
        <v>2022-03-17 14:05:46 UTC</v>
      </c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</row>
    <row r="7753">
      <c r="A7753" s="2" t="s">
        <v>8358</v>
      </c>
      <c r="B7753" s="1"/>
      <c r="C7753" s="1"/>
      <c r="D7753" s="1"/>
      <c r="E7753" s="1"/>
      <c r="F7753" s="1" t="str">
        <f>IFERROR(__xludf.DUMMYFUNCTION("""COMPUTED_VALUE"""),"2022-03-17 14:02:02 UTC")</f>
        <v>2022-03-17 14:02:02 UTC</v>
      </c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</row>
    <row r="7754">
      <c r="A7754" s="2" t="s">
        <v>8359</v>
      </c>
      <c r="B7754" s="1"/>
      <c r="C7754" s="1"/>
      <c r="D7754" s="1"/>
      <c r="E7754" s="1"/>
      <c r="F7754" s="1" t="str">
        <f>IFERROR(__xludf.DUMMYFUNCTION("""COMPUTED_VALUE"""),"2022-03-17 14:00:45 UTC")</f>
        <v>2022-03-17 14:00:45 UTC</v>
      </c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</row>
    <row r="7755">
      <c r="A7755" s="2" t="s">
        <v>8360</v>
      </c>
      <c r="B7755" s="1"/>
      <c r="C7755" s="1"/>
      <c r="D7755" s="1"/>
      <c r="E7755" s="1"/>
      <c r="F7755" s="1" t="str">
        <f>IFERROR(__xludf.DUMMYFUNCTION("""COMPUTED_VALUE"""),"2022-03-17 13:30:29 UTC")</f>
        <v>2022-03-17 13:30:29 UTC</v>
      </c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</row>
    <row r="7756">
      <c r="A7756" s="2" t="s">
        <v>8361</v>
      </c>
      <c r="B7756" s="1"/>
      <c r="C7756" s="1"/>
      <c r="D7756" s="1"/>
      <c r="E7756" s="1"/>
      <c r="F7756" s="1" t="str">
        <f>IFERROR(__xludf.DUMMYFUNCTION("""COMPUTED_VALUE"""),"2022-03-17 13:22:18 UTC")</f>
        <v>2022-03-17 13:22:18 UTC</v>
      </c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</row>
    <row r="7757">
      <c r="A7757" s="2" t="s">
        <v>8362</v>
      </c>
      <c r="B7757" s="1"/>
      <c r="C7757" s="1"/>
      <c r="D7757" s="1"/>
      <c r="E7757" s="1"/>
      <c r="F7757" s="1" t="str">
        <f>IFERROR(__xludf.DUMMYFUNCTION("""COMPUTED_VALUE"""),"2022-03-17 13:06:42 UTC")</f>
        <v>2022-03-17 13:06:42 UTC</v>
      </c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</row>
    <row r="7758">
      <c r="A7758" s="2" t="s">
        <v>8363</v>
      </c>
      <c r="B7758" s="1"/>
      <c r="C7758" s="1"/>
      <c r="D7758" s="1"/>
      <c r="E7758" s="1"/>
      <c r="F7758" s="1" t="str">
        <f>IFERROR(__xludf.DUMMYFUNCTION("""COMPUTED_VALUE"""),"2022-03-17 12:52:18 UTC")</f>
        <v>2022-03-17 12:52:18 UTC</v>
      </c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</row>
    <row r="7759">
      <c r="A7759" s="2" t="s">
        <v>8364</v>
      </c>
      <c r="B7759" s="1"/>
      <c r="C7759" s="1"/>
      <c r="D7759" s="1"/>
      <c r="E7759" s="1"/>
      <c r="F7759" s="1" t="str">
        <f>IFERROR(__xludf.DUMMYFUNCTION("""COMPUTED_VALUE"""),"2022-03-17 11:50:15 UTC")</f>
        <v>2022-03-17 11:50:15 UTC</v>
      </c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</row>
    <row r="7760">
      <c r="A7760" s="2" t="s">
        <v>8365</v>
      </c>
      <c r="B7760" s="1"/>
      <c r="C7760" s="1"/>
      <c r="D7760" s="1"/>
      <c r="E7760" s="1"/>
      <c r="F7760" s="1" t="str">
        <f>IFERROR(__xludf.DUMMYFUNCTION("""COMPUTED_VALUE"""),"2022-03-17 11:29:30 UTC")</f>
        <v>2022-03-17 11:29:30 UTC</v>
      </c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</row>
    <row r="7761">
      <c r="A7761" s="2" t="s">
        <v>8366</v>
      </c>
      <c r="B7761" s="1"/>
      <c r="C7761" s="1"/>
      <c r="D7761" s="1"/>
      <c r="E7761" s="1"/>
      <c r="F7761" s="1" t="str">
        <f>IFERROR(__xludf.DUMMYFUNCTION("""COMPUTED_VALUE"""),"2022-03-17 11:05:25 UTC")</f>
        <v>2022-03-17 11:05:25 UTC</v>
      </c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</row>
    <row r="7762">
      <c r="A7762" s="2" t="s">
        <v>8367</v>
      </c>
      <c r="B7762" s="1"/>
      <c r="C7762" s="1"/>
      <c r="D7762" s="1"/>
      <c r="E7762" s="1"/>
      <c r="F7762" s="1" t="str">
        <f>IFERROR(__xludf.DUMMYFUNCTION("""COMPUTED_VALUE"""),"2022-03-17 11:04:49 UTC")</f>
        <v>2022-03-17 11:04:49 UTC</v>
      </c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</row>
    <row r="7763">
      <c r="A7763" s="2" t="s">
        <v>8368</v>
      </c>
      <c r="B7763" s="1"/>
      <c r="C7763" s="1"/>
      <c r="D7763" s="1"/>
      <c r="E7763" s="1"/>
      <c r="F7763" s="1" t="str">
        <f>IFERROR(__xludf.DUMMYFUNCTION("""COMPUTED_VALUE"""),"2022-03-17 10:53:42 UTC")</f>
        <v>2022-03-17 10:53:42 UTC</v>
      </c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</row>
    <row r="7764">
      <c r="A7764" s="2" t="s">
        <v>8369</v>
      </c>
      <c r="B7764" s="1"/>
      <c r="C7764" s="1"/>
      <c r="D7764" s="1"/>
      <c r="E7764" s="1"/>
      <c r="F7764" s="1" t="str">
        <f>IFERROR(__xludf.DUMMYFUNCTION("""COMPUTED_VALUE"""),"2022-03-17 10:42:49 UTC")</f>
        <v>2022-03-17 10:42:49 UTC</v>
      </c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</row>
    <row r="7765">
      <c r="A7765" s="2" t="s">
        <v>8370</v>
      </c>
      <c r="B7765" s="1"/>
      <c r="C7765" s="1"/>
      <c r="D7765" s="1"/>
      <c r="E7765" s="1"/>
      <c r="F7765" s="1" t="str">
        <f>IFERROR(__xludf.DUMMYFUNCTION("""COMPUTED_VALUE"""),"2022-03-17 10:40:43 UTC")</f>
        <v>2022-03-17 10:40:43 UTC</v>
      </c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</row>
    <row r="7766">
      <c r="A7766" s="2" t="s">
        <v>8371</v>
      </c>
      <c r="B7766" s="1"/>
      <c r="C7766" s="1"/>
      <c r="D7766" s="1"/>
      <c r="E7766" s="1"/>
      <c r="F7766" s="1" t="str">
        <f>IFERROR(__xludf.DUMMYFUNCTION("""COMPUTED_VALUE"""),"2022-03-17 10:38:51 UTC")</f>
        <v>2022-03-17 10:38:51 UTC</v>
      </c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</row>
    <row r="7767">
      <c r="A7767" s="2" t="s">
        <v>8372</v>
      </c>
      <c r="B7767" s="1"/>
      <c r="C7767" s="1"/>
      <c r="D7767" s="1"/>
      <c r="E7767" s="1"/>
      <c r="F7767" s="1" t="str">
        <f>IFERROR(__xludf.DUMMYFUNCTION("""COMPUTED_VALUE"""),"2022-03-17 09:51:57 UTC")</f>
        <v>2022-03-17 09:51:57 UTC</v>
      </c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</row>
    <row r="7768">
      <c r="A7768" s="2" t="s">
        <v>8373</v>
      </c>
      <c r="B7768" s="1"/>
      <c r="C7768" s="1"/>
      <c r="D7768" s="1"/>
      <c r="E7768" s="1"/>
      <c r="F7768" s="1" t="str">
        <f>IFERROR(__xludf.DUMMYFUNCTION("""COMPUTED_VALUE"""),"2022-03-17 09:51:46 UTC")</f>
        <v>2022-03-17 09:51:46 UTC</v>
      </c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</row>
    <row r="7769">
      <c r="A7769" s="2" t="s">
        <v>8374</v>
      </c>
      <c r="B7769" s="1"/>
      <c r="C7769" s="1"/>
      <c r="D7769" s="1"/>
      <c r="E7769" s="1"/>
      <c r="F7769" s="1" t="str">
        <f>IFERROR(__xludf.DUMMYFUNCTION("""COMPUTED_VALUE"""),"2022-03-17 09:36:30 UTC")</f>
        <v>2022-03-17 09:36:30 UTC</v>
      </c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</row>
    <row r="7770">
      <c r="A7770" s="2" t="s">
        <v>8375</v>
      </c>
      <c r="B7770" s="1"/>
      <c r="C7770" s="1"/>
      <c r="D7770" s="1"/>
      <c r="E7770" s="1"/>
      <c r="F7770" s="1" t="str">
        <f>IFERROR(__xludf.DUMMYFUNCTION("""COMPUTED_VALUE"""),"2022-03-17 09:32:53 UTC")</f>
        <v>2022-03-17 09:32:53 UTC</v>
      </c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</row>
    <row r="7771">
      <c r="A7771" s="2" t="s">
        <v>8376</v>
      </c>
      <c r="B7771" s="1"/>
      <c r="C7771" s="1"/>
      <c r="D7771" s="1"/>
      <c r="E7771" s="1"/>
      <c r="F7771" s="1" t="str">
        <f>IFERROR(__xludf.DUMMYFUNCTION("""COMPUTED_VALUE"""),"2022-03-17 09:18:34 UTC")</f>
        <v>2022-03-17 09:18:34 UTC</v>
      </c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</row>
    <row r="7772">
      <c r="A7772" s="2" t="s">
        <v>8377</v>
      </c>
      <c r="B7772" s="1"/>
      <c r="C7772" s="1"/>
      <c r="D7772" s="1"/>
      <c r="E7772" s="1"/>
      <c r="F7772" s="1" t="str">
        <f>IFERROR(__xludf.DUMMYFUNCTION("""COMPUTED_VALUE"""),"2022-03-17 09:12:21 UTC")</f>
        <v>2022-03-17 09:12:21 UTC</v>
      </c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</row>
    <row r="7773">
      <c r="A7773" s="2" t="s">
        <v>8378</v>
      </c>
      <c r="B7773" s="1"/>
      <c r="C7773" s="1"/>
      <c r="D7773" s="1"/>
      <c r="E7773" s="1"/>
      <c r="F7773" s="1" t="str">
        <f>IFERROR(__xludf.DUMMYFUNCTION("""COMPUTED_VALUE"""),"2022-03-17 09:10:19 UTC")</f>
        <v>2022-03-17 09:10:19 UTC</v>
      </c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</row>
    <row r="7774">
      <c r="A7774" s="2" t="s">
        <v>8379</v>
      </c>
      <c r="B7774" s="1"/>
      <c r="C7774" s="1"/>
      <c r="D7774" s="1"/>
      <c r="E7774" s="1"/>
      <c r="F7774" s="1" t="str">
        <f>IFERROR(__xludf.DUMMYFUNCTION("""COMPUTED_VALUE"""),"2022-03-17 09:10:03 UTC")</f>
        <v>2022-03-17 09:10:03 UTC</v>
      </c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</row>
    <row r="7775">
      <c r="A7775" s="2" t="s">
        <v>8380</v>
      </c>
      <c r="B7775" s="1"/>
      <c r="C7775" s="1"/>
      <c r="D7775" s="1"/>
      <c r="E7775" s="1"/>
      <c r="F7775" s="1" t="str">
        <f>IFERROR(__xludf.DUMMYFUNCTION("""COMPUTED_VALUE"""),"2022-03-17 09:09:50 UTC")</f>
        <v>2022-03-17 09:09:50 UTC</v>
      </c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</row>
    <row r="7776">
      <c r="A7776" s="2" t="s">
        <v>8381</v>
      </c>
      <c r="B7776" s="1"/>
      <c r="C7776" s="1"/>
      <c r="D7776" s="1"/>
      <c r="E7776" s="1"/>
      <c r="F7776" s="1" t="str">
        <f>IFERROR(__xludf.DUMMYFUNCTION("""COMPUTED_VALUE"""),"2022-03-17 09:09:31 UTC")</f>
        <v>2022-03-17 09:09:31 UTC</v>
      </c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</row>
    <row r="7777">
      <c r="A7777" s="2" t="s">
        <v>8382</v>
      </c>
      <c r="B7777" s="1"/>
      <c r="C7777" s="1"/>
      <c r="D7777" s="1"/>
      <c r="E7777" s="1"/>
      <c r="F7777" s="1" t="str">
        <f>IFERROR(__xludf.DUMMYFUNCTION("""COMPUTED_VALUE"""),"2022-03-17 09:09:21 UTC")</f>
        <v>2022-03-17 09:09:21 UTC</v>
      </c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</row>
    <row r="7778">
      <c r="A7778" s="2" t="s">
        <v>8383</v>
      </c>
      <c r="B7778" s="1"/>
      <c r="C7778" s="1"/>
      <c r="D7778" s="1"/>
      <c r="E7778" s="1"/>
      <c r="F7778" s="1" t="str">
        <f>IFERROR(__xludf.DUMMYFUNCTION("""COMPUTED_VALUE"""),"2022-03-17 08:42:23 UTC")</f>
        <v>2022-03-17 08:42:23 UTC</v>
      </c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</row>
    <row r="7779">
      <c r="A7779" s="2" t="s">
        <v>8384</v>
      </c>
      <c r="B7779" s="1"/>
      <c r="C7779" s="1"/>
      <c r="D7779" s="1"/>
      <c r="E7779" s="1"/>
      <c r="F7779" s="1" t="str">
        <f>IFERROR(__xludf.DUMMYFUNCTION("""COMPUTED_VALUE"""),"2022-03-17 08:34:17 UTC")</f>
        <v>2022-03-17 08:34:17 UTC</v>
      </c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</row>
    <row r="7780">
      <c r="A7780" s="2" t="s">
        <v>8385</v>
      </c>
      <c r="B7780" s="1"/>
      <c r="C7780" s="1"/>
      <c r="D7780" s="1"/>
      <c r="E7780" s="1"/>
      <c r="F7780" s="1" t="str">
        <f>IFERROR(__xludf.DUMMYFUNCTION("""COMPUTED_VALUE"""),"2022-03-17 08:25:23 UTC")</f>
        <v>2022-03-17 08:25:23 UTC</v>
      </c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</row>
    <row r="7781">
      <c r="A7781" s="2" t="s">
        <v>8386</v>
      </c>
      <c r="B7781" s="1"/>
      <c r="C7781" s="1"/>
      <c r="D7781" s="1"/>
      <c r="E7781" s="1"/>
      <c r="F7781" s="1" t="str">
        <f>IFERROR(__xludf.DUMMYFUNCTION("""COMPUTED_VALUE"""),"2022-03-17 08:10:50 UTC")</f>
        <v>2022-03-17 08:10:50 UTC</v>
      </c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</row>
    <row r="7782">
      <c r="A7782" s="2" t="s">
        <v>8387</v>
      </c>
      <c r="B7782" s="1"/>
      <c r="C7782" s="1"/>
      <c r="D7782" s="1"/>
      <c r="E7782" s="1"/>
      <c r="F7782" s="1" t="str">
        <f>IFERROR(__xludf.DUMMYFUNCTION("""COMPUTED_VALUE"""),"2022-03-17 07:34:49 UTC")</f>
        <v>2022-03-17 07:34:49 UTC</v>
      </c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</row>
    <row r="7783">
      <c r="A7783" s="2" t="s">
        <v>8388</v>
      </c>
      <c r="B7783" s="1"/>
      <c r="C7783" s="1"/>
      <c r="D7783" s="1"/>
      <c r="E7783" s="1"/>
      <c r="F7783" s="1" t="str">
        <f>IFERROR(__xludf.DUMMYFUNCTION("""COMPUTED_VALUE"""),"2022-03-17 07:28:02 UTC")</f>
        <v>2022-03-17 07:28:02 UTC</v>
      </c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</row>
    <row r="7784">
      <c r="A7784" s="2" t="s">
        <v>8389</v>
      </c>
      <c r="B7784" s="1"/>
      <c r="C7784" s="1"/>
      <c r="D7784" s="1"/>
      <c r="E7784" s="1"/>
      <c r="F7784" s="1" t="str">
        <f>IFERROR(__xludf.DUMMYFUNCTION("""COMPUTED_VALUE"""),"2022-03-17 07:18:03 UTC")</f>
        <v>2022-03-17 07:18:03 UTC</v>
      </c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</row>
    <row r="7785">
      <c r="A7785" s="2" t="s">
        <v>8390</v>
      </c>
      <c r="B7785" s="1"/>
      <c r="C7785" s="1"/>
      <c r="D7785" s="1"/>
      <c r="E7785" s="1"/>
      <c r="F7785" s="1" t="str">
        <f>IFERROR(__xludf.DUMMYFUNCTION("""COMPUTED_VALUE"""),"2022-03-17 07:11:05 UTC")</f>
        <v>2022-03-17 07:11:05 UTC</v>
      </c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</row>
    <row r="7786">
      <c r="A7786" s="2" t="s">
        <v>8391</v>
      </c>
      <c r="B7786" s="1"/>
      <c r="C7786" s="1"/>
      <c r="D7786" s="1"/>
      <c r="E7786" s="1"/>
      <c r="F7786" s="1" t="str">
        <f>IFERROR(__xludf.DUMMYFUNCTION("""COMPUTED_VALUE"""),"2022-03-17 06:57:22 UTC")</f>
        <v>2022-03-17 06:57:22 UTC</v>
      </c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</row>
    <row r="7787">
      <c r="A7787" s="2" t="s">
        <v>8392</v>
      </c>
      <c r="B7787" s="1"/>
      <c r="C7787" s="1"/>
      <c r="D7787" s="1"/>
      <c r="E7787" s="1"/>
      <c r="F7787" s="1" t="str">
        <f>IFERROR(__xludf.DUMMYFUNCTION("""COMPUTED_VALUE"""),"2022-03-17 06:56:53 UTC")</f>
        <v>2022-03-17 06:56:53 UTC</v>
      </c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</row>
    <row r="7788">
      <c r="A7788" s="2" t="s">
        <v>8393</v>
      </c>
      <c r="B7788" s="1"/>
      <c r="C7788" s="1"/>
      <c r="D7788" s="1"/>
      <c r="E7788" s="1"/>
      <c r="F7788" s="1" t="str">
        <f>IFERROR(__xludf.DUMMYFUNCTION("""COMPUTED_VALUE"""),"2022-03-17 06:53:44 UTC")</f>
        <v>2022-03-17 06:53:44 UTC</v>
      </c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</row>
    <row r="7789">
      <c r="A7789" s="2" t="s">
        <v>8394</v>
      </c>
      <c r="B7789" s="1"/>
      <c r="C7789" s="1"/>
      <c r="D7789" s="1"/>
      <c r="E7789" s="1"/>
      <c r="F7789" s="1" t="str">
        <f>IFERROR(__xludf.DUMMYFUNCTION("""COMPUTED_VALUE"""),"2022-03-17 06:51:57 UTC")</f>
        <v>2022-03-17 06:51:57 UTC</v>
      </c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</row>
    <row r="7790">
      <c r="A7790" s="2" t="s">
        <v>8395</v>
      </c>
      <c r="B7790" s="1"/>
      <c r="C7790" s="1"/>
      <c r="D7790" s="1"/>
      <c r="E7790" s="1"/>
      <c r="F7790" s="1" t="str">
        <f>IFERROR(__xludf.DUMMYFUNCTION("""COMPUTED_VALUE"""),"2022-03-17 06:49:55 UTC")</f>
        <v>2022-03-17 06:49:55 UTC</v>
      </c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</row>
    <row r="7791">
      <c r="A7791" s="2" t="s">
        <v>8396</v>
      </c>
      <c r="B7791" s="1"/>
      <c r="C7791" s="1"/>
      <c r="D7791" s="1"/>
      <c r="E7791" s="1"/>
      <c r="F7791" s="1" t="str">
        <f>IFERROR(__xludf.DUMMYFUNCTION("""COMPUTED_VALUE"""),"2022-03-17 05:41:48 UTC")</f>
        <v>2022-03-17 05:41:48 UTC</v>
      </c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</row>
    <row r="7792">
      <c r="A7792" s="2" t="s">
        <v>8397</v>
      </c>
      <c r="B7792" s="1"/>
      <c r="C7792" s="1"/>
      <c r="D7792" s="1"/>
      <c r="E7792" s="1"/>
      <c r="F7792" s="1" t="str">
        <f>IFERROR(__xludf.DUMMYFUNCTION("""COMPUTED_VALUE"""),"2022-03-17 05:38:54 UTC")</f>
        <v>2022-03-17 05:38:54 UTC</v>
      </c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</row>
    <row r="7793">
      <c r="A7793" s="2" t="s">
        <v>8398</v>
      </c>
      <c r="B7793" s="1"/>
      <c r="C7793" s="1"/>
      <c r="D7793" s="1"/>
      <c r="E7793" s="1"/>
      <c r="F7793" s="1" t="str">
        <f>IFERROR(__xludf.DUMMYFUNCTION("""COMPUTED_VALUE"""),"2022-03-17 05:38:12 UTC")</f>
        <v>2022-03-17 05:38:12 UTC</v>
      </c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</row>
    <row r="7794">
      <c r="A7794" s="2" t="s">
        <v>8399</v>
      </c>
      <c r="B7794" s="1"/>
      <c r="C7794" s="1"/>
      <c r="D7794" s="1"/>
      <c r="E7794" s="1"/>
      <c r="F7794" s="1" t="str">
        <f>IFERROR(__xludf.DUMMYFUNCTION("""COMPUTED_VALUE"""),"2022-03-17 05:22:03 UTC")</f>
        <v>2022-03-17 05:22:03 UTC</v>
      </c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</row>
    <row r="7795">
      <c r="A7795" s="2" t="s">
        <v>8400</v>
      </c>
      <c r="B7795" s="1"/>
      <c r="C7795" s="1"/>
      <c r="D7795" s="1"/>
      <c r="E7795" s="1"/>
      <c r="F7795" s="1" t="str">
        <f>IFERROR(__xludf.DUMMYFUNCTION("""COMPUTED_VALUE"""),"2022-03-17 05:15:20 UTC")</f>
        <v>2022-03-17 05:15:20 UTC</v>
      </c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</row>
    <row r="7796">
      <c r="A7796" s="2" t="s">
        <v>8401</v>
      </c>
      <c r="B7796" s="1"/>
      <c r="C7796" s="1"/>
      <c r="D7796" s="1"/>
      <c r="E7796" s="1"/>
      <c r="F7796" s="1" t="str">
        <f>IFERROR(__xludf.DUMMYFUNCTION("""COMPUTED_VALUE"""),"2022-03-17 05:00:10 UTC")</f>
        <v>2022-03-17 05:00:10 UTC</v>
      </c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</row>
    <row r="7797">
      <c r="A7797" s="2" t="s">
        <v>8402</v>
      </c>
      <c r="B7797" s="1"/>
      <c r="C7797" s="1"/>
      <c r="D7797" s="1"/>
      <c r="E7797" s="1"/>
      <c r="F7797" s="1" t="str">
        <f>IFERROR(__xludf.DUMMYFUNCTION("""COMPUTED_VALUE"""),"2022-03-17 04:59:41 UTC")</f>
        <v>2022-03-17 04:59:41 UTC</v>
      </c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</row>
    <row r="7798">
      <c r="A7798" s="2" t="s">
        <v>8403</v>
      </c>
      <c r="B7798" s="1"/>
      <c r="C7798" s="1"/>
      <c r="D7798" s="1"/>
      <c r="E7798" s="1"/>
      <c r="F7798" s="1" t="str">
        <f>IFERROR(__xludf.DUMMYFUNCTION("""COMPUTED_VALUE"""),"2022-03-17 04:42:50 UTC")</f>
        <v>2022-03-17 04:42:50 UTC</v>
      </c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</row>
    <row r="7799">
      <c r="A7799" s="2" t="s">
        <v>8404</v>
      </c>
      <c r="B7799" s="1"/>
      <c r="C7799" s="1"/>
      <c r="D7799" s="1"/>
      <c r="E7799" s="1"/>
      <c r="F7799" s="1" t="str">
        <f>IFERROR(__xludf.DUMMYFUNCTION("""COMPUTED_VALUE"""),"2022-03-17 04:26:42 UTC")</f>
        <v>2022-03-17 04:26:42 UTC</v>
      </c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</row>
    <row r="7800">
      <c r="A7800" s="2" t="s">
        <v>8405</v>
      </c>
      <c r="B7800" s="1"/>
      <c r="C7800" s="1"/>
      <c r="D7800" s="1"/>
      <c r="E7800" s="1"/>
      <c r="F7800" s="1" t="str">
        <f>IFERROR(__xludf.DUMMYFUNCTION("""COMPUTED_VALUE"""),"2022-03-17 04:23:49 UTC")</f>
        <v>2022-03-17 04:23:49 UTC</v>
      </c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</row>
    <row r="7801">
      <c r="A7801" s="2" t="s">
        <v>8406</v>
      </c>
      <c r="B7801" s="1"/>
      <c r="C7801" s="1"/>
      <c r="D7801" s="1"/>
      <c r="E7801" s="1"/>
      <c r="F7801" s="1" t="str">
        <f>IFERROR(__xludf.DUMMYFUNCTION("""COMPUTED_VALUE"""),"2022-03-17 04:22:39 UTC")</f>
        <v>2022-03-17 04:22:39 UTC</v>
      </c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</row>
    <row r="7802">
      <c r="A7802" s="2" t="s">
        <v>8407</v>
      </c>
      <c r="B7802" s="1"/>
      <c r="C7802" s="1"/>
      <c r="D7802" s="1"/>
      <c r="E7802" s="1"/>
      <c r="F7802" s="1" t="str">
        <f>IFERROR(__xludf.DUMMYFUNCTION("""COMPUTED_VALUE"""),"2022-03-17 04:11:19 UTC")</f>
        <v>2022-03-17 04:11:19 UTC</v>
      </c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</row>
    <row r="7803">
      <c r="A7803" s="2" t="s">
        <v>8408</v>
      </c>
      <c r="B7803" s="1"/>
      <c r="C7803" s="1"/>
      <c r="D7803" s="1"/>
      <c r="E7803" s="1"/>
      <c r="F7803" s="1" t="str">
        <f>IFERROR(__xludf.DUMMYFUNCTION("""COMPUTED_VALUE"""),"2022-03-17 03:30:17 UTC")</f>
        <v>2022-03-17 03:30:17 UTC</v>
      </c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</row>
    <row r="7804">
      <c r="A7804" s="2" t="s">
        <v>8409</v>
      </c>
      <c r="B7804" s="1"/>
      <c r="C7804" s="1"/>
      <c r="D7804" s="1"/>
      <c r="E7804" s="1"/>
      <c r="F7804" s="1" t="str">
        <f>IFERROR(__xludf.DUMMYFUNCTION("""COMPUTED_VALUE"""),"2022-03-17 03:29:41 UTC")</f>
        <v>2022-03-17 03:29:41 UTC</v>
      </c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</row>
    <row r="7805">
      <c r="A7805" s="2" t="s">
        <v>8410</v>
      </c>
      <c r="B7805" s="1"/>
      <c r="C7805" s="1"/>
      <c r="D7805" s="1"/>
      <c r="E7805" s="1"/>
      <c r="F7805" s="1" t="str">
        <f>IFERROR(__xludf.DUMMYFUNCTION("""COMPUTED_VALUE"""),"2022-03-17 02:26:20 UTC")</f>
        <v>2022-03-17 02:26:20 UTC</v>
      </c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</row>
    <row r="7806">
      <c r="A7806" s="2" t="s">
        <v>8411</v>
      </c>
      <c r="B7806" s="1"/>
      <c r="C7806" s="1"/>
      <c r="D7806" s="1"/>
      <c r="E7806" s="1"/>
      <c r="F7806" s="1" t="str">
        <f>IFERROR(__xludf.DUMMYFUNCTION("""COMPUTED_VALUE"""),"2022-03-17 02:16:54 UTC")</f>
        <v>2022-03-17 02:16:54 UTC</v>
      </c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</row>
    <row r="7807">
      <c r="A7807" s="2" t="s">
        <v>8412</v>
      </c>
      <c r="B7807" s="1"/>
      <c r="C7807" s="1"/>
      <c r="D7807" s="1"/>
      <c r="E7807" s="1"/>
      <c r="F7807" s="1" t="str">
        <f>IFERROR(__xludf.DUMMYFUNCTION("""COMPUTED_VALUE"""),"2022-03-17 02:14:48 UTC")</f>
        <v>2022-03-17 02:14:48 UTC</v>
      </c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</row>
    <row r="7808">
      <c r="A7808" s="2" t="s">
        <v>8413</v>
      </c>
      <c r="B7808" s="1"/>
      <c r="C7808" s="1"/>
      <c r="D7808" s="1"/>
      <c r="E7808" s="1"/>
      <c r="F7808" s="1" t="str">
        <f>IFERROR(__xludf.DUMMYFUNCTION("""COMPUTED_VALUE"""),"2022-03-17 02:11:53 UTC")</f>
        <v>2022-03-17 02:11:53 UTC</v>
      </c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</row>
    <row r="7809">
      <c r="A7809" s="2" t="s">
        <v>8414</v>
      </c>
      <c r="B7809" s="1"/>
      <c r="C7809" s="1"/>
      <c r="D7809" s="1"/>
      <c r="E7809" s="1"/>
      <c r="F7809" s="1" t="str">
        <f>IFERROR(__xludf.DUMMYFUNCTION("""COMPUTED_VALUE"""),"2022-03-17 02:11:23 UTC")</f>
        <v>2022-03-17 02:11:23 UTC</v>
      </c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</row>
    <row r="7810">
      <c r="A7810" s="2" t="s">
        <v>8415</v>
      </c>
      <c r="B7810" s="1"/>
      <c r="C7810" s="1"/>
      <c r="D7810" s="1"/>
      <c r="E7810" s="1"/>
      <c r="F7810" s="1" t="str">
        <f>IFERROR(__xludf.DUMMYFUNCTION("""COMPUTED_VALUE"""),"2022-03-17 01:50:53 UTC")</f>
        <v>2022-03-17 01:50:53 UTC</v>
      </c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</row>
    <row r="7811">
      <c r="A7811" s="2" t="s">
        <v>8416</v>
      </c>
      <c r="B7811" s="1"/>
      <c r="C7811" s="1"/>
      <c r="D7811" s="1"/>
      <c r="E7811" s="1"/>
      <c r="F7811" s="1" t="str">
        <f>IFERROR(__xludf.DUMMYFUNCTION("""COMPUTED_VALUE"""),"2022-03-17 01:45:37 UTC")</f>
        <v>2022-03-17 01:45:37 UTC</v>
      </c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</row>
    <row r="7812">
      <c r="A7812" s="2" t="s">
        <v>8417</v>
      </c>
      <c r="B7812" s="1"/>
      <c r="C7812" s="1"/>
      <c r="D7812" s="1"/>
      <c r="E7812" s="1"/>
      <c r="F7812" s="1" t="str">
        <f>IFERROR(__xludf.DUMMYFUNCTION("""COMPUTED_VALUE"""),"2022-03-17 01:35:15 UTC")</f>
        <v>2022-03-17 01:35:15 UTC</v>
      </c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</row>
    <row r="7813">
      <c r="A7813" s="2" t="s">
        <v>8418</v>
      </c>
      <c r="B7813" s="1"/>
      <c r="C7813" s="1"/>
      <c r="D7813" s="1"/>
      <c r="E7813" s="1"/>
      <c r="F7813" s="1" t="str">
        <f>IFERROR(__xludf.DUMMYFUNCTION("""COMPUTED_VALUE"""),"2022-03-17 00:54:54 UTC")</f>
        <v>2022-03-17 00:54:54 UTC</v>
      </c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</row>
    <row r="7814">
      <c r="A7814" s="2" t="s">
        <v>8419</v>
      </c>
      <c r="B7814" s="1"/>
      <c r="C7814" s="1"/>
      <c r="D7814" s="1"/>
      <c r="E7814" s="1"/>
      <c r="F7814" s="1" t="str">
        <f>IFERROR(__xludf.DUMMYFUNCTION("""COMPUTED_VALUE"""),"2022-03-17 00:43:36 UTC")</f>
        <v>2022-03-17 00:43:36 UTC</v>
      </c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</row>
    <row r="7815">
      <c r="A7815" s="2" t="s">
        <v>8420</v>
      </c>
      <c r="B7815" s="1"/>
      <c r="C7815" s="1"/>
      <c r="D7815" s="1"/>
      <c r="E7815" s="1"/>
      <c r="F7815" s="1" t="str">
        <f>IFERROR(__xludf.DUMMYFUNCTION("""COMPUTED_VALUE"""),"2022-03-17 00:14:56 UTC")</f>
        <v>2022-03-17 00:14:56 UTC</v>
      </c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</row>
    <row r="7816">
      <c r="A7816" s="2" t="s">
        <v>8421</v>
      </c>
      <c r="B7816" s="1"/>
      <c r="C7816" s="1"/>
      <c r="D7816" s="1"/>
      <c r="E7816" s="1"/>
      <c r="F7816" s="1" t="str">
        <f>IFERROR(__xludf.DUMMYFUNCTION("""COMPUTED_VALUE"""),"2022-03-17 00:10:33 UTC")</f>
        <v>2022-03-17 00:10:33 UTC</v>
      </c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</row>
    <row r="7817">
      <c r="A7817" s="2" t="s">
        <v>8422</v>
      </c>
      <c r="B7817" s="1"/>
      <c r="C7817" s="1"/>
      <c r="D7817" s="1"/>
      <c r="E7817" s="1"/>
      <c r="F7817" s="1" t="str">
        <f>IFERROR(__xludf.DUMMYFUNCTION("""COMPUTED_VALUE"""),"2022-03-16 20:02:06 UTC")</f>
        <v>2022-03-16 20:02:06 UTC</v>
      </c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</row>
    <row r="7818">
      <c r="A7818" s="2" t="s">
        <v>8423</v>
      </c>
      <c r="B7818" s="1"/>
      <c r="C7818" s="1"/>
      <c r="D7818" s="1"/>
      <c r="E7818" s="1"/>
      <c r="F7818" s="1" t="str">
        <f>IFERROR(__xludf.DUMMYFUNCTION("""COMPUTED_VALUE"""),"2022-03-16 17:27:06 UTC")</f>
        <v>2022-03-16 17:27:06 UTC</v>
      </c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</row>
    <row r="7819">
      <c r="A7819" s="2" t="s">
        <v>8424</v>
      </c>
      <c r="B7819" s="1"/>
      <c r="C7819" s="1"/>
      <c r="D7819" s="1"/>
      <c r="E7819" s="1"/>
      <c r="F7819" s="1" t="str">
        <f>IFERROR(__xludf.DUMMYFUNCTION("""COMPUTED_VALUE"""),"2022-03-16 17:22:23 UTC")</f>
        <v>2022-03-16 17:22:23 UTC</v>
      </c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</row>
    <row r="7820">
      <c r="A7820" s="2" t="s">
        <v>8425</v>
      </c>
      <c r="B7820" s="1"/>
      <c r="C7820" s="1"/>
      <c r="D7820" s="1"/>
      <c r="E7820" s="1"/>
      <c r="F7820" s="1" t="str">
        <f>IFERROR(__xludf.DUMMYFUNCTION("""COMPUTED_VALUE"""),"2022-03-16 17:20:06 UTC")</f>
        <v>2022-03-16 17:20:06 UTC</v>
      </c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</row>
    <row r="7821">
      <c r="A7821" s="2" t="s">
        <v>8426</v>
      </c>
      <c r="B7821" s="1"/>
      <c r="C7821" s="1"/>
      <c r="D7821" s="1"/>
      <c r="E7821" s="1"/>
      <c r="F7821" s="1" t="str">
        <f>IFERROR(__xludf.DUMMYFUNCTION("""COMPUTED_VALUE"""),"2022-03-16 17:19:32 UTC")</f>
        <v>2022-03-16 17:19:32 UTC</v>
      </c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</row>
    <row r="7822">
      <c r="A7822" s="2" t="s">
        <v>8427</v>
      </c>
      <c r="B7822" s="1"/>
      <c r="C7822" s="1"/>
      <c r="D7822" s="1"/>
      <c r="E7822" s="1"/>
      <c r="F7822" s="1" t="str">
        <f>IFERROR(__xludf.DUMMYFUNCTION("""COMPUTED_VALUE"""),"2022-03-16 17:15:27 UTC")</f>
        <v>2022-03-16 17:15:27 UTC</v>
      </c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</row>
    <row r="7823">
      <c r="A7823" s="2" t="s">
        <v>8428</v>
      </c>
      <c r="B7823" s="1"/>
      <c r="C7823" s="1"/>
      <c r="D7823" s="1"/>
      <c r="E7823" s="1"/>
      <c r="F7823" s="1" t="str">
        <f>IFERROR(__xludf.DUMMYFUNCTION("""COMPUTED_VALUE"""),"2022-03-16 17:07:07 UTC")</f>
        <v>2022-03-16 17:07:07 UTC</v>
      </c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</row>
    <row r="7824">
      <c r="A7824" s="2" t="s">
        <v>8429</v>
      </c>
      <c r="B7824" s="1"/>
      <c r="C7824" s="1"/>
      <c r="D7824" s="1"/>
      <c r="E7824" s="1"/>
      <c r="F7824" s="1" t="str">
        <f>IFERROR(__xludf.DUMMYFUNCTION("""COMPUTED_VALUE"""),"2022-03-16 16:22:40 UTC")</f>
        <v>2022-03-16 16:22:40 UTC</v>
      </c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</row>
    <row r="7825">
      <c r="A7825" s="2" t="s">
        <v>8430</v>
      </c>
      <c r="B7825" s="1"/>
      <c r="C7825" s="1"/>
      <c r="D7825" s="1"/>
      <c r="E7825" s="1"/>
      <c r="F7825" s="1" t="str">
        <f>IFERROR(__xludf.DUMMYFUNCTION("""COMPUTED_VALUE"""),"2022-03-16 16:05:54 UTC")</f>
        <v>2022-03-16 16:05:54 UTC</v>
      </c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</row>
    <row r="7826">
      <c r="A7826" s="2" t="s">
        <v>8431</v>
      </c>
      <c r="B7826" s="1"/>
      <c r="C7826" s="1"/>
      <c r="D7826" s="1"/>
      <c r="E7826" s="1"/>
      <c r="F7826" s="1" t="str">
        <f>IFERROR(__xludf.DUMMYFUNCTION("""COMPUTED_VALUE"""),"2022-03-16 15:44:18 UTC")</f>
        <v>2022-03-16 15:44:18 UTC</v>
      </c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</row>
    <row r="7827">
      <c r="A7827" s="2" t="s">
        <v>8432</v>
      </c>
      <c r="B7827" s="1"/>
      <c r="C7827" s="1"/>
      <c r="D7827" s="1"/>
      <c r="E7827" s="1"/>
      <c r="F7827" s="1" t="str">
        <f>IFERROR(__xludf.DUMMYFUNCTION("""COMPUTED_VALUE"""),"2022-03-16 15:02:40 UTC")</f>
        <v>2022-03-16 15:02:40 UTC</v>
      </c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</row>
    <row r="7828">
      <c r="A7828" s="2" t="s">
        <v>8433</v>
      </c>
      <c r="B7828" s="1"/>
      <c r="C7828" s="1"/>
      <c r="D7828" s="1"/>
      <c r="E7828" s="1"/>
      <c r="F7828" s="1" t="str">
        <f>IFERROR(__xludf.DUMMYFUNCTION("""COMPUTED_VALUE"""),"2022-03-16 14:49:04 UTC")</f>
        <v>2022-03-16 14:49:04 UTC</v>
      </c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</row>
    <row r="7829">
      <c r="A7829" s="2" t="s">
        <v>8434</v>
      </c>
      <c r="B7829" s="1"/>
      <c r="C7829" s="1"/>
      <c r="D7829" s="1"/>
      <c r="E7829" s="1"/>
      <c r="F7829" s="1" t="str">
        <f>IFERROR(__xludf.DUMMYFUNCTION("""COMPUTED_VALUE"""),"2022-03-16 14:41:55 UTC")</f>
        <v>2022-03-16 14:41:55 UTC</v>
      </c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</row>
    <row r="7830">
      <c r="A7830" s="2" t="s">
        <v>8435</v>
      </c>
      <c r="B7830" s="1"/>
      <c r="C7830" s="1"/>
      <c r="D7830" s="1"/>
      <c r="E7830" s="1"/>
      <c r="F7830" s="1" t="str">
        <f>IFERROR(__xludf.DUMMYFUNCTION("""COMPUTED_VALUE"""),"2022-03-16 14:41:25 UTC")</f>
        <v>2022-03-16 14:41:25 UTC</v>
      </c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</row>
    <row r="7831">
      <c r="A7831" s="2" t="s">
        <v>8436</v>
      </c>
      <c r="B7831" s="1"/>
      <c r="C7831" s="1"/>
      <c r="D7831" s="1"/>
      <c r="E7831" s="1"/>
      <c r="F7831" s="1" t="str">
        <f>IFERROR(__xludf.DUMMYFUNCTION("""COMPUTED_VALUE"""),"2022-03-16 14:35:48 UTC")</f>
        <v>2022-03-16 14:35:48 UTC</v>
      </c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</row>
    <row r="7832">
      <c r="A7832" s="2" t="s">
        <v>8437</v>
      </c>
      <c r="B7832" s="1"/>
      <c r="C7832" s="1"/>
      <c r="D7832" s="1"/>
      <c r="E7832" s="1"/>
      <c r="F7832" s="1" t="str">
        <f>IFERROR(__xludf.DUMMYFUNCTION("""COMPUTED_VALUE"""),"2022-03-16 14:33:19 UTC")</f>
        <v>2022-03-16 14:33:19 UTC</v>
      </c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</row>
    <row r="7833">
      <c r="A7833" s="2" t="s">
        <v>8438</v>
      </c>
      <c r="B7833" s="1"/>
      <c r="C7833" s="1"/>
      <c r="D7833" s="1"/>
      <c r="E7833" s="1"/>
      <c r="F7833" s="1" t="str">
        <f>IFERROR(__xludf.DUMMYFUNCTION("""COMPUTED_VALUE"""),"2022-03-16 14:27:18 UTC")</f>
        <v>2022-03-16 14:27:18 UTC</v>
      </c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</row>
    <row r="7834">
      <c r="A7834" s="2" t="s">
        <v>8439</v>
      </c>
      <c r="B7834" s="1"/>
      <c r="C7834" s="1"/>
      <c r="D7834" s="1"/>
      <c r="E7834" s="1"/>
      <c r="F7834" s="1" t="str">
        <f>IFERROR(__xludf.DUMMYFUNCTION("""COMPUTED_VALUE"""),"2022-03-16 14:08:10 UTC")</f>
        <v>2022-03-16 14:08:10 UTC</v>
      </c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</row>
    <row r="7835">
      <c r="A7835" s="2" t="s">
        <v>8440</v>
      </c>
      <c r="B7835" s="1"/>
      <c r="C7835" s="1"/>
      <c r="D7835" s="1"/>
      <c r="E7835" s="1"/>
      <c r="F7835" s="1" t="str">
        <f>IFERROR(__xludf.DUMMYFUNCTION("""COMPUTED_VALUE"""),"2022-03-16 14:07:18 UTC")</f>
        <v>2022-03-16 14:07:18 UTC</v>
      </c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</row>
    <row r="7836">
      <c r="A7836" s="2" t="s">
        <v>8441</v>
      </c>
      <c r="B7836" s="1"/>
      <c r="C7836" s="1"/>
      <c r="D7836" s="1"/>
      <c r="E7836" s="1"/>
      <c r="F7836" s="1" t="str">
        <f>IFERROR(__xludf.DUMMYFUNCTION("""COMPUTED_VALUE"""),"2022-03-16 14:04:50 UTC")</f>
        <v>2022-03-16 14:04:50 UTC</v>
      </c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</row>
    <row r="7837">
      <c r="A7837" s="2" t="s">
        <v>8442</v>
      </c>
      <c r="B7837" s="1"/>
      <c r="C7837" s="1"/>
      <c r="D7837" s="1"/>
      <c r="E7837" s="1"/>
      <c r="F7837" s="1" t="str">
        <f>IFERROR(__xludf.DUMMYFUNCTION("""COMPUTED_VALUE"""),"2022-03-16 14:00:49 UTC")</f>
        <v>2022-03-16 14:00:49 UTC</v>
      </c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</row>
    <row r="7838">
      <c r="A7838" s="2" t="s">
        <v>8443</v>
      </c>
      <c r="B7838" s="1"/>
      <c r="C7838" s="1"/>
      <c r="D7838" s="1"/>
      <c r="E7838" s="1"/>
      <c r="F7838" s="1" t="str">
        <f>IFERROR(__xludf.DUMMYFUNCTION("""COMPUTED_VALUE"""),"2022-03-16 13:38:12 UTC")</f>
        <v>2022-03-16 13:38:12 UTC</v>
      </c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</row>
    <row r="7839">
      <c r="A7839" s="2" t="s">
        <v>8444</v>
      </c>
      <c r="B7839" s="1"/>
      <c r="C7839" s="1"/>
      <c r="D7839" s="1"/>
      <c r="E7839" s="1"/>
      <c r="F7839" s="1" t="str">
        <f>IFERROR(__xludf.DUMMYFUNCTION("""COMPUTED_VALUE"""),"2022-03-16 13:37:20 UTC")</f>
        <v>2022-03-16 13:37:20 UTC</v>
      </c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</row>
    <row r="7840">
      <c r="A7840" s="2" t="s">
        <v>8445</v>
      </c>
      <c r="B7840" s="1"/>
      <c r="C7840" s="1"/>
      <c r="D7840" s="1"/>
      <c r="E7840" s="1"/>
      <c r="F7840" s="1" t="str">
        <f>IFERROR(__xludf.DUMMYFUNCTION("""COMPUTED_VALUE"""),"2022-03-16 13:24:20 UTC")</f>
        <v>2022-03-16 13:24:20 UTC</v>
      </c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</row>
    <row r="7841">
      <c r="A7841" s="2" t="s">
        <v>8446</v>
      </c>
      <c r="B7841" s="1"/>
      <c r="C7841" s="1"/>
      <c r="D7841" s="1"/>
      <c r="E7841" s="1"/>
      <c r="F7841" s="1" t="str">
        <f>IFERROR(__xludf.DUMMYFUNCTION("""COMPUTED_VALUE"""),"2022-03-16 13:10:57 UTC")</f>
        <v>2022-03-16 13:10:57 UTC</v>
      </c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</row>
    <row r="7842">
      <c r="A7842" s="2" t="s">
        <v>8447</v>
      </c>
      <c r="B7842" s="1"/>
      <c r="C7842" s="1"/>
      <c r="D7842" s="1"/>
      <c r="E7842" s="1"/>
      <c r="F7842" s="1" t="str">
        <f>IFERROR(__xludf.DUMMYFUNCTION("""COMPUTED_VALUE"""),"2022-03-16 13:06:38 UTC")</f>
        <v>2022-03-16 13:06:38 UTC</v>
      </c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</row>
    <row r="7843">
      <c r="A7843" s="2" t="s">
        <v>8448</v>
      </c>
      <c r="B7843" s="1"/>
      <c r="C7843" s="1"/>
      <c r="D7843" s="1"/>
      <c r="E7843" s="1"/>
      <c r="F7843" s="1" t="str">
        <f>IFERROR(__xludf.DUMMYFUNCTION("""COMPUTED_VALUE"""),"2022-03-16 12:50:33 UTC")</f>
        <v>2022-03-16 12:50:33 UTC</v>
      </c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</row>
    <row r="7844">
      <c r="A7844" s="2" t="s">
        <v>8449</v>
      </c>
      <c r="B7844" s="1"/>
      <c r="C7844" s="1"/>
      <c r="D7844" s="1"/>
      <c r="E7844" s="1"/>
      <c r="F7844" s="1" t="str">
        <f>IFERROR(__xludf.DUMMYFUNCTION("""COMPUTED_VALUE"""),"2022-03-16 12:15:12 UTC")</f>
        <v>2022-03-16 12:15:12 UTC</v>
      </c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</row>
    <row r="7845">
      <c r="A7845" s="2" t="s">
        <v>8450</v>
      </c>
      <c r="B7845" s="1"/>
      <c r="C7845" s="1"/>
      <c r="D7845" s="1"/>
      <c r="E7845" s="1"/>
      <c r="F7845" s="1" t="str">
        <f>IFERROR(__xludf.DUMMYFUNCTION("""COMPUTED_VALUE"""),"2022-03-16 12:11:15 UTC")</f>
        <v>2022-03-16 12:11:15 UTC</v>
      </c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</row>
    <row r="7846">
      <c r="A7846" s="2" t="s">
        <v>8451</v>
      </c>
      <c r="B7846" s="1"/>
      <c r="C7846" s="1"/>
      <c r="D7846" s="1"/>
      <c r="E7846" s="1"/>
      <c r="F7846" s="1" t="str">
        <f>IFERROR(__xludf.DUMMYFUNCTION("""COMPUTED_VALUE"""),"2022-03-16 12:11:13 UTC")</f>
        <v>2022-03-16 12:11:13 UTC</v>
      </c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</row>
    <row r="7847">
      <c r="A7847" s="2" t="s">
        <v>8452</v>
      </c>
      <c r="B7847" s="1"/>
      <c r="C7847" s="1"/>
      <c r="D7847" s="1"/>
      <c r="E7847" s="1"/>
      <c r="F7847" s="1" t="str">
        <f>IFERROR(__xludf.DUMMYFUNCTION("""COMPUTED_VALUE"""),"2022-03-16 12:08:29 UTC")</f>
        <v>2022-03-16 12:08:29 UTC</v>
      </c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</row>
    <row r="7848">
      <c r="A7848" s="2" t="s">
        <v>8453</v>
      </c>
      <c r="B7848" s="1"/>
      <c r="C7848" s="1"/>
      <c r="D7848" s="1"/>
      <c r="E7848" s="1"/>
      <c r="F7848" s="1" t="str">
        <f>IFERROR(__xludf.DUMMYFUNCTION("""COMPUTED_VALUE"""),"2022-03-16 11:44:24 UTC")</f>
        <v>2022-03-16 11:44:24 UTC</v>
      </c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</row>
    <row r="7849">
      <c r="A7849" s="2" t="s">
        <v>8454</v>
      </c>
      <c r="B7849" s="1"/>
      <c r="C7849" s="1"/>
      <c r="D7849" s="1"/>
      <c r="E7849" s="1"/>
      <c r="F7849" s="1" t="str">
        <f>IFERROR(__xludf.DUMMYFUNCTION("""COMPUTED_VALUE"""),"2022-03-16 11:32:20 UTC")</f>
        <v>2022-03-16 11:32:20 UTC</v>
      </c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</row>
    <row r="7850">
      <c r="A7850" s="2" t="s">
        <v>8455</v>
      </c>
      <c r="B7850" s="1"/>
      <c r="C7850" s="1"/>
      <c r="D7850" s="1"/>
      <c r="E7850" s="1"/>
      <c r="F7850" s="1" t="str">
        <f>IFERROR(__xludf.DUMMYFUNCTION("""COMPUTED_VALUE"""),"2022-03-16 11:02:34 UTC")</f>
        <v>2022-03-16 11:02:34 UTC</v>
      </c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</row>
    <row r="7851">
      <c r="A7851" s="2" t="s">
        <v>8456</v>
      </c>
      <c r="B7851" s="1"/>
      <c r="C7851" s="1"/>
      <c r="D7851" s="1"/>
      <c r="E7851" s="1"/>
      <c r="F7851" s="1" t="str">
        <f>IFERROR(__xludf.DUMMYFUNCTION("""COMPUTED_VALUE"""),"2022-03-16 10:42:27 UTC")</f>
        <v>2022-03-16 10:42:27 UTC</v>
      </c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</row>
    <row r="7852">
      <c r="A7852" s="2" t="s">
        <v>8457</v>
      </c>
      <c r="B7852" s="1"/>
      <c r="C7852" s="1"/>
      <c r="D7852" s="1"/>
      <c r="E7852" s="1"/>
      <c r="F7852" s="1" t="str">
        <f>IFERROR(__xludf.DUMMYFUNCTION("""COMPUTED_VALUE"""),"2022-03-16 10:42:25 UTC")</f>
        <v>2022-03-16 10:42:25 UTC</v>
      </c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</row>
    <row r="7853">
      <c r="A7853" s="2" t="s">
        <v>8458</v>
      </c>
      <c r="B7853" s="1"/>
      <c r="C7853" s="1"/>
      <c r="D7853" s="1"/>
      <c r="E7853" s="1"/>
      <c r="F7853" s="1" t="str">
        <f>IFERROR(__xludf.DUMMYFUNCTION("""COMPUTED_VALUE"""),"2022-03-16 10:40:14 UTC")</f>
        <v>2022-03-16 10:40:14 UTC</v>
      </c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</row>
    <row r="7854">
      <c r="A7854" s="2" t="s">
        <v>8459</v>
      </c>
      <c r="B7854" s="1"/>
      <c r="C7854" s="1"/>
      <c r="D7854" s="1"/>
      <c r="E7854" s="1"/>
      <c r="F7854" s="1" t="str">
        <f>IFERROR(__xludf.DUMMYFUNCTION("""COMPUTED_VALUE"""),"2022-03-16 10:40:09 UTC")</f>
        <v>2022-03-16 10:40:09 UTC</v>
      </c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</row>
    <row r="7855">
      <c r="A7855" s="2" t="s">
        <v>8460</v>
      </c>
      <c r="B7855" s="1"/>
      <c r="C7855" s="1"/>
      <c r="D7855" s="1"/>
      <c r="E7855" s="1"/>
      <c r="F7855" s="1" t="str">
        <f>IFERROR(__xludf.DUMMYFUNCTION("""COMPUTED_VALUE"""),"2022-03-16 10:39:19 UTC")</f>
        <v>2022-03-16 10:39:19 UTC</v>
      </c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</row>
    <row r="7856">
      <c r="A7856" s="2" t="s">
        <v>8461</v>
      </c>
      <c r="B7856" s="1"/>
      <c r="C7856" s="1"/>
      <c r="D7856" s="1"/>
      <c r="E7856" s="1"/>
      <c r="F7856" s="1" t="str">
        <f>IFERROR(__xludf.DUMMYFUNCTION("""COMPUTED_VALUE"""),"2022-03-16 10:39:17 UTC")</f>
        <v>2022-03-16 10:39:17 UTC</v>
      </c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</row>
    <row r="7857">
      <c r="A7857" s="2" t="s">
        <v>8462</v>
      </c>
      <c r="B7857" s="1"/>
      <c r="C7857" s="1"/>
      <c r="D7857" s="1"/>
      <c r="E7857" s="1"/>
      <c r="F7857" s="1" t="str">
        <f>IFERROR(__xludf.DUMMYFUNCTION("""COMPUTED_VALUE"""),"2022-03-16 10:37:20 UTC")</f>
        <v>2022-03-16 10:37:20 UTC</v>
      </c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</row>
    <row r="7858">
      <c r="A7858" s="2" t="s">
        <v>8463</v>
      </c>
      <c r="B7858" s="1"/>
      <c r="C7858" s="1"/>
      <c r="D7858" s="1"/>
      <c r="E7858" s="1"/>
      <c r="F7858" s="1" t="str">
        <f>IFERROR(__xludf.DUMMYFUNCTION("""COMPUTED_VALUE"""),"2022-03-16 10:35:00 UTC")</f>
        <v>2022-03-16 10:35:00 UTC</v>
      </c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</row>
    <row r="7859">
      <c r="A7859" s="2" t="s">
        <v>8464</v>
      </c>
      <c r="B7859" s="1"/>
      <c r="C7859" s="1"/>
      <c r="D7859" s="1"/>
      <c r="E7859" s="1"/>
      <c r="F7859" s="1" t="str">
        <f>IFERROR(__xludf.DUMMYFUNCTION("""COMPUTED_VALUE"""),"2022-03-16 10:19:05 UTC")</f>
        <v>2022-03-16 10:19:05 UTC</v>
      </c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</row>
    <row r="7860">
      <c r="A7860" s="2" t="s">
        <v>8465</v>
      </c>
      <c r="B7860" s="1"/>
      <c r="C7860" s="1"/>
      <c r="D7860" s="1"/>
      <c r="E7860" s="1"/>
      <c r="F7860" s="1" t="str">
        <f>IFERROR(__xludf.DUMMYFUNCTION("""COMPUTED_VALUE"""),"2022-03-16 10:19:01 UTC")</f>
        <v>2022-03-16 10:19:01 UTC</v>
      </c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</row>
    <row r="7861">
      <c r="A7861" s="2" t="s">
        <v>8466</v>
      </c>
      <c r="B7861" s="1"/>
      <c r="C7861" s="1"/>
      <c r="D7861" s="1"/>
      <c r="E7861" s="1"/>
      <c r="F7861" s="1" t="str">
        <f>IFERROR(__xludf.DUMMYFUNCTION("""COMPUTED_VALUE"""),"2022-03-16 10:15:39 UTC")</f>
        <v>2022-03-16 10:15:39 UTC</v>
      </c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</row>
    <row r="7862">
      <c r="A7862" s="2" t="s">
        <v>8467</v>
      </c>
      <c r="B7862" s="1"/>
      <c r="C7862" s="1"/>
      <c r="D7862" s="1"/>
      <c r="E7862" s="1"/>
      <c r="F7862" s="1" t="str">
        <f>IFERROR(__xludf.DUMMYFUNCTION("""COMPUTED_VALUE"""),"2022-03-16 10:15:02 UTC")</f>
        <v>2022-03-16 10:15:02 UTC</v>
      </c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</row>
    <row r="7863">
      <c r="A7863" s="2" t="s">
        <v>8468</v>
      </c>
      <c r="B7863" s="1"/>
      <c r="C7863" s="1"/>
      <c r="D7863" s="1"/>
      <c r="E7863" s="1"/>
      <c r="F7863" s="1" t="str">
        <f>IFERROR(__xludf.DUMMYFUNCTION("""COMPUTED_VALUE"""),"2022-03-16 10:10:53 UTC")</f>
        <v>2022-03-16 10:10:53 UTC</v>
      </c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</row>
    <row r="7864">
      <c r="A7864" s="2" t="s">
        <v>8469</v>
      </c>
      <c r="B7864" s="1"/>
      <c r="C7864" s="1"/>
      <c r="D7864" s="1"/>
      <c r="E7864" s="1"/>
      <c r="F7864" s="1" t="str">
        <f>IFERROR(__xludf.DUMMYFUNCTION("""COMPUTED_VALUE"""),"2022-03-16 09:39:02 UTC")</f>
        <v>2022-03-16 09:39:02 UTC</v>
      </c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</row>
    <row r="7865">
      <c r="A7865" s="2" t="s">
        <v>8470</v>
      </c>
      <c r="B7865" s="1"/>
      <c r="C7865" s="1"/>
      <c r="D7865" s="1"/>
      <c r="E7865" s="1"/>
      <c r="F7865" s="1" t="str">
        <f>IFERROR(__xludf.DUMMYFUNCTION("""COMPUTED_VALUE"""),"2022-03-16 09:12:41 UTC")</f>
        <v>2022-03-16 09:12:41 UTC</v>
      </c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</row>
    <row r="7866">
      <c r="A7866" s="2" t="s">
        <v>8471</v>
      </c>
      <c r="B7866" s="1"/>
      <c r="C7866" s="1"/>
      <c r="D7866" s="1"/>
      <c r="E7866" s="1"/>
      <c r="F7866" s="1" t="str">
        <f>IFERROR(__xludf.DUMMYFUNCTION("""COMPUTED_VALUE"""),"2022-03-16 09:12:22 UTC")</f>
        <v>2022-03-16 09:12:22 UTC</v>
      </c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</row>
    <row r="7867">
      <c r="A7867" s="2" t="s">
        <v>8472</v>
      </c>
      <c r="B7867" s="1"/>
      <c r="C7867" s="1"/>
      <c r="D7867" s="1"/>
      <c r="E7867" s="1"/>
      <c r="F7867" s="1" t="str">
        <f>IFERROR(__xludf.DUMMYFUNCTION("""COMPUTED_VALUE"""),"2022-03-16 09:09:53 UTC")</f>
        <v>2022-03-16 09:09:53 UTC</v>
      </c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</row>
    <row r="7868">
      <c r="A7868" s="2" t="s">
        <v>8473</v>
      </c>
      <c r="B7868" s="1"/>
      <c r="C7868" s="1"/>
      <c r="D7868" s="1"/>
      <c r="E7868" s="1"/>
      <c r="F7868" s="1" t="str">
        <f>IFERROR(__xludf.DUMMYFUNCTION("""COMPUTED_VALUE"""),"2022-03-16 09:09:34 UTC")</f>
        <v>2022-03-16 09:09:34 UTC</v>
      </c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</row>
    <row r="7869">
      <c r="A7869" s="2" t="s">
        <v>8474</v>
      </c>
      <c r="B7869" s="1"/>
      <c r="C7869" s="1"/>
      <c r="D7869" s="1"/>
      <c r="E7869" s="1"/>
      <c r="F7869" s="1" t="str">
        <f>IFERROR(__xludf.DUMMYFUNCTION("""COMPUTED_VALUE"""),"2022-03-16 07:44:04 UTC")</f>
        <v>2022-03-16 07:44:04 UTC</v>
      </c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</row>
    <row r="7870">
      <c r="A7870" s="2" t="s">
        <v>8475</v>
      </c>
      <c r="B7870" s="1"/>
      <c r="C7870" s="1"/>
      <c r="D7870" s="1"/>
      <c r="E7870" s="1"/>
      <c r="F7870" s="1" t="str">
        <f>IFERROR(__xludf.DUMMYFUNCTION("""COMPUTED_VALUE"""),"2022-03-16 07:19:36 UTC")</f>
        <v>2022-03-16 07:19:36 UTC</v>
      </c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</row>
    <row r="7871">
      <c r="A7871" s="2" t="s">
        <v>8476</v>
      </c>
      <c r="B7871" s="1"/>
      <c r="C7871" s="1"/>
      <c r="D7871" s="1"/>
      <c r="E7871" s="1"/>
      <c r="F7871" s="1" t="str">
        <f>IFERROR(__xludf.DUMMYFUNCTION("""COMPUTED_VALUE"""),"2022-03-16 07:16:57 UTC")</f>
        <v>2022-03-16 07:16:57 UTC</v>
      </c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</row>
    <row r="7872">
      <c r="A7872" s="2" t="s">
        <v>8477</v>
      </c>
      <c r="B7872" s="1"/>
      <c r="C7872" s="1"/>
      <c r="D7872" s="1"/>
      <c r="E7872" s="1"/>
      <c r="F7872" s="1" t="str">
        <f>IFERROR(__xludf.DUMMYFUNCTION("""COMPUTED_VALUE"""),"2022-03-16 06:17:40 UTC")</f>
        <v>2022-03-16 06:17:40 UTC</v>
      </c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</row>
    <row r="7873">
      <c r="A7873" s="2" t="s">
        <v>8478</v>
      </c>
      <c r="B7873" s="1"/>
      <c r="C7873" s="1"/>
      <c r="D7873" s="1"/>
      <c r="E7873" s="1"/>
      <c r="F7873" s="1" t="str">
        <f>IFERROR(__xludf.DUMMYFUNCTION("""COMPUTED_VALUE"""),"2022-03-16 06:03:25 UTC")</f>
        <v>2022-03-16 06:03:25 UTC</v>
      </c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</row>
    <row r="7874">
      <c r="A7874" s="2" t="s">
        <v>8479</v>
      </c>
      <c r="B7874" s="1"/>
      <c r="C7874" s="1"/>
      <c r="D7874" s="1"/>
      <c r="E7874" s="1"/>
      <c r="F7874" s="1" t="str">
        <f>IFERROR(__xludf.DUMMYFUNCTION("""COMPUTED_VALUE"""),"2022-03-16 05:55:11 UTC")</f>
        <v>2022-03-16 05:55:11 UTC</v>
      </c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</row>
    <row r="7875">
      <c r="A7875" s="2" t="s">
        <v>8480</v>
      </c>
      <c r="B7875" s="1"/>
      <c r="C7875" s="1"/>
      <c r="D7875" s="1"/>
      <c r="E7875" s="1"/>
      <c r="F7875" s="1" t="str">
        <f>IFERROR(__xludf.DUMMYFUNCTION("""COMPUTED_VALUE"""),"2022-03-16 05:35:16 UTC")</f>
        <v>2022-03-16 05:35:16 UTC</v>
      </c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</row>
    <row r="7876">
      <c r="A7876" s="2" t="s">
        <v>8481</v>
      </c>
      <c r="B7876" s="1"/>
      <c r="C7876" s="1"/>
      <c r="D7876" s="1"/>
      <c r="E7876" s="1"/>
      <c r="F7876" s="1" t="str">
        <f>IFERROR(__xludf.DUMMYFUNCTION("""COMPUTED_VALUE"""),"2022-03-16 05:28:55 UTC")</f>
        <v>2022-03-16 05:28:55 UTC</v>
      </c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</row>
    <row r="7877">
      <c r="A7877" s="2" t="s">
        <v>8482</v>
      </c>
      <c r="B7877" s="1"/>
      <c r="C7877" s="1"/>
      <c r="D7877" s="1"/>
      <c r="E7877" s="1"/>
      <c r="F7877" s="1" t="str">
        <f>IFERROR(__xludf.DUMMYFUNCTION("""COMPUTED_VALUE"""),"2022-03-16 05:28:47 UTC")</f>
        <v>2022-03-16 05:28:47 UTC</v>
      </c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</row>
    <row r="7878">
      <c r="A7878" s="2" t="s">
        <v>8483</v>
      </c>
      <c r="B7878" s="1"/>
      <c r="C7878" s="1"/>
      <c r="D7878" s="1"/>
      <c r="E7878" s="1"/>
      <c r="F7878" s="1" t="str">
        <f>IFERROR(__xludf.DUMMYFUNCTION("""COMPUTED_VALUE"""),"2022-03-16 05:28:24 UTC")</f>
        <v>2022-03-16 05:28:24 UTC</v>
      </c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</row>
    <row r="7879">
      <c r="A7879" s="2" t="s">
        <v>8484</v>
      </c>
      <c r="B7879" s="1"/>
      <c r="C7879" s="1"/>
      <c r="D7879" s="1"/>
      <c r="E7879" s="1"/>
      <c r="F7879" s="1" t="str">
        <f>IFERROR(__xludf.DUMMYFUNCTION("""COMPUTED_VALUE"""),"2022-03-16 03:03:17 UTC")</f>
        <v>2022-03-16 03:03:17 UTC</v>
      </c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</row>
    <row r="7880">
      <c r="A7880" s="2" t="s">
        <v>8485</v>
      </c>
      <c r="B7880" s="1"/>
      <c r="C7880" s="1"/>
      <c r="D7880" s="1"/>
      <c r="E7880" s="1"/>
      <c r="F7880" s="1" t="str">
        <f>IFERROR(__xludf.DUMMYFUNCTION("""COMPUTED_VALUE"""),"2022-03-16 02:31:30 UTC")</f>
        <v>2022-03-16 02:31:30 UTC</v>
      </c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</row>
    <row r="7881">
      <c r="A7881" s="2" t="s">
        <v>8486</v>
      </c>
      <c r="B7881" s="1"/>
      <c r="C7881" s="1"/>
      <c r="D7881" s="1"/>
      <c r="E7881" s="1"/>
      <c r="F7881" s="1" t="str">
        <f>IFERROR(__xludf.DUMMYFUNCTION("""COMPUTED_VALUE"""),"2022-03-16 01:44:25 UTC")</f>
        <v>2022-03-16 01:44:25 UTC</v>
      </c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</row>
    <row r="7882">
      <c r="A7882" s="2" t="s">
        <v>8487</v>
      </c>
      <c r="B7882" s="1"/>
      <c r="C7882" s="1"/>
      <c r="D7882" s="1"/>
      <c r="E7882" s="1"/>
      <c r="F7882" s="1" t="str">
        <f>IFERROR(__xludf.DUMMYFUNCTION("""COMPUTED_VALUE"""),"2022-03-15 20:49:41 UTC")</f>
        <v>2022-03-15 20:49:41 UTC</v>
      </c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</row>
    <row r="7883">
      <c r="A7883" s="2" t="s">
        <v>8488</v>
      </c>
      <c r="B7883" s="1"/>
      <c r="C7883" s="1"/>
      <c r="D7883" s="1"/>
      <c r="E7883" s="1"/>
      <c r="F7883" s="1" t="str">
        <f>IFERROR(__xludf.DUMMYFUNCTION("""COMPUTED_VALUE"""),"2022-03-15 20:03:50 UTC")</f>
        <v>2022-03-15 20:03:50 UTC</v>
      </c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</row>
    <row r="7884">
      <c r="A7884" s="2" t="s">
        <v>8489</v>
      </c>
      <c r="B7884" s="1"/>
      <c r="C7884" s="1"/>
      <c r="D7884" s="1"/>
      <c r="E7884" s="1"/>
      <c r="F7884" s="1" t="str">
        <f>IFERROR(__xludf.DUMMYFUNCTION("""COMPUTED_VALUE"""),"2022-03-15 19:55:18 UTC")</f>
        <v>2022-03-15 19:55:18 UTC</v>
      </c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</row>
    <row r="7885">
      <c r="A7885" s="2" t="s">
        <v>8490</v>
      </c>
      <c r="B7885" s="1"/>
      <c r="C7885" s="1"/>
      <c r="D7885" s="1"/>
      <c r="E7885" s="1"/>
      <c r="F7885" s="1" t="str">
        <f>IFERROR(__xludf.DUMMYFUNCTION("""COMPUTED_VALUE"""),"2022-03-15 19:51:52 UTC")</f>
        <v>2022-03-15 19:51:52 UTC</v>
      </c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</row>
    <row r="7886">
      <c r="A7886" s="2" t="s">
        <v>8491</v>
      </c>
      <c r="B7886" s="1"/>
      <c r="C7886" s="1"/>
      <c r="D7886" s="1"/>
      <c r="E7886" s="1"/>
      <c r="F7886" s="1" t="str">
        <f>IFERROR(__xludf.DUMMYFUNCTION("""COMPUTED_VALUE"""),"2022-03-15 19:51:37 UTC")</f>
        <v>2022-03-15 19:51:37 UTC</v>
      </c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</row>
    <row r="7887">
      <c r="A7887" s="2" t="s">
        <v>8492</v>
      </c>
      <c r="B7887" s="1"/>
      <c r="C7887" s="1"/>
      <c r="D7887" s="1"/>
      <c r="E7887" s="1"/>
      <c r="F7887" s="1" t="str">
        <f>IFERROR(__xludf.DUMMYFUNCTION("""COMPUTED_VALUE"""),"2022-03-15 19:50:21 UTC")</f>
        <v>2022-03-15 19:50:21 UTC</v>
      </c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</row>
    <row r="7888">
      <c r="A7888" s="2" t="s">
        <v>8493</v>
      </c>
      <c r="B7888" s="1"/>
      <c r="C7888" s="1"/>
      <c r="D7888" s="1"/>
      <c r="E7888" s="1"/>
      <c r="F7888" s="1" t="str">
        <f>IFERROR(__xludf.DUMMYFUNCTION("""COMPUTED_VALUE"""),"2022-03-15 19:38:24 UTC")</f>
        <v>2022-03-15 19:38:24 UTC</v>
      </c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</row>
    <row r="7889">
      <c r="A7889" s="2" t="s">
        <v>8494</v>
      </c>
      <c r="B7889" s="1"/>
      <c r="C7889" s="1"/>
      <c r="D7889" s="1"/>
      <c r="E7889" s="1"/>
      <c r="F7889" s="1" t="str">
        <f>IFERROR(__xludf.DUMMYFUNCTION("""COMPUTED_VALUE"""),"2022-03-15 19:31:42 UTC")</f>
        <v>2022-03-15 19:31:42 UTC</v>
      </c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</row>
    <row r="7890">
      <c r="A7890" s="2" t="s">
        <v>8495</v>
      </c>
      <c r="B7890" s="1"/>
      <c r="C7890" s="1"/>
      <c r="D7890" s="1"/>
      <c r="E7890" s="1"/>
      <c r="F7890" s="1" t="str">
        <f>IFERROR(__xludf.DUMMYFUNCTION("""COMPUTED_VALUE"""),"2022-03-15 19:27:02 UTC")</f>
        <v>2022-03-15 19:27:02 UTC</v>
      </c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</row>
    <row r="7891">
      <c r="A7891" s="2" t="s">
        <v>8496</v>
      </c>
      <c r="B7891" s="1"/>
      <c r="C7891" s="1"/>
      <c r="D7891" s="1"/>
      <c r="E7891" s="1"/>
      <c r="F7891" s="1" t="str">
        <f>IFERROR(__xludf.DUMMYFUNCTION("""COMPUTED_VALUE"""),"2022-03-15 19:17:42 UTC")</f>
        <v>2022-03-15 19:17:42 UTC</v>
      </c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</row>
    <row r="7892">
      <c r="A7892" s="2" t="s">
        <v>8497</v>
      </c>
      <c r="B7892" s="1"/>
      <c r="C7892" s="1"/>
      <c r="D7892" s="1"/>
      <c r="E7892" s="1"/>
      <c r="F7892" s="1" t="str">
        <f>IFERROR(__xludf.DUMMYFUNCTION("""COMPUTED_VALUE"""),"2022-03-15 19:10:36 UTC")</f>
        <v>2022-03-15 19:10:36 UTC</v>
      </c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</row>
    <row r="7893">
      <c r="A7893" s="2" t="s">
        <v>8498</v>
      </c>
      <c r="B7893" s="1"/>
      <c r="C7893" s="1"/>
      <c r="D7893" s="1"/>
      <c r="E7893" s="1"/>
      <c r="F7893" s="1" t="str">
        <f>IFERROR(__xludf.DUMMYFUNCTION("""COMPUTED_VALUE"""),"2022-03-15 19:09:45 UTC")</f>
        <v>2022-03-15 19:09:45 UTC</v>
      </c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</row>
    <row r="7894">
      <c r="A7894" s="2" t="s">
        <v>8499</v>
      </c>
      <c r="B7894" s="1"/>
      <c r="C7894" s="1"/>
      <c r="D7894" s="1"/>
      <c r="E7894" s="1"/>
      <c r="F7894" s="1" t="str">
        <f>IFERROR(__xludf.DUMMYFUNCTION("""COMPUTED_VALUE"""),"2022-03-15 19:04:41 UTC")</f>
        <v>2022-03-15 19:04:41 UTC</v>
      </c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</row>
    <row r="7895">
      <c r="A7895" s="2" t="s">
        <v>8500</v>
      </c>
      <c r="B7895" s="1"/>
      <c r="C7895" s="1"/>
      <c r="D7895" s="1"/>
      <c r="E7895" s="1"/>
      <c r="F7895" s="1" t="str">
        <f>IFERROR(__xludf.DUMMYFUNCTION("""COMPUTED_VALUE"""),"2022-03-15 17:26:11 UTC")</f>
        <v>2022-03-15 17:26:11 UTC</v>
      </c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</row>
    <row r="7896">
      <c r="A7896" s="2" t="s">
        <v>8501</v>
      </c>
      <c r="B7896" s="1"/>
      <c r="C7896" s="1"/>
      <c r="D7896" s="1"/>
      <c r="E7896" s="1"/>
      <c r="F7896" s="1" t="str">
        <f>IFERROR(__xludf.DUMMYFUNCTION("""COMPUTED_VALUE"""),"2022-03-15 17:20:27 UTC")</f>
        <v>2022-03-15 17:20:27 UTC</v>
      </c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</row>
    <row r="7897">
      <c r="A7897" s="2" t="s">
        <v>8502</v>
      </c>
      <c r="B7897" s="1"/>
      <c r="C7897" s="1"/>
      <c r="D7897" s="1"/>
      <c r="E7897" s="1"/>
      <c r="F7897" s="1" t="str">
        <f>IFERROR(__xludf.DUMMYFUNCTION("""COMPUTED_VALUE"""),"2022-03-15 17:00:01 UTC")</f>
        <v>2022-03-15 17:00:01 UTC</v>
      </c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</row>
    <row r="7898">
      <c r="A7898" s="2" t="s">
        <v>8503</v>
      </c>
      <c r="B7898" s="1"/>
      <c r="C7898" s="1"/>
      <c r="D7898" s="1"/>
      <c r="E7898" s="1"/>
      <c r="F7898" s="1" t="str">
        <f>IFERROR(__xludf.DUMMYFUNCTION("""COMPUTED_VALUE"""),"2022-03-15 16:35:35 UTC")</f>
        <v>2022-03-15 16:35:35 UTC</v>
      </c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</row>
    <row r="7899">
      <c r="A7899" s="2" t="s">
        <v>8504</v>
      </c>
      <c r="B7899" s="1"/>
      <c r="C7899" s="1"/>
      <c r="D7899" s="1"/>
      <c r="E7899" s="1"/>
      <c r="F7899" s="1" t="str">
        <f>IFERROR(__xludf.DUMMYFUNCTION("""COMPUTED_VALUE"""),"2022-03-15 16:15:50 UTC")</f>
        <v>2022-03-15 16:15:50 UTC</v>
      </c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</row>
    <row r="7900">
      <c r="A7900" s="2" t="s">
        <v>8505</v>
      </c>
      <c r="B7900" s="1"/>
      <c r="C7900" s="1"/>
      <c r="D7900" s="1"/>
      <c r="E7900" s="1"/>
      <c r="F7900" s="1" t="str">
        <f>IFERROR(__xludf.DUMMYFUNCTION("""COMPUTED_VALUE"""),"2022-03-15 15:39:56 UTC")</f>
        <v>2022-03-15 15:39:56 UTC</v>
      </c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</row>
    <row r="7901">
      <c r="A7901" s="2" t="s">
        <v>8506</v>
      </c>
      <c r="B7901" s="1"/>
      <c r="C7901" s="1"/>
      <c r="D7901" s="1"/>
      <c r="E7901" s="1"/>
      <c r="F7901" s="1" t="str">
        <f>IFERROR(__xludf.DUMMYFUNCTION("""COMPUTED_VALUE"""),"2022-03-15 15:21:04 UTC")</f>
        <v>2022-03-15 15:21:04 UTC</v>
      </c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</row>
    <row r="7902">
      <c r="A7902" s="2" t="s">
        <v>8507</v>
      </c>
      <c r="B7902" s="1"/>
      <c r="C7902" s="1"/>
      <c r="D7902" s="1"/>
      <c r="E7902" s="1"/>
      <c r="F7902" s="1" t="str">
        <f>IFERROR(__xludf.DUMMYFUNCTION("""COMPUTED_VALUE"""),"2022-03-15 15:05:41 UTC")</f>
        <v>2022-03-15 15:05:41 UTC</v>
      </c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</row>
    <row r="7903">
      <c r="A7903" s="2" t="s">
        <v>8508</v>
      </c>
      <c r="B7903" s="1"/>
      <c r="C7903" s="1"/>
      <c r="D7903" s="1"/>
      <c r="E7903" s="1"/>
      <c r="F7903" s="1" t="str">
        <f>IFERROR(__xludf.DUMMYFUNCTION("""COMPUTED_VALUE"""),"2022-03-15 14:42:31 UTC")</f>
        <v>2022-03-15 14:42:31 UTC</v>
      </c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</row>
    <row r="7904">
      <c r="A7904" s="2" t="s">
        <v>8509</v>
      </c>
      <c r="B7904" s="1"/>
      <c r="C7904" s="1"/>
      <c r="D7904" s="1"/>
      <c r="E7904" s="1"/>
      <c r="F7904" s="1" t="str">
        <f>IFERROR(__xludf.DUMMYFUNCTION("""COMPUTED_VALUE"""),"2022-03-15 14:41:02 UTC")</f>
        <v>2022-03-15 14:41:02 UTC</v>
      </c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</row>
    <row r="7905">
      <c r="A7905" s="2" t="s">
        <v>8510</v>
      </c>
      <c r="B7905" s="1"/>
      <c r="C7905" s="1"/>
      <c r="D7905" s="1"/>
      <c r="E7905" s="1"/>
      <c r="F7905" s="1" t="str">
        <f>IFERROR(__xludf.DUMMYFUNCTION("""COMPUTED_VALUE"""),"2022-03-15 14:34:39 UTC")</f>
        <v>2022-03-15 14:34:39 UTC</v>
      </c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</row>
    <row r="7906">
      <c r="A7906" s="2" t="s">
        <v>8511</v>
      </c>
      <c r="B7906" s="1"/>
      <c r="C7906" s="1"/>
      <c r="D7906" s="1"/>
      <c r="E7906" s="1"/>
      <c r="F7906" s="1" t="str">
        <f>IFERROR(__xludf.DUMMYFUNCTION("""COMPUTED_VALUE"""),"2022-03-15 14:30:27 UTC")</f>
        <v>2022-03-15 14:30:27 UTC</v>
      </c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</row>
    <row r="7907">
      <c r="A7907" s="2" t="s">
        <v>8512</v>
      </c>
      <c r="B7907" s="1"/>
      <c r="C7907" s="1"/>
      <c r="D7907" s="1"/>
      <c r="E7907" s="1"/>
      <c r="F7907" s="1" t="str">
        <f>IFERROR(__xludf.DUMMYFUNCTION("""COMPUTED_VALUE"""),"2022-03-15 13:34:09 UTC")</f>
        <v>2022-03-15 13:34:09 UTC</v>
      </c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</row>
    <row r="7908">
      <c r="A7908" s="2" t="s">
        <v>8513</v>
      </c>
      <c r="B7908" s="1"/>
      <c r="C7908" s="1"/>
      <c r="D7908" s="1"/>
      <c r="E7908" s="1"/>
      <c r="F7908" s="1" t="str">
        <f>IFERROR(__xludf.DUMMYFUNCTION("""COMPUTED_VALUE"""),"2022-03-15 13:32:44 UTC")</f>
        <v>2022-03-15 13:32:44 UTC</v>
      </c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</row>
    <row r="7909">
      <c r="A7909" s="2" t="s">
        <v>8514</v>
      </c>
      <c r="B7909" s="1"/>
      <c r="C7909" s="1"/>
      <c r="D7909" s="1"/>
      <c r="E7909" s="1"/>
      <c r="F7909" s="1" t="str">
        <f>IFERROR(__xludf.DUMMYFUNCTION("""COMPUTED_VALUE"""),"2022-03-15 13:14:42 UTC")</f>
        <v>2022-03-15 13:14:42 UTC</v>
      </c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</row>
    <row r="7910">
      <c r="A7910" s="2" t="s">
        <v>8515</v>
      </c>
      <c r="B7910" s="1"/>
      <c r="C7910" s="1"/>
      <c r="D7910" s="1"/>
      <c r="E7910" s="1"/>
      <c r="F7910" s="1" t="str">
        <f>IFERROR(__xludf.DUMMYFUNCTION("""COMPUTED_VALUE"""),"2022-03-15 13:04:06 UTC")</f>
        <v>2022-03-15 13:04:06 UTC</v>
      </c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</row>
    <row r="7911">
      <c r="A7911" s="2" t="s">
        <v>8516</v>
      </c>
      <c r="B7911" s="1"/>
      <c r="C7911" s="1"/>
      <c r="D7911" s="1"/>
      <c r="E7911" s="1"/>
      <c r="F7911" s="1" t="str">
        <f>IFERROR(__xludf.DUMMYFUNCTION("""COMPUTED_VALUE"""),"2022-03-15 13:03:09 UTC")</f>
        <v>2022-03-15 13:03:09 UTC</v>
      </c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</row>
    <row r="7912">
      <c r="A7912" s="2" t="s">
        <v>8517</v>
      </c>
      <c r="B7912" s="1"/>
      <c r="C7912" s="1"/>
      <c r="D7912" s="1"/>
      <c r="E7912" s="1"/>
      <c r="F7912" s="1" t="str">
        <f>IFERROR(__xludf.DUMMYFUNCTION("""COMPUTED_VALUE"""),"2022-03-15 12:57:33 UTC")</f>
        <v>2022-03-15 12:57:33 UTC</v>
      </c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</row>
    <row r="7913">
      <c r="A7913" s="2" t="s">
        <v>8518</v>
      </c>
      <c r="B7913" s="1"/>
      <c r="C7913" s="1"/>
      <c r="D7913" s="1"/>
      <c r="E7913" s="1"/>
      <c r="F7913" s="1" t="str">
        <f>IFERROR(__xludf.DUMMYFUNCTION("""COMPUTED_VALUE"""),"2022-03-15 11:52:46 UTC")</f>
        <v>2022-03-15 11:52:46 UTC</v>
      </c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</row>
    <row r="7914">
      <c r="A7914" s="2" t="s">
        <v>8519</v>
      </c>
      <c r="B7914" s="1"/>
      <c r="C7914" s="1"/>
      <c r="D7914" s="1"/>
      <c r="E7914" s="1"/>
      <c r="F7914" s="1" t="str">
        <f>IFERROR(__xludf.DUMMYFUNCTION("""COMPUTED_VALUE"""),"2022-03-15 11:34:34 UTC")</f>
        <v>2022-03-15 11:34:34 UTC</v>
      </c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</row>
    <row r="7915">
      <c r="A7915" s="2" t="s">
        <v>8520</v>
      </c>
      <c r="B7915" s="1"/>
      <c r="C7915" s="1"/>
      <c r="D7915" s="1"/>
      <c r="E7915" s="1"/>
      <c r="F7915" s="1" t="str">
        <f>IFERROR(__xludf.DUMMYFUNCTION("""COMPUTED_VALUE"""),"2022-03-15 11:30:05 UTC")</f>
        <v>2022-03-15 11:30:05 UTC</v>
      </c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</row>
    <row r="7916">
      <c r="A7916" s="2" t="s">
        <v>8521</v>
      </c>
      <c r="B7916" s="1"/>
      <c r="C7916" s="1"/>
      <c r="D7916" s="1"/>
      <c r="E7916" s="1"/>
      <c r="F7916" s="1" t="str">
        <f>IFERROR(__xludf.DUMMYFUNCTION("""COMPUTED_VALUE"""),"2022-03-15 11:19:50 UTC")</f>
        <v>2022-03-15 11:19:50 UTC</v>
      </c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</row>
    <row r="7917">
      <c r="A7917" s="2" t="s">
        <v>8522</v>
      </c>
      <c r="B7917" s="1"/>
      <c r="C7917" s="1"/>
      <c r="D7917" s="1"/>
      <c r="E7917" s="1"/>
      <c r="F7917" s="1" t="str">
        <f>IFERROR(__xludf.DUMMYFUNCTION("""COMPUTED_VALUE"""),"2022-03-15 11:15:36 UTC")</f>
        <v>2022-03-15 11:15:36 UTC</v>
      </c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</row>
    <row r="7918">
      <c r="A7918" s="2" t="s">
        <v>8523</v>
      </c>
      <c r="B7918" s="1"/>
      <c r="C7918" s="1"/>
      <c r="D7918" s="1"/>
      <c r="E7918" s="1"/>
      <c r="F7918" s="1" t="str">
        <f>IFERROR(__xludf.DUMMYFUNCTION("""COMPUTED_VALUE"""),"2022-03-15 10:52:43 UTC")</f>
        <v>2022-03-15 10:52:43 UTC</v>
      </c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</row>
    <row r="7919">
      <c r="A7919" s="2" t="s">
        <v>8524</v>
      </c>
      <c r="B7919" s="1"/>
      <c r="C7919" s="1"/>
      <c r="D7919" s="1"/>
      <c r="E7919" s="1"/>
      <c r="F7919" s="1" t="str">
        <f>IFERROR(__xludf.DUMMYFUNCTION("""COMPUTED_VALUE"""),"2022-03-15 10:34:17 UTC")</f>
        <v>2022-03-15 10:34:17 UTC</v>
      </c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</row>
    <row r="7920">
      <c r="A7920" s="2" t="s">
        <v>8525</v>
      </c>
      <c r="B7920" s="1"/>
      <c r="C7920" s="1"/>
      <c r="D7920" s="1"/>
      <c r="E7920" s="1"/>
      <c r="F7920" s="1" t="str">
        <f>IFERROR(__xludf.DUMMYFUNCTION("""COMPUTED_VALUE"""),"2022-03-15 10:30:22 UTC")</f>
        <v>2022-03-15 10:30:22 UTC</v>
      </c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</row>
    <row r="7921">
      <c r="A7921" s="2" t="s">
        <v>8526</v>
      </c>
      <c r="B7921" s="1"/>
      <c r="C7921" s="1"/>
      <c r="D7921" s="1"/>
      <c r="E7921" s="1"/>
      <c r="F7921" s="1" t="str">
        <f>IFERROR(__xludf.DUMMYFUNCTION("""COMPUTED_VALUE"""),"2022-03-15 10:27:57 UTC")</f>
        <v>2022-03-15 10:27:57 UTC</v>
      </c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</row>
    <row r="7922">
      <c r="A7922" s="2" t="s">
        <v>8527</v>
      </c>
      <c r="B7922" s="1"/>
      <c r="C7922" s="1"/>
      <c r="D7922" s="1"/>
      <c r="E7922" s="1"/>
      <c r="F7922" s="1" t="str">
        <f>IFERROR(__xludf.DUMMYFUNCTION("""COMPUTED_VALUE"""),"2022-03-15 10:09:33 UTC")</f>
        <v>2022-03-15 10:09:33 UTC</v>
      </c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</row>
    <row r="7923">
      <c r="A7923" s="2" t="s">
        <v>8528</v>
      </c>
      <c r="B7923" s="1"/>
      <c r="C7923" s="1"/>
      <c r="D7923" s="1"/>
      <c r="E7923" s="1"/>
      <c r="F7923" s="1" t="str">
        <f>IFERROR(__xludf.DUMMYFUNCTION("""COMPUTED_VALUE"""),"2022-03-15 10:06:45 UTC")</f>
        <v>2022-03-15 10:06:45 UTC</v>
      </c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</row>
    <row r="7924">
      <c r="A7924" s="2" t="s">
        <v>8529</v>
      </c>
      <c r="B7924" s="1"/>
      <c r="C7924" s="1"/>
      <c r="D7924" s="1"/>
      <c r="E7924" s="1"/>
      <c r="F7924" s="1" t="str">
        <f>IFERROR(__xludf.DUMMYFUNCTION("""COMPUTED_VALUE"""),"2022-03-15 09:54:17 UTC")</f>
        <v>2022-03-15 09:54:17 UTC</v>
      </c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</row>
    <row r="7925">
      <c r="A7925" s="2" t="s">
        <v>8530</v>
      </c>
      <c r="B7925" s="1"/>
      <c r="C7925" s="1"/>
      <c r="D7925" s="1"/>
      <c r="E7925" s="1"/>
      <c r="F7925" s="1" t="str">
        <f>IFERROR(__xludf.DUMMYFUNCTION("""COMPUTED_VALUE"""),"2022-03-15 09:46:34 UTC")</f>
        <v>2022-03-15 09:46:34 UTC</v>
      </c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</row>
    <row r="7926">
      <c r="A7926" s="2" t="s">
        <v>8531</v>
      </c>
      <c r="B7926" s="1"/>
      <c r="C7926" s="1"/>
      <c r="D7926" s="1"/>
      <c r="E7926" s="1"/>
      <c r="F7926" s="1" t="str">
        <f>IFERROR(__xludf.DUMMYFUNCTION("""COMPUTED_VALUE"""),"2022-03-15 09:35:53 UTC")</f>
        <v>2022-03-15 09:35:53 UTC</v>
      </c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</row>
    <row r="7927">
      <c r="A7927" s="2" t="s">
        <v>8532</v>
      </c>
      <c r="B7927" s="1"/>
      <c r="C7927" s="1"/>
      <c r="D7927" s="1"/>
      <c r="E7927" s="1"/>
      <c r="F7927" s="1" t="str">
        <f>IFERROR(__xludf.DUMMYFUNCTION("""COMPUTED_VALUE"""),"2022-03-15 09:35:38 UTC")</f>
        <v>2022-03-15 09:35:38 UTC</v>
      </c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</row>
    <row r="7928">
      <c r="A7928" s="2" t="s">
        <v>8533</v>
      </c>
      <c r="B7928" s="1"/>
      <c r="C7928" s="1"/>
      <c r="D7928" s="1"/>
      <c r="E7928" s="1"/>
      <c r="F7928" s="1" t="str">
        <f>IFERROR(__xludf.DUMMYFUNCTION("""COMPUTED_VALUE"""),"2022-03-15 09:21:25 UTC")</f>
        <v>2022-03-15 09:21:25 UTC</v>
      </c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</row>
    <row r="7929">
      <c r="A7929" s="2" t="s">
        <v>8534</v>
      </c>
      <c r="B7929" s="1"/>
      <c r="C7929" s="1"/>
      <c r="D7929" s="1"/>
      <c r="E7929" s="1"/>
      <c r="F7929" s="1" t="str">
        <f>IFERROR(__xludf.DUMMYFUNCTION("""COMPUTED_VALUE"""),"2022-03-15 09:04:09 UTC")</f>
        <v>2022-03-15 09:04:09 UTC</v>
      </c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</row>
    <row r="7930">
      <c r="A7930" s="2" t="s">
        <v>8535</v>
      </c>
      <c r="B7930" s="1"/>
      <c r="C7930" s="1"/>
      <c r="D7930" s="1"/>
      <c r="E7930" s="1"/>
      <c r="F7930" s="1" t="str">
        <f>IFERROR(__xludf.DUMMYFUNCTION("""COMPUTED_VALUE"""),"2022-03-15 08:57:15 UTC")</f>
        <v>2022-03-15 08:57:15 UTC</v>
      </c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</row>
    <row r="7931">
      <c r="A7931" s="2" t="s">
        <v>8536</v>
      </c>
      <c r="B7931" s="1"/>
      <c r="C7931" s="1"/>
      <c r="D7931" s="1"/>
      <c r="E7931" s="1"/>
      <c r="F7931" s="1" t="str">
        <f>IFERROR(__xludf.DUMMYFUNCTION("""COMPUTED_VALUE"""),"2022-03-15 08:55:54 UTC")</f>
        <v>2022-03-15 08:55:54 UTC</v>
      </c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</row>
    <row r="7932">
      <c r="A7932" s="2" t="s">
        <v>8537</v>
      </c>
      <c r="B7932" s="1"/>
      <c r="C7932" s="1"/>
      <c r="D7932" s="1"/>
      <c r="E7932" s="1"/>
      <c r="F7932" s="1" t="str">
        <f>IFERROR(__xludf.DUMMYFUNCTION("""COMPUTED_VALUE"""),"2022-03-15 08:49:20 UTC")</f>
        <v>2022-03-15 08:49:20 UTC</v>
      </c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</row>
    <row r="7933">
      <c r="A7933" s="2" t="s">
        <v>8538</v>
      </c>
      <c r="B7933" s="1"/>
      <c r="C7933" s="1"/>
      <c r="D7933" s="1"/>
      <c r="E7933" s="1"/>
      <c r="F7933" s="1" t="str">
        <f>IFERROR(__xludf.DUMMYFUNCTION("""COMPUTED_VALUE"""),"2022-03-15 08:42:50 UTC")</f>
        <v>2022-03-15 08:42:50 UTC</v>
      </c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</row>
    <row r="7934">
      <c r="A7934" s="2" t="s">
        <v>8539</v>
      </c>
      <c r="B7934" s="1"/>
      <c r="C7934" s="1"/>
      <c r="D7934" s="1"/>
      <c r="E7934" s="1"/>
      <c r="F7934" s="1" t="str">
        <f>IFERROR(__xludf.DUMMYFUNCTION("""COMPUTED_VALUE"""),"2022-03-15 08:31:45 UTC")</f>
        <v>2022-03-15 08:31:45 UTC</v>
      </c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</row>
    <row r="7935">
      <c r="A7935" s="2" t="s">
        <v>8540</v>
      </c>
      <c r="B7935" s="1"/>
      <c r="C7935" s="1"/>
      <c r="D7935" s="1"/>
      <c r="E7935" s="1"/>
      <c r="F7935" s="1" t="str">
        <f>IFERROR(__xludf.DUMMYFUNCTION("""COMPUTED_VALUE"""),"2022-03-15 08:02:36 UTC")</f>
        <v>2022-03-15 08:02:36 UTC</v>
      </c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</row>
    <row r="7936">
      <c r="A7936" s="2" t="s">
        <v>8541</v>
      </c>
      <c r="B7936" s="1"/>
      <c r="C7936" s="1"/>
      <c r="D7936" s="1"/>
      <c r="E7936" s="1"/>
      <c r="F7936" s="1" t="str">
        <f>IFERROR(__xludf.DUMMYFUNCTION("""COMPUTED_VALUE"""),"2022-03-15 07:57:37 UTC")</f>
        <v>2022-03-15 07:57:37 UTC</v>
      </c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</row>
    <row r="7937">
      <c r="A7937" s="2" t="s">
        <v>8542</v>
      </c>
      <c r="B7937" s="1"/>
      <c r="C7937" s="1"/>
      <c r="D7937" s="1"/>
      <c r="E7937" s="1"/>
      <c r="F7937" s="1" t="str">
        <f>IFERROR(__xludf.DUMMYFUNCTION("""COMPUTED_VALUE"""),"2022-03-15 07:40:47 UTC")</f>
        <v>2022-03-15 07:40:47 UTC</v>
      </c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</row>
    <row r="7938">
      <c r="A7938" s="2" t="s">
        <v>8543</v>
      </c>
      <c r="B7938" s="1"/>
      <c r="C7938" s="1"/>
      <c r="D7938" s="1"/>
      <c r="E7938" s="1"/>
      <c r="F7938" s="1" t="str">
        <f>IFERROR(__xludf.DUMMYFUNCTION("""COMPUTED_VALUE"""),"2022-03-15 07:35:07 UTC")</f>
        <v>2022-03-15 07:35:07 UTC</v>
      </c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</row>
    <row r="7939">
      <c r="A7939" s="2" t="s">
        <v>8544</v>
      </c>
      <c r="B7939" s="1"/>
      <c r="C7939" s="1"/>
      <c r="D7939" s="1"/>
      <c r="E7939" s="1"/>
      <c r="F7939" s="1" t="str">
        <f>IFERROR(__xludf.DUMMYFUNCTION("""COMPUTED_VALUE"""),"2022-03-15 07:18:13 UTC")</f>
        <v>2022-03-15 07:18:13 UTC</v>
      </c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</row>
    <row r="7940">
      <c r="A7940" s="2" t="s">
        <v>8545</v>
      </c>
      <c r="B7940" s="1"/>
      <c r="C7940" s="1"/>
      <c r="D7940" s="1"/>
      <c r="E7940" s="1"/>
      <c r="F7940" s="1" t="str">
        <f>IFERROR(__xludf.DUMMYFUNCTION("""COMPUTED_VALUE"""),"2022-03-15 06:51:21 UTC")</f>
        <v>2022-03-15 06:51:21 UTC</v>
      </c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</row>
    <row r="7941">
      <c r="A7941" s="2" t="s">
        <v>8546</v>
      </c>
      <c r="B7941" s="1"/>
      <c r="C7941" s="1"/>
      <c r="D7941" s="1"/>
      <c r="E7941" s="1"/>
      <c r="F7941" s="1" t="str">
        <f>IFERROR(__xludf.DUMMYFUNCTION("""COMPUTED_VALUE"""),"2022-03-15 06:46:42 UTC")</f>
        <v>2022-03-15 06:46:42 UTC</v>
      </c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</row>
    <row r="7942">
      <c r="A7942" s="2" t="s">
        <v>8547</v>
      </c>
      <c r="B7942" s="1"/>
      <c r="C7942" s="1"/>
      <c r="D7942" s="1"/>
      <c r="E7942" s="1"/>
      <c r="F7942" s="1" t="str">
        <f>IFERROR(__xludf.DUMMYFUNCTION("""COMPUTED_VALUE"""),"2022-03-15 06:37:05 UTC")</f>
        <v>2022-03-15 06:37:05 UTC</v>
      </c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</row>
    <row r="7943">
      <c r="A7943" s="2" t="s">
        <v>8548</v>
      </c>
      <c r="B7943" s="1"/>
      <c r="C7943" s="1"/>
      <c r="D7943" s="1"/>
      <c r="E7943" s="1"/>
      <c r="F7943" s="1" t="str">
        <f>IFERROR(__xludf.DUMMYFUNCTION("""COMPUTED_VALUE"""),"2022-03-15 06:33:41 UTC")</f>
        <v>2022-03-15 06:33:41 UTC</v>
      </c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</row>
    <row r="7944">
      <c r="A7944" s="2" t="s">
        <v>8549</v>
      </c>
      <c r="B7944" s="1"/>
      <c r="C7944" s="1"/>
      <c r="D7944" s="1"/>
      <c r="E7944" s="1"/>
      <c r="F7944" s="1" t="str">
        <f>IFERROR(__xludf.DUMMYFUNCTION("""COMPUTED_VALUE"""),"2022-03-15 06:28:42 UTC")</f>
        <v>2022-03-15 06:28:42 UTC</v>
      </c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</row>
    <row r="7945">
      <c r="A7945" s="2" t="s">
        <v>8550</v>
      </c>
      <c r="B7945" s="1"/>
      <c r="C7945" s="1"/>
      <c r="D7945" s="1"/>
      <c r="E7945" s="1"/>
      <c r="F7945" s="1" t="str">
        <f>IFERROR(__xludf.DUMMYFUNCTION("""COMPUTED_VALUE"""),"2022-03-15 06:09:42 UTC")</f>
        <v>2022-03-15 06:09:42 UTC</v>
      </c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</row>
    <row r="7946">
      <c r="A7946" s="2" t="s">
        <v>8551</v>
      </c>
      <c r="B7946" s="1"/>
      <c r="C7946" s="1"/>
      <c r="D7946" s="1"/>
      <c r="E7946" s="1"/>
      <c r="F7946" s="1" t="str">
        <f>IFERROR(__xludf.DUMMYFUNCTION("""COMPUTED_VALUE"""),"2022-03-15 06:09:01 UTC")</f>
        <v>2022-03-15 06:09:01 UTC</v>
      </c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</row>
    <row r="7947">
      <c r="A7947" s="2" t="s">
        <v>8552</v>
      </c>
      <c r="B7947" s="1"/>
      <c r="C7947" s="1"/>
      <c r="D7947" s="1"/>
      <c r="E7947" s="1"/>
      <c r="F7947" s="1" t="str">
        <f>IFERROR(__xludf.DUMMYFUNCTION("""COMPUTED_VALUE"""),"2022-03-15 06:05:34 UTC")</f>
        <v>2022-03-15 06:05:34 UTC</v>
      </c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</row>
    <row r="7948">
      <c r="A7948" s="2" t="s">
        <v>8553</v>
      </c>
      <c r="B7948" s="1"/>
      <c r="C7948" s="1"/>
      <c r="D7948" s="1"/>
      <c r="E7948" s="1"/>
      <c r="F7948" s="1" t="str">
        <f>IFERROR(__xludf.DUMMYFUNCTION("""COMPUTED_VALUE"""),"2022-03-15 06:01:47 UTC")</f>
        <v>2022-03-15 06:01:47 UTC</v>
      </c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</row>
    <row r="7949">
      <c r="A7949" s="2" t="s">
        <v>8554</v>
      </c>
      <c r="B7949" s="1"/>
      <c r="C7949" s="1"/>
      <c r="D7949" s="1"/>
      <c r="E7949" s="1"/>
      <c r="F7949" s="1" t="str">
        <f>IFERROR(__xludf.DUMMYFUNCTION("""COMPUTED_VALUE"""),"2022-03-15 05:53:29 UTC")</f>
        <v>2022-03-15 05:53:29 UTC</v>
      </c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</row>
    <row r="7950">
      <c r="A7950" s="2" t="s">
        <v>8555</v>
      </c>
      <c r="B7950" s="1"/>
      <c r="C7950" s="1"/>
      <c r="D7950" s="1"/>
      <c r="E7950" s="1"/>
      <c r="F7950" s="1" t="str">
        <f>IFERROR(__xludf.DUMMYFUNCTION("""COMPUTED_VALUE"""),"2022-03-15 05:52:48 UTC")</f>
        <v>2022-03-15 05:52:48 UTC</v>
      </c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</row>
    <row r="7951">
      <c r="A7951" s="2" t="s">
        <v>8556</v>
      </c>
      <c r="B7951" s="1"/>
      <c r="C7951" s="1"/>
      <c r="D7951" s="1"/>
      <c r="E7951" s="1"/>
      <c r="F7951" s="1" t="str">
        <f>IFERROR(__xludf.DUMMYFUNCTION("""COMPUTED_VALUE"""),"2022-03-15 05:17:12 UTC")</f>
        <v>2022-03-15 05:17:12 UTC</v>
      </c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</row>
    <row r="7952">
      <c r="A7952" s="2" t="s">
        <v>8557</v>
      </c>
      <c r="B7952" s="1"/>
      <c r="C7952" s="1"/>
      <c r="D7952" s="1"/>
      <c r="E7952" s="1"/>
      <c r="F7952" s="1" t="str">
        <f>IFERROR(__xludf.DUMMYFUNCTION("""COMPUTED_VALUE"""),"2022-03-15 05:15:15 UTC")</f>
        <v>2022-03-15 05:15:15 UTC</v>
      </c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</row>
    <row r="7953">
      <c r="A7953" s="2" t="s">
        <v>8558</v>
      </c>
      <c r="B7953" s="1"/>
      <c r="C7953" s="1"/>
      <c r="D7953" s="1"/>
      <c r="E7953" s="1"/>
      <c r="F7953" s="1" t="str">
        <f>IFERROR(__xludf.DUMMYFUNCTION("""COMPUTED_VALUE"""),"2022-03-15 05:06:46 UTC")</f>
        <v>2022-03-15 05:06:46 UTC</v>
      </c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</row>
    <row r="7954">
      <c r="A7954" s="2" t="s">
        <v>8559</v>
      </c>
      <c r="B7954" s="1"/>
      <c r="C7954" s="1"/>
      <c r="D7954" s="1"/>
      <c r="E7954" s="1"/>
      <c r="F7954" s="1" t="str">
        <f>IFERROR(__xludf.DUMMYFUNCTION("""COMPUTED_VALUE"""),"2022-03-15 05:03:49 UTC")</f>
        <v>2022-03-15 05:03:49 UTC</v>
      </c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</row>
    <row r="7955">
      <c r="A7955" s="2" t="s">
        <v>8560</v>
      </c>
      <c r="B7955" s="1"/>
      <c r="C7955" s="1"/>
      <c r="D7955" s="1"/>
      <c r="E7955" s="1"/>
      <c r="F7955" s="1" t="str">
        <f>IFERROR(__xludf.DUMMYFUNCTION("""COMPUTED_VALUE"""),"2022-03-15 05:03:17 UTC")</f>
        <v>2022-03-15 05:03:17 UTC</v>
      </c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</row>
    <row r="7956">
      <c r="A7956" s="2" t="s">
        <v>8561</v>
      </c>
      <c r="B7956" s="1"/>
      <c r="C7956" s="1"/>
      <c r="D7956" s="1"/>
      <c r="E7956" s="1"/>
      <c r="F7956" s="1" t="str">
        <f>IFERROR(__xludf.DUMMYFUNCTION("""COMPUTED_VALUE"""),"2022-03-15 05:01:38 UTC")</f>
        <v>2022-03-15 05:01:38 UTC</v>
      </c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</row>
    <row r="7957">
      <c r="A7957" s="2" t="s">
        <v>8562</v>
      </c>
      <c r="B7957" s="1"/>
      <c r="C7957" s="1"/>
      <c r="D7957" s="1"/>
      <c r="E7957" s="1"/>
      <c r="F7957" s="1" t="str">
        <f>IFERROR(__xludf.DUMMYFUNCTION("""COMPUTED_VALUE"""),"2022-03-15 04:38:31 UTC")</f>
        <v>2022-03-15 04:38:31 UTC</v>
      </c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</row>
    <row r="7958">
      <c r="A7958" s="2" t="s">
        <v>8563</v>
      </c>
      <c r="B7958" s="1"/>
      <c r="C7958" s="1"/>
      <c r="D7958" s="1"/>
      <c r="E7958" s="1"/>
      <c r="F7958" s="1" t="str">
        <f>IFERROR(__xludf.DUMMYFUNCTION("""COMPUTED_VALUE"""),"2022-03-15 04:07:05 UTC")</f>
        <v>2022-03-15 04:07:05 UTC</v>
      </c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</row>
    <row r="7959">
      <c r="A7959" s="2" t="s">
        <v>8564</v>
      </c>
      <c r="B7959" s="1"/>
      <c r="C7959" s="1"/>
      <c r="D7959" s="1"/>
      <c r="E7959" s="1"/>
      <c r="F7959" s="1" t="str">
        <f>IFERROR(__xludf.DUMMYFUNCTION("""COMPUTED_VALUE"""),"2022-03-15 04:06:53 UTC")</f>
        <v>2022-03-15 04:06:53 UTC</v>
      </c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</row>
    <row r="7960">
      <c r="A7960" s="2" t="s">
        <v>8565</v>
      </c>
      <c r="B7960" s="1"/>
      <c r="C7960" s="1"/>
      <c r="D7960" s="1"/>
      <c r="E7960" s="1"/>
      <c r="F7960" s="1" t="str">
        <f>IFERROR(__xludf.DUMMYFUNCTION("""COMPUTED_VALUE"""),"2022-03-15 04:06:39 UTC")</f>
        <v>2022-03-15 04:06:39 UTC</v>
      </c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</row>
    <row r="7961">
      <c r="A7961" s="2" t="s">
        <v>8566</v>
      </c>
      <c r="B7961" s="1"/>
      <c r="C7961" s="1"/>
      <c r="D7961" s="1"/>
      <c r="E7961" s="1"/>
      <c r="F7961" s="1" t="str">
        <f>IFERROR(__xludf.DUMMYFUNCTION("""COMPUTED_VALUE"""),"2022-03-15 04:04:56 UTC")</f>
        <v>2022-03-15 04:04:56 UTC</v>
      </c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</row>
    <row r="7962">
      <c r="A7962" s="2" t="s">
        <v>8567</v>
      </c>
      <c r="B7962" s="1"/>
      <c r="C7962" s="1"/>
      <c r="D7962" s="1"/>
      <c r="E7962" s="1"/>
      <c r="F7962" s="1" t="str">
        <f>IFERROR(__xludf.DUMMYFUNCTION("""COMPUTED_VALUE"""),"2022-03-15 03:50:33 UTC")</f>
        <v>2022-03-15 03:50:33 UTC</v>
      </c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</row>
    <row r="7963">
      <c r="A7963" s="2" t="s">
        <v>8568</v>
      </c>
      <c r="B7963" s="1"/>
      <c r="C7963" s="1"/>
      <c r="D7963" s="1"/>
      <c r="E7963" s="1"/>
      <c r="F7963" s="1" t="str">
        <f>IFERROR(__xludf.DUMMYFUNCTION("""COMPUTED_VALUE"""),"2022-03-15 03:39:39 UTC")</f>
        <v>2022-03-15 03:39:39 UTC</v>
      </c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</row>
    <row r="7964">
      <c r="A7964" s="2" t="s">
        <v>8569</v>
      </c>
      <c r="B7964" s="1"/>
      <c r="C7964" s="1"/>
      <c r="D7964" s="1"/>
      <c r="E7964" s="1"/>
      <c r="F7964" s="1" t="str">
        <f>IFERROR(__xludf.DUMMYFUNCTION("""COMPUTED_VALUE"""),"2022-03-15 02:43:25 UTC")</f>
        <v>2022-03-15 02:43:25 UTC</v>
      </c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</row>
    <row r="7965">
      <c r="A7965" s="2" t="s">
        <v>8570</v>
      </c>
      <c r="B7965" s="1"/>
      <c r="C7965" s="1"/>
      <c r="D7965" s="1"/>
      <c r="E7965" s="1"/>
      <c r="F7965" s="1" t="str">
        <f>IFERROR(__xludf.DUMMYFUNCTION("""COMPUTED_VALUE"""),"2022-03-15 02:13:07 UTC")</f>
        <v>2022-03-15 02:13:07 UTC</v>
      </c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</row>
    <row r="7966">
      <c r="A7966" s="2" t="s">
        <v>8571</v>
      </c>
      <c r="B7966" s="1"/>
      <c r="C7966" s="1"/>
      <c r="D7966" s="1"/>
      <c r="E7966" s="1"/>
      <c r="F7966" s="1" t="str">
        <f>IFERROR(__xludf.DUMMYFUNCTION("""COMPUTED_VALUE"""),"2022-03-15 01:57:08 UTC")</f>
        <v>2022-03-15 01:57:08 UTC</v>
      </c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</row>
    <row r="7967">
      <c r="A7967" s="2" t="s">
        <v>8572</v>
      </c>
      <c r="B7967" s="1"/>
      <c r="C7967" s="1"/>
      <c r="D7967" s="1"/>
      <c r="E7967" s="1"/>
      <c r="F7967" s="1" t="str">
        <f>IFERROR(__xludf.DUMMYFUNCTION("""COMPUTED_VALUE"""),"2022-03-15 01:35:01 UTC")</f>
        <v>2022-03-15 01:35:01 UTC</v>
      </c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</row>
    <row r="7968">
      <c r="A7968" s="2" t="s">
        <v>8573</v>
      </c>
      <c r="B7968" s="1"/>
      <c r="C7968" s="1"/>
      <c r="D7968" s="1"/>
      <c r="E7968" s="1"/>
      <c r="F7968" s="1" t="str">
        <f>IFERROR(__xludf.DUMMYFUNCTION("""COMPUTED_VALUE"""),"2022-03-14 19:39:11 UTC")</f>
        <v>2022-03-14 19:39:11 UTC</v>
      </c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</row>
    <row r="7969">
      <c r="A7969" s="2" t="s">
        <v>8574</v>
      </c>
      <c r="B7969" s="1"/>
      <c r="C7969" s="1"/>
      <c r="D7969" s="1"/>
      <c r="E7969" s="1"/>
      <c r="F7969" s="1" t="str">
        <f>IFERROR(__xludf.DUMMYFUNCTION("""COMPUTED_VALUE"""),"2022-03-14 18:51:32 UTC")</f>
        <v>2022-03-14 18:51:32 UTC</v>
      </c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</row>
    <row r="7970">
      <c r="A7970" s="2" t="s">
        <v>8575</v>
      </c>
      <c r="B7970" s="1"/>
      <c r="C7970" s="1"/>
      <c r="D7970" s="1"/>
      <c r="E7970" s="1"/>
      <c r="F7970" s="1" t="str">
        <f>IFERROR(__xludf.DUMMYFUNCTION("""COMPUTED_VALUE"""),"2022-03-14 18:38:56 UTC")</f>
        <v>2022-03-14 18:38:56 UTC</v>
      </c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</row>
    <row r="7971">
      <c r="A7971" s="2" t="s">
        <v>8576</v>
      </c>
      <c r="B7971" s="1"/>
      <c r="C7971" s="1"/>
      <c r="D7971" s="1"/>
      <c r="E7971" s="1"/>
      <c r="F7971" s="1" t="str">
        <f>IFERROR(__xludf.DUMMYFUNCTION("""COMPUTED_VALUE"""),"2022-03-14 18:37:00 UTC")</f>
        <v>2022-03-14 18:37:00 UTC</v>
      </c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</row>
    <row r="7972">
      <c r="A7972" s="2" t="s">
        <v>8577</v>
      </c>
      <c r="B7972" s="1"/>
      <c r="C7972" s="1"/>
      <c r="D7972" s="1"/>
      <c r="E7972" s="1"/>
      <c r="F7972" s="1" t="str">
        <f>IFERROR(__xludf.DUMMYFUNCTION("""COMPUTED_VALUE"""),"2022-03-14 18:33:42 UTC")</f>
        <v>2022-03-14 18:33:42 UTC</v>
      </c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</row>
    <row r="7973">
      <c r="A7973" s="2" t="s">
        <v>8578</v>
      </c>
      <c r="B7973" s="1"/>
      <c r="C7973" s="1"/>
      <c r="D7973" s="1"/>
      <c r="E7973" s="1"/>
      <c r="F7973" s="1" t="str">
        <f>IFERROR(__xludf.DUMMYFUNCTION("""COMPUTED_VALUE"""),"2022-03-14 18:25:35 UTC")</f>
        <v>2022-03-14 18:25:35 UTC</v>
      </c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</row>
    <row r="7974">
      <c r="A7974" s="2" t="s">
        <v>8579</v>
      </c>
      <c r="B7974" s="1"/>
      <c r="C7974" s="1"/>
      <c r="D7974" s="1"/>
      <c r="E7974" s="1"/>
      <c r="F7974" s="1" t="str">
        <f>IFERROR(__xludf.DUMMYFUNCTION("""COMPUTED_VALUE"""),"2022-03-14 18:06:47 UTC")</f>
        <v>2022-03-14 18:06:47 UTC</v>
      </c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</row>
    <row r="7975">
      <c r="A7975" s="2" t="s">
        <v>8580</v>
      </c>
      <c r="B7975" s="1"/>
      <c r="C7975" s="1"/>
      <c r="D7975" s="1"/>
      <c r="E7975" s="1"/>
      <c r="F7975" s="1" t="str">
        <f>IFERROR(__xludf.DUMMYFUNCTION("""COMPUTED_VALUE"""),"2022-03-14 17:47:14 UTC")</f>
        <v>2022-03-14 17:47:14 UTC</v>
      </c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</row>
    <row r="7976">
      <c r="A7976" s="2" t="s">
        <v>8581</v>
      </c>
      <c r="B7976" s="1"/>
      <c r="C7976" s="1"/>
      <c r="D7976" s="1"/>
      <c r="E7976" s="1"/>
      <c r="F7976" s="1" t="str">
        <f>IFERROR(__xludf.DUMMYFUNCTION("""COMPUTED_VALUE"""),"2022-03-14 17:41:17 UTC")</f>
        <v>2022-03-14 17:41:17 UTC</v>
      </c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</row>
    <row r="7977">
      <c r="A7977" s="2" t="s">
        <v>8582</v>
      </c>
      <c r="B7977" s="1"/>
      <c r="C7977" s="1"/>
      <c r="D7977" s="1"/>
      <c r="E7977" s="1"/>
      <c r="F7977" s="1" t="str">
        <f>IFERROR(__xludf.DUMMYFUNCTION("""COMPUTED_VALUE"""),"2022-03-14 17:14:43 UTC")</f>
        <v>2022-03-14 17:14:43 UTC</v>
      </c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</row>
    <row r="7978">
      <c r="A7978" s="2" t="s">
        <v>8583</v>
      </c>
      <c r="B7978" s="1"/>
      <c r="C7978" s="1"/>
      <c r="D7978" s="1"/>
      <c r="E7978" s="1"/>
      <c r="F7978" s="1" t="str">
        <f>IFERROR(__xludf.DUMMYFUNCTION("""COMPUTED_VALUE"""),"2022-03-14 16:55:18 UTC")</f>
        <v>2022-03-14 16:55:18 UTC</v>
      </c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</row>
    <row r="7979">
      <c r="A7979" s="2" t="s">
        <v>8584</v>
      </c>
      <c r="B7979" s="1"/>
      <c r="C7979" s="1"/>
      <c r="D7979" s="1"/>
      <c r="E7979" s="1"/>
      <c r="F7979" s="1" t="str">
        <f>IFERROR(__xludf.DUMMYFUNCTION("""COMPUTED_VALUE"""),"2022-03-14 15:42:28 UTC")</f>
        <v>2022-03-14 15:42:28 UTC</v>
      </c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</row>
    <row r="7980">
      <c r="A7980" s="2" t="s">
        <v>8585</v>
      </c>
      <c r="B7980" s="1"/>
      <c r="C7980" s="1"/>
      <c r="D7980" s="1"/>
      <c r="E7980" s="1"/>
      <c r="F7980" s="1" t="str">
        <f>IFERROR(__xludf.DUMMYFUNCTION("""COMPUTED_VALUE"""),"2022-03-14 15:26:39 UTC")</f>
        <v>2022-03-14 15:26:39 UTC</v>
      </c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</row>
    <row r="7981">
      <c r="A7981" s="2" t="s">
        <v>8586</v>
      </c>
      <c r="B7981" s="1"/>
      <c r="C7981" s="1"/>
      <c r="D7981" s="1"/>
      <c r="E7981" s="1"/>
      <c r="F7981" s="1" t="str">
        <f>IFERROR(__xludf.DUMMYFUNCTION("""COMPUTED_VALUE"""),"2022-03-14 15:14:58 UTC")</f>
        <v>2022-03-14 15:14:58 UTC</v>
      </c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</row>
    <row r="7982">
      <c r="A7982" s="2" t="s">
        <v>8587</v>
      </c>
      <c r="B7982" s="1"/>
      <c r="C7982" s="1"/>
      <c r="D7982" s="1"/>
      <c r="E7982" s="1"/>
      <c r="F7982" s="1" t="str">
        <f>IFERROR(__xludf.DUMMYFUNCTION("""COMPUTED_VALUE"""),"2022-03-14 14:42:17 UTC")</f>
        <v>2022-03-14 14:42:17 UTC</v>
      </c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</row>
    <row r="7983">
      <c r="A7983" s="2" t="s">
        <v>8588</v>
      </c>
      <c r="B7983" s="1"/>
      <c r="C7983" s="1"/>
      <c r="D7983" s="1"/>
      <c r="E7983" s="1"/>
      <c r="F7983" s="1" t="str">
        <f>IFERROR(__xludf.DUMMYFUNCTION("""COMPUTED_VALUE"""),"2022-03-14 12:35:36 UTC")</f>
        <v>2022-03-14 12:35:36 UTC</v>
      </c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</row>
    <row r="7984">
      <c r="A7984" s="2" t="s">
        <v>8589</v>
      </c>
      <c r="B7984" s="1"/>
      <c r="C7984" s="1"/>
      <c r="D7984" s="1"/>
      <c r="E7984" s="1"/>
      <c r="F7984" s="1" t="str">
        <f>IFERROR(__xludf.DUMMYFUNCTION("""COMPUTED_VALUE"""),"2022-03-14 12:04:42 UTC")</f>
        <v>2022-03-14 12:04:42 UTC</v>
      </c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</row>
    <row r="7985">
      <c r="A7985" s="2" t="s">
        <v>8590</v>
      </c>
      <c r="B7985" s="1"/>
      <c r="C7985" s="1"/>
      <c r="D7985" s="1"/>
      <c r="E7985" s="1"/>
      <c r="F7985" s="1" t="str">
        <f>IFERROR(__xludf.DUMMYFUNCTION("""COMPUTED_VALUE"""),"2022-03-14 12:00:53 UTC")</f>
        <v>2022-03-14 12:00:53 UTC</v>
      </c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</row>
    <row r="7986">
      <c r="A7986" s="2" t="s">
        <v>8591</v>
      </c>
      <c r="B7986" s="1"/>
      <c r="C7986" s="1"/>
      <c r="D7986" s="1"/>
      <c r="E7986" s="1"/>
      <c r="F7986" s="1" t="str">
        <f>IFERROR(__xludf.DUMMYFUNCTION("""COMPUTED_VALUE"""),"2022-03-14 11:59:37 UTC")</f>
        <v>2022-03-14 11:59:37 UTC</v>
      </c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</row>
    <row r="7987">
      <c r="A7987" s="2" t="s">
        <v>8592</v>
      </c>
      <c r="B7987" s="1"/>
      <c r="C7987" s="1"/>
      <c r="D7987" s="1"/>
      <c r="E7987" s="1"/>
      <c r="F7987" s="1" t="str">
        <f>IFERROR(__xludf.DUMMYFUNCTION("""COMPUTED_VALUE"""),"2022-03-14 11:40:03 UTC")</f>
        <v>2022-03-14 11:40:03 UTC</v>
      </c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</row>
    <row r="7988">
      <c r="A7988" s="2" t="s">
        <v>8593</v>
      </c>
      <c r="B7988" s="1"/>
      <c r="C7988" s="1"/>
      <c r="D7988" s="1"/>
      <c r="E7988" s="1"/>
      <c r="F7988" s="1" t="str">
        <f>IFERROR(__xludf.DUMMYFUNCTION("""COMPUTED_VALUE"""),"2022-03-14 11:34:13 UTC")</f>
        <v>2022-03-14 11:34:13 UTC</v>
      </c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</row>
    <row r="7989">
      <c r="A7989" s="2" t="s">
        <v>8594</v>
      </c>
      <c r="B7989" s="1"/>
      <c r="C7989" s="1"/>
      <c r="D7989" s="1"/>
      <c r="E7989" s="1"/>
      <c r="F7989" s="1" t="str">
        <f>IFERROR(__xludf.DUMMYFUNCTION("""COMPUTED_VALUE"""),"2022-03-14 11:27:52 UTC")</f>
        <v>2022-03-14 11:27:52 UTC</v>
      </c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</row>
    <row r="7990">
      <c r="A7990" s="2" t="s">
        <v>8595</v>
      </c>
      <c r="B7990" s="1"/>
      <c r="C7990" s="1"/>
      <c r="D7990" s="1"/>
      <c r="E7990" s="1"/>
      <c r="F7990" s="1" t="str">
        <f>IFERROR(__xludf.DUMMYFUNCTION("""COMPUTED_VALUE"""),"2022-03-14 11:15:36 UTC")</f>
        <v>2022-03-14 11:15:36 UTC</v>
      </c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</row>
    <row r="7991">
      <c r="A7991" s="2" t="s">
        <v>8596</v>
      </c>
      <c r="B7991" s="1"/>
      <c r="C7991" s="1"/>
      <c r="D7991" s="1"/>
      <c r="E7991" s="1"/>
      <c r="F7991" s="1" t="str">
        <f>IFERROR(__xludf.DUMMYFUNCTION("""COMPUTED_VALUE"""),"2022-03-14 11:01:43 UTC")</f>
        <v>2022-03-14 11:01:43 UTC</v>
      </c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</row>
    <row r="7992">
      <c r="A7992" s="2" t="s">
        <v>8597</v>
      </c>
      <c r="B7992" s="1"/>
      <c r="C7992" s="1"/>
      <c r="D7992" s="1"/>
      <c r="E7992" s="1"/>
      <c r="F7992" s="1" t="str">
        <f>IFERROR(__xludf.DUMMYFUNCTION("""COMPUTED_VALUE"""),"2022-03-14 10:20:31 UTC")</f>
        <v>2022-03-14 10:20:31 UTC</v>
      </c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</row>
    <row r="7993">
      <c r="A7993" s="2" t="s">
        <v>8598</v>
      </c>
      <c r="B7993" s="1"/>
      <c r="C7993" s="1"/>
      <c r="D7993" s="1"/>
      <c r="E7993" s="1"/>
      <c r="F7993" s="1" t="str">
        <f>IFERROR(__xludf.DUMMYFUNCTION("""COMPUTED_VALUE"""),"2022-03-14 09:57:46 UTC")</f>
        <v>2022-03-14 09:57:46 UTC</v>
      </c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</row>
    <row r="7994">
      <c r="A7994" s="2" t="s">
        <v>8599</v>
      </c>
      <c r="B7994" s="1"/>
      <c r="C7994" s="1"/>
      <c r="D7994" s="1"/>
      <c r="E7994" s="1"/>
      <c r="F7994" s="1" t="str">
        <f>IFERROR(__xludf.DUMMYFUNCTION("""COMPUTED_VALUE"""),"2022-03-14 09:36:49 UTC")</f>
        <v>2022-03-14 09:36:49 UTC</v>
      </c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</row>
    <row r="7995">
      <c r="A7995" s="2" t="s">
        <v>8600</v>
      </c>
      <c r="B7995" s="1"/>
      <c r="C7995" s="1"/>
      <c r="D7995" s="1"/>
      <c r="E7995" s="1"/>
      <c r="F7995" s="1" t="str">
        <f>IFERROR(__xludf.DUMMYFUNCTION("""COMPUTED_VALUE"""),"2022-03-14 09:19:10 UTC")</f>
        <v>2022-03-14 09:19:10 UTC</v>
      </c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</row>
    <row r="7996">
      <c r="A7996" s="2" t="s">
        <v>8601</v>
      </c>
      <c r="B7996" s="1"/>
      <c r="C7996" s="1"/>
      <c r="D7996" s="1"/>
      <c r="E7996" s="1"/>
      <c r="F7996" s="1" t="str">
        <f>IFERROR(__xludf.DUMMYFUNCTION("""COMPUTED_VALUE"""),"2022-03-14 09:17:39 UTC")</f>
        <v>2022-03-14 09:17:39 UTC</v>
      </c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</row>
    <row r="7997">
      <c r="A7997" s="2" t="s">
        <v>8602</v>
      </c>
      <c r="B7997" s="1"/>
      <c r="C7997" s="1"/>
      <c r="D7997" s="1"/>
      <c r="E7997" s="1"/>
      <c r="F7997" s="1" t="str">
        <f>IFERROR(__xludf.DUMMYFUNCTION("""COMPUTED_VALUE"""),"2022-03-14 09:17:36 UTC")</f>
        <v>2022-03-14 09:17:36 UTC</v>
      </c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</row>
    <row r="7998">
      <c r="A7998" s="2" t="s">
        <v>8603</v>
      </c>
      <c r="B7998" s="1"/>
      <c r="C7998" s="1"/>
      <c r="D7998" s="1"/>
      <c r="E7998" s="1"/>
      <c r="F7998" s="1" t="str">
        <f>IFERROR(__xludf.DUMMYFUNCTION("""COMPUTED_VALUE"""),"2022-03-14 08:51:11 UTC")</f>
        <v>2022-03-14 08:51:11 UTC</v>
      </c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</row>
    <row r="7999">
      <c r="A7999" s="2" t="s">
        <v>8604</v>
      </c>
      <c r="B7999" s="1"/>
      <c r="C7999" s="1"/>
      <c r="D7999" s="1"/>
      <c r="E7999" s="1"/>
      <c r="F7999" s="1" t="str">
        <f>IFERROR(__xludf.DUMMYFUNCTION("""COMPUTED_VALUE"""),"2022-03-14 08:48:59 UTC")</f>
        <v>2022-03-14 08:48:59 UTC</v>
      </c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</row>
    <row r="8000">
      <c r="A8000" s="2" t="s">
        <v>8605</v>
      </c>
      <c r="B8000" s="1"/>
      <c r="C8000" s="1"/>
      <c r="D8000" s="1"/>
      <c r="E8000" s="1"/>
      <c r="F8000" s="1" t="str">
        <f>IFERROR(__xludf.DUMMYFUNCTION("""COMPUTED_VALUE"""),"2022-03-14 08:48:02 UTC")</f>
        <v>2022-03-14 08:48:02 UTC</v>
      </c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</row>
    <row r="8001">
      <c r="A8001" s="2" t="s">
        <v>8606</v>
      </c>
      <c r="B8001" s="1"/>
      <c r="C8001" s="1"/>
      <c r="D8001" s="1"/>
      <c r="E8001" s="1"/>
      <c r="F8001" s="1" t="str">
        <f>IFERROR(__xludf.DUMMYFUNCTION("""COMPUTED_VALUE"""),"2022-03-14 08:41:40 UTC")</f>
        <v>2022-03-14 08:41:40 UTC</v>
      </c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</row>
    <row r="8002">
      <c r="A8002" s="2" t="s">
        <v>8607</v>
      </c>
      <c r="B8002" s="1"/>
      <c r="C8002" s="1"/>
      <c r="D8002" s="1"/>
      <c r="E8002" s="1"/>
      <c r="F8002" s="1" t="str">
        <f>IFERROR(__xludf.DUMMYFUNCTION("""COMPUTED_VALUE"""),"2022-03-14 08:18:57 UTC")</f>
        <v>2022-03-14 08:18:57 UTC</v>
      </c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</row>
    <row r="8003">
      <c r="A8003" s="2" t="s">
        <v>8608</v>
      </c>
      <c r="B8003" s="1"/>
      <c r="C8003" s="1"/>
      <c r="D8003" s="1"/>
      <c r="E8003" s="1"/>
      <c r="F8003" s="1" t="str">
        <f>IFERROR(__xludf.DUMMYFUNCTION("""COMPUTED_VALUE"""),"2022-03-14 08:17:23 UTC")</f>
        <v>2022-03-14 08:17:23 UTC</v>
      </c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</row>
    <row r="8004">
      <c r="A8004" s="2" t="s">
        <v>8609</v>
      </c>
      <c r="B8004" s="1"/>
      <c r="C8004" s="1"/>
      <c r="D8004" s="1"/>
      <c r="E8004" s="1"/>
      <c r="F8004" s="1" t="str">
        <f>IFERROR(__xludf.DUMMYFUNCTION("""COMPUTED_VALUE"""),"2022-03-14 08:12:02 UTC")</f>
        <v>2022-03-14 08:12:02 UTC</v>
      </c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</row>
    <row r="8005">
      <c r="A8005" s="2" t="s">
        <v>8610</v>
      </c>
      <c r="B8005" s="1"/>
      <c r="C8005" s="1"/>
      <c r="D8005" s="1"/>
      <c r="E8005" s="1"/>
      <c r="F8005" s="1" t="str">
        <f>IFERROR(__xludf.DUMMYFUNCTION("""COMPUTED_VALUE"""),"2022-03-14 07:39:38 UTC")</f>
        <v>2022-03-14 07:39:38 UTC</v>
      </c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</row>
    <row r="8006">
      <c r="A8006" s="2" t="s">
        <v>8611</v>
      </c>
      <c r="B8006" s="1"/>
      <c r="C8006" s="1"/>
      <c r="D8006" s="1"/>
      <c r="E8006" s="1"/>
      <c r="F8006" s="1" t="str">
        <f>IFERROR(__xludf.DUMMYFUNCTION("""COMPUTED_VALUE"""),"2022-03-14 07:33:56 UTC")</f>
        <v>2022-03-14 07:33:56 UTC</v>
      </c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</row>
    <row r="8007">
      <c r="A8007" s="2" t="s">
        <v>8612</v>
      </c>
      <c r="B8007" s="1"/>
      <c r="C8007" s="1"/>
      <c r="D8007" s="1"/>
      <c r="E8007" s="1"/>
      <c r="F8007" s="1" t="str">
        <f>IFERROR(__xludf.DUMMYFUNCTION("""COMPUTED_VALUE"""),"2022-03-14 07:03:05 UTC")</f>
        <v>2022-03-14 07:03:05 UTC</v>
      </c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</row>
    <row r="8008">
      <c r="A8008" s="2" t="s">
        <v>8613</v>
      </c>
      <c r="B8008" s="1"/>
      <c r="C8008" s="1"/>
      <c r="D8008" s="1"/>
      <c r="E8008" s="1"/>
      <c r="F8008" s="1" t="str">
        <f>IFERROR(__xludf.DUMMYFUNCTION("""COMPUTED_VALUE"""),"2022-03-14 06:38:05 UTC")</f>
        <v>2022-03-14 06:38:05 UTC</v>
      </c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</row>
    <row r="8009">
      <c r="A8009" s="2" t="s">
        <v>8614</v>
      </c>
      <c r="B8009" s="1"/>
      <c r="C8009" s="1"/>
      <c r="D8009" s="1"/>
      <c r="E8009" s="1"/>
      <c r="F8009" s="1" t="str">
        <f>IFERROR(__xludf.DUMMYFUNCTION("""COMPUTED_VALUE"""),"2022-03-14 06:34:31 UTC")</f>
        <v>2022-03-14 06:34:31 UTC</v>
      </c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</row>
    <row r="8010">
      <c r="A8010" s="2" t="s">
        <v>8615</v>
      </c>
      <c r="B8010" s="1"/>
      <c r="C8010" s="1"/>
      <c r="D8010" s="1"/>
      <c r="E8010" s="1"/>
      <c r="F8010" s="1" t="str">
        <f>IFERROR(__xludf.DUMMYFUNCTION("""COMPUTED_VALUE"""),"2022-03-14 06:34:07 UTC")</f>
        <v>2022-03-14 06:34:07 UTC</v>
      </c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</row>
    <row r="8011">
      <c r="A8011" s="2" t="s">
        <v>8616</v>
      </c>
      <c r="B8011" s="1"/>
      <c r="C8011" s="1"/>
      <c r="D8011" s="1"/>
      <c r="E8011" s="1"/>
      <c r="F8011" s="1" t="str">
        <f>IFERROR(__xludf.DUMMYFUNCTION("""COMPUTED_VALUE"""),"2022-03-14 06:25:55 UTC")</f>
        <v>2022-03-14 06:25:55 UTC</v>
      </c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</row>
    <row r="8012">
      <c r="A8012" s="2" t="s">
        <v>8617</v>
      </c>
      <c r="B8012" s="1"/>
      <c r="C8012" s="1"/>
      <c r="D8012" s="1"/>
      <c r="E8012" s="1"/>
      <c r="F8012" s="1" t="str">
        <f>IFERROR(__xludf.DUMMYFUNCTION("""COMPUTED_VALUE"""),"2022-03-14 06:14:12 UTC")</f>
        <v>2022-03-14 06:14:12 UTC</v>
      </c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</row>
    <row r="8013">
      <c r="A8013" s="2" t="s">
        <v>8618</v>
      </c>
      <c r="B8013" s="1"/>
      <c r="C8013" s="1"/>
      <c r="D8013" s="1"/>
      <c r="E8013" s="1"/>
      <c r="F8013" s="1" t="str">
        <f>IFERROR(__xludf.DUMMYFUNCTION("""COMPUTED_VALUE"""),"2022-03-14 05:43:04 UTC")</f>
        <v>2022-03-14 05:43:04 UTC</v>
      </c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</row>
    <row r="8014">
      <c r="A8014" s="2" t="s">
        <v>8619</v>
      </c>
      <c r="B8014" s="1"/>
      <c r="C8014" s="1"/>
      <c r="D8014" s="1"/>
      <c r="E8014" s="1"/>
      <c r="F8014" s="1" t="str">
        <f>IFERROR(__xludf.DUMMYFUNCTION("""COMPUTED_VALUE"""),"2022-03-14 05:39:29 UTC")</f>
        <v>2022-03-14 05:39:29 UTC</v>
      </c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</row>
    <row r="8015">
      <c r="A8015" s="2" t="s">
        <v>8620</v>
      </c>
      <c r="B8015" s="1"/>
      <c r="C8015" s="1"/>
      <c r="D8015" s="1"/>
      <c r="E8015" s="1"/>
      <c r="F8015" s="1" t="str">
        <f>IFERROR(__xludf.DUMMYFUNCTION("""COMPUTED_VALUE"""),"2022-03-14 05:33:57 UTC")</f>
        <v>2022-03-14 05:33:57 UTC</v>
      </c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</row>
    <row r="8016">
      <c r="A8016" s="2" t="s">
        <v>8621</v>
      </c>
      <c r="B8016" s="1"/>
      <c r="C8016" s="1"/>
      <c r="D8016" s="1"/>
      <c r="E8016" s="1"/>
      <c r="F8016" s="1" t="str">
        <f>IFERROR(__xludf.DUMMYFUNCTION("""COMPUTED_VALUE"""),"2022-03-14 04:32:56 UTC")</f>
        <v>2022-03-14 04:32:56 UTC</v>
      </c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</row>
    <row r="8017">
      <c r="A8017" s="2" t="s">
        <v>8622</v>
      </c>
      <c r="B8017" s="1"/>
      <c r="C8017" s="1"/>
      <c r="D8017" s="1"/>
      <c r="E8017" s="1"/>
      <c r="F8017" s="1" t="str">
        <f>IFERROR(__xludf.DUMMYFUNCTION("""COMPUTED_VALUE"""),"2022-03-14 04:32:47 UTC")</f>
        <v>2022-03-14 04:32:47 UTC</v>
      </c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</row>
    <row r="8018">
      <c r="A8018" s="2" t="s">
        <v>8623</v>
      </c>
      <c r="B8018" s="1"/>
      <c r="C8018" s="1"/>
      <c r="D8018" s="1"/>
      <c r="E8018" s="1"/>
      <c r="F8018" s="1" t="str">
        <f>IFERROR(__xludf.DUMMYFUNCTION("""COMPUTED_VALUE"""),"2022-03-14 04:30:52 UTC")</f>
        <v>2022-03-14 04:30:52 UTC</v>
      </c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</row>
    <row r="8019">
      <c r="A8019" s="2" t="s">
        <v>8624</v>
      </c>
      <c r="B8019" s="1"/>
      <c r="C8019" s="1"/>
      <c r="D8019" s="1"/>
      <c r="E8019" s="1"/>
      <c r="F8019" s="1" t="str">
        <f>IFERROR(__xludf.DUMMYFUNCTION("""COMPUTED_VALUE"""),"2022-03-14 03:31:30 UTC")</f>
        <v>2022-03-14 03:31:30 UTC</v>
      </c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</row>
    <row r="8020">
      <c r="A8020" s="2" t="s">
        <v>8625</v>
      </c>
      <c r="B8020" s="1"/>
      <c r="C8020" s="1"/>
      <c r="D8020" s="1"/>
      <c r="E8020" s="1"/>
      <c r="F8020" s="1" t="str">
        <f>IFERROR(__xludf.DUMMYFUNCTION("""COMPUTED_VALUE"""),"2022-03-14 03:31:19 UTC")</f>
        <v>2022-03-14 03:31:19 UTC</v>
      </c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</row>
    <row r="8021">
      <c r="A8021" s="2" t="s">
        <v>8626</v>
      </c>
      <c r="B8021" s="1"/>
      <c r="C8021" s="1"/>
      <c r="D8021" s="1"/>
      <c r="E8021" s="1"/>
      <c r="F8021" s="1" t="str">
        <f>IFERROR(__xludf.DUMMYFUNCTION("""COMPUTED_VALUE"""),"2022-03-14 03:17:56 UTC")</f>
        <v>2022-03-14 03:17:56 UTC</v>
      </c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</row>
    <row r="8022">
      <c r="A8022" s="2" t="s">
        <v>8627</v>
      </c>
      <c r="B8022" s="1"/>
      <c r="C8022" s="1"/>
      <c r="D8022" s="1"/>
      <c r="E8022" s="1"/>
      <c r="F8022" s="1" t="str">
        <f>IFERROR(__xludf.DUMMYFUNCTION("""COMPUTED_VALUE"""),"2022-03-14 02:20:50 UTC")</f>
        <v>2022-03-14 02:20:50 UTC</v>
      </c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</row>
    <row r="8023">
      <c r="A8023" s="2" t="s">
        <v>8628</v>
      </c>
      <c r="B8023" s="1"/>
      <c r="C8023" s="1"/>
      <c r="D8023" s="1"/>
      <c r="E8023" s="1"/>
      <c r="F8023" s="1" t="str">
        <f>IFERROR(__xludf.DUMMYFUNCTION("""COMPUTED_VALUE"""),"2022-03-14 01:51:03 UTC")</f>
        <v>2022-03-14 01:51:03 UTC</v>
      </c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</row>
    <row r="8024">
      <c r="A8024" s="2" t="s">
        <v>8629</v>
      </c>
      <c r="B8024" s="1"/>
      <c r="C8024" s="1"/>
      <c r="D8024" s="1"/>
      <c r="E8024" s="1"/>
      <c r="F8024" s="1" t="str">
        <f>IFERROR(__xludf.DUMMYFUNCTION("""COMPUTED_VALUE"""),"2022-03-14 01:21:39 UTC")</f>
        <v>2022-03-14 01:21:39 UTC</v>
      </c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</row>
    <row r="8025">
      <c r="A8025" s="2" t="s">
        <v>8630</v>
      </c>
      <c r="B8025" s="1"/>
      <c r="C8025" s="1"/>
      <c r="D8025" s="1"/>
      <c r="E8025" s="1"/>
      <c r="F8025" s="1" t="str">
        <f>IFERROR(__xludf.DUMMYFUNCTION("""COMPUTED_VALUE"""),"2022-03-13 20:33:46 UTC")</f>
        <v>2022-03-13 20:33:46 UTC</v>
      </c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</row>
    <row r="8026">
      <c r="A8026" s="2" t="s">
        <v>8631</v>
      </c>
      <c r="B8026" s="1"/>
      <c r="C8026" s="1"/>
      <c r="D8026" s="1"/>
      <c r="E8026" s="1"/>
      <c r="F8026" s="1" t="str">
        <f>IFERROR(__xludf.DUMMYFUNCTION("""COMPUTED_VALUE"""),"2022-03-13 18:57:47 UTC")</f>
        <v>2022-03-13 18:57:47 UTC</v>
      </c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</row>
    <row r="8027">
      <c r="A8027" s="2" t="s">
        <v>8632</v>
      </c>
      <c r="B8027" s="1"/>
      <c r="C8027" s="1"/>
      <c r="D8027" s="1"/>
      <c r="E8027" s="1"/>
      <c r="F8027" s="1" t="str">
        <f>IFERROR(__xludf.DUMMYFUNCTION("""COMPUTED_VALUE"""),"2022-03-13 17:03:04 UTC")</f>
        <v>2022-03-13 17:03:04 UTC</v>
      </c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</row>
    <row r="8028">
      <c r="A8028" s="2" t="s">
        <v>8633</v>
      </c>
      <c r="B8028" s="1"/>
      <c r="C8028" s="1"/>
      <c r="D8028" s="1"/>
      <c r="E8028" s="1"/>
      <c r="F8028" s="1" t="str">
        <f>IFERROR(__xludf.DUMMYFUNCTION("""COMPUTED_VALUE"""),"2022-03-13 15:52:10 UTC")</f>
        <v>2022-03-13 15:52:10 UTC</v>
      </c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</row>
    <row r="8029">
      <c r="A8029" s="2" t="s">
        <v>8634</v>
      </c>
      <c r="B8029" s="1"/>
      <c r="C8029" s="1"/>
      <c r="D8029" s="1"/>
      <c r="E8029" s="1"/>
      <c r="F8029" s="1" t="str">
        <f>IFERROR(__xludf.DUMMYFUNCTION("""COMPUTED_VALUE"""),"2022-03-13 15:38:58 UTC")</f>
        <v>2022-03-13 15:38:58 UTC</v>
      </c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</row>
    <row r="8030">
      <c r="A8030" s="2" t="s">
        <v>8635</v>
      </c>
      <c r="B8030" s="1"/>
      <c r="C8030" s="1"/>
      <c r="D8030" s="1"/>
      <c r="E8030" s="1"/>
      <c r="F8030" s="1" t="str">
        <f>IFERROR(__xludf.DUMMYFUNCTION("""COMPUTED_VALUE"""),"2022-03-13 15:35:45 UTC")</f>
        <v>2022-03-13 15:35:45 UTC</v>
      </c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</row>
    <row r="8031">
      <c r="A8031" s="2" t="s">
        <v>8636</v>
      </c>
      <c r="B8031" s="1"/>
      <c r="C8031" s="1"/>
      <c r="D8031" s="1"/>
      <c r="E8031" s="1"/>
      <c r="F8031" s="1" t="str">
        <f>IFERROR(__xludf.DUMMYFUNCTION("""COMPUTED_VALUE"""),"2022-03-13 15:16:16 UTC")</f>
        <v>2022-03-13 15:16:16 UTC</v>
      </c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</row>
    <row r="8032">
      <c r="A8032" s="2" t="s">
        <v>8637</v>
      </c>
      <c r="B8032" s="1"/>
      <c r="C8032" s="1"/>
      <c r="D8032" s="1"/>
      <c r="E8032" s="1"/>
      <c r="F8032" s="1" t="str">
        <f>IFERROR(__xludf.DUMMYFUNCTION("""COMPUTED_VALUE"""),"2022-03-13 15:15:30 UTC")</f>
        <v>2022-03-13 15:15:30 UTC</v>
      </c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</row>
    <row r="8033">
      <c r="A8033" s="2" t="s">
        <v>8638</v>
      </c>
      <c r="B8033" s="1"/>
      <c r="C8033" s="1"/>
      <c r="D8033" s="1"/>
      <c r="E8033" s="1"/>
      <c r="F8033" s="1" t="str">
        <f>IFERROR(__xludf.DUMMYFUNCTION("""COMPUTED_VALUE"""),"2022-03-13 14:40:34 UTC")</f>
        <v>2022-03-13 14:40:34 UTC</v>
      </c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</row>
    <row r="8034">
      <c r="A8034" s="2" t="s">
        <v>8639</v>
      </c>
      <c r="B8034" s="1"/>
      <c r="C8034" s="1"/>
      <c r="D8034" s="1"/>
      <c r="E8034" s="1"/>
      <c r="F8034" s="1" t="str">
        <f>IFERROR(__xludf.DUMMYFUNCTION("""COMPUTED_VALUE"""),"2022-03-13 14:29:20 UTC")</f>
        <v>2022-03-13 14:29:20 UTC</v>
      </c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</row>
    <row r="8035">
      <c r="A8035" s="2" t="s">
        <v>8640</v>
      </c>
      <c r="B8035" s="1"/>
      <c r="C8035" s="1"/>
      <c r="D8035" s="1"/>
      <c r="E8035" s="1"/>
      <c r="F8035" s="1" t="str">
        <f>IFERROR(__xludf.DUMMYFUNCTION("""COMPUTED_VALUE"""),"2022-03-13 13:33:50 UTC")</f>
        <v>2022-03-13 13:33:50 UTC</v>
      </c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</row>
    <row r="8036">
      <c r="A8036" s="2" t="s">
        <v>8641</v>
      </c>
      <c r="B8036" s="1"/>
      <c r="C8036" s="1"/>
      <c r="D8036" s="1"/>
      <c r="E8036" s="1"/>
      <c r="F8036" s="1" t="str">
        <f>IFERROR(__xludf.DUMMYFUNCTION("""COMPUTED_VALUE"""),"2022-03-13 13:18:43 UTC")</f>
        <v>2022-03-13 13:18:43 UTC</v>
      </c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</row>
    <row r="8037">
      <c r="A8037" s="2" t="s">
        <v>8642</v>
      </c>
      <c r="B8037" s="1"/>
      <c r="C8037" s="1"/>
      <c r="D8037" s="1"/>
      <c r="E8037" s="1"/>
      <c r="F8037" s="1" t="str">
        <f>IFERROR(__xludf.DUMMYFUNCTION("""COMPUTED_VALUE"""),"2022-03-13 12:40:55 UTC")</f>
        <v>2022-03-13 12:40:55 UTC</v>
      </c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</row>
    <row r="8038">
      <c r="A8038" s="2" t="s">
        <v>8643</v>
      </c>
      <c r="B8038" s="1"/>
      <c r="C8038" s="1"/>
      <c r="D8038" s="1"/>
      <c r="E8038" s="1"/>
      <c r="F8038" s="1" t="str">
        <f>IFERROR(__xludf.DUMMYFUNCTION("""COMPUTED_VALUE"""),"2022-03-13 11:58:09 UTC")</f>
        <v>2022-03-13 11:58:09 UTC</v>
      </c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</row>
    <row r="8039">
      <c r="A8039" s="2" t="s">
        <v>8644</v>
      </c>
      <c r="B8039" s="1"/>
      <c r="C8039" s="1"/>
      <c r="D8039" s="1"/>
      <c r="E8039" s="1"/>
      <c r="F8039" s="1" t="str">
        <f>IFERROR(__xludf.DUMMYFUNCTION("""COMPUTED_VALUE"""),"2022-03-13 10:44:46 UTC")</f>
        <v>2022-03-13 10:44:46 UTC</v>
      </c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</row>
    <row r="8040">
      <c r="A8040" s="2" t="s">
        <v>8645</v>
      </c>
      <c r="B8040" s="1"/>
      <c r="C8040" s="1"/>
      <c r="D8040" s="1"/>
      <c r="E8040" s="1"/>
      <c r="F8040" s="1" t="str">
        <f>IFERROR(__xludf.DUMMYFUNCTION("""COMPUTED_VALUE"""),"2022-03-13 10:37:40 UTC")</f>
        <v>2022-03-13 10:37:40 UTC</v>
      </c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</row>
    <row r="8041">
      <c r="A8041" s="2" t="s">
        <v>8646</v>
      </c>
      <c r="B8041" s="1"/>
      <c r="C8041" s="1"/>
      <c r="D8041" s="1"/>
      <c r="E8041" s="1"/>
      <c r="F8041" s="1" t="str">
        <f>IFERROR(__xludf.DUMMYFUNCTION("""COMPUTED_VALUE"""),"2022-03-13 10:35:44 UTC")</f>
        <v>2022-03-13 10:35:44 UTC</v>
      </c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</row>
    <row r="8042">
      <c r="A8042" s="2" t="s">
        <v>8647</v>
      </c>
      <c r="B8042" s="1"/>
      <c r="C8042" s="1"/>
      <c r="D8042" s="1"/>
      <c r="E8042" s="1"/>
      <c r="F8042" s="1" t="str">
        <f>IFERROR(__xludf.DUMMYFUNCTION("""COMPUTED_VALUE"""),"2022-03-13 10:34:38 UTC")</f>
        <v>2022-03-13 10:34:38 UTC</v>
      </c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</row>
    <row r="8043">
      <c r="A8043" s="2" t="s">
        <v>8648</v>
      </c>
      <c r="B8043" s="1"/>
      <c r="C8043" s="1"/>
      <c r="D8043" s="1"/>
      <c r="E8043" s="1"/>
      <c r="F8043" s="1" t="str">
        <f>IFERROR(__xludf.DUMMYFUNCTION("""COMPUTED_VALUE"""),"2022-03-13 10:23:49 UTC")</f>
        <v>2022-03-13 10:23:49 UTC</v>
      </c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</row>
    <row r="8044">
      <c r="A8044" s="2" t="s">
        <v>8649</v>
      </c>
      <c r="B8044" s="1"/>
      <c r="C8044" s="1"/>
      <c r="D8044" s="1"/>
      <c r="E8044" s="1"/>
      <c r="F8044" s="1" t="str">
        <f>IFERROR(__xludf.DUMMYFUNCTION("""COMPUTED_VALUE"""),"2022-03-13 10:09:10 UTC")</f>
        <v>2022-03-13 10:09:10 UTC</v>
      </c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</row>
    <row r="8045">
      <c r="A8045" s="2" t="s">
        <v>8650</v>
      </c>
      <c r="B8045" s="1"/>
      <c r="C8045" s="1"/>
      <c r="D8045" s="1"/>
      <c r="E8045" s="1"/>
      <c r="F8045" s="1" t="str">
        <f>IFERROR(__xludf.DUMMYFUNCTION("""COMPUTED_VALUE"""),"2022-03-13 09:47:42 UTC")</f>
        <v>2022-03-13 09:47:42 UTC</v>
      </c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</row>
    <row r="8046">
      <c r="A8046" s="2" t="s">
        <v>8651</v>
      </c>
      <c r="B8046" s="1"/>
      <c r="C8046" s="1"/>
      <c r="D8046" s="1"/>
      <c r="E8046" s="1"/>
      <c r="F8046" s="1" t="str">
        <f>IFERROR(__xludf.DUMMYFUNCTION("""COMPUTED_VALUE"""),"2022-03-13 09:39:30 UTC")</f>
        <v>2022-03-13 09:39:30 UTC</v>
      </c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</row>
    <row r="8047">
      <c r="A8047" s="2" t="s">
        <v>8652</v>
      </c>
      <c r="B8047" s="1"/>
      <c r="C8047" s="1"/>
      <c r="D8047" s="1"/>
      <c r="E8047" s="1"/>
      <c r="F8047" s="1" t="str">
        <f>IFERROR(__xludf.DUMMYFUNCTION("""COMPUTED_VALUE"""),"2022-03-13 09:20:52 UTC")</f>
        <v>2022-03-13 09:20:52 UTC</v>
      </c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</row>
    <row r="8048">
      <c r="A8048" s="2" t="s">
        <v>8653</v>
      </c>
      <c r="B8048" s="1"/>
      <c r="C8048" s="1"/>
      <c r="D8048" s="1"/>
      <c r="E8048" s="1"/>
      <c r="F8048" s="1" t="str">
        <f>IFERROR(__xludf.DUMMYFUNCTION("""COMPUTED_VALUE"""),"2022-03-13 09:13:56 UTC")</f>
        <v>2022-03-13 09:13:56 UTC</v>
      </c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</row>
    <row r="8049">
      <c r="A8049" s="2" t="s">
        <v>8654</v>
      </c>
      <c r="B8049" s="1"/>
      <c r="C8049" s="1"/>
      <c r="D8049" s="1"/>
      <c r="E8049" s="1"/>
      <c r="F8049" s="1" t="str">
        <f>IFERROR(__xludf.DUMMYFUNCTION("""COMPUTED_VALUE"""),"2022-03-13 08:54:53 UTC")</f>
        <v>2022-03-13 08:54:53 UTC</v>
      </c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</row>
    <row r="8050">
      <c r="A8050" s="2" t="s">
        <v>8655</v>
      </c>
      <c r="B8050" s="1"/>
      <c r="C8050" s="1"/>
      <c r="D8050" s="1"/>
      <c r="E8050" s="1"/>
      <c r="F8050" s="1" t="str">
        <f>IFERROR(__xludf.DUMMYFUNCTION("""COMPUTED_VALUE"""),"2022-03-13 08:44:08 UTC")</f>
        <v>2022-03-13 08:44:08 UTC</v>
      </c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</row>
    <row r="8051">
      <c r="A8051" s="2" t="s">
        <v>8656</v>
      </c>
      <c r="B8051" s="1"/>
      <c r="C8051" s="1"/>
      <c r="D8051" s="1"/>
      <c r="E8051" s="1"/>
      <c r="F8051" s="1" t="str">
        <f>IFERROR(__xludf.DUMMYFUNCTION("""COMPUTED_VALUE"""),"2022-03-13 08:20:31 UTC")</f>
        <v>2022-03-13 08:20:31 UTC</v>
      </c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</row>
    <row r="8052">
      <c r="A8052" s="2" t="s">
        <v>8657</v>
      </c>
      <c r="B8052" s="1"/>
      <c r="C8052" s="1"/>
      <c r="D8052" s="1"/>
      <c r="E8052" s="1"/>
      <c r="F8052" s="1" t="str">
        <f>IFERROR(__xludf.DUMMYFUNCTION("""COMPUTED_VALUE"""),"2022-03-13 07:25:59 UTC")</f>
        <v>2022-03-13 07:25:59 UTC</v>
      </c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</row>
    <row r="8053">
      <c r="A8053" s="2" t="s">
        <v>8658</v>
      </c>
      <c r="B8053" s="1"/>
      <c r="C8053" s="1"/>
      <c r="D8053" s="1"/>
      <c r="E8053" s="1"/>
      <c r="F8053" s="1" t="str">
        <f>IFERROR(__xludf.DUMMYFUNCTION("""COMPUTED_VALUE"""),"2022-03-13 07:13:48 UTC")</f>
        <v>2022-03-13 07:13:48 UTC</v>
      </c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</row>
    <row r="8054">
      <c r="A8054" s="2" t="s">
        <v>8659</v>
      </c>
      <c r="B8054" s="1"/>
      <c r="C8054" s="1"/>
      <c r="D8054" s="1"/>
      <c r="E8054" s="1"/>
      <c r="F8054" s="1" t="str">
        <f>IFERROR(__xludf.DUMMYFUNCTION("""COMPUTED_VALUE"""),"2022-03-13 07:07:11 UTC")</f>
        <v>2022-03-13 07:07:11 UTC</v>
      </c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</row>
    <row r="8055">
      <c r="A8055" s="2" t="s">
        <v>8660</v>
      </c>
      <c r="B8055" s="1"/>
      <c r="C8055" s="1"/>
      <c r="D8055" s="1"/>
      <c r="E8055" s="1"/>
      <c r="F8055" s="1" t="str">
        <f>IFERROR(__xludf.DUMMYFUNCTION("""COMPUTED_VALUE"""),"2022-03-13 07:03:39 UTC")</f>
        <v>2022-03-13 07:03:39 UTC</v>
      </c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</row>
    <row r="8056">
      <c r="A8056" s="2" t="s">
        <v>8661</v>
      </c>
      <c r="B8056" s="1"/>
      <c r="C8056" s="1"/>
      <c r="D8056" s="1"/>
      <c r="E8056" s="1"/>
      <c r="F8056" s="1" t="str">
        <f>IFERROR(__xludf.DUMMYFUNCTION("""COMPUTED_VALUE"""),"2022-03-13 07:03:36 UTC")</f>
        <v>2022-03-13 07:03:36 UTC</v>
      </c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</row>
    <row r="8057">
      <c r="A8057" s="2" t="s">
        <v>8662</v>
      </c>
      <c r="B8057" s="1"/>
      <c r="C8057" s="1"/>
      <c r="D8057" s="1"/>
      <c r="E8057" s="1"/>
      <c r="F8057" s="1" t="str">
        <f>IFERROR(__xludf.DUMMYFUNCTION("""COMPUTED_VALUE"""),"2022-03-13 06:53:44 UTC")</f>
        <v>2022-03-13 06:53:44 UTC</v>
      </c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</row>
    <row r="8058">
      <c r="A8058" s="2" t="s">
        <v>8663</v>
      </c>
      <c r="B8058" s="1"/>
      <c r="C8058" s="1"/>
      <c r="D8058" s="1"/>
      <c r="E8058" s="1"/>
      <c r="F8058" s="1" t="str">
        <f>IFERROR(__xludf.DUMMYFUNCTION("""COMPUTED_VALUE"""),"2022-03-13 06:49:45 UTC")</f>
        <v>2022-03-13 06:49:45 UTC</v>
      </c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</row>
    <row r="8059">
      <c r="A8059" s="2" t="s">
        <v>8664</v>
      </c>
      <c r="B8059" s="1"/>
      <c r="C8059" s="1"/>
      <c r="D8059" s="1"/>
      <c r="E8059" s="1"/>
      <c r="F8059" s="1" t="str">
        <f>IFERROR(__xludf.DUMMYFUNCTION("""COMPUTED_VALUE"""),"2022-03-13 06:48:38 UTC")</f>
        <v>2022-03-13 06:48:38 UTC</v>
      </c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</row>
    <row r="8060">
      <c r="A8060" s="2" t="s">
        <v>8665</v>
      </c>
      <c r="B8060" s="1"/>
      <c r="C8060" s="1"/>
      <c r="D8060" s="1"/>
      <c r="E8060" s="1"/>
      <c r="F8060" s="1" t="str">
        <f>IFERROR(__xludf.DUMMYFUNCTION("""COMPUTED_VALUE"""),"2022-03-13 06:43:33 UTC")</f>
        <v>2022-03-13 06:43:33 UTC</v>
      </c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</row>
    <row r="8061">
      <c r="A8061" s="2" t="s">
        <v>8666</v>
      </c>
      <c r="B8061" s="1"/>
      <c r="C8061" s="1"/>
      <c r="D8061" s="1"/>
      <c r="E8061" s="1"/>
      <c r="F8061" s="1" t="str">
        <f>IFERROR(__xludf.DUMMYFUNCTION("""COMPUTED_VALUE"""),"2022-03-13 06:32:00 UTC")</f>
        <v>2022-03-13 06:32:00 UTC</v>
      </c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</row>
    <row r="8062">
      <c r="A8062" s="2" t="s">
        <v>8667</v>
      </c>
      <c r="B8062" s="1"/>
      <c r="C8062" s="1"/>
      <c r="D8062" s="1"/>
      <c r="E8062" s="1"/>
      <c r="F8062" s="1" t="str">
        <f>IFERROR(__xludf.DUMMYFUNCTION("""COMPUTED_VALUE"""),"2022-03-13 06:06:55 UTC")</f>
        <v>2022-03-13 06:06:55 UTC</v>
      </c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</row>
    <row r="8063">
      <c r="A8063" s="2" t="s">
        <v>8668</v>
      </c>
      <c r="B8063" s="1"/>
      <c r="C8063" s="1"/>
      <c r="D8063" s="1"/>
      <c r="E8063" s="1"/>
      <c r="F8063" s="1" t="str">
        <f>IFERROR(__xludf.DUMMYFUNCTION("""COMPUTED_VALUE"""),"2022-03-13 06:02:23 UTC")</f>
        <v>2022-03-13 06:02:23 UTC</v>
      </c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</row>
    <row r="8064">
      <c r="A8064" s="2" t="s">
        <v>8669</v>
      </c>
      <c r="B8064" s="1"/>
      <c r="C8064" s="1"/>
      <c r="D8064" s="1"/>
      <c r="E8064" s="1"/>
      <c r="F8064" s="1" t="str">
        <f>IFERROR(__xludf.DUMMYFUNCTION("""COMPUTED_VALUE"""),"2022-03-13 05:28:31 UTC")</f>
        <v>2022-03-13 05:28:31 UTC</v>
      </c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</row>
    <row r="8065">
      <c r="A8065" s="2" t="s">
        <v>8670</v>
      </c>
      <c r="B8065" s="1"/>
      <c r="C8065" s="1"/>
      <c r="D8065" s="1"/>
      <c r="E8065" s="1"/>
      <c r="F8065" s="1" t="str">
        <f>IFERROR(__xludf.DUMMYFUNCTION("""COMPUTED_VALUE"""),"2022-03-13 05:19:56 UTC")</f>
        <v>2022-03-13 05:19:56 UTC</v>
      </c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</row>
    <row r="8066">
      <c r="A8066" s="2" t="s">
        <v>8671</v>
      </c>
      <c r="B8066" s="1"/>
      <c r="C8066" s="1"/>
      <c r="D8066" s="1"/>
      <c r="E8066" s="1"/>
      <c r="F8066" s="1" t="str">
        <f>IFERROR(__xludf.DUMMYFUNCTION("""COMPUTED_VALUE"""),"2022-03-13 05:07:17 UTC")</f>
        <v>2022-03-13 05:07:17 UTC</v>
      </c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</row>
    <row r="8067">
      <c r="A8067" s="2" t="s">
        <v>8672</v>
      </c>
      <c r="B8067" s="1"/>
      <c r="C8067" s="1"/>
      <c r="D8067" s="1"/>
      <c r="E8067" s="1"/>
      <c r="F8067" s="1" t="str">
        <f>IFERROR(__xludf.DUMMYFUNCTION("""COMPUTED_VALUE"""),"2022-03-13 04:44:44 UTC")</f>
        <v>2022-03-13 04:44:44 UTC</v>
      </c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</row>
    <row r="8068">
      <c r="A8068" s="2" t="s">
        <v>8673</v>
      </c>
      <c r="B8068" s="1"/>
      <c r="C8068" s="1"/>
      <c r="D8068" s="1"/>
      <c r="E8068" s="1"/>
      <c r="F8068" s="1" t="str">
        <f>IFERROR(__xludf.DUMMYFUNCTION("""COMPUTED_VALUE"""),"2022-03-13 04:35:20 UTC")</f>
        <v>2022-03-13 04:35:20 UTC</v>
      </c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</row>
    <row r="8069">
      <c r="A8069" s="2" t="s">
        <v>8674</v>
      </c>
      <c r="B8069" s="1"/>
      <c r="C8069" s="1"/>
      <c r="D8069" s="1"/>
      <c r="E8069" s="1"/>
      <c r="F8069" s="1" t="str">
        <f>IFERROR(__xludf.DUMMYFUNCTION("""COMPUTED_VALUE"""),"2022-03-13 02:54:23 UTC")</f>
        <v>2022-03-13 02:54:23 UTC</v>
      </c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</row>
    <row r="8070">
      <c r="A8070" s="2" t="s">
        <v>8675</v>
      </c>
      <c r="B8070" s="1"/>
      <c r="C8070" s="1"/>
      <c r="D8070" s="1"/>
      <c r="E8070" s="1"/>
      <c r="F8070" s="1" t="str">
        <f>IFERROR(__xludf.DUMMYFUNCTION("""COMPUTED_VALUE"""),"2022-03-13 02:38:44 UTC")</f>
        <v>2022-03-13 02:38:44 UTC</v>
      </c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</row>
    <row r="8071">
      <c r="A8071" s="2" t="s">
        <v>8676</v>
      </c>
      <c r="B8071" s="1"/>
      <c r="C8071" s="1"/>
      <c r="D8071" s="1"/>
      <c r="E8071" s="1"/>
      <c r="F8071" s="1" t="str">
        <f>IFERROR(__xludf.DUMMYFUNCTION("""COMPUTED_VALUE"""),"2022-03-13 02:10:32 UTC")</f>
        <v>2022-03-13 02:10:32 UTC</v>
      </c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</row>
    <row r="8072">
      <c r="A8072" s="2" t="s">
        <v>8677</v>
      </c>
      <c r="B8072" s="1"/>
      <c r="C8072" s="1"/>
      <c r="D8072" s="1"/>
      <c r="E8072" s="1"/>
      <c r="F8072" s="1" t="str">
        <f>IFERROR(__xludf.DUMMYFUNCTION("""COMPUTED_VALUE"""),"2022-03-13 02:09:42 UTC")</f>
        <v>2022-03-13 02:09:42 UTC</v>
      </c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</row>
    <row r="8073">
      <c r="A8073" s="2" t="s">
        <v>8678</v>
      </c>
      <c r="B8073" s="1"/>
      <c r="C8073" s="1"/>
      <c r="D8073" s="1"/>
      <c r="E8073" s="1"/>
      <c r="F8073" s="1" t="str">
        <f>IFERROR(__xludf.DUMMYFUNCTION("""COMPUTED_VALUE"""),"2022-03-13 02:01:17 UTC")</f>
        <v>2022-03-13 02:01:17 UTC</v>
      </c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</row>
    <row r="8074">
      <c r="A8074" s="2" t="s">
        <v>8679</v>
      </c>
      <c r="B8074" s="1"/>
      <c r="C8074" s="1"/>
      <c r="D8074" s="1"/>
      <c r="E8074" s="1"/>
      <c r="F8074" s="1" t="str">
        <f>IFERROR(__xludf.DUMMYFUNCTION("""COMPUTED_VALUE"""),"2022-03-13 01:58:42 UTC")</f>
        <v>2022-03-13 01:58:42 UTC</v>
      </c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</row>
    <row r="8075">
      <c r="A8075" s="2" t="s">
        <v>8680</v>
      </c>
      <c r="B8075" s="1"/>
      <c r="C8075" s="1"/>
      <c r="D8075" s="1"/>
      <c r="E8075" s="1"/>
      <c r="F8075" s="1" t="str">
        <f>IFERROR(__xludf.DUMMYFUNCTION("""COMPUTED_VALUE"""),"2022-03-13 01:52:12 UTC")</f>
        <v>2022-03-13 01:52:12 UTC</v>
      </c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</row>
    <row r="8076">
      <c r="A8076" s="2" t="s">
        <v>8681</v>
      </c>
      <c r="B8076" s="1"/>
      <c r="C8076" s="1"/>
      <c r="D8076" s="1"/>
      <c r="E8076" s="1"/>
      <c r="F8076" s="1" t="str">
        <f>IFERROR(__xludf.DUMMYFUNCTION("""COMPUTED_VALUE"""),"2022-03-13 01:40:22 UTC")</f>
        <v>2022-03-13 01:40:22 UTC</v>
      </c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</row>
    <row r="8077">
      <c r="A8077" s="2" t="s">
        <v>8682</v>
      </c>
      <c r="B8077" s="1"/>
      <c r="C8077" s="1"/>
      <c r="D8077" s="1"/>
      <c r="E8077" s="1"/>
      <c r="F8077" s="1" t="str">
        <f>IFERROR(__xludf.DUMMYFUNCTION("""COMPUTED_VALUE"""),"2022-03-12 22:02:36 UTC")</f>
        <v>2022-03-12 22:02:36 UTC</v>
      </c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</row>
    <row r="8078">
      <c r="A8078" s="2" t="s">
        <v>8683</v>
      </c>
      <c r="B8078" s="1"/>
      <c r="C8078" s="1"/>
      <c r="D8078" s="1"/>
      <c r="E8078" s="1"/>
      <c r="F8078" s="1" t="str">
        <f>IFERROR(__xludf.DUMMYFUNCTION("""COMPUTED_VALUE"""),"2022-03-12 21:13:05 UTC")</f>
        <v>2022-03-12 21:13:05 UTC</v>
      </c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</row>
    <row r="8079">
      <c r="A8079" s="2" t="s">
        <v>8684</v>
      </c>
      <c r="B8079" s="1"/>
      <c r="C8079" s="1"/>
      <c r="D8079" s="1"/>
      <c r="E8079" s="1"/>
      <c r="F8079" s="1" t="str">
        <f>IFERROR(__xludf.DUMMYFUNCTION("""COMPUTED_VALUE"""),"2022-03-12 19:15:39 UTC")</f>
        <v>2022-03-12 19:15:39 UTC</v>
      </c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</row>
    <row r="8080">
      <c r="A8080" s="2" t="s">
        <v>8685</v>
      </c>
      <c r="B8080" s="1"/>
      <c r="C8080" s="1"/>
      <c r="D8080" s="1"/>
      <c r="E8080" s="1"/>
      <c r="F8080" s="1" t="str">
        <f>IFERROR(__xludf.DUMMYFUNCTION("""COMPUTED_VALUE"""),"2022-03-12 19:06:22 UTC")</f>
        <v>2022-03-12 19:06:22 UTC</v>
      </c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</row>
    <row r="8081">
      <c r="A8081" s="2" t="s">
        <v>8686</v>
      </c>
      <c r="B8081" s="1"/>
      <c r="C8081" s="1"/>
      <c r="D8081" s="1"/>
      <c r="E8081" s="1"/>
      <c r="F8081" s="1" t="str">
        <f>IFERROR(__xludf.DUMMYFUNCTION("""COMPUTED_VALUE"""),"2022-03-12 19:01:09 UTC")</f>
        <v>2022-03-12 19:01:09 UTC</v>
      </c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</row>
    <row r="8082">
      <c r="A8082" s="2" t="s">
        <v>8687</v>
      </c>
      <c r="B8082" s="1"/>
      <c r="C8082" s="1"/>
      <c r="D8082" s="1"/>
      <c r="E8082" s="1"/>
      <c r="F8082" s="1" t="str">
        <f>IFERROR(__xludf.DUMMYFUNCTION("""COMPUTED_VALUE"""),"2022-03-12 17:59:41 UTC")</f>
        <v>2022-03-12 17:59:41 UTC</v>
      </c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</row>
    <row r="8083">
      <c r="A8083" s="2" t="s">
        <v>8688</v>
      </c>
      <c r="B8083" s="1"/>
      <c r="C8083" s="1"/>
      <c r="D8083" s="1"/>
      <c r="E8083" s="1"/>
      <c r="F8083" s="1" t="str">
        <f>IFERROR(__xludf.DUMMYFUNCTION("""COMPUTED_VALUE"""),"2022-03-12 17:47:27 UTC")</f>
        <v>2022-03-12 17:47:27 UTC</v>
      </c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</row>
    <row r="8084">
      <c r="A8084" s="2" t="s">
        <v>8689</v>
      </c>
      <c r="B8084" s="1"/>
      <c r="C8084" s="1"/>
      <c r="D8084" s="1"/>
      <c r="E8084" s="1"/>
      <c r="F8084" s="1" t="str">
        <f>IFERROR(__xludf.DUMMYFUNCTION("""COMPUTED_VALUE"""),"2022-03-12 17:27:38 UTC")</f>
        <v>2022-03-12 17:27:38 UTC</v>
      </c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</row>
    <row r="8085">
      <c r="A8085" s="2" t="s">
        <v>8690</v>
      </c>
      <c r="B8085" s="1"/>
      <c r="C8085" s="1"/>
      <c r="D8085" s="1"/>
      <c r="E8085" s="1"/>
      <c r="F8085" s="1" t="str">
        <f>IFERROR(__xludf.DUMMYFUNCTION("""COMPUTED_VALUE"""),"2022-03-12 17:26:20 UTC")</f>
        <v>2022-03-12 17:26:20 UTC</v>
      </c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</row>
    <row r="8086">
      <c r="A8086" s="2" t="s">
        <v>8691</v>
      </c>
      <c r="B8086" s="1"/>
      <c r="C8086" s="1"/>
      <c r="D8086" s="1"/>
      <c r="E8086" s="1"/>
      <c r="F8086" s="1" t="str">
        <f>IFERROR(__xludf.DUMMYFUNCTION("""COMPUTED_VALUE"""),"2022-03-12 17:09:16 UTC")</f>
        <v>2022-03-12 17:09:16 UTC</v>
      </c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</row>
    <row r="8087">
      <c r="A8087" s="2" t="s">
        <v>8692</v>
      </c>
      <c r="B8087" s="1"/>
      <c r="C8087" s="1"/>
      <c r="D8087" s="1"/>
      <c r="E8087" s="1"/>
      <c r="F8087" s="1" t="str">
        <f>IFERROR(__xludf.DUMMYFUNCTION("""COMPUTED_VALUE"""),"2022-03-12 17:09:11 UTC")</f>
        <v>2022-03-12 17:09:11 UTC</v>
      </c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</row>
    <row r="8088">
      <c r="A8088" s="2" t="s">
        <v>8693</v>
      </c>
      <c r="B8088" s="1"/>
      <c r="C8088" s="1"/>
      <c r="D8088" s="1"/>
      <c r="E8088" s="1"/>
      <c r="F8088" s="1" t="str">
        <f>IFERROR(__xludf.DUMMYFUNCTION("""COMPUTED_VALUE"""),"2022-03-12 16:59:43 UTC")</f>
        <v>2022-03-12 16:59:43 UTC</v>
      </c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</row>
    <row r="8089">
      <c r="A8089" s="2" t="s">
        <v>8694</v>
      </c>
      <c r="B8089" s="1"/>
      <c r="C8089" s="1"/>
      <c r="D8089" s="1"/>
      <c r="E8089" s="1"/>
      <c r="F8089" s="1" t="str">
        <f>IFERROR(__xludf.DUMMYFUNCTION("""COMPUTED_VALUE"""),"2022-03-12 16:56:57 UTC")</f>
        <v>2022-03-12 16:56:57 UTC</v>
      </c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</row>
    <row r="8090">
      <c r="A8090" s="2" t="s">
        <v>8695</v>
      </c>
      <c r="B8090" s="1"/>
      <c r="C8090" s="1"/>
      <c r="D8090" s="1"/>
      <c r="E8090" s="1"/>
      <c r="F8090" s="1" t="str">
        <f>IFERROR(__xludf.DUMMYFUNCTION("""COMPUTED_VALUE"""),"2022-03-12 16:44:09 UTC")</f>
        <v>2022-03-12 16:44:09 UTC</v>
      </c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</row>
    <row r="8091">
      <c r="A8091" s="2" t="s">
        <v>8696</v>
      </c>
      <c r="B8091" s="1"/>
      <c r="C8091" s="1"/>
      <c r="D8091" s="1"/>
      <c r="E8091" s="1"/>
      <c r="F8091" s="1" t="str">
        <f>IFERROR(__xludf.DUMMYFUNCTION("""COMPUTED_VALUE"""),"2022-03-12 16:29:47 UTC")</f>
        <v>2022-03-12 16:29:47 UTC</v>
      </c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</row>
    <row r="8092">
      <c r="A8092" s="2" t="s">
        <v>8697</v>
      </c>
      <c r="B8092" s="1"/>
      <c r="C8092" s="1"/>
      <c r="D8092" s="1"/>
      <c r="E8092" s="1"/>
      <c r="F8092" s="1" t="str">
        <f>IFERROR(__xludf.DUMMYFUNCTION("""COMPUTED_VALUE"""),"2022-03-12 16:22:41 UTC")</f>
        <v>2022-03-12 16:22:41 UTC</v>
      </c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</row>
    <row r="8093">
      <c r="A8093" s="2" t="s">
        <v>8698</v>
      </c>
      <c r="B8093" s="1"/>
      <c r="C8093" s="1"/>
      <c r="D8093" s="1"/>
      <c r="E8093" s="1"/>
      <c r="F8093" s="1" t="str">
        <f>IFERROR(__xludf.DUMMYFUNCTION("""COMPUTED_VALUE"""),"2022-03-12 16:09:02 UTC")</f>
        <v>2022-03-12 16:09:02 UTC</v>
      </c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</row>
    <row r="8094">
      <c r="A8094" s="2" t="s">
        <v>8699</v>
      </c>
      <c r="B8094" s="1"/>
      <c r="C8094" s="1"/>
      <c r="D8094" s="1"/>
      <c r="E8094" s="1"/>
      <c r="F8094" s="1" t="str">
        <f>IFERROR(__xludf.DUMMYFUNCTION("""COMPUTED_VALUE"""),"2022-03-12 15:56:09 UTC")</f>
        <v>2022-03-12 15:56:09 UTC</v>
      </c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</row>
    <row r="8095">
      <c r="A8095" s="2" t="s">
        <v>8700</v>
      </c>
      <c r="B8095" s="1"/>
      <c r="C8095" s="1"/>
      <c r="D8095" s="1"/>
      <c r="E8095" s="1"/>
      <c r="F8095" s="1" t="str">
        <f>IFERROR(__xludf.DUMMYFUNCTION("""COMPUTED_VALUE"""),"2022-03-12 15:52:20 UTC")</f>
        <v>2022-03-12 15:52:20 UTC</v>
      </c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</row>
    <row r="8096">
      <c r="A8096" s="2" t="s">
        <v>8701</v>
      </c>
      <c r="B8096" s="1"/>
      <c r="C8096" s="1"/>
      <c r="D8096" s="1"/>
      <c r="E8096" s="1"/>
      <c r="F8096" s="1" t="str">
        <f>IFERROR(__xludf.DUMMYFUNCTION("""COMPUTED_VALUE"""),"2022-03-12 15:51:35 UTC")</f>
        <v>2022-03-12 15:51:35 UTC</v>
      </c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</row>
    <row r="8097">
      <c r="A8097" s="2" t="s">
        <v>8702</v>
      </c>
      <c r="B8097" s="1"/>
      <c r="C8097" s="1"/>
      <c r="D8097" s="1"/>
      <c r="E8097" s="1"/>
      <c r="F8097" s="1" t="str">
        <f>IFERROR(__xludf.DUMMYFUNCTION("""COMPUTED_VALUE"""),"2022-03-12 15:40:51 UTC")</f>
        <v>2022-03-12 15:40:51 UTC</v>
      </c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</row>
    <row r="8098">
      <c r="A8098" s="2" t="s">
        <v>8703</v>
      </c>
      <c r="B8098" s="1"/>
      <c r="C8098" s="1"/>
      <c r="D8098" s="1"/>
      <c r="E8098" s="1"/>
      <c r="F8098" s="1" t="str">
        <f>IFERROR(__xludf.DUMMYFUNCTION("""COMPUTED_VALUE"""),"2022-03-12 15:39:27 UTC")</f>
        <v>2022-03-12 15:39:27 UTC</v>
      </c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</row>
    <row r="8099">
      <c r="A8099" s="2" t="s">
        <v>8704</v>
      </c>
      <c r="B8099" s="1"/>
      <c r="C8099" s="1"/>
      <c r="D8099" s="1"/>
      <c r="E8099" s="1"/>
      <c r="F8099" s="1" t="str">
        <f>IFERROR(__xludf.DUMMYFUNCTION("""COMPUTED_VALUE"""),"2022-03-12 15:39:15 UTC")</f>
        <v>2022-03-12 15:39:15 UTC</v>
      </c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</row>
    <row r="8100">
      <c r="A8100" s="2" t="s">
        <v>8705</v>
      </c>
      <c r="B8100" s="1"/>
      <c r="C8100" s="1"/>
      <c r="D8100" s="1"/>
      <c r="E8100" s="1"/>
      <c r="F8100" s="1" t="str">
        <f>IFERROR(__xludf.DUMMYFUNCTION("""COMPUTED_VALUE"""),"2022-03-12 15:37:50 UTC")</f>
        <v>2022-03-12 15:37:50 UTC</v>
      </c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</row>
    <row r="8101">
      <c r="A8101" s="2" t="s">
        <v>8706</v>
      </c>
      <c r="B8101" s="1"/>
      <c r="C8101" s="1"/>
      <c r="D8101" s="1"/>
      <c r="E8101" s="1"/>
      <c r="F8101" s="1" t="str">
        <f>IFERROR(__xludf.DUMMYFUNCTION("""COMPUTED_VALUE"""),"2022-03-12 15:37:28 UTC")</f>
        <v>2022-03-12 15:37:28 UTC</v>
      </c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</row>
    <row r="8102">
      <c r="A8102" s="2" t="s">
        <v>8707</v>
      </c>
      <c r="B8102" s="1"/>
      <c r="C8102" s="1"/>
      <c r="D8102" s="1"/>
      <c r="E8102" s="1"/>
      <c r="F8102" s="1" t="str">
        <f>IFERROR(__xludf.DUMMYFUNCTION("""COMPUTED_VALUE"""),"2022-03-12 15:36:53 UTC")</f>
        <v>2022-03-12 15:36:53 UTC</v>
      </c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</row>
    <row r="8103">
      <c r="A8103" s="2" t="s">
        <v>8708</v>
      </c>
      <c r="B8103" s="1"/>
      <c r="C8103" s="1"/>
      <c r="D8103" s="1"/>
      <c r="E8103" s="1"/>
      <c r="F8103" s="1" t="str">
        <f>IFERROR(__xludf.DUMMYFUNCTION("""COMPUTED_VALUE"""),"2022-03-12 15:36:36 UTC")</f>
        <v>2022-03-12 15:36:36 UTC</v>
      </c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</row>
    <row r="8104">
      <c r="A8104" s="2" t="s">
        <v>8709</v>
      </c>
      <c r="B8104" s="1"/>
      <c r="C8104" s="1"/>
      <c r="D8104" s="1"/>
      <c r="E8104" s="1"/>
      <c r="F8104" s="1" t="str">
        <f>IFERROR(__xludf.DUMMYFUNCTION("""COMPUTED_VALUE"""),"2022-03-12 15:35:34 UTC")</f>
        <v>2022-03-12 15:35:34 UTC</v>
      </c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</row>
    <row r="8105">
      <c r="A8105" s="2" t="s">
        <v>8710</v>
      </c>
      <c r="B8105" s="1"/>
      <c r="C8105" s="1"/>
      <c r="D8105" s="1"/>
      <c r="E8105" s="1"/>
      <c r="F8105" s="1" t="str">
        <f>IFERROR(__xludf.DUMMYFUNCTION("""COMPUTED_VALUE"""),"2022-03-12 15:13:10 UTC")</f>
        <v>2022-03-12 15:13:10 UTC</v>
      </c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</row>
    <row r="8106">
      <c r="A8106" s="2" t="s">
        <v>8711</v>
      </c>
      <c r="B8106" s="1"/>
      <c r="C8106" s="1"/>
      <c r="D8106" s="1"/>
      <c r="E8106" s="1"/>
      <c r="F8106" s="1" t="str">
        <f>IFERROR(__xludf.DUMMYFUNCTION("""COMPUTED_VALUE"""),"2022-03-12 15:04:05 UTC")</f>
        <v>2022-03-12 15:04:05 UTC</v>
      </c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</row>
    <row r="8107">
      <c r="A8107" s="2" t="s">
        <v>8712</v>
      </c>
      <c r="B8107" s="1"/>
      <c r="C8107" s="1"/>
      <c r="D8107" s="1"/>
      <c r="E8107" s="1"/>
      <c r="F8107" s="1" t="str">
        <f>IFERROR(__xludf.DUMMYFUNCTION("""COMPUTED_VALUE"""),"2022-03-12 15:03:24 UTC")</f>
        <v>2022-03-12 15:03:24 UTC</v>
      </c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</row>
    <row r="8108">
      <c r="A8108" s="2" t="s">
        <v>8713</v>
      </c>
      <c r="B8108" s="1"/>
      <c r="C8108" s="1"/>
      <c r="D8108" s="1"/>
      <c r="E8108" s="1"/>
      <c r="F8108" s="1" t="str">
        <f>IFERROR(__xludf.DUMMYFUNCTION("""COMPUTED_VALUE"""),"2022-03-12 14:56:57 UTC")</f>
        <v>2022-03-12 14:56:57 UTC</v>
      </c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</row>
    <row r="8109">
      <c r="A8109" s="2" t="s">
        <v>8714</v>
      </c>
      <c r="B8109" s="1"/>
      <c r="C8109" s="1"/>
      <c r="D8109" s="1"/>
      <c r="E8109" s="1"/>
      <c r="F8109" s="1" t="str">
        <f>IFERROR(__xludf.DUMMYFUNCTION("""COMPUTED_VALUE"""),"2022-03-12 14:42:56 UTC")</f>
        <v>2022-03-12 14:42:56 UTC</v>
      </c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</row>
    <row r="8110">
      <c r="A8110" s="2" t="s">
        <v>8715</v>
      </c>
      <c r="B8110" s="1"/>
      <c r="C8110" s="1"/>
      <c r="D8110" s="1"/>
      <c r="E8110" s="1"/>
      <c r="F8110" s="1" t="str">
        <f>IFERROR(__xludf.DUMMYFUNCTION("""COMPUTED_VALUE"""),"2022-03-12 13:56:33 UTC")</f>
        <v>2022-03-12 13:56:33 UTC</v>
      </c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</row>
    <row r="8111">
      <c r="A8111" s="2" t="s">
        <v>8716</v>
      </c>
      <c r="B8111" s="1"/>
      <c r="C8111" s="1"/>
      <c r="D8111" s="1"/>
      <c r="E8111" s="1"/>
      <c r="F8111" s="1" t="str">
        <f>IFERROR(__xludf.DUMMYFUNCTION("""COMPUTED_VALUE"""),"2022-03-12 13:47:55 UTC")</f>
        <v>2022-03-12 13:47:55 UTC</v>
      </c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</row>
    <row r="8112">
      <c r="A8112" s="2" t="s">
        <v>8717</v>
      </c>
      <c r="B8112" s="1"/>
      <c r="C8112" s="1"/>
      <c r="D8112" s="1"/>
      <c r="E8112" s="1"/>
      <c r="F8112" s="1" t="str">
        <f>IFERROR(__xludf.DUMMYFUNCTION("""COMPUTED_VALUE"""),"2022-03-12 13:41:18 UTC")</f>
        <v>2022-03-12 13:41:18 UTC</v>
      </c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</row>
    <row r="8113">
      <c r="A8113" s="2" t="s">
        <v>8718</v>
      </c>
      <c r="B8113" s="1"/>
      <c r="C8113" s="1"/>
      <c r="D8113" s="1"/>
      <c r="E8113" s="1"/>
      <c r="F8113" s="1" t="str">
        <f>IFERROR(__xludf.DUMMYFUNCTION("""COMPUTED_VALUE"""),"2022-03-12 13:29:53 UTC")</f>
        <v>2022-03-12 13:29:53 UTC</v>
      </c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</row>
    <row r="8114">
      <c r="A8114" s="2" t="s">
        <v>8719</v>
      </c>
      <c r="B8114" s="1"/>
      <c r="C8114" s="1"/>
      <c r="D8114" s="1"/>
      <c r="E8114" s="1"/>
      <c r="F8114" s="1" t="str">
        <f>IFERROR(__xludf.DUMMYFUNCTION("""COMPUTED_VALUE"""),"2022-03-12 13:18:13 UTC")</f>
        <v>2022-03-12 13:18:13 UTC</v>
      </c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</row>
    <row r="8115">
      <c r="A8115" s="2" t="s">
        <v>8720</v>
      </c>
      <c r="B8115" s="1"/>
      <c r="C8115" s="1"/>
      <c r="D8115" s="1"/>
      <c r="E8115" s="1"/>
      <c r="F8115" s="1" t="str">
        <f>IFERROR(__xludf.DUMMYFUNCTION("""COMPUTED_VALUE"""),"2022-03-12 12:48:41 UTC")</f>
        <v>2022-03-12 12:48:41 UTC</v>
      </c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</row>
    <row r="8116">
      <c r="A8116" s="2" t="s">
        <v>8721</v>
      </c>
      <c r="B8116" s="1"/>
      <c r="C8116" s="1"/>
      <c r="D8116" s="1"/>
      <c r="E8116" s="1"/>
      <c r="F8116" s="1" t="str">
        <f>IFERROR(__xludf.DUMMYFUNCTION("""COMPUTED_VALUE"""),"2022-03-12 12:19:13 UTC")</f>
        <v>2022-03-12 12:19:13 UTC</v>
      </c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</row>
    <row r="8117">
      <c r="A8117" s="2" t="s">
        <v>8722</v>
      </c>
      <c r="B8117" s="1"/>
      <c r="C8117" s="1"/>
      <c r="D8117" s="1"/>
      <c r="E8117" s="1"/>
      <c r="F8117" s="1" t="str">
        <f>IFERROR(__xludf.DUMMYFUNCTION("""COMPUTED_VALUE"""),"2022-03-12 12:15:44 UTC")</f>
        <v>2022-03-12 12:15:44 UTC</v>
      </c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</row>
    <row r="8118">
      <c r="A8118" s="2" t="s">
        <v>8723</v>
      </c>
      <c r="B8118" s="1"/>
      <c r="C8118" s="1"/>
      <c r="D8118" s="1"/>
      <c r="E8118" s="1"/>
      <c r="F8118" s="1" t="str">
        <f>IFERROR(__xludf.DUMMYFUNCTION("""COMPUTED_VALUE"""),"2022-03-12 12:15:30 UTC")</f>
        <v>2022-03-12 12:15:30 UTC</v>
      </c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</row>
    <row r="8119">
      <c r="A8119" s="2" t="s">
        <v>8724</v>
      </c>
      <c r="B8119" s="1"/>
      <c r="C8119" s="1"/>
      <c r="D8119" s="1"/>
      <c r="E8119" s="1"/>
      <c r="F8119" s="1" t="str">
        <f>IFERROR(__xludf.DUMMYFUNCTION("""COMPUTED_VALUE"""),"2022-03-12 12:13:56 UTC")</f>
        <v>2022-03-12 12:13:56 UTC</v>
      </c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</row>
    <row r="8120">
      <c r="A8120" s="2" t="s">
        <v>8725</v>
      </c>
      <c r="B8120" s="1"/>
      <c r="C8120" s="1"/>
      <c r="D8120" s="1"/>
      <c r="E8120" s="1"/>
      <c r="F8120" s="1" t="str">
        <f>IFERROR(__xludf.DUMMYFUNCTION("""COMPUTED_VALUE"""),"2022-03-12 12:11:14 UTC")</f>
        <v>2022-03-12 12:11:14 UTC</v>
      </c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</row>
    <row r="8121">
      <c r="A8121" s="2" t="s">
        <v>8726</v>
      </c>
      <c r="B8121" s="1"/>
      <c r="C8121" s="1"/>
      <c r="D8121" s="1"/>
      <c r="E8121" s="1"/>
      <c r="F8121" s="1" t="str">
        <f>IFERROR(__xludf.DUMMYFUNCTION("""COMPUTED_VALUE"""),"2022-03-12 12:10:48 UTC")</f>
        <v>2022-03-12 12:10:48 UTC</v>
      </c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</row>
    <row r="8122">
      <c r="A8122" s="2" t="s">
        <v>8727</v>
      </c>
      <c r="B8122" s="1"/>
      <c r="C8122" s="1"/>
      <c r="D8122" s="1"/>
      <c r="E8122" s="1"/>
      <c r="F8122" s="1" t="str">
        <f>IFERROR(__xludf.DUMMYFUNCTION("""COMPUTED_VALUE"""),"2022-03-12 12:10:08 UTC")</f>
        <v>2022-03-12 12:10:08 UTC</v>
      </c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</row>
    <row r="8123">
      <c r="A8123" s="2" t="s">
        <v>8728</v>
      </c>
      <c r="B8123" s="1"/>
      <c r="C8123" s="1"/>
      <c r="D8123" s="1"/>
      <c r="E8123" s="1"/>
      <c r="F8123" s="1" t="str">
        <f>IFERROR(__xludf.DUMMYFUNCTION("""COMPUTED_VALUE"""),"2022-03-12 11:39:57 UTC")</f>
        <v>2022-03-12 11:39:57 UTC</v>
      </c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</row>
    <row r="8124">
      <c r="A8124" s="2" t="s">
        <v>8729</v>
      </c>
      <c r="B8124" s="1"/>
      <c r="C8124" s="1"/>
      <c r="D8124" s="1"/>
      <c r="E8124" s="1"/>
      <c r="F8124" s="1" t="str">
        <f>IFERROR(__xludf.DUMMYFUNCTION("""COMPUTED_VALUE"""),"2022-03-12 11:10:07 UTC")</f>
        <v>2022-03-12 11:10:07 UTC</v>
      </c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</row>
    <row r="8125">
      <c r="A8125" s="2" t="s">
        <v>8730</v>
      </c>
      <c r="B8125" s="1"/>
      <c r="C8125" s="1"/>
      <c r="D8125" s="1"/>
      <c r="E8125" s="1"/>
      <c r="F8125" s="1" t="str">
        <f>IFERROR(__xludf.DUMMYFUNCTION("""COMPUTED_VALUE"""),"2022-03-12 10:47:15 UTC")</f>
        <v>2022-03-12 10:47:15 UTC</v>
      </c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</row>
    <row r="8126">
      <c r="A8126" s="2" t="s">
        <v>8731</v>
      </c>
      <c r="B8126" s="1"/>
      <c r="C8126" s="1"/>
      <c r="D8126" s="1"/>
      <c r="E8126" s="1"/>
      <c r="F8126" s="1" t="str">
        <f>IFERROR(__xludf.DUMMYFUNCTION("""COMPUTED_VALUE"""),"2022-03-12 10:27:31 UTC")</f>
        <v>2022-03-12 10:27:31 UTC</v>
      </c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</row>
    <row r="8127">
      <c r="A8127" s="2" t="s">
        <v>8732</v>
      </c>
      <c r="B8127" s="1"/>
      <c r="C8127" s="1"/>
      <c r="D8127" s="1"/>
      <c r="E8127" s="1"/>
      <c r="F8127" s="1" t="str">
        <f>IFERROR(__xludf.DUMMYFUNCTION("""COMPUTED_VALUE"""),"2022-03-12 10:11:20 UTC")</f>
        <v>2022-03-12 10:11:20 UTC</v>
      </c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</row>
    <row r="8128">
      <c r="A8128" s="2" t="s">
        <v>8733</v>
      </c>
      <c r="B8128" s="1"/>
      <c r="C8128" s="1"/>
      <c r="D8128" s="1"/>
      <c r="E8128" s="1"/>
      <c r="F8128" s="1" t="str">
        <f>IFERROR(__xludf.DUMMYFUNCTION("""COMPUTED_VALUE"""),"2022-03-12 10:06:03 UTC")</f>
        <v>2022-03-12 10:06:03 UTC</v>
      </c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</row>
    <row r="8129">
      <c r="A8129" s="2" t="s">
        <v>8734</v>
      </c>
      <c r="B8129" s="1"/>
      <c r="C8129" s="1"/>
      <c r="D8129" s="1"/>
      <c r="E8129" s="1"/>
      <c r="F8129" s="1" t="str">
        <f>IFERROR(__xludf.DUMMYFUNCTION("""COMPUTED_VALUE"""),"2022-03-12 08:10:40 UTC")</f>
        <v>2022-03-12 08:10:40 UTC</v>
      </c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</row>
    <row r="8130">
      <c r="A8130" s="2" t="s">
        <v>8735</v>
      </c>
      <c r="B8130" s="1"/>
      <c r="C8130" s="1"/>
      <c r="D8130" s="1"/>
      <c r="E8130" s="1"/>
      <c r="F8130" s="1" t="str">
        <f>IFERROR(__xludf.DUMMYFUNCTION("""COMPUTED_VALUE"""),"2022-03-12 07:23:55 UTC")</f>
        <v>2022-03-12 07:23:55 UTC</v>
      </c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</row>
    <row r="8131">
      <c r="A8131" s="2" t="s">
        <v>8736</v>
      </c>
      <c r="B8131" s="1"/>
      <c r="C8131" s="1"/>
      <c r="D8131" s="1"/>
      <c r="E8131" s="1"/>
      <c r="F8131" s="1" t="str">
        <f>IFERROR(__xludf.DUMMYFUNCTION("""COMPUTED_VALUE"""),"2022-03-12 07:19:13 UTC")</f>
        <v>2022-03-12 07:19:13 UTC</v>
      </c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</row>
    <row r="8132">
      <c r="A8132" s="2" t="s">
        <v>8737</v>
      </c>
      <c r="B8132" s="1"/>
      <c r="C8132" s="1"/>
      <c r="D8132" s="1"/>
      <c r="E8132" s="1"/>
      <c r="F8132" s="1" t="str">
        <f>IFERROR(__xludf.DUMMYFUNCTION("""COMPUTED_VALUE"""),"2022-03-12 07:15:47 UTC")</f>
        <v>2022-03-12 07:15:47 UTC</v>
      </c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</row>
    <row r="8133">
      <c r="A8133" s="2" t="s">
        <v>8738</v>
      </c>
      <c r="B8133" s="1"/>
      <c r="C8133" s="1"/>
      <c r="D8133" s="1"/>
      <c r="E8133" s="1"/>
      <c r="F8133" s="1" t="str">
        <f>IFERROR(__xludf.DUMMYFUNCTION("""COMPUTED_VALUE"""),"2022-03-12 07:13:22 UTC")</f>
        <v>2022-03-12 07:13:22 UTC</v>
      </c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</row>
    <row r="8134">
      <c r="A8134" s="2" t="s">
        <v>8739</v>
      </c>
      <c r="B8134" s="1"/>
      <c r="C8134" s="1"/>
      <c r="D8134" s="1"/>
      <c r="E8134" s="1"/>
      <c r="F8134" s="1" t="str">
        <f>IFERROR(__xludf.DUMMYFUNCTION("""COMPUTED_VALUE"""),"2022-03-12 07:10:59 UTC")</f>
        <v>2022-03-12 07:10:59 UTC</v>
      </c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</row>
    <row r="8135">
      <c r="A8135" s="2" t="s">
        <v>8740</v>
      </c>
      <c r="B8135" s="1"/>
      <c r="C8135" s="1"/>
      <c r="D8135" s="1"/>
      <c r="E8135" s="1"/>
      <c r="F8135" s="1" t="str">
        <f>IFERROR(__xludf.DUMMYFUNCTION("""COMPUTED_VALUE"""),"2022-03-12 06:55:45 UTC")</f>
        <v>2022-03-12 06:55:45 UTC</v>
      </c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</row>
    <row r="8136">
      <c r="A8136" s="2" t="s">
        <v>8741</v>
      </c>
      <c r="B8136" s="1"/>
      <c r="C8136" s="1"/>
      <c r="D8136" s="1"/>
      <c r="E8136" s="1"/>
      <c r="F8136" s="1" t="str">
        <f>IFERROR(__xludf.DUMMYFUNCTION("""COMPUTED_VALUE"""),"2022-03-12 06:51:21 UTC")</f>
        <v>2022-03-12 06:51:21 UTC</v>
      </c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</row>
    <row r="8137">
      <c r="A8137" s="2" t="s">
        <v>8742</v>
      </c>
      <c r="B8137" s="1"/>
      <c r="C8137" s="1"/>
      <c r="D8137" s="1"/>
      <c r="E8137" s="1"/>
      <c r="F8137" s="1" t="str">
        <f>IFERROR(__xludf.DUMMYFUNCTION("""COMPUTED_VALUE"""),"2022-03-12 06:50:59 UTC")</f>
        <v>2022-03-12 06:50:59 UTC</v>
      </c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</row>
    <row r="8138">
      <c r="A8138" s="2" t="s">
        <v>8743</v>
      </c>
      <c r="B8138" s="1"/>
      <c r="C8138" s="1"/>
      <c r="D8138" s="1"/>
      <c r="E8138" s="1"/>
      <c r="F8138" s="1" t="str">
        <f>IFERROR(__xludf.DUMMYFUNCTION("""COMPUTED_VALUE"""),"2022-03-12 06:50:27 UTC")</f>
        <v>2022-03-12 06:50:27 UTC</v>
      </c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</row>
    <row r="8139">
      <c r="A8139" s="2" t="s">
        <v>8744</v>
      </c>
      <c r="B8139" s="1"/>
      <c r="C8139" s="1"/>
      <c r="D8139" s="1"/>
      <c r="E8139" s="1"/>
      <c r="F8139" s="1" t="str">
        <f>IFERROR(__xludf.DUMMYFUNCTION("""COMPUTED_VALUE"""),"2022-03-12 05:27:02 UTC")</f>
        <v>2022-03-12 05:27:02 UTC</v>
      </c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</row>
    <row r="8140">
      <c r="A8140" s="2" t="s">
        <v>8745</v>
      </c>
      <c r="B8140" s="1"/>
      <c r="C8140" s="1"/>
      <c r="D8140" s="1"/>
      <c r="E8140" s="1"/>
      <c r="F8140" s="1" t="str">
        <f>IFERROR(__xludf.DUMMYFUNCTION("""COMPUTED_VALUE"""),"2022-03-12 05:14:06 UTC")</f>
        <v>2022-03-12 05:14:06 UTC</v>
      </c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</row>
    <row r="8141">
      <c r="A8141" s="2" t="s">
        <v>8746</v>
      </c>
      <c r="B8141" s="1"/>
      <c r="C8141" s="1"/>
      <c r="D8141" s="1"/>
      <c r="E8141" s="1"/>
      <c r="F8141" s="1" t="str">
        <f>IFERROR(__xludf.DUMMYFUNCTION("""COMPUTED_VALUE"""),"2022-03-12 05:13:11 UTC")</f>
        <v>2022-03-12 05:13:11 UTC</v>
      </c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</row>
    <row r="8142">
      <c r="A8142" s="2" t="s">
        <v>8747</v>
      </c>
      <c r="B8142" s="1"/>
      <c r="C8142" s="1"/>
      <c r="D8142" s="1"/>
      <c r="E8142" s="1"/>
      <c r="F8142" s="1" t="str">
        <f>IFERROR(__xludf.DUMMYFUNCTION("""COMPUTED_VALUE"""),"2022-03-12 05:01:51 UTC")</f>
        <v>2022-03-12 05:01:51 UTC</v>
      </c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</row>
    <row r="8143">
      <c r="A8143" s="2" t="s">
        <v>8748</v>
      </c>
      <c r="B8143" s="1"/>
      <c r="C8143" s="1"/>
      <c r="D8143" s="1"/>
      <c r="E8143" s="1"/>
      <c r="F8143" s="1" t="str">
        <f>IFERROR(__xludf.DUMMYFUNCTION("""COMPUTED_VALUE"""),"2022-03-12 04:49:40 UTC")</f>
        <v>2022-03-12 04:49:40 UTC</v>
      </c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</row>
    <row r="8144">
      <c r="A8144" s="2" t="s">
        <v>8749</v>
      </c>
      <c r="B8144" s="1"/>
      <c r="C8144" s="1"/>
      <c r="D8144" s="1"/>
      <c r="E8144" s="1"/>
      <c r="F8144" s="1" t="str">
        <f>IFERROR(__xludf.DUMMYFUNCTION("""COMPUTED_VALUE"""),"2022-03-12 04:45:38 UTC")</f>
        <v>2022-03-12 04:45:38 UTC</v>
      </c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</row>
    <row r="8145">
      <c r="A8145" s="2" t="s">
        <v>8750</v>
      </c>
      <c r="B8145" s="1"/>
      <c r="C8145" s="1"/>
      <c r="D8145" s="1"/>
      <c r="E8145" s="1"/>
      <c r="F8145" s="1" t="str">
        <f>IFERROR(__xludf.DUMMYFUNCTION("""COMPUTED_VALUE"""),"2022-03-12 04:44:33 UTC")</f>
        <v>2022-03-12 04:44:33 UTC</v>
      </c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</row>
    <row r="8146">
      <c r="A8146" s="2" t="s">
        <v>8751</v>
      </c>
      <c r="B8146" s="1"/>
      <c r="C8146" s="1"/>
      <c r="D8146" s="1"/>
      <c r="E8146" s="1"/>
      <c r="F8146" s="1" t="str">
        <f>IFERROR(__xludf.DUMMYFUNCTION("""COMPUTED_VALUE"""),"2022-03-12 04:39:32 UTC")</f>
        <v>2022-03-12 04:39:32 UTC</v>
      </c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</row>
    <row r="8147">
      <c r="A8147" s="2" t="s">
        <v>8752</v>
      </c>
      <c r="B8147" s="1"/>
      <c r="C8147" s="1"/>
      <c r="D8147" s="1"/>
      <c r="E8147" s="1"/>
      <c r="F8147" s="1" t="str">
        <f>IFERROR(__xludf.DUMMYFUNCTION("""COMPUTED_VALUE"""),"2022-03-12 04:18:51 UTC")</f>
        <v>2022-03-12 04:18:51 UTC</v>
      </c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</row>
    <row r="8148">
      <c r="A8148" s="2" t="s">
        <v>8753</v>
      </c>
      <c r="B8148" s="1"/>
      <c r="C8148" s="1"/>
      <c r="D8148" s="1"/>
      <c r="E8148" s="1"/>
      <c r="F8148" s="1" t="str">
        <f>IFERROR(__xludf.DUMMYFUNCTION("""COMPUTED_VALUE"""),"2022-03-12 02:24:27 UTC")</f>
        <v>2022-03-12 02:24:27 UTC</v>
      </c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</row>
    <row r="8149">
      <c r="A8149" s="2" t="s">
        <v>8754</v>
      </c>
      <c r="B8149" s="1"/>
      <c r="C8149" s="1"/>
      <c r="D8149" s="1"/>
      <c r="E8149" s="1"/>
      <c r="F8149" s="1" t="str">
        <f>IFERROR(__xludf.DUMMYFUNCTION("""COMPUTED_VALUE"""),"2022-03-12 02:20:34 UTC")</f>
        <v>2022-03-12 02:20:34 UTC</v>
      </c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</row>
    <row r="8150">
      <c r="A8150" s="2" t="s">
        <v>8755</v>
      </c>
      <c r="B8150" s="1"/>
      <c r="C8150" s="1"/>
      <c r="D8150" s="1"/>
      <c r="E8150" s="1"/>
      <c r="F8150" s="1" t="str">
        <f>IFERROR(__xludf.DUMMYFUNCTION("""COMPUTED_VALUE"""),"2022-03-12 02:20:12 UTC")</f>
        <v>2022-03-12 02:20:12 UTC</v>
      </c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</row>
    <row r="8151">
      <c r="A8151" s="2" t="s">
        <v>8756</v>
      </c>
      <c r="B8151" s="1"/>
      <c r="C8151" s="1"/>
      <c r="D8151" s="1"/>
      <c r="E8151" s="1"/>
      <c r="F8151" s="1" t="str">
        <f>IFERROR(__xludf.DUMMYFUNCTION("""COMPUTED_VALUE"""),"2022-03-12 01:55:18 UTC")</f>
        <v>2022-03-12 01:55:18 UTC</v>
      </c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</row>
    <row r="8152">
      <c r="A8152" s="2" t="s">
        <v>8757</v>
      </c>
      <c r="B8152" s="1"/>
      <c r="C8152" s="1"/>
      <c r="D8152" s="1"/>
      <c r="E8152" s="1"/>
      <c r="F8152" s="1" t="str">
        <f>IFERROR(__xludf.DUMMYFUNCTION("""COMPUTED_VALUE"""),"2022-03-12 01:54:22 UTC")</f>
        <v>2022-03-12 01:54:22 UTC</v>
      </c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</row>
    <row r="8153">
      <c r="A8153" s="2" t="s">
        <v>8758</v>
      </c>
      <c r="B8153" s="1"/>
      <c r="C8153" s="1"/>
      <c r="D8153" s="1"/>
      <c r="E8153" s="1"/>
      <c r="F8153" s="1" t="str">
        <f>IFERROR(__xludf.DUMMYFUNCTION("""COMPUTED_VALUE"""),"2022-03-12 01:33:27 UTC")</f>
        <v>2022-03-12 01:33:27 UTC</v>
      </c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</row>
    <row r="8154">
      <c r="A8154" s="2" t="s">
        <v>8759</v>
      </c>
      <c r="B8154" s="1"/>
      <c r="C8154" s="1"/>
      <c r="D8154" s="1"/>
      <c r="E8154" s="1"/>
      <c r="F8154" s="1" t="str">
        <f>IFERROR(__xludf.DUMMYFUNCTION("""COMPUTED_VALUE"""),"2022-03-11 17:33:44 UTC")</f>
        <v>2022-03-11 17:33:44 UTC</v>
      </c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</row>
    <row r="8155">
      <c r="A8155" s="2" t="s">
        <v>8760</v>
      </c>
      <c r="B8155" s="1"/>
      <c r="C8155" s="1"/>
      <c r="D8155" s="1"/>
      <c r="E8155" s="1"/>
      <c r="F8155" s="1" t="str">
        <f>IFERROR(__xludf.DUMMYFUNCTION("""COMPUTED_VALUE"""),"2022-03-11 17:10:34 UTC")</f>
        <v>2022-03-11 17:10:34 UTC</v>
      </c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</row>
    <row r="8156">
      <c r="A8156" s="2" t="s">
        <v>8761</v>
      </c>
      <c r="B8156" s="1"/>
      <c r="C8156" s="1"/>
      <c r="D8156" s="1"/>
      <c r="E8156" s="1"/>
      <c r="F8156" s="1" t="str">
        <f>IFERROR(__xludf.DUMMYFUNCTION("""COMPUTED_VALUE"""),"2022-03-11 17:03:44 UTC")</f>
        <v>2022-03-11 17:03:44 UTC</v>
      </c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</row>
    <row r="8157">
      <c r="A8157" s="2" t="s">
        <v>8762</v>
      </c>
      <c r="B8157" s="1"/>
      <c r="C8157" s="1"/>
      <c r="D8157" s="1"/>
      <c r="E8157" s="1"/>
      <c r="F8157" s="1" t="str">
        <f>IFERROR(__xludf.DUMMYFUNCTION("""COMPUTED_VALUE"""),"2022-03-11 16:52:08 UTC")</f>
        <v>2022-03-11 16:52:08 UTC</v>
      </c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</row>
    <row r="8158">
      <c r="A8158" s="2" t="s">
        <v>8763</v>
      </c>
      <c r="B8158" s="1"/>
      <c r="C8158" s="1"/>
      <c r="D8158" s="1"/>
      <c r="E8158" s="1"/>
      <c r="F8158" s="1" t="str">
        <f>IFERROR(__xludf.DUMMYFUNCTION("""COMPUTED_VALUE"""),"2022-03-11 16:43:57 UTC")</f>
        <v>2022-03-11 16:43:57 UTC</v>
      </c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</row>
    <row r="8159">
      <c r="A8159" s="2" t="s">
        <v>8764</v>
      </c>
      <c r="B8159" s="1"/>
      <c r="C8159" s="1"/>
      <c r="D8159" s="1"/>
      <c r="E8159" s="1"/>
      <c r="F8159" s="1" t="str">
        <f>IFERROR(__xludf.DUMMYFUNCTION("""COMPUTED_VALUE"""),"2022-03-11 16:41:23 UTC")</f>
        <v>2022-03-11 16:41:23 UTC</v>
      </c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</row>
    <row r="8160">
      <c r="A8160" s="2" t="s">
        <v>8765</v>
      </c>
      <c r="B8160" s="1"/>
      <c r="C8160" s="1"/>
      <c r="D8160" s="1"/>
      <c r="E8160" s="1"/>
      <c r="F8160" s="1" t="str">
        <f>IFERROR(__xludf.DUMMYFUNCTION("""COMPUTED_VALUE"""),"2022-03-11 16:40:38 UTC")</f>
        <v>2022-03-11 16:40:38 UTC</v>
      </c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</row>
    <row r="8161">
      <c r="A8161" s="2" t="s">
        <v>8766</v>
      </c>
      <c r="B8161" s="1"/>
      <c r="C8161" s="1"/>
      <c r="D8161" s="1"/>
      <c r="E8161" s="1"/>
      <c r="F8161" s="1" t="str">
        <f>IFERROR(__xludf.DUMMYFUNCTION("""COMPUTED_VALUE"""),"2022-03-11 16:30:16 UTC")</f>
        <v>2022-03-11 16:30:16 UTC</v>
      </c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</row>
    <row r="8162">
      <c r="A8162" s="2" t="s">
        <v>8767</v>
      </c>
      <c r="B8162" s="1"/>
      <c r="C8162" s="1"/>
      <c r="D8162" s="1"/>
      <c r="E8162" s="1"/>
      <c r="F8162" s="1" t="str">
        <f>IFERROR(__xludf.DUMMYFUNCTION("""COMPUTED_VALUE"""),"2022-03-11 16:26:31 UTC")</f>
        <v>2022-03-11 16:26:31 UTC</v>
      </c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</row>
    <row r="8163">
      <c r="A8163" s="2" t="s">
        <v>8768</v>
      </c>
      <c r="B8163" s="1"/>
      <c r="C8163" s="1"/>
      <c r="D8163" s="1"/>
      <c r="E8163" s="1"/>
      <c r="F8163" s="1" t="str">
        <f>IFERROR(__xludf.DUMMYFUNCTION("""COMPUTED_VALUE"""),"2022-03-11 16:20:56 UTC")</f>
        <v>2022-03-11 16:20:56 UTC</v>
      </c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</row>
    <row r="8164">
      <c r="A8164" s="2" t="s">
        <v>8769</v>
      </c>
      <c r="B8164" s="1"/>
      <c r="C8164" s="1"/>
      <c r="D8164" s="1"/>
      <c r="E8164" s="1"/>
      <c r="F8164" s="1" t="str">
        <f>IFERROR(__xludf.DUMMYFUNCTION("""COMPUTED_VALUE"""),"2022-03-11 16:18:51 UTC")</f>
        <v>2022-03-11 16:18:51 UTC</v>
      </c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</row>
    <row r="8165">
      <c r="A8165" s="2" t="s">
        <v>8770</v>
      </c>
      <c r="B8165" s="1"/>
      <c r="C8165" s="1"/>
      <c r="D8165" s="1"/>
      <c r="E8165" s="1"/>
      <c r="F8165" s="1" t="str">
        <f>IFERROR(__xludf.DUMMYFUNCTION("""COMPUTED_VALUE"""),"2022-03-11 16:05:36 UTC")</f>
        <v>2022-03-11 16:05:36 UTC</v>
      </c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</row>
    <row r="8166">
      <c r="A8166" s="2" t="s">
        <v>8771</v>
      </c>
      <c r="B8166" s="1"/>
      <c r="C8166" s="1"/>
      <c r="D8166" s="1"/>
      <c r="E8166" s="1"/>
      <c r="F8166" s="1" t="str">
        <f>IFERROR(__xludf.DUMMYFUNCTION("""COMPUTED_VALUE"""),"2022-03-11 15:59:56 UTC")</f>
        <v>2022-03-11 15:59:56 UTC</v>
      </c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</row>
    <row r="8167">
      <c r="A8167" s="2" t="s">
        <v>8772</v>
      </c>
      <c r="B8167" s="1"/>
      <c r="C8167" s="1"/>
      <c r="D8167" s="1"/>
      <c r="E8167" s="1"/>
      <c r="F8167" s="1" t="str">
        <f>IFERROR(__xludf.DUMMYFUNCTION("""COMPUTED_VALUE"""),"2022-03-11 15:59:02 UTC")</f>
        <v>2022-03-11 15:59:02 UTC</v>
      </c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</row>
    <row r="8168">
      <c r="A8168" s="2" t="s">
        <v>8773</v>
      </c>
      <c r="B8168" s="1"/>
      <c r="C8168" s="1"/>
      <c r="D8168" s="1"/>
      <c r="E8168" s="1"/>
      <c r="F8168" s="1" t="str">
        <f>IFERROR(__xludf.DUMMYFUNCTION("""COMPUTED_VALUE"""),"2022-03-11 15:58:16 UTC")</f>
        <v>2022-03-11 15:58:16 UTC</v>
      </c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</row>
    <row r="8169">
      <c r="A8169" s="2" t="s">
        <v>8774</v>
      </c>
      <c r="B8169" s="1"/>
      <c r="C8169" s="1"/>
      <c r="D8169" s="1"/>
      <c r="E8169" s="1"/>
      <c r="F8169" s="1" t="str">
        <f>IFERROR(__xludf.DUMMYFUNCTION("""COMPUTED_VALUE"""),"2022-03-11 15:51:41 UTC")</f>
        <v>2022-03-11 15:51:41 UTC</v>
      </c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</row>
    <row r="8170">
      <c r="A8170" s="2" t="s">
        <v>8775</v>
      </c>
      <c r="B8170" s="1"/>
      <c r="C8170" s="1"/>
      <c r="D8170" s="1"/>
      <c r="E8170" s="1"/>
      <c r="F8170" s="1" t="str">
        <f>IFERROR(__xludf.DUMMYFUNCTION("""COMPUTED_VALUE"""),"2022-03-11 15:40:43 UTC")</f>
        <v>2022-03-11 15:40:43 UTC</v>
      </c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</row>
    <row r="8171">
      <c r="A8171" s="2" t="s">
        <v>8776</v>
      </c>
      <c r="B8171" s="1"/>
      <c r="C8171" s="1"/>
      <c r="D8171" s="1"/>
      <c r="E8171" s="1"/>
      <c r="F8171" s="1" t="str">
        <f>IFERROR(__xludf.DUMMYFUNCTION("""COMPUTED_VALUE"""),"2022-03-11 15:29:02 UTC")</f>
        <v>2022-03-11 15:29:02 UTC</v>
      </c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</row>
    <row r="8172">
      <c r="A8172" s="2" t="s">
        <v>8777</v>
      </c>
      <c r="B8172" s="1"/>
      <c r="C8172" s="1"/>
      <c r="D8172" s="1"/>
      <c r="E8172" s="1"/>
      <c r="F8172" s="1" t="str">
        <f>IFERROR(__xludf.DUMMYFUNCTION("""COMPUTED_VALUE"""),"2022-03-11 15:25:46 UTC")</f>
        <v>2022-03-11 15:25:46 UTC</v>
      </c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</row>
    <row r="8173">
      <c r="A8173" s="2" t="s">
        <v>8778</v>
      </c>
      <c r="B8173" s="1"/>
      <c r="C8173" s="1"/>
      <c r="D8173" s="1"/>
      <c r="E8173" s="1"/>
      <c r="F8173" s="1" t="str">
        <f>IFERROR(__xludf.DUMMYFUNCTION("""COMPUTED_VALUE"""),"2022-03-11 15:08:49 UTC")</f>
        <v>2022-03-11 15:08:49 UTC</v>
      </c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</row>
    <row r="8174">
      <c r="A8174" s="2" t="s">
        <v>8779</v>
      </c>
      <c r="B8174" s="1"/>
      <c r="C8174" s="1"/>
      <c r="D8174" s="1"/>
      <c r="E8174" s="1"/>
      <c r="F8174" s="1" t="str">
        <f>IFERROR(__xludf.DUMMYFUNCTION("""COMPUTED_VALUE"""),"2022-03-11 15:02:23 UTC")</f>
        <v>2022-03-11 15:02:23 UTC</v>
      </c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</row>
    <row r="8175">
      <c r="A8175" s="2" t="s">
        <v>8780</v>
      </c>
      <c r="B8175" s="1"/>
      <c r="C8175" s="1"/>
      <c r="D8175" s="1"/>
      <c r="E8175" s="1"/>
      <c r="F8175" s="1" t="str">
        <f>IFERROR(__xludf.DUMMYFUNCTION("""COMPUTED_VALUE"""),"2022-03-11 14:57:22 UTC")</f>
        <v>2022-03-11 14:57:22 UTC</v>
      </c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</row>
    <row r="8176">
      <c r="A8176" s="2" t="s">
        <v>8781</v>
      </c>
      <c r="B8176" s="1"/>
      <c r="C8176" s="1"/>
      <c r="D8176" s="1"/>
      <c r="E8176" s="1"/>
      <c r="F8176" s="1" t="str">
        <f>IFERROR(__xludf.DUMMYFUNCTION("""COMPUTED_VALUE"""),"2022-03-11 14:43:54 UTC")</f>
        <v>2022-03-11 14:43:54 UTC</v>
      </c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</row>
    <row r="8177">
      <c r="A8177" s="2" t="s">
        <v>8782</v>
      </c>
      <c r="B8177" s="1"/>
      <c r="C8177" s="1"/>
      <c r="D8177" s="1"/>
      <c r="E8177" s="1"/>
      <c r="F8177" s="1" t="str">
        <f>IFERROR(__xludf.DUMMYFUNCTION("""COMPUTED_VALUE"""),"2022-03-11 14:42:18 UTC")</f>
        <v>2022-03-11 14:42:18 UTC</v>
      </c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</row>
    <row r="8178">
      <c r="A8178" s="2" t="s">
        <v>8783</v>
      </c>
      <c r="B8178" s="1"/>
      <c r="C8178" s="1"/>
      <c r="D8178" s="1"/>
      <c r="E8178" s="1"/>
      <c r="F8178" s="1" t="str">
        <f>IFERROR(__xludf.DUMMYFUNCTION("""COMPUTED_VALUE"""),"2022-03-11 14:38:26 UTC")</f>
        <v>2022-03-11 14:38:26 UTC</v>
      </c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</row>
    <row r="8179">
      <c r="A8179" s="2" t="s">
        <v>8784</v>
      </c>
      <c r="B8179" s="1"/>
      <c r="C8179" s="1"/>
      <c r="D8179" s="1"/>
      <c r="E8179" s="1"/>
      <c r="F8179" s="1" t="str">
        <f>IFERROR(__xludf.DUMMYFUNCTION("""COMPUTED_VALUE"""),"2022-03-11 14:38:14 UTC")</f>
        <v>2022-03-11 14:38:14 UTC</v>
      </c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</row>
    <row r="8180">
      <c r="A8180" s="2" t="s">
        <v>8785</v>
      </c>
      <c r="B8180" s="1"/>
      <c r="C8180" s="1"/>
      <c r="D8180" s="1"/>
      <c r="E8180" s="1"/>
      <c r="F8180" s="1" t="str">
        <f>IFERROR(__xludf.DUMMYFUNCTION("""COMPUTED_VALUE"""),"2022-03-11 14:37:56 UTC")</f>
        <v>2022-03-11 14:37:56 UTC</v>
      </c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</row>
    <row r="8181">
      <c r="A8181" s="2" t="s">
        <v>8786</v>
      </c>
      <c r="B8181" s="1"/>
      <c r="C8181" s="1"/>
      <c r="D8181" s="1"/>
      <c r="E8181" s="1"/>
      <c r="F8181" s="1" t="str">
        <f>IFERROR(__xludf.DUMMYFUNCTION("""COMPUTED_VALUE"""),"2022-03-11 14:36:50 UTC")</f>
        <v>2022-03-11 14:36:50 UTC</v>
      </c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</row>
    <row r="8182">
      <c r="A8182" s="2" t="s">
        <v>8787</v>
      </c>
      <c r="B8182" s="1"/>
      <c r="C8182" s="1"/>
      <c r="D8182" s="1"/>
      <c r="E8182" s="1"/>
      <c r="F8182" s="1" t="str">
        <f>IFERROR(__xludf.DUMMYFUNCTION("""COMPUTED_VALUE"""),"2022-03-11 14:36:32 UTC")</f>
        <v>2022-03-11 14:36:32 UTC</v>
      </c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</row>
    <row r="8183">
      <c r="A8183" s="2" t="s">
        <v>8788</v>
      </c>
      <c r="B8183" s="1"/>
      <c r="C8183" s="1"/>
      <c r="D8183" s="1"/>
      <c r="E8183" s="1"/>
      <c r="F8183" s="1" t="str">
        <f>IFERROR(__xludf.DUMMYFUNCTION("""COMPUTED_VALUE"""),"2022-03-11 14:30:47 UTC")</f>
        <v>2022-03-11 14:30:47 UTC</v>
      </c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</row>
    <row r="8184">
      <c r="A8184" s="2" t="s">
        <v>8789</v>
      </c>
      <c r="B8184" s="1"/>
      <c r="C8184" s="1"/>
      <c r="D8184" s="1"/>
      <c r="E8184" s="1"/>
      <c r="F8184" s="1" t="str">
        <f>IFERROR(__xludf.DUMMYFUNCTION("""COMPUTED_VALUE"""),"2022-03-11 14:29:22 UTC")</f>
        <v>2022-03-11 14:29:22 UTC</v>
      </c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</row>
    <row r="8185">
      <c r="A8185" s="2" t="s">
        <v>8790</v>
      </c>
      <c r="B8185" s="1"/>
      <c r="C8185" s="1"/>
      <c r="D8185" s="1"/>
      <c r="E8185" s="1"/>
      <c r="F8185" s="1" t="str">
        <f>IFERROR(__xludf.DUMMYFUNCTION("""COMPUTED_VALUE"""),"2022-03-11 14:28:42 UTC")</f>
        <v>2022-03-11 14:28:42 UTC</v>
      </c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</row>
    <row r="8186">
      <c r="A8186" s="2" t="s">
        <v>8791</v>
      </c>
      <c r="B8186" s="1"/>
      <c r="C8186" s="1"/>
      <c r="D8186" s="1"/>
      <c r="E8186" s="1"/>
      <c r="F8186" s="1" t="str">
        <f>IFERROR(__xludf.DUMMYFUNCTION("""COMPUTED_VALUE"""),"2022-03-11 14:27:57 UTC")</f>
        <v>2022-03-11 14:27:57 UTC</v>
      </c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</row>
    <row r="8187">
      <c r="A8187" s="2" t="s">
        <v>8792</v>
      </c>
      <c r="B8187" s="1"/>
      <c r="C8187" s="1"/>
      <c r="D8187" s="1"/>
      <c r="E8187" s="1"/>
      <c r="F8187" s="1" t="str">
        <f>IFERROR(__xludf.DUMMYFUNCTION("""COMPUTED_VALUE"""),"2022-03-11 14:12:48 UTC")</f>
        <v>2022-03-11 14:12:48 UTC</v>
      </c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</row>
    <row r="8188">
      <c r="A8188" s="2" t="s">
        <v>8793</v>
      </c>
      <c r="B8188" s="1"/>
      <c r="C8188" s="1"/>
      <c r="D8188" s="1"/>
      <c r="E8188" s="1"/>
      <c r="F8188" s="1" t="str">
        <f>IFERROR(__xludf.DUMMYFUNCTION("""COMPUTED_VALUE"""),"2022-03-11 13:34:12 UTC")</f>
        <v>2022-03-11 13:34:12 UTC</v>
      </c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</row>
    <row r="8189">
      <c r="A8189" s="2" t="s">
        <v>8794</v>
      </c>
      <c r="B8189" s="1"/>
      <c r="C8189" s="1"/>
      <c r="D8189" s="1"/>
      <c r="E8189" s="1"/>
      <c r="F8189" s="1" t="str">
        <f>IFERROR(__xludf.DUMMYFUNCTION("""COMPUTED_VALUE"""),"2022-03-11 13:17:41 UTC")</f>
        <v>2022-03-11 13:17:41 UTC</v>
      </c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</row>
    <row r="8190">
      <c r="A8190" s="2" t="s">
        <v>8795</v>
      </c>
      <c r="B8190" s="1"/>
      <c r="C8190" s="1"/>
      <c r="D8190" s="1"/>
      <c r="E8190" s="1"/>
      <c r="F8190" s="1" t="str">
        <f>IFERROR(__xludf.DUMMYFUNCTION("""COMPUTED_VALUE"""),"2022-03-11 13:00:42 UTC")</f>
        <v>2022-03-11 13:00:42 UTC</v>
      </c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</row>
    <row r="8191">
      <c r="A8191" s="2" t="s">
        <v>8796</v>
      </c>
      <c r="B8191" s="1"/>
      <c r="C8191" s="1"/>
      <c r="D8191" s="1"/>
      <c r="E8191" s="1"/>
      <c r="F8191" s="1" t="str">
        <f>IFERROR(__xludf.DUMMYFUNCTION("""COMPUTED_VALUE"""),"2022-03-11 12:12:34 UTC")</f>
        <v>2022-03-11 12:12:34 UTC</v>
      </c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</row>
    <row r="8192">
      <c r="A8192" s="2" t="s">
        <v>8797</v>
      </c>
      <c r="B8192" s="1"/>
      <c r="C8192" s="1"/>
      <c r="D8192" s="1"/>
      <c r="E8192" s="1"/>
      <c r="F8192" s="1" t="str">
        <f>IFERROR(__xludf.DUMMYFUNCTION("""COMPUTED_VALUE"""),"2022-03-11 12:09:56 UTC")</f>
        <v>2022-03-11 12:09:56 UTC</v>
      </c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</row>
    <row r="8193">
      <c r="A8193" s="2" t="s">
        <v>8798</v>
      </c>
      <c r="B8193" s="1"/>
      <c r="C8193" s="1"/>
      <c r="D8193" s="1"/>
      <c r="E8193" s="1"/>
      <c r="F8193" s="1" t="str">
        <f>IFERROR(__xludf.DUMMYFUNCTION("""COMPUTED_VALUE"""),"2022-03-11 11:20:07 UTC")</f>
        <v>2022-03-11 11:20:07 UTC</v>
      </c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</row>
    <row r="8194">
      <c r="A8194" s="2" t="s">
        <v>8799</v>
      </c>
      <c r="B8194" s="1"/>
      <c r="C8194" s="1"/>
      <c r="D8194" s="1"/>
      <c r="E8194" s="1"/>
      <c r="F8194" s="1" t="str">
        <f>IFERROR(__xludf.DUMMYFUNCTION("""COMPUTED_VALUE"""),"2022-03-11 11:02:25 UTC")</f>
        <v>2022-03-11 11:02:25 UTC</v>
      </c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</row>
    <row r="8195">
      <c r="A8195" s="2" t="s">
        <v>8800</v>
      </c>
      <c r="B8195" s="1"/>
      <c r="C8195" s="1"/>
      <c r="D8195" s="1"/>
      <c r="E8195" s="1"/>
      <c r="F8195" s="1" t="str">
        <f>IFERROR(__xludf.DUMMYFUNCTION("""COMPUTED_VALUE"""),"2022-03-11 10:38:47 UTC")</f>
        <v>2022-03-11 10:38:47 UTC</v>
      </c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</row>
    <row r="8196">
      <c r="A8196" s="2" t="s">
        <v>8801</v>
      </c>
      <c r="B8196" s="1"/>
      <c r="C8196" s="1"/>
      <c r="D8196" s="1"/>
      <c r="E8196" s="1"/>
      <c r="F8196" s="1" t="str">
        <f>IFERROR(__xludf.DUMMYFUNCTION("""COMPUTED_VALUE"""),"2022-03-11 10:17:08 UTC")</f>
        <v>2022-03-11 10:17:08 UTC</v>
      </c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</row>
    <row r="8197">
      <c r="A8197" s="2" t="s">
        <v>8802</v>
      </c>
      <c r="B8197" s="1"/>
      <c r="C8197" s="1"/>
      <c r="D8197" s="1"/>
      <c r="E8197" s="1"/>
      <c r="F8197" s="1" t="str">
        <f>IFERROR(__xludf.DUMMYFUNCTION("""COMPUTED_VALUE"""),"2022-03-11 10:15:16 UTC")</f>
        <v>2022-03-11 10:15:16 UTC</v>
      </c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</row>
    <row r="8198">
      <c r="A8198" s="2" t="s">
        <v>8803</v>
      </c>
      <c r="B8198" s="1"/>
      <c r="C8198" s="1"/>
      <c r="D8198" s="1"/>
      <c r="E8198" s="1"/>
      <c r="F8198" s="1" t="str">
        <f>IFERROR(__xludf.DUMMYFUNCTION("""COMPUTED_VALUE"""),"2022-03-11 09:30:48 UTC")</f>
        <v>2022-03-11 09:30:48 UTC</v>
      </c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</row>
    <row r="8199">
      <c r="A8199" s="2" t="s">
        <v>8804</v>
      </c>
      <c r="B8199" s="1"/>
      <c r="C8199" s="1"/>
      <c r="D8199" s="1"/>
      <c r="E8199" s="1"/>
      <c r="F8199" s="1" t="str">
        <f>IFERROR(__xludf.DUMMYFUNCTION("""COMPUTED_VALUE"""),"2022-03-11 09:20:57 UTC")</f>
        <v>2022-03-11 09:20:57 UTC</v>
      </c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</row>
    <row r="8200">
      <c r="A8200" s="2" t="s">
        <v>8805</v>
      </c>
      <c r="B8200" s="1"/>
      <c r="C8200" s="1"/>
      <c r="D8200" s="1"/>
      <c r="E8200" s="1"/>
      <c r="F8200" s="1" t="str">
        <f>IFERROR(__xludf.DUMMYFUNCTION("""COMPUTED_VALUE"""),"2022-03-11 09:09:54 UTC")</f>
        <v>2022-03-11 09:09:54 UTC</v>
      </c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</row>
    <row r="8201">
      <c r="A8201" s="2" t="s">
        <v>8806</v>
      </c>
      <c r="B8201" s="1"/>
      <c r="C8201" s="1"/>
      <c r="D8201" s="1"/>
      <c r="E8201" s="1"/>
      <c r="F8201" s="1" t="str">
        <f>IFERROR(__xludf.DUMMYFUNCTION("""COMPUTED_VALUE"""),"2022-03-11 09:02:27 UTC")</f>
        <v>2022-03-11 09:02:27 UTC</v>
      </c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</row>
    <row r="8202">
      <c r="A8202" s="2" t="s">
        <v>8807</v>
      </c>
      <c r="B8202" s="1"/>
      <c r="C8202" s="1"/>
      <c r="D8202" s="1"/>
      <c r="E8202" s="1"/>
      <c r="F8202" s="1" t="str">
        <f>IFERROR(__xludf.DUMMYFUNCTION("""COMPUTED_VALUE"""),"2022-03-11 08:47:58 UTC")</f>
        <v>2022-03-11 08:47:58 UTC</v>
      </c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</row>
    <row r="8203">
      <c r="A8203" s="2" t="s">
        <v>8808</v>
      </c>
      <c r="B8203" s="1"/>
      <c r="C8203" s="1"/>
      <c r="D8203" s="1"/>
      <c r="E8203" s="1"/>
      <c r="F8203" s="1" t="str">
        <f>IFERROR(__xludf.DUMMYFUNCTION("""COMPUTED_VALUE"""),"2022-03-11 08:47:17 UTC")</f>
        <v>2022-03-11 08:47:17 UTC</v>
      </c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</row>
    <row r="8204">
      <c r="A8204" s="2" t="s">
        <v>8809</v>
      </c>
      <c r="B8204" s="1"/>
      <c r="C8204" s="1"/>
      <c r="D8204" s="1"/>
      <c r="E8204" s="1"/>
      <c r="F8204" s="1" t="str">
        <f>IFERROR(__xludf.DUMMYFUNCTION("""COMPUTED_VALUE"""),"2022-03-11 08:45:07 UTC")</f>
        <v>2022-03-11 08:45:07 UTC</v>
      </c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</row>
    <row r="8205">
      <c r="A8205" s="2" t="s">
        <v>8810</v>
      </c>
      <c r="B8205" s="1"/>
      <c r="C8205" s="1"/>
      <c r="D8205" s="1"/>
      <c r="E8205" s="1"/>
      <c r="F8205" s="1" t="str">
        <f>IFERROR(__xludf.DUMMYFUNCTION("""COMPUTED_VALUE"""),"2022-03-11 08:43:40 UTC")</f>
        <v>2022-03-11 08:43:40 UTC</v>
      </c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</row>
    <row r="8206">
      <c r="A8206" s="2" t="s">
        <v>8811</v>
      </c>
      <c r="B8206" s="1"/>
      <c r="C8206" s="1"/>
      <c r="D8206" s="1"/>
      <c r="E8206" s="1"/>
      <c r="F8206" s="1" t="str">
        <f>IFERROR(__xludf.DUMMYFUNCTION("""COMPUTED_VALUE"""),"2022-03-11 08:36:54 UTC")</f>
        <v>2022-03-11 08:36:54 UTC</v>
      </c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</row>
    <row r="8207">
      <c r="A8207" s="2" t="s">
        <v>8812</v>
      </c>
      <c r="B8207" s="1"/>
      <c r="C8207" s="1"/>
      <c r="D8207" s="1"/>
      <c r="E8207" s="1"/>
      <c r="F8207" s="1" t="str">
        <f>IFERROR(__xludf.DUMMYFUNCTION("""COMPUTED_VALUE"""),"2022-03-11 08:34:09 UTC")</f>
        <v>2022-03-11 08:34:09 UTC</v>
      </c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</row>
    <row r="8208">
      <c r="A8208" s="2" t="s">
        <v>8813</v>
      </c>
      <c r="B8208" s="1"/>
      <c r="C8208" s="1"/>
      <c r="D8208" s="1"/>
      <c r="E8208" s="1"/>
      <c r="F8208" s="1" t="str">
        <f>IFERROR(__xludf.DUMMYFUNCTION("""COMPUTED_VALUE"""),"2022-03-11 08:32:49 UTC")</f>
        <v>2022-03-11 08:32:49 UTC</v>
      </c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</row>
    <row r="8209">
      <c r="A8209" s="2" t="s">
        <v>8814</v>
      </c>
      <c r="B8209" s="1"/>
      <c r="C8209" s="1"/>
      <c r="D8209" s="1"/>
      <c r="E8209" s="1"/>
      <c r="F8209" s="1" t="str">
        <f>IFERROR(__xludf.DUMMYFUNCTION("""COMPUTED_VALUE"""),"2022-03-11 08:28:36 UTC")</f>
        <v>2022-03-11 08:28:36 UTC</v>
      </c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</row>
    <row r="8210">
      <c r="A8210" s="2" t="s">
        <v>8815</v>
      </c>
      <c r="B8210" s="1"/>
      <c r="C8210" s="1"/>
      <c r="D8210" s="1"/>
      <c r="E8210" s="1"/>
      <c r="F8210" s="1" t="str">
        <f>IFERROR(__xludf.DUMMYFUNCTION("""COMPUTED_VALUE"""),"2022-03-11 08:28:21 UTC")</f>
        <v>2022-03-11 08:28:21 UTC</v>
      </c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</row>
    <row r="8211">
      <c r="A8211" s="2" t="s">
        <v>8816</v>
      </c>
      <c r="B8211" s="1"/>
      <c r="C8211" s="1"/>
      <c r="D8211" s="1"/>
      <c r="E8211" s="1"/>
      <c r="F8211" s="1" t="str">
        <f>IFERROR(__xludf.DUMMYFUNCTION("""COMPUTED_VALUE"""),"2022-03-11 08:27:41 UTC")</f>
        <v>2022-03-11 08:27:41 UTC</v>
      </c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</row>
    <row r="8212">
      <c r="A8212" s="2" t="s">
        <v>8817</v>
      </c>
      <c r="B8212" s="1"/>
      <c r="C8212" s="1"/>
      <c r="D8212" s="1"/>
      <c r="E8212" s="1"/>
      <c r="F8212" s="1" t="str">
        <f>IFERROR(__xludf.DUMMYFUNCTION("""COMPUTED_VALUE"""),"2022-03-11 08:02:10 UTC")</f>
        <v>2022-03-11 08:02:10 UTC</v>
      </c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</row>
    <row r="8213">
      <c r="A8213" s="2" t="s">
        <v>8818</v>
      </c>
      <c r="B8213" s="1"/>
      <c r="C8213" s="1"/>
      <c r="D8213" s="1"/>
      <c r="E8213" s="1"/>
      <c r="F8213" s="1" t="str">
        <f>IFERROR(__xludf.DUMMYFUNCTION("""COMPUTED_VALUE"""),"2022-03-11 07:56:56 UTC")</f>
        <v>2022-03-11 07:56:56 UTC</v>
      </c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</row>
    <row r="8214">
      <c r="A8214" s="2" t="s">
        <v>8819</v>
      </c>
      <c r="B8214" s="1"/>
      <c r="C8214" s="1"/>
      <c r="D8214" s="1"/>
      <c r="E8214" s="1"/>
      <c r="F8214" s="1" t="str">
        <f>IFERROR(__xludf.DUMMYFUNCTION("""COMPUTED_VALUE"""),"2022-03-11 07:55:38 UTC")</f>
        <v>2022-03-11 07:55:38 UTC</v>
      </c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</row>
    <row r="8215">
      <c r="A8215" s="2" t="s">
        <v>8820</v>
      </c>
      <c r="B8215" s="1"/>
      <c r="C8215" s="1"/>
      <c r="D8215" s="1"/>
      <c r="E8215" s="1"/>
      <c r="F8215" s="1" t="str">
        <f>IFERROR(__xludf.DUMMYFUNCTION("""COMPUTED_VALUE"""),"2022-03-11 07:54:52 UTC")</f>
        <v>2022-03-11 07:54:52 UTC</v>
      </c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</row>
    <row r="8216">
      <c r="A8216" s="2" t="s">
        <v>8821</v>
      </c>
      <c r="B8216" s="1"/>
      <c r="C8216" s="1"/>
      <c r="D8216" s="1"/>
      <c r="E8216" s="1"/>
      <c r="F8216" s="1" t="str">
        <f>IFERROR(__xludf.DUMMYFUNCTION("""COMPUTED_VALUE"""),"2022-03-11 07:49:07 UTC")</f>
        <v>2022-03-11 07:49:07 UTC</v>
      </c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</row>
    <row r="8217">
      <c r="A8217" s="2" t="s">
        <v>8822</v>
      </c>
      <c r="B8217" s="1"/>
      <c r="C8217" s="1"/>
      <c r="D8217" s="1"/>
      <c r="E8217" s="1"/>
      <c r="F8217" s="1" t="str">
        <f>IFERROR(__xludf.DUMMYFUNCTION("""COMPUTED_VALUE"""),"2022-03-11 07:48:44 UTC")</f>
        <v>2022-03-11 07:48:44 UTC</v>
      </c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</row>
    <row r="8218">
      <c r="A8218" s="2" t="s">
        <v>8823</v>
      </c>
      <c r="B8218" s="1"/>
      <c r="C8218" s="1"/>
      <c r="D8218" s="1"/>
      <c r="E8218" s="1"/>
      <c r="F8218" s="1" t="str">
        <f>IFERROR(__xludf.DUMMYFUNCTION("""COMPUTED_VALUE"""),"2022-03-11 07:47:57 UTC")</f>
        <v>2022-03-11 07:47:57 UTC</v>
      </c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</row>
    <row r="8219">
      <c r="A8219" s="2" t="s">
        <v>8824</v>
      </c>
      <c r="B8219" s="1"/>
      <c r="C8219" s="1"/>
      <c r="D8219" s="1"/>
      <c r="E8219" s="1"/>
      <c r="F8219" s="1" t="str">
        <f>IFERROR(__xludf.DUMMYFUNCTION("""COMPUTED_VALUE"""),"2022-03-11 07:45:25 UTC")</f>
        <v>2022-03-11 07:45:25 UTC</v>
      </c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</row>
    <row r="8220">
      <c r="A8220" s="2" t="s">
        <v>8825</v>
      </c>
      <c r="B8220" s="1"/>
      <c r="C8220" s="1"/>
      <c r="D8220" s="1"/>
      <c r="E8220" s="1"/>
      <c r="F8220" s="1" t="str">
        <f>IFERROR(__xludf.DUMMYFUNCTION("""COMPUTED_VALUE"""),"2022-03-11 07:45:01 UTC")</f>
        <v>2022-03-11 07:45:01 UTC</v>
      </c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</row>
    <row r="8221">
      <c r="A8221" s="2" t="s">
        <v>8826</v>
      </c>
      <c r="B8221" s="1"/>
      <c r="C8221" s="1"/>
      <c r="D8221" s="1"/>
      <c r="E8221" s="1"/>
      <c r="F8221" s="1" t="str">
        <f>IFERROR(__xludf.DUMMYFUNCTION("""COMPUTED_VALUE"""),"2022-03-11 07:43:53 UTC")</f>
        <v>2022-03-11 07:43:53 UTC</v>
      </c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</row>
    <row r="8222">
      <c r="A8222" s="2" t="s">
        <v>8827</v>
      </c>
      <c r="B8222" s="1"/>
      <c r="C8222" s="1"/>
      <c r="D8222" s="1"/>
      <c r="E8222" s="1"/>
      <c r="F8222" s="1" t="str">
        <f>IFERROR(__xludf.DUMMYFUNCTION("""COMPUTED_VALUE"""),"2022-03-11 07:32:51 UTC")</f>
        <v>2022-03-11 07:32:51 UTC</v>
      </c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</row>
    <row r="8223">
      <c r="A8223" s="2" t="s">
        <v>8828</v>
      </c>
      <c r="B8223" s="1"/>
      <c r="C8223" s="1"/>
      <c r="D8223" s="1"/>
      <c r="E8223" s="1"/>
      <c r="F8223" s="1" t="str">
        <f>IFERROR(__xludf.DUMMYFUNCTION("""COMPUTED_VALUE"""),"2022-03-11 07:27:44 UTC")</f>
        <v>2022-03-11 07:27:44 UTC</v>
      </c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</row>
    <row r="8224">
      <c r="A8224" s="2" t="s">
        <v>8829</v>
      </c>
      <c r="B8224" s="1"/>
      <c r="C8224" s="1"/>
      <c r="D8224" s="1"/>
      <c r="E8224" s="1"/>
      <c r="F8224" s="1" t="str">
        <f>IFERROR(__xludf.DUMMYFUNCTION("""COMPUTED_VALUE"""),"2022-03-11 07:27:17 UTC")</f>
        <v>2022-03-11 07:27:17 UTC</v>
      </c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</row>
    <row r="8225">
      <c r="A8225" s="2" t="s">
        <v>8830</v>
      </c>
      <c r="B8225" s="1"/>
      <c r="C8225" s="1"/>
      <c r="D8225" s="1"/>
      <c r="E8225" s="1"/>
      <c r="F8225" s="1" t="str">
        <f>IFERROR(__xludf.DUMMYFUNCTION("""COMPUTED_VALUE"""),"2022-03-11 07:17:47 UTC")</f>
        <v>2022-03-11 07:17:47 UTC</v>
      </c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</row>
    <row r="8226">
      <c r="A8226" s="2" t="s">
        <v>8831</v>
      </c>
      <c r="B8226" s="1"/>
      <c r="C8226" s="1"/>
      <c r="D8226" s="1"/>
      <c r="E8226" s="1"/>
      <c r="F8226" s="1" t="str">
        <f>IFERROR(__xludf.DUMMYFUNCTION("""COMPUTED_VALUE"""),"2022-03-11 07:10:57 UTC")</f>
        <v>2022-03-11 07:10:57 UTC</v>
      </c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</row>
    <row r="8227">
      <c r="A8227" s="2" t="s">
        <v>8832</v>
      </c>
      <c r="B8227" s="1"/>
      <c r="C8227" s="1"/>
      <c r="D8227" s="1"/>
      <c r="E8227" s="1"/>
      <c r="F8227" s="1" t="str">
        <f>IFERROR(__xludf.DUMMYFUNCTION("""COMPUTED_VALUE"""),"2022-03-11 07:10:37 UTC")</f>
        <v>2022-03-11 07:10:37 UTC</v>
      </c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</row>
    <row r="8228">
      <c r="A8228" s="2" t="s">
        <v>8833</v>
      </c>
      <c r="B8228" s="1"/>
      <c r="C8228" s="1"/>
      <c r="D8228" s="1"/>
      <c r="E8228" s="1"/>
      <c r="F8228" s="1" t="str">
        <f>IFERROR(__xludf.DUMMYFUNCTION("""COMPUTED_VALUE"""),"2022-03-11 07:08:20 UTC")</f>
        <v>2022-03-11 07:08:20 UTC</v>
      </c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</row>
    <row r="8229">
      <c r="A8229" s="2" t="s">
        <v>8834</v>
      </c>
      <c r="B8229" s="1"/>
      <c r="C8229" s="1"/>
      <c r="D8229" s="1"/>
      <c r="E8229" s="1"/>
      <c r="F8229" s="1" t="str">
        <f>IFERROR(__xludf.DUMMYFUNCTION("""COMPUTED_VALUE"""),"2022-03-11 06:42:41 UTC")</f>
        <v>2022-03-11 06:42:41 UTC</v>
      </c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</row>
    <row r="8230">
      <c r="A8230" s="2" t="s">
        <v>8835</v>
      </c>
      <c r="B8230" s="1"/>
      <c r="C8230" s="1"/>
      <c r="D8230" s="1"/>
      <c r="E8230" s="1"/>
      <c r="F8230" s="1" t="str">
        <f>IFERROR(__xludf.DUMMYFUNCTION("""COMPUTED_VALUE"""),"2022-03-11 06:17:20 UTC")</f>
        <v>2022-03-11 06:17:20 UTC</v>
      </c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</row>
    <row r="8231">
      <c r="A8231" s="2" t="s">
        <v>8836</v>
      </c>
      <c r="B8231" s="1"/>
      <c r="C8231" s="1"/>
      <c r="D8231" s="1"/>
      <c r="E8231" s="1"/>
      <c r="F8231" s="1" t="str">
        <f>IFERROR(__xludf.DUMMYFUNCTION("""COMPUTED_VALUE"""),"2022-03-11 06:15:03 UTC")</f>
        <v>2022-03-11 06:15:03 UTC</v>
      </c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</row>
    <row r="8232">
      <c r="A8232" s="2" t="s">
        <v>8837</v>
      </c>
      <c r="B8232" s="1"/>
      <c r="C8232" s="1"/>
      <c r="D8232" s="1"/>
      <c r="E8232" s="1"/>
      <c r="F8232" s="1" t="str">
        <f>IFERROR(__xludf.DUMMYFUNCTION("""COMPUTED_VALUE"""),"2022-03-11 06:11:16 UTC")</f>
        <v>2022-03-11 06:11:16 UTC</v>
      </c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</row>
    <row r="8233">
      <c r="A8233" s="2" t="s">
        <v>8838</v>
      </c>
      <c r="B8233" s="1"/>
      <c r="C8233" s="1"/>
      <c r="D8233" s="1"/>
      <c r="E8233" s="1"/>
      <c r="F8233" s="1" t="str">
        <f>IFERROR(__xludf.DUMMYFUNCTION("""COMPUTED_VALUE"""),"2022-03-11 05:57:59 UTC")</f>
        <v>2022-03-11 05:57:59 UTC</v>
      </c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</row>
    <row r="8234">
      <c r="A8234" s="2" t="s">
        <v>8839</v>
      </c>
      <c r="B8234" s="1"/>
      <c r="C8234" s="1"/>
      <c r="D8234" s="1"/>
      <c r="E8234" s="1"/>
      <c r="F8234" s="1" t="str">
        <f>IFERROR(__xludf.DUMMYFUNCTION("""COMPUTED_VALUE"""),"2022-03-11 05:23:40 UTC")</f>
        <v>2022-03-11 05:23:40 UTC</v>
      </c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</row>
    <row r="8235">
      <c r="A8235" s="2" t="s">
        <v>8840</v>
      </c>
      <c r="B8235" s="1"/>
      <c r="C8235" s="1"/>
      <c r="D8235" s="1"/>
      <c r="E8235" s="1"/>
      <c r="F8235" s="1" t="str">
        <f>IFERROR(__xludf.DUMMYFUNCTION("""COMPUTED_VALUE"""),"2022-03-11 05:21:27 UTC")</f>
        <v>2022-03-11 05:21:27 UTC</v>
      </c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</row>
    <row r="8236">
      <c r="A8236" s="2" t="s">
        <v>8841</v>
      </c>
      <c r="B8236" s="1"/>
      <c r="C8236" s="1"/>
      <c r="D8236" s="1"/>
      <c r="E8236" s="1"/>
      <c r="F8236" s="1" t="str">
        <f>IFERROR(__xludf.DUMMYFUNCTION("""COMPUTED_VALUE"""),"2022-03-11 05:21:06 UTC")</f>
        <v>2022-03-11 05:21:06 UTC</v>
      </c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</row>
    <row r="8237">
      <c r="A8237" s="2" t="s">
        <v>8842</v>
      </c>
      <c r="B8237" s="1"/>
      <c r="C8237" s="1"/>
      <c r="D8237" s="1"/>
      <c r="E8237" s="1"/>
      <c r="F8237" s="1" t="str">
        <f>IFERROR(__xludf.DUMMYFUNCTION("""COMPUTED_VALUE"""),"2022-03-11 05:20:12 UTC")</f>
        <v>2022-03-11 05:20:12 UTC</v>
      </c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</row>
    <row r="8238">
      <c r="A8238" s="2" t="s">
        <v>8843</v>
      </c>
      <c r="B8238" s="1"/>
      <c r="C8238" s="1"/>
      <c r="D8238" s="1"/>
      <c r="E8238" s="1"/>
      <c r="F8238" s="1" t="str">
        <f>IFERROR(__xludf.DUMMYFUNCTION("""COMPUTED_VALUE"""),"2022-03-11 05:20:02 UTC")</f>
        <v>2022-03-11 05:20:02 UTC</v>
      </c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</row>
    <row r="8239">
      <c r="A8239" s="2" t="s">
        <v>8844</v>
      </c>
      <c r="B8239" s="1"/>
      <c r="C8239" s="1"/>
      <c r="D8239" s="1"/>
      <c r="E8239" s="1"/>
      <c r="F8239" s="1" t="str">
        <f>IFERROR(__xludf.DUMMYFUNCTION("""COMPUTED_VALUE"""),"2022-03-11 04:13:19 UTC")</f>
        <v>2022-03-11 04:13:19 UTC</v>
      </c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</row>
    <row r="8240">
      <c r="A8240" s="2" t="s">
        <v>8845</v>
      </c>
      <c r="B8240" s="1"/>
      <c r="C8240" s="1"/>
      <c r="D8240" s="1"/>
      <c r="E8240" s="1"/>
      <c r="F8240" s="1" t="str">
        <f>IFERROR(__xludf.DUMMYFUNCTION("""COMPUTED_VALUE"""),"2022-03-11 03:58:18 UTC")</f>
        <v>2022-03-11 03:58:18 UTC</v>
      </c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</row>
    <row r="8241">
      <c r="A8241" s="2" t="s">
        <v>8846</v>
      </c>
      <c r="B8241" s="1"/>
      <c r="C8241" s="1"/>
      <c r="D8241" s="1"/>
      <c r="E8241" s="1"/>
      <c r="F8241" s="1" t="str">
        <f>IFERROR(__xludf.DUMMYFUNCTION("""COMPUTED_VALUE"""),"2022-03-11 03:08:21 UTC")</f>
        <v>2022-03-11 03:08:21 UTC</v>
      </c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</row>
    <row r="8242">
      <c r="A8242" s="2" t="s">
        <v>8847</v>
      </c>
      <c r="B8242" s="1"/>
      <c r="C8242" s="1"/>
      <c r="D8242" s="1"/>
      <c r="E8242" s="1"/>
      <c r="F8242" s="1" t="str">
        <f>IFERROR(__xludf.DUMMYFUNCTION("""COMPUTED_VALUE"""),"2022-03-11 01:47:09 UTC")</f>
        <v>2022-03-11 01:47:09 UTC</v>
      </c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</row>
    <row r="8243">
      <c r="A8243" s="2" t="s">
        <v>8848</v>
      </c>
      <c r="B8243" s="1"/>
      <c r="C8243" s="1"/>
      <c r="D8243" s="1"/>
      <c r="E8243" s="1"/>
      <c r="F8243" s="1" t="str">
        <f>IFERROR(__xludf.DUMMYFUNCTION("""COMPUTED_VALUE"""),"2022-03-11 01:45:38 UTC")</f>
        <v>2022-03-11 01:45:38 UTC</v>
      </c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</row>
    <row r="8244">
      <c r="A8244" s="2" t="s">
        <v>8849</v>
      </c>
      <c r="B8244" s="1"/>
      <c r="C8244" s="1"/>
      <c r="D8244" s="1"/>
      <c r="E8244" s="1"/>
      <c r="F8244" s="1" t="str">
        <f>IFERROR(__xludf.DUMMYFUNCTION("""COMPUTED_VALUE"""),"2022-03-11 01:45:18 UTC")</f>
        <v>2022-03-11 01:45:18 UTC</v>
      </c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</row>
    <row r="8245">
      <c r="A8245" s="2" t="s">
        <v>8850</v>
      </c>
      <c r="B8245" s="1"/>
      <c r="C8245" s="1"/>
      <c r="D8245" s="1"/>
      <c r="E8245" s="1"/>
      <c r="F8245" s="1" t="str">
        <f>IFERROR(__xludf.DUMMYFUNCTION("""COMPUTED_VALUE"""),"2022-03-11 01:09:17 UTC")</f>
        <v>2022-03-11 01:09:17 UTC</v>
      </c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</row>
    <row r="8246">
      <c r="A8246" s="2" t="s">
        <v>8851</v>
      </c>
      <c r="B8246" s="1"/>
      <c r="C8246" s="1"/>
      <c r="D8246" s="1"/>
      <c r="E8246" s="1"/>
      <c r="F8246" s="1" t="str">
        <f>IFERROR(__xludf.DUMMYFUNCTION("""COMPUTED_VALUE"""),"2022-03-11 01:04:03 UTC")</f>
        <v>2022-03-11 01:04:03 UTC</v>
      </c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</row>
    <row r="8247">
      <c r="A8247" s="2" t="s">
        <v>8852</v>
      </c>
      <c r="B8247" s="1"/>
      <c r="C8247" s="1"/>
      <c r="D8247" s="1"/>
      <c r="E8247" s="1"/>
      <c r="F8247" s="1" t="str">
        <f>IFERROR(__xludf.DUMMYFUNCTION("""COMPUTED_VALUE"""),"2022-03-11 01:00:08 UTC")</f>
        <v>2022-03-11 01:00:08 UTC</v>
      </c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</row>
    <row r="8248">
      <c r="A8248" s="2" t="s">
        <v>8853</v>
      </c>
      <c r="B8248" s="1"/>
      <c r="C8248" s="1"/>
      <c r="D8248" s="1"/>
      <c r="E8248" s="1"/>
      <c r="F8248" s="1" t="str">
        <f>IFERROR(__xludf.DUMMYFUNCTION("""COMPUTED_VALUE"""),"2022-03-11 00:59:04 UTC")</f>
        <v>2022-03-11 00:59:04 UTC</v>
      </c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</row>
    <row r="8249">
      <c r="A8249" s="2" t="s">
        <v>8854</v>
      </c>
      <c r="B8249" s="1"/>
      <c r="C8249" s="1"/>
      <c r="D8249" s="1"/>
      <c r="E8249" s="1"/>
      <c r="F8249" s="1" t="str">
        <f>IFERROR(__xludf.DUMMYFUNCTION("""COMPUTED_VALUE"""),"2022-03-10 21:03:21 UTC")</f>
        <v>2022-03-10 21:03:21 UTC</v>
      </c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</row>
    <row r="8250">
      <c r="A8250" s="2" t="s">
        <v>8855</v>
      </c>
      <c r="B8250" s="1"/>
      <c r="C8250" s="1"/>
      <c r="D8250" s="1"/>
      <c r="E8250" s="1"/>
      <c r="F8250" s="1" t="str">
        <f>IFERROR(__xludf.DUMMYFUNCTION("""COMPUTED_VALUE"""),"2022-03-10 19:58:59 UTC")</f>
        <v>2022-03-10 19:58:59 UTC</v>
      </c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</row>
    <row r="8251">
      <c r="A8251" s="2" t="s">
        <v>8856</v>
      </c>
      <c r="B8251" s="1"/>
      <c r="C8251" s="1"/>
      <c r="D8251" s="1"/>
      <c r="E8251" s="1"/>
      <c r="F8251" s="1" t="str">
        <f>IFERROR(__xludf.DUMMYFUNCTION("""COMPUTED_VALUE"""),"2022-03-10 18:42:40 UTC")</f>
        <v>2022-03-10 18:42:40 UTC</v>
      </c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</row>
    <row r="8252">
      <c r="A8252" s="2" t="s">
        <v>8857</v>
      </c>
      <c r="B8252" s="1"/>
      <c r="C8252" s="1"/>
      <c r="D8252" s="1"/>
      <c r="E8252" s="1"/>
      <c r="F8252" s="1" t="str">
        <f>IFERROR(__xludf.DUMMYFUNCTION("""COMPUTED_VALUE"""),"2022-03-10 18:35:05 UTC")</f>
        <v>2022-03-10 18:35:05 UTC</v>
      </c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</row>
    <row r="8253">
      <c r="A8253" s="2" t="s">
        <v>8858</v>
      </c>
      <c r="B8253" s="1"/>
      <c r="C8253" s="1"/>
      <c r="D8253" s="1"/>
      <c r="E8253" s="1"/>
      <c r="F8253" s="1" t="str">
        <f>IFERROR(__xludf.DUMMYFUNCTION("""COMPUTED_VALUE"""),"2022-03-10 18:14:24 UTC")</f>
        <v>2022-03-10 18:14:24 UTC</v>
      </c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</row>
    <row r="8254">
      <c r="A8254" s="2" t="s">
        <v>8859</v>
      </c>
      <c r="B8254" s="1"/>
      <c r="C8254" s="1"/>
      <c r="D8254" s="1"/>
      <c r="E8254" s="1"/>
      <c r="F8254" s="1" t="str">
        <f>IFERROR(__xludf.DUMMYFUNCTION("""COMPUTED_VALUE"""),"2022-03-10 18:10:29 UTC")</f>
        <v>2022-03-10 18:10:29 UTC</v>
      </c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</row>
    <row r="8255">
      <c r="A8255" s="2" t="s">
        <v>8860</v>
      </c>
      <c r="B8255" s="1"/>
      <c r="C8255" s="1"/>
      <c r="D8255" s="1"/>
      <c r="E8255" s="1"/>
      <c r="F8255" s="1" t="str">
        <f>IFERROR(__xludf.DUMMYFUNCTION("""COMPUTED_VALUE"""),"2022-03-10 17:56:42 UTC")</f>
        <v>2022-03-10 17:56:42 UTC</v>
      </c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</row>
    <row r="8256">
      <c r="A8256" s="2" t="s">
        <v>8861</v>
      </c>
      <c r="B8256" s="1"/>
      <c r="C8256" s="1"/>
      <c r="D8256" s="1"/>
      <c r="E8256" s="1"/>
      <c r="F8256" s="1" t="str">
        <f>IFERROR(__xludf.DUMMYFUNCTION("""COMPUTED_VALUE"""),"2022-03-10 17:44:12 UTC")</f>
        <v>2022-03-10 17:44:12 UTC</v>
      </c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</row>
    <row r="8257">
      <c r="A8257" s="2" t="s">
        <v>8862</v>
      </c>
      <c r="B8257" s="1"/>
      <c r="C8257" s="1"/>
      <c r="D8257" s="1"/>
      <c r="E8257" s="1"/>
      <c r="F8257" s="1" t="str">
        <f>IFERROR(__xludf.DUMMYFUNCTION("""COMPUTED_VALUE"""),"2022-03-10 17:22:18 UTC")</f>
        <v>2022-03-10 17:22:18 UTC</v>
      </c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</row>
    <row r="8258">
      <c r="A8258" s="2" t="s">
        <v>8863</v>
      </c>
      <c r="B8258" s="1"/>
      <c r="C8258" s="1"/>
      <c r="D8258" s="1"/>
      <c r="E8258" s="1"/>
      <c r="F8258" s="1" t="str">
        <f>IFERROR(__xludf.DUMMYFUNCTION("""COMPUTED_VALUE"""),"2022-03-10 17:20:16 UTC")</f>
        <v>2022-03-10 17:20:16 UTC</v>
      </c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</row>
    <row r="8259">
      <c r="A8259" s="2" t="s">
        <v>8864</v>
      </c>
      <c r="B8259" s="1"/>
      <c r="C8259" s="1"/>
      <c r="D8259" s="1"/>
      <c r="E8259" s="1"/>
      <c r="F8259" s="1" t="str">
        <f>IFERROR(__xludf.DUMMYFUNCTION("""COMPUTED_VALUE"""),"2022-03-10 16:26:30 UTC")</f>
        <v>2022-03-10 16:26:30 UTC</v>
      </c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</row>
    <row r="8260">
      <c r="A8260" s="2" t="s">
        <v>8865</v>
      </c>
      <c r="B8260" s="1"/>
      <c r="C8260" s="1"/>
      <c r="D8260" s="1"/>
      <c r="E8260" s="1"/>
      <c r="F8260" s="1" t="str">
        <f>IFERROR(__xludf.DUMMYFUNCTION("""COMPUTED_VALUE"""),"2022-03-10 16:19:25 UTC")</f>
        <v>2022-03-10 16:19:25 UTC</v>
      </c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</row>
    <row r="8261">
      <c r="A8261" s="2" t="s">
        <v>8866</v>
      </c>
      <c r="B8261" s="1"/>
      <c r="C8261" s="1"/>
      <c r="D8261" s="1"/>
      <c r="E8261" s="1"/>
      <c r="F8261" s="1" t="str">
        <f>IFERROR(__xludf.DUMMYFUNCTION("""COMPUTED_VALUE"""),"2022-03-10 16:16:11 UTC")</f>
        <v>2022-03-10 16:16:11 UTC</v>
      </c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</row>
    <row r="8262">
      <c r="A8262" s="2" t="s">
        <v>8867</v>
      </c>
      <c r="B8262" s="1"/>
      <c r="C8262" s="1"/>
      <c r="D8262" s="1"/>
      <c r="E8262" s="1"/>
      <c r="F8262" s="1" t="str">
        <f>IFERROR(__xludf.DUMMYFUNCTION("""COMPUTED_VALUE"""),"2022-03-10 16:16:09 UTC")</f>
        <v>2022-03-10 16:16:09 UTC</v>
      </c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</row>
    <row r="8263">
      <c r="A8263" s="2" t="s">
        <v>8868</v>
      </c>
      <c r="B8263" s="1"/>
      <c r="C8263" s="1"/>
      <c r="D8263" s="1"/>
      <c r="E8263" s="1"/>
      <c r="F8263" s="1" t="str">
        <f>IFERROR(__xludf.DUMMYFUNCTION("""COMPUTED_VALUE"""),"2022-03-10 15:54:29 UTC")</f>
        <v>2022-03-10 15:54:29 UTC</v>
      </c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</row>
    <row r="8264">
      <c r="A8264" s="2" t="s">
        <v>8869</v>
      </c>
      <c r="B8264" s="1"/>
      <c r="C8264" s="1"/>
      <c r="D8264" s="1"/>
      <c r="E8264" s="1"/>
      <c r="F8264" s="1" t="str">
        <f>IFERROR(__xludf.DUMMYFUNCTION("""COMPUTED_VALUE"""),"2022-03-10 15:48:30 UTC")</f>
        <v>2022-03-10 15:48:30 UTC</v>
      </c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</row>
    <row r="8265">
      <c r="A8265" s="2" t="s">
        <v>8870</v>
      </c>
      <c r="B8265" s="1"/>
      <c r="C8265" s="1"/>
      <c r="D8265" s="1"/>
      <c r="E8265" s="1"/>
      <c r="F8265" s="1" t="str">
        <f>IFERROR(__xludf.DUMMYFUNCTION("""COMPUTED_VALUE"""),"2022-03-10 15:48:02 UTC")</f>
        <v>2022-03-10 15:48:02 UTC</v>
      </c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</row>
    <row r="8266">
      <c r="A8266" s="2" t="s">
        <v>8871</v>
      </c>
      <c r="B8266" s="1"/>
      <c r="C8266" s="1"/>
      <c r="D8266" s="1"/>
      <c r="E8266" s="1"/>
      <c r="F8266" s="1" t="str">
        <f>IFERROR(__xludf.DUMMYFUNCTION("""COMPUTED_VALUE"""),"2022-03-10 15:46:13 UTC")</f>
        <v>2022-03-10 15:46:13 UTC</v>
      </c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</row>
    <row r="8267">
      <c r="A8267" s="2" t="s">
        <v>8872</v>
      </c>
      <c r="B8267" s="1"/>
      <c r="C8267" s="1"/>
      <c r="D8267" s="1"/>
      <c r="E8267" s="1"/>
      <c r="F8267" s="1" t="str">
        <f>IFERROR(__xludf.DUMMYFUNCTION("""COMPUTED_VALUE"""),"2022-03-10 15:22:16 UTC")</f>
        <v>2022-03-10 15:22:16 UTC</v>
      </c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</row>
    <row r="8268">
      <c r="A8268" s="2" t="s">
        <v>8873</v>
      </c>
      <c r="B8268" s="1"/>
      <c r="C8268" s="1"/>
      <c r="D8268" s="1"/>
      <c r="E8268" s="1"/>
      <c r="F8268" s="1" t="str">
        <f>IFERROR(__xludf.DUMMYFUNCTION("""COMPUTED_VALUE"""),"2022-03-10 15:05:25 UTC")</f>
        <v>2022-03-10 15:05:25 UTC</v>
      </c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</row>
    <row r="8269">
      <c r="A8269" s="2" t="s">
        <v>8874</v>
      </c>
      <c r="B8269" s="1"/>
      <c r="C8269" s="1"/>
      <c r="D8269" s="1"/>
      <c r="E8269" s="1"/>
      <c r="F8269" s="1" t="str">
        <f>IFERROR(__xludf.DUMMYFUNCTION("""COMPUTED_VALUE"""),"2022-03-10 14:28:13 UTC")</f>
        <v>2022-03-10 14:28:13 UTC</v>
      </c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</row>
    <row r="8270">
      <c r="A8270" s="2" t="s">
        <v>8875</v>
      </c>
      <c r="B8270" s="1"/>
      <c r="C8270" s="1"/>
      <c r="D8270" s="1"/>
      <c r="E8270" s="1"/>
      <c r="F8270" s="1" t="str">
        <f>IFERROR(__xludf.DUMMYFUNCTION("""COMPUTED_VALUE"""),"2022-03-10 13:40:50 UTC")</f>
        <v>2022-03-10 13:40:50 UTC</v>
      </c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</row>
    <row r="8271">
      <c r="A8271" s="2" t="s">
        <v>8876</v>
      </c>
      <c r="B8271" s="1"/>
      <c r="C8271" s="1"/>
      <c r="D8271" s="1"/>
      <c r="E8271" s="1"/>
      <c r="F8271" s="1" t="str">
        <f>IFERROR(__xludf.DUMMYFUNCTION("""COMPUTED_VALUE"""),"2022-03-10 13:39:23 UTC")</f>
        <v>2022-03-10 13:39:23 UTC</v>
      </c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</row>
    <row r="8272">
      <c r="A8272" s="2" t="s">
        <v>8877</v>
      </c>
      <c r="B8272" s="1"/>
      <c r="C8272" s="1"/>
      <c r="D8272" s="1"/>
      <c r="E8272" s="1"/>
      <c r="F8272" s="1" t="str">
        <f>IFERROR(__xludf.DUMMYFUNCTION("""COMPUTED_VALUE"""),"2022-03-10 13:35:47 UTC")</f>
        <v>2022-03-10 13:35:47 UTC</v>
      </c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</row>
    <row r="8273">
      <c r="A8273" s="2" t="s">
        <v>8878</v>
      </c>
      <c r="B8273" s="1"/>
      <c r="C8273" s="1"/>
      <c r="D8273" s="1"/>
      <c r="E8273" s="1"/>
      <c r="F8273" s="1" t="str">
        <f>IFERROR(__xludf.DUMMYFUNCTION("""COMPUTED_VALUE"""),"2022-03-10 13:20:46 UTC")</f>
        <v>2022-03-10 13:20:46 UTC</v>
      </c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</row>
    <row r="8274">
      <c r="A8274" s="2" t="s">
        <v>8879</v>
      </c>
      <c r="B8274" s="1"/>
      <c r="C8274" s="1"/>
      <c r="D8274" s="1"/>
      <c r="E8274" s="1"/>
      <c r="F8274" s="1" t="str">
        <f>IFERROR(__xludf.DUMMYFUNCTION("""COMPUTED_VALUE"""),"2022-03-10 12:55:50 UTC")</f>
        <v>2022-03-10 12:55:50 UTC</v>
      </c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</row>
    <row r="8275">
      <c r="A8275" s="2" t="s">
        <v>8880</v>
      </c>
      <c r="B8275" s="1"/>
      <c r="C8275" s="1"/>
      <c r="D8275" s="1"/>
      <c r="E8275" s="1"/>
      <c r="F8275" s="1" t="str">
        <f>IFERROR(__xludf.DUMMYFUNCTION("""COMPUTED_VALUE"""),"2022-03-10 12:36:21 UTC")</f>
        <v>2022-03-10 12:36:21 UTC</v>
      </c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</row>
    <row r="8276">
      <c r="A8276" s="2" t="s">
        <v>8881</v>
      </c>
      <c r="B8276" s="1"/>
      <c r="C8276" s="1"/>
      <c r="D8276" s="1"/>
      <c r="E8276" s="1"/>
      <c r="F8276" s="1" t="str">
        <f>IFERROR(__xludf.DUMMYFUNCTION("""COMPUTED_VALUE"""),"2022-03-10 12:23:01 UTC")</f>
        <v>2022-03-10 12:23:01 UTC</v>
      </c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</row>
    <row r="8277">
      <c r="A8277" s="2" t="s">
        <v>8882</v>
      </c>
      <c r="B8277" s="1"/>
      <c r="C8277" s="1"/>
      <c r="D8277" s="1"/>
      <c r="E8277" s="1"/>
      <c r="F8277" s="1" t="str">
        <f>IFERROR(__xludf.DUMMYFUNCTION("""COMPUTED_VALUE"""),"2022-03-10 12:22:34 UTC")</f>
        <v>2022-03-10 12:22:34 UTC</v>
      </c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</row>
    <row r="8278">
      <c r="A8278" s="2" t="s">
        <v>8883</v>
      </c>
      <c r="B8278" s="1"/>
      <c r="C8278" s="1"/>
      <c r="D8278" s="1"/>
      <c r="E8278" s="1"/>
      <c r="F8278" s="1" t="str">
        <f>IFERROR(__xludf.DUMMYFUNCTION("""COMPUTED_VALUE"""),"2022-03-10 12:21:13 UTC")</f>
        <v>2022-03-10 12:21:13 UTC</v>
      </c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</row>
    <row r="8279">
      <c r="A8279" s="2" t="s">
        <v>8884</v>
      </c>
      <c r="B8279" s="1"/>
      <c r="C8279" s="1"/>
      <c r="D8279" s="1"/>
      <c r="E8279" s="1"/>
      <c r="F8279" s="1" t="str">
        <f>IFERROR(__xludf.DUMMYFUNCTION("""COMPUTED_VALUE"""),"2022-03-10 12:21:04 UTC")</f>
        <v>2022-03-10 12:21:04 UTC</v>
      </c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</row>
    <row r="8280">
      <c r="A8280" s="2" t="s">
        <v>8885</v>
      </c>
      <c r="B8280" s="1"/>
      <c r="C8280" s="1"/>
      <c r="D8280" s="1"/>
      <c r="E8280" s="1"/>
      <c r="F8280" s="1" t="str">
        <f>IFERROR(__xludf.DUMMYFUNCTION("""COMPUTED_VALUE"""),"2022-03-10 12:07:32 UTC")</f>
        <v>2022-03-10 12:07:32 UTC</v>
      </c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</row>
    <row r="8281">
      <c r="A8281" s="2" t="s">
        <v>8886</v>
      </c>
      <c r="B8281" s="1"/>
      <c r="C8281" s="1"/>
      <c r="D8281" s="1"/>
      <c r="E8281" s="1"/>
      <c r="F8281" s="1" t="str">
        <f>IFERROR(__xludf.DUMMYFUNCTION("""COMPUTED_VALUE"""),"2022-03-10 12:04:13 UTC")</f>
        <v>2022-03-10 12:04:13 UTC</v>
      </c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</row>
    <row r="8282">
      <c r="A8282" s="2" t="s">
        <v>8887</v>
      </c>
      <c r="B8282" s="1"/>
      <c r="C8282" s="1"/>
      <c r="D8282" s="1"/>
      <c r="E8282" s="1"/>
      <c r="F8282" s="1" t="str">
        <f>IFERROR(__xludf.DUMMYFUNCTION("""COMPUTED_VALUE"""),"2022-03-10 11:56:12 UTC")</f>
        <v>2022-03-10 11:56:12 UTC</v>
      </c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</row>
    <row r="8283">
      <c r="A8283" s="2" t="s">
        <v>8888</v>
      </c>
      <c r="B8283" s="1"/>
      <c r="C8283" s="1"/>
      <c r="D8283" s="1"/>
      <c r="E8283" s="1"/>
      <c r="F8283" s="1" t="str">
        <f>IFERROR(__xludf.DUMMYFUNCTION("""COMPUTED_VALUE"""),"2022-03-10 11:40:39 UTC")</f>
        <v>2022-03-10 11:40:39 UTC</v>
      </c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</row>
    <row r="8284">
      <c r="A8284" s="2" t="s">
        <v>8889</v>
      </c>
      <c r="B8284" s="1"/>
      <c r="C8284" s="1"/>
      <c r="D8284" s="1"/>
      <c r="E8284" s="1"/>
      <c r="F8284" s="1" t="str">
        <f>IFERROR(__xludf.DUMMYFUNCTION("""COMPUTED_VALUE"""),"2022-03-10 11:32:02 UTC")</f>
        <v>2022-03-10 11:32:02 UTC</v>
      </c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</row>
    <row r="8285">
      <c r="A8285" s="2" t="s">
        <v>8890</v>
      </c>
      <c r="B8285" s="1"/>
      <c r="C8285" s="1"/>
      <c r="D8285" s="1"/>
      <c r="E8285" s="1"/>
      <c r="F8285" s="1" t="str">
        <f>IFERROR(__xludf.DUMMYFUNCTION("""COMPUTED_VALUE"""),"2022-03-10 11:31:51 UTC")</f>
        <v>2022-03-10 11:31:51 UTC</v>
      </c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</row>
    <row r="8286">
      <c r="A8286" s="2" t="s">
        <v>8891</v>
      </c>
      <c r="B8286" s="1"/>
      <c r="C8286" s="1"/>
      <c r="D8286" s="1"/>
      <c r="E8286" s="1"/>
      <c r="F8286" s="1" t="str">
        <f>IFERROR(__xludf.DUMMYFUNCTION("""COMPUTED_VALUE"""),"2022-03-10 11:30:54 UTC")</f>
        <v>2022-03-10 11:30:54 UTC</v>
      </c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</row>
    <row r="8287">
      <c r="A8287" s="2" t="s">
        <v>8892</v>
      </c>
      <c r="B8287" s="1"/>
      <c r="C8287" s="1"/>
      <c r="D8287" s="1"/>
      <c r="E8287" s="1"/>
      <c r="F8287" s="1" t="str">
        <f>IFERROR(__xludf.DUMMYFUNCTION("""COMPUTED_VALUE"""),"2022-03-10 11:25:54 UTC")</f>
        <v>2022-03-10 11:25:54 UTC</v>
      </c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</row>
    <row r="8288">
      <c r="A8288" s="2" t="s">
        <v>8893</v>
      </c>
      <c r="B8288" s="1"/>
      <c r="C8288" s="1"/>
      <c r="D8288" s="1"/>
      <c r="E8288" s="1"/>
      <c r="F8288" s="1" t="str">
        <f>IFERROR(__xludf.DUMMYFUNCTION("""COMPUTED_VALUE"""),"2022-03-10 11:22:32 UTC")</f>
        <v>2022-03-10 11:22:32 UTC</v>
      </c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</row>
    <row r="8289">
      <c r="A8289" s="2" t="s">
        <v>8894</v>
      </c>
      <c r="B8289" s="1"/>
      <c r="C8289" s="1"/>
      <c r="D8289" s="1"/>
      <c r="E8289" s="1"/>
      <c r="F8289" s="1" t="str">
        <f>IFERROR(__xludf.DUMMYFUNCTION("""COMPUTED_VALUE"""),"2022-03-10 11:21:11 UTC")</f>
        <v>2022-03-10 11:21:11 UTC</v>
      </c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</row>
    <row r="8290">
      <c r="A8290" s="2" t="s">
        <v>8895</v>
      </c>
      <c r="B8290" s="1"/>
      <c r="C8290" s="1"/>
      <c r="D8290" s="1"/>
      <c r="E8290" s="1"/>
      <c r="F8290" s="1" t="str">
        <f>IFERROR(__xludf.DUMMYFUNCTION("""COMPUTED_VALUE"""),"2022-03-10 10:53:30 UTC")</f>
        <v>2022-03-10 10:53:30 UTC</v>
      </c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</row>
    <row r="8291">
      <c r="A8291" s="2" t="s">
        <v>8896</v>
      </c>
      <c r="B8291" s="1"/>
      <c r="C8291" s="1"/>
      <c r="D8291" s="1"/>
      <c r="E8291" s="1"/>
      <c r="F8291" s="1" t="str">
        <f>IFERROR(__xludf.DUMMYFUNCTION("""COMPUTED_VALUE"""),"2022-03-10 10:48:25 UTC")</f>
        <v>2022-03-10 10:48:25 UTC</v>
      </c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</row>
    <row r="8292">
      <c r="A8292" s="2" t="s">
        <v>8897</v>
      </c>
      <c r="B8292" s="1"/>
      <c r="C8292" s="1"/>
      <c r="D8292" s="1"/>
      <c r="E8292" s="1"/>
      <c r="F8292" s="1" t="str">
        <f>IFERROR(__xludf.DUMMYFUNCTION("""COMPUTED_VALUE"""),"2022-03-10 10:45:40 UTC")</f>
        <v>2022-03-10 10:45:40 UTC</v>
      </c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</row>
    <row r="8293">
      <c r="A8293" s="2" t="s">
        <v>8898</v>
      </c>
      <c r="B8293" s="1"/>
      <c r="C8293" s="1"/>
      <c r="D8293" s="1"/>
      <c r="E8293" s="1"/>
      <c r="F8293" s="1" t="str">
        <f>IFERROR(__xludf.DUMMYFUNCTION("""COMPUTED_VALUE"""),"2022-03-10 10:44:41 UTC")</f>
        <v>2022-03-10 10:44:41 UTC</v>
      </c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</row>
    <row r="8294">
      <c r="A8294" s="2" t="s">
        <v>8899</v>
      </c>
      <c r="B8294" s="1"/>
      <c r="C8294" s="1"/>
      <c r="D8294" s="1"/>
      <c r="E8294" s="1"/>
      <c r="F8294" s="1" t="str">
        <f>IFERROR(__xludf.DUMMYFUNCTION("""COMPUTED_VALUE"""),"2022-03-10 10:32:53 UTC")</f>
        <v>2022-03-10 10:32:53 UTC</v>
      </c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</row>
    <row r="8295">
      <c r="A8295" s="2" t="s">
        <v>8900</v>
      </c>
      <c r="B8295" s="1"/>
      <c r="C8295" s="1"/>
      <c r="D8295" s="1"/>
      <c r="E8295" s="1"/>
      <c r="F8295" s="1" t="str">
        <f>IFERROR(__xludf.DUMMYFUNCTION("""COMPUTED_VALUE"""),"2022-03-10 10:10:08 UTC")</f>
        <v>2022-03-10 10:10:08 UTC</v>
      </c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</row>
    <row r="8296">
      <c r="A8296" s="2" t="s">
        <v>8901</v>
      </c>
      <c r="B8296" s="1"/>
      <c r="C8296" s="1"/>
      <c r="D8296" s="1"/>
      <c r="E8296" s="1"/>
      <c r="F8296" s="1" t="str">
        <f>IFERROR(__xludf.DUMMYFUNCTION("""COMPUTED_VALUE"""),"2022-03-10 09:23:47 UTC")</f>
        <v>2022-03-10 09:23:47 UTC</v>
      </c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</row>
    <row r="8297">
      <c r="A8297" s="2" t="s">
        <v>8902</v>
      </c>
      <c r="B8297" s="1"/>
      <c r="C8297" s="1"/>
      <c r="D8297" s="1"/>
      <c r="E8297" s="1"/>
      <c r="F8297" s="1" t="str">
        <f>IFERROR(__xludf.DUMMYFUNCTION("""COMPUTED_VALUE"""),"2022-03-10 09:16:37 UTC")</f>
        <v>2022-03-10 09:16:37 UTC</v>
      </c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</row>
    <row r="8298">
      <c r="A8298" s="2" t="s">
        <v>8903</v>
      </c>
      <c r="B8298" s="1"/>
      <c r="C8298" s="1"/>
      <c r="D8298" s="1"/>
      <c r="E8298" s="1"/>
      <c r="F8298" s="1" t="str">
        <f>IFERROR(__xludf.DUMMYFUNCTION("""COMPUTED_VALUE"""),"2022-03-10 09:14:48 UTC")</f>
        <v>2022-03-10 09:14:48 UTC</v>
      </c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</row>
    <row r="8299">
      <c r="A8299" s="2" t="s">
        <v>8904</v>
      </c>
      <c r="B8299" s="1"/>
      <c r="C8299" s="1"/>
      <c r="D8299" s="1"/>
      <c r="E8299" s="1"/>
      <c r="F8299" s="1" t="str">
        <f>IFERROR(__xludf.DUMMYFUNCTION("""COMPUTED_VALUE"""),"2022-03-10 08:54:51 UTC")</f>
        <v>2022-03-10 08:54:51 UTC</v>
      </c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</row>
    <row r="8300">
      <c r="A8300" s="2" t="s">
        <v>8905</v>
      </c>
      <c r="B8300" s="1"/>
      <c r="C8300" s="1"/>
      <c r="D8300" s="1"/>
      <c r="E8300" s="1"/>
      <c r="F8300" s="1" t="str">
        <f>IFERROR(__xludf.DUMMYFUNCTION("""COMPUTED_VALUE"""),"2022-03-10 08:23:18 UTC")</f>
        <v>2022-03-10 08:23:18 UTC</v>
      </c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</row>
    <row r="8301">
      <c r="A8301" s="2" t="s">
        <v>8906</v>
      </c>
      <c r="B8301" s="1"/>
      <c r="C8301" s="1"/>
      <c r="D8301" s="1"/>
      <c r="E8301" s="1"/>
      <c r="F8301" s="1" t="str">
        <f>IFERROR(__xludf.DUMMYFUNCTION("""COMPUTED_VALUE"""),"2022-03-10 08:06:57 UTC")</f>
        <v>2022-03-10 08:06:57 UTC</v>
      </c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</row>
    <row r="8302">
      <c r="A8302" s="2" t="s">
        <v>8907</v>
      </c>
      <c r="B8302" s="1"/>
      <c r="C8302" s="1"/>
      <c r="D8302" s="1"/>
      <c r="E8302" s="1"/>
      <c r="F8302" s="1" t="str">
        <f>IFERROR(__xludf.DUMMYFUNCTION("""COMPUTED_VALUE"""),"2022-03-10 07:32:34 UTC")</f>
        <v>2022-03-10 07:32:34 UTC</v>
      </c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</row>
    <row r="8303">
      <c r="A8303" s="2" t="s">
        <v>8908</v>
      </c>
      <c r="B8303" s="1"/>
      <c r="C8303" s="1"/>
      <c r="D8303" s="1"/>
      <c r="E8303" s="1"/>
      <c r="F8303" s="1" t="str">
        <f>IFERROR(__xludf.DUMMYFUNCTION("""COMPUTED_VALUE"""),"2022-03-10 07:25:10 UTC")</f>
        <v>2022-03-10 07:25:10 UTC</v>
      </c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</row>
    <row r="8304">
      <c r="A8304" s="2" t="s">
        <v>8909</v>
      </c>
      <c r="B8304" s="1"/>
      <c r="C8304" s="1"/>
      <c r="D8304" s="1"/>
      <c r="E8304" s="1"/>
      <c r="F8304" s="1" t="str">
        <f>IFERROR(__xludf.DUMMYFUNCTION("""COMPUTED_VALUE"""),"2022-03-10 07:20:07 UTC")</f>
        <v>2022-03-10 07:20:07 UTC</v>
      </c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</row>
    <row r="8305">
      <c r="A8305" s="2" t="s">
        <v>8910</v>
      </c>
      <c r="B8305" s="1"/>
      <c r="C8305" s="1"/>
      <c r="D8305" s="1"/>
      <c r="E8305" s="1"/>
      <c r="F8305" s="1" t="str">
        <f>IFERROR(__xludf.DUMMYFUNCTION("""COMPUTED_VALUE"""),"2022-03-10 07:19:33 UTC")</f>
        <v>2022-03-10 07:19:33 UTC</v>
      </c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</row>
    <row r="8306">
      <c r="A8306" s="2" t="s">
        <v>8911</v>
      </c>
      <c r="B8306" s="1"/>
      <c r="C8306" s="1"/>
      <c r="D8306" s="1"/>
      <c r="E8306" s="1"/>
      <c r="F8306" s="1" t="str">
        <f>IFERROR(__xludf.DUMMYFUNCTION("""COMPUTED_VALUE"""),"2022-03-10 07:13:10 UTC")</f>
        <v>2022-03-10 07:13:10 UTC</v>
      </c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</row>
    <row r="8307">
      <c r="A8307" s="2" t="s">
        <v>8912</v>
      </c>
      <c r="B8307" s="1"/>
      <c r="C8307" s="1"/>
      <c r="D8307" s="1"/>
      <c r="E8307" s="1"/>
      <c r="F8307" s="1" t="str">
        <f>IFERROR(__xludf.DUMMYFUNCTION("""COMPUTED_VALUE"""),"2022-03-10 07:01:01 UTC")</f>
        <v>2022-03-10 07:01:01 UTC</v>
      </c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</row>
    <row r="8308">
      <c r="A8308" s="2" t="s">
        <v>8913</v>
      </c>
      <c r="B8308" s="1"/>
      <c r="C8308" s="1"/>
      <c r="D8308" s="1"/>
      <c r="E8308" s="1"/>
      <c r="F8308" s="1" t="str">
        <f>IFERROR(__xludf.DUMMYFUNCTION("""COMPUTED_VALUE"""),"2022-03-10 07:00:39 UTC")</f>
        <v>2022-03-10 07:00:39 UTC</v>
      </c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</row>
    <row r="8309">
      <c r="A8309" s="2" t="s">
        <v>8914</v>
      </c>
      <c r="B8309" s="1"/>
      <c r="C8309" s="1"/>
      <c r="D8309" s="1"/>
      <c r="E8309" s="1"/>
      <c r="F8309" s="1" t="str">
        <f>IFERROR(__xludf.DUMMYFUNCTION("""COMPUTED_VALUE"""),"2022-03-10 06:52:30 UTC")</f>
        <v>2022-03-10 06:52:30 UTC</v>
      </c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</row>
    <row r="8310">
      <c r="A8310" s="2" t="s">
        <v>8915</v>
      </c>
      <c r="B8310" s="1"/>
      <c r="C8310" s="1"/>
      <c r="D8310" s="1"/>
      <c r="E8310" s="1"/>
      <c r="F8310" s="1" t="str">
        <f>IFERROR(__xludf.DUMMYFUNCTION("""COMPUTED_VALUE"""),"2022-03-10 06:40:38 UTC")</f>
        <v>2022-03-10 06:40:38 UTC</v>
      </c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</row>
    <row r="8311">
      <c r="A8311" s="2" t="s">
        <v>8916</v>
      </c>
      <c r="B8311" s="1"/>
      <c r="C8311" s="1"/>
      <c r="D8311" s="1"/>
      <c r="E8311" s="1"/>
      <c r="F8311" s="1" t="str">
        <f>IFERROR(__xludf.DUMMYFUNCTION("""COMPUTED_VALUE"""),"2022-03-10 06:40:15 UTC")</f>
        <v>2022-03-10 06:40:15 UTC</v>
      </c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</row>
    <row r="8312">
      <c r="A8312" s="2" t="s">
        <v>8917</v>
      </c>
      <c r="B8312" s="1"/>
      <c r="C8312" s="1"/>
      <c r="D8312" s="1"/>
      <c r="E8312" s="1"/>
      <c r="F8312" s="1" t="str">
        <f>IFERROR(__xludf.DUMMYFUNCTION("""COMPUTED_VALUE"""),"2022-03-10 06:32:58 UTC")</f>
        <v>2022-03-10 06:32:58 UTC</v>
      </c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</row>
    <row r="8313">
      <c r="A8313" s="2" t="s">
        <v>8918</v>
      </c>
      <c r="B8313" s="1"/>
      <c r="C8313" s="1"/>
      <c r="D8313" s="1"/>
      <c r="E8313" s="1"/>
      <c r="F8313" s="1" t="str">
        <f>IFERROR(__xludf.DUMMYFUNCTION("""COMPUTED_VALUE"""),"2022-03-10 06:00:39 UTC")</f>
        <v>2022-03-10 06:00:39 UTC</v>
      </c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</row>
    <row r="8314">
      <c r="A8314" s="2" t="s">
        <v>8919</v>
      </c>
      <c r="B8314" s="1"/>
      <c r="C8314" s="1"/>
      <c r="D8314" s="1"/>
      <c r="E8314" s="1"/>
      <c r="F8314" s="1" t="str">
        <f>IFERROR(__xludf.DUMMYFUNCTION("""COMPUTED_VALUE"""),"2022-03-10 05:58:07 UTC")</f>
        <v>2022-03-10 05:58:07 UTC</v>
      </c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</row>
    <row r="8315">
      <c r="A8315" s="2" t="s">
        <v>8920</v>
      </c>
      <c r="B8315" s="1"/>
      <c r="C8315" s="1"/>
      <c r="D8315" s="1"/>
      <c r="E8315" s="1"/>
      <c r="F8315" s="1" t="str">
        <f>IFERROR(__xludf.DUMMYFUNCTION("""COMPUTED_VALUE"""),"2022-03-10 05:11:55 UTC")</f>
        <v>2022-03-10 05:11:55 UTC</v>
      </c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</row>
    <row r="8316">
      <c r="A8316" s="2" t="s">
        <v>8921</v>
      </c>
      <c r="B8316" s="1"/>
      <c r="C8316" s="1"/>
      <c r="D8316" s="1"/>
      <c r="E8316" s="1"/>
      <c r="F8316" s="1" t="str">
        <f>IFERROR(__xludf.DUMMYFUNCTION("""COMPUTED_VALUE"""),"2022-03-10 04:53:02 UTC")</f>
        <v>2022-03-10 04:53:02 UTC</v>
      </c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</row>
    <row r="8317">
      <c r="A8317" s="2" t="s">
        <v>8922</v>
      </c>
      <c r="B8317" s="1"/>
      <c r="C8317" s="1"/>
      <c r="D8317" s="1"/>
      <c r="E8317" s="1"/>
      <c r="F8317" s="1" t="str">
        <f>IFERROR(__xludf.DUMMYFUNCTION("""COMPUTED_VALUE"""),"2022-03-10 04:49:47 UTC")</f>
        <v>2022-03-10 04:49:47 UTC</v>
      </c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</row>
    <row r="8318">
      <c r="A8318" s="2" t="s">
        <v>8923</v>
      </c>
      <c r="B8318" s="1"/>
      <c r="C8318" s="1"/>
      <c r="D8318" s="1"/>
      <c r="E8318" s="1"/>
      <c r="F8318" s="1" t="str">
        <f>IFERROR(__xludf.DUMMYFUNCTION("""COMPUTED_VALUE"""),"2022-03-10 04:16:07 UTC")</f>
        <v>2022-03-10 04:16:07 UTC</v>
      </c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</row>
    <row r="8319">
      <c r="A8319" s="2" t="s">
        <v>8924</v>
      </c>
      <c r="B8319" s="1"/>
      <c r="C8319" s="1"/>
      <c r="D8319" s="1"/>
      <c r="E8319" s="1"/>
      <c r="F8319" s="1" t="str">
        <f>IFERROR(__xludf.DUMMYFUNCTION("""COMPUTED_VALUE"""),"2022-03-10 03:56:25 UTC")</f>
        <v>2022-03-10 03:56:25 UTC</v>
      </c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</row>
    <row r="8320">
      <c r="A8320" s="2" t="s">
        <v>8925</v>
      </c>
      <c r="B8320" s="1"/>
      <c r="C8320" s="1"/>
      <c r="D8320" s="1"/>
      <c r="E8320" s="1"/>
      <c r="F8320" s="1" t="str">
        <f>IFERROR(__xludf.DUMMYFUNCTION("""COMPUTED_VALUE"""),"2022-03-10 03:46:51 UTC")</f>
        <v>2022-03-10 03:46:51 UTC</v>
      </c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</row>
    <row r="8321">
      <c r="A8321" s="2" t="s">
        <v>8926</v>
      </c>
      <c r="B8321" s="1"/>
      <c r="C8321" s="1"/>
      <c r="D8321" s="1"/>
      <c r="E8321" s="1"/>
      <c r="F8321" s="1" t="str">
        <f>IFERROR(__xludf.DUMMYFUNCTION("""COMPUTED_VALUE"""),"2022-03-10 03:33:39 UTC")</f>
        <v>2022-03-10 03:33:39 UTC</v>
      </c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</row>
    <row r="8322">
      <c r="A8322" s="2" t="s">
        <v>8927</v>
      </c>
      <c r="B8322" s="1"/>
      <c r="C8322" s="1"/>
      <c r="D8322" s="1"/>
      <c r="E8322" s="1"/>
      <c r="F8322" s="1" t="str">
        <f>IFERROR(__xludf.DUMMYFUNCTION("""COMPUTED_VALUE"""),"2022-03-10 03:28:38 UTC")</f>
        <v>2022-03-10 03:28:38 UTC</v>
      </c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</row>
    <row r="8323">
      <c r="A8323" s="2" t="s">
        <v>8928</v>
      </c>
      <c r="B8323" s="1"/>
      <c r="C8323" s="1"/>
      <c r="D8323" s="1"/>
      <c r="E8323" s="1"/>
      <c r="F8323" s="1" t="str">
        <f>IFERROR(__xludf.DUMMYFUNCTION("""COMPUTED_VALUE"""),"2022-03-10 03:14:08 UTC")</f>
        <v>2022-03-10 03:14:08 UTC</v>
      </c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</row>
    <row r="8324">
      <c r="A8324" s="2" t="s">
        <v>8929</v>
      </c>
      <c r="B8324" s="1"/>
      <c r="C8324" s="1"/>
      <c r="D8324" s="1"/>
      <c r="E8324" s="1"/>
      <c r="F8324" s="1" t="str">
        <f>IFERROR(__xludf.DUMMYFUNCTION("""COMPUTED_VALUE"""),"2022-03-10 02:08:44 UTC")</f>
        <v>2022-03-10 02:08:44 UTC</v>
      </c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</row>
    <row r="8325">
      <c r="A8325" s="2" t="s">
        <v>8930</v>
      </c>
      <c r="B8325" s="1"/>
      <c r="C8325" s="1"/>
      <c r="D8325" s="1"/>
      <c r="E8325" s="1"/>
      <c r="F8325" s="1" t="str">
        <f>IFERROR(__xludf.DUMMYFUNCTION("""COMPUTED_VALUE"""),"2022-03-09 22:14:52 UTC")</f>
        <v>2022-03-09 22:14:52 UTC</v>
      </c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</row>
    <row r="8326">
      <c r="A8326" s="2" t="s">
        <v>8931</v>
      </c>
      <c r="B8326" s="1"/>
      <c r="C8326" s="1"/>
      <c r="D8326" s="1"/>
      <c r="E8326" s="1"/>
      <c r="F8326" s="1" t="str">
        <f>IFERROR(__xludf.DUMMYFUNCTION("""COMPUTED_VALUE"""),"2022-03-09 22:08:45 UTC")</f>
        <v>2022-03-09 22:08:45 UTC</v>
      </c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</row>
    <row r="8327">
      <c r="A8327" s="2" t="s">
        <v>8932</v>
      </c>
      <c r="B8327" s="1"/>
      <c r="C8327" s="1"/>
      <c r="D8327" s="1"/>
      <c r="E8327" s="1"/>
      <c r="F8327" s="1" t="str">
        <f>IFERROR(__xludf.DUMMYFUNCTION("""COMPUTED_VALUE"""),"2022-03-09 21:46:40 UTC")</f>
        <v>2022-03-09 21:46:40 UTC</v>
      </c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</row>
    <row r="8328">
      <c r="A8328" s="2" t="s">
        <v>8933</v>
      </c>
      <c r="B8328" s="1"/>
      <c r="C8328" s="1"/>
      <c r="D8328" s="1"/>
      <c r="E8328" s="1"/>
      <c r="F8328" s="1" t="str">
        <f>IFERROR(__xludf.DUMMYFUNCTION("""COMPUTED_VALUE"""),"2022-03-09 20:25:02 UTC")</f>
        <v>2022-03-09 20:25:02 UTC</v>
      </c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</row>
    <row r="8329">
      <c r="A8329" s="2" t="s">
        <v>8934</v>
      </c>
      <c r="B8329" s="1"/>
      <c r="C8329" s="1"/>
      <c r="D8329" s="1"/>
      <c r="E8329" s="1"/>
      <c r="F8329" s="1" t="str">
        <f>IFERROR(__xludf.DUMMYFUNCTION("""COMPUTED_VALUE"""),"2022-03-09 18:37:59 UTC")</f>
        <v>2022-03-09 18:37:59 UTC</v>
      </c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</row>
    <row r="8330">
      <c r="A8330" s="2" t="s">
        <v>8935</v>
      </c>
      <c r="B8330" s="1"/>
      <c r="C8330" s="1"/>
      <c r="D8330" s="1"/>
      <c r="E8330" s="1"/>
      <c r="F8330" s="1" t="str">
        <f>IFERROR(__xludf.DUMMYFUNCTION("""COMPUTED_VALUE"""),"2022-03-09 18:26:36 UTC")</f>
        <v>2022-03-09 18:26:36 UTC</v>
      </c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</row>
    <row r="8331">
      <c r="A8331" s="2" t="s">
        <v>8936</v>
      </c>
      <c r="B8331" s="1"/>
      <c r="C8331" s="1"/>
      <c r="D8331" s="1"/>
      <c r="E8331" s="1"/>
      <c r="F8331" s="1" t="str">
        <f>IFERROR(__xludf.DUMMYFUNCTION("""COMPUTED_VALUE"""),"2022-03-09 17:42:34 UTC")</f>
        <v>2022-03-09 17:42:34 UTC</v>
      </c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</row>
    <row r="8332">
      <c r="A8332" s="2" t="s">
        <v>8937</v>
      </c>
      <c r="B8332" s="1"/>
      <c r="C8332" s="1"/>
      <c r="D8332" s="1"/>
      <c r="E8332" s="1"/>
      <c r="F8332" s="1" t="str">
        <f>IFERROR(__xludf.DUMMYFUNCTION("""COMPUTED_VALUE"""),"2022-03-09 17:31:24 UTC")</f>
        <v>2022-03-09 17:31:24 UTC</v>
      </c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</row>
    <row r="8333">
      <c r="A8333" s="2" t="s">
        <v>8938</v>
      </c>
      <c r="B8333" s="1"/>
      <c r="C8333" s="1"/>
      <c r="D8333" s="1"/>
      <c r="E8333" s="1"/>
      <c r="F8333" s="1" t="str">
        <f>IFERROR(__xludf.DUMMYFUNCTION("""COMPUTED_VALUE"""),"2022-03-09 17:07:58 UTC")</f>
        <v>2022-03-09 17:07:58 UTC</v>
      </c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</row>
    <row r="8334">
      <c r="A8334" s="2" t="s">
        <v>8939</v>
      </c>
      <c r="B8334" s="1"/>
      <c r="C8334" s="1"/>
      <c r="D8334" s="1"/>
      <c r="E8334" s="1"/>
      <c r="F8334" s="1" t="str">
        <f>IFERROR(__xludf.DUMMYFUNCTION("""COMPUTED_VALUE"""),"2022-03-09 16:12:53 UTC")</f>
        <v>2022-03-09 16:12:53 UTC</v>
      </c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</row>
    <row r="8335">
      <c r="A8335" s="2" t="s">
        <v>8940</v>
      </c>
      <c r="B8335" s="1"/>
      <c r="C8335" s="1"/>
      <c r="D8335" s="1"/>
      <c r="E8335" s="1"/>
      <c r="F8335" s="1" t="str">
        <f>IFERROR(__xludf.DUMMYFUNCTION("""COMPUTED_VALUE"""),"2022-03-09 16:09:42 UTC")</f>
        <v>2022-03-09 16:09:42 UTC</v>
      </c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</row>
    <row r="8336">
      <c r="A8336" s="2" t="s">
        <v>8941</v>
      </c>
      <c r="B8336" s="1"/>
      <c r="C8336" s="1"/>
      <c r="D8336" s="1"/>
      <c r="E8336" s="1"/>
      <c r="F8336" s="1" t="str">
        <f>IFERROR(__xludf.DUMMYFUNCTION("""COMPUTED_VALUE"""),"2022-03-09 16:08:31 UTC")</f>
        <v>2022-03-09 16:08:31 UTC</v>
      </c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</row>
    <row r="8337">
      <c r="A8337" s="2" t="s">
        <v>8942</v>
      </c>
      <c r="B8337" s="1"/>
      <c r="C8337" s="1"/>
      <c r="D8337" s="1"/>
      <c r="E8337" s="1"/>
      <c r="F8337" s="1" t="str">
        <f>IFERROR(__xludf.DUMMYFUNCTION("""COMPUTED_VALUE"""),"2022-03-09 16:06:12 UTC")</f>
        <v>2022-03-09 16:06:12 UTC</v>
      </c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</row>
    <row r="8338">
      <c r="A8338" s="2" t="s">
        <v>8943</v>
      </c>
      <c r="B8338" s="1"/>
      <c r="C8338" s="1"/>
      <c r="D8338" s="1"/>
      <c r="E8338" s="1"/>
      <c r="F8338" s="1" t="str">
        <f>IFERROR(__xludf.DUMMYFUNCTION("""COMPUTED_VALUE"""),"2022-03-09 16:06:09 UTC")</f>
        <v>2022-03-09 16:06:09 UTC</v>
      </c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</row>
    <row r="8339">
      <c r="A8339" s="2" t="s">
        <v>8944</v>
      </c>
      <c r="B8339" s="1"/>
      <c r="C8339" s="1"/>
      <c r="D8339" s="1"/>
      <c r="E8339" s="1"/>
      <c r="F8339" s="1" t="str">
        <f>IFERROR(__xludf.DUMMYFUNCTION("""COMPUTED_VALUE"""),"2022-03-09 16:04:29 UTC")</f>
        <v>2022-03-09 16:04:29 UTC</v>
      </c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</row>
    <row r="8340">
      <c r="A8340" s="2" t="s">
        <v>8945</v>
      </c>
      <c r="B8340" s="1"/>
      <c r="C8340" s="1"/>
      <c r="D8340" s="1"/>
      <c r="E8340" s="1"/>
      <c r="F8340" s="1" t="str">
        <f>IFERROR(__xludf.DUMMYFUNCTION("""COMPUTED_VALUE"""),"2022-03-09 16:02:09 UTC")</f>
        <v>2022-03-09 16:02:09 UTC</v>
      </c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</row>
    <row r="8341">
      <c r="A8341" s="2" t="s">
        <v>8946</v>
      </c>
      <c r="B8341" s="1"/>
      <c r="C8341" s="1"/>
      <c r="D8341" s="1"/>
      <c r="E8341" s="1"/>
      <c r="F8341" s="1" t="str">
        <f>IFERROR(__xludf.DUMMYFUNCTION("""COMPUTED_VALUE"""),"2022-03-09 16:00:41 UTC")</f>
        <v>2022-03-09 16:00:41 UTC</v>
      </c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</row>
    <row r="8342">
      <c r="A8342" s="2" t="s">
        <v>8947</v>
      </c>
      <c r="B8342" s="1"/>
      <c r="C8342" s="1"/>
      <c r="D8342" s="1"/>
      <c r="E8342" s="1"/>
      <c r="F8342" s="1" t="str">
        <f>IFERROR(__xludf.DUMMYFUNCTION("""COMPUTED_VALUE"""),"2022-03-09 16:00:19 UTC")</f>
        <v>2022-03-09 16:00:19 UTC</v>
      </c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</row>
    <row r="8343">
      <c r="A8343" s="2" t="s">
        <v>8948</v>
      </c>
      <c r="B8343" s="1"/>
      <c r="C8343" s="1"/>
      <c r="D8343" s="1"/>
      <c r="E8343" s="1"/>
      <c r="F8343" s="1" t="str">
        <f>IFERROR(__xludf.DUMMYFUNCTION("""COMPUTED_VALUE"""),"2022-03-09 15:51:08 UTC")</f>
        <v>2022-03-09 15:51:08 UTC</v>
      </c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</row>
    <row r="8344">
      <c r="A8344" s="2" t="s">
        <v>8949</v>
      </c>
      <c r="B8344" s="1"/>
      <c r="C8344" s="1"/>
      <c r="D8344" s="1"/>
      <c r="E8344" s="1"/>
      <c r="F8344" s="1" t="str">
        <f>IFERROR(__xludf.DUMMYFUNCTION("""COMPUTED_VALUE"""),"2022-03-09 15:49:30 UTC")</f>
        <v>2022-03-09 15:49:30 UTC</v>
      </c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</row>
    <row r="8345">
      <c r="A8345" s="2" t="s">
        <v>8950</v>
      </c>
      <c r="B8345" s="1"/>
      <c r="C8345" s="1"/>
      <c r="D8345" s="1"/>
      <c r="E8345" s="1"/>
      <c r="F8345" s="1" t="str">
        <f>IFERROR(__xludf.DUMMYFUNCTION("""COMPUTED_VALUE"""),"2022-03-09 15:47:20 UTC")</f>
        <v>2022-03-09 15:47:20 UTC</v>
      </c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</row>
    <row r="8346">
      <c r="A8346" s="2" t="s">
        <v>8951</v>
      </c>
      <c r="B8346" s="1"/>
      <c r="C8346" s="1"/>
      <c r="D8346" s="1"/>
      <c r="E8346" s="1"/>
      <c r="F8346" s="1" t="str">
        <f>IFERROR(__xludf.DUMMYFUNCTION("""COMPUTED_VALUE"""),"2022-03-09 15:39:18 UTC")</f>
        <v>2022-03-09 15:39:18 UTC</v>
      </c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</row>
    <row r="8347">
      <c r="A8347" s="2" t="s">
        <v>8952</v>
      </c>
      <c r="B8347" s="1"/>
      <c r="C8347" s="1"/>
      <c r="D8347" s="1"/>
      <c r="E8347" s="1"/>
      <c r="F8347" s="1" t="str">
        <f>IFERROR(__xludf.DUMMYFUNCTION("""COMPUTED_VALUE"""),"2022-03-09 14:42:52 UTC")</f>
        <v>2022-03-09 14:42:52 UTC</v>
      </c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</row>
    <row r="8348">
      <c r="A8348" s="2" t="s">
        <v>8953</v>
      </c>
      <c r="B8348" s="1"/>
      <c r="C8348" s="1"/>
      <c r="D8348" s="1"/>
      <c r="E8348" s="1"/>
      <c r="F8348" s="1" t="str">
        <f>IFERROR(__xludf.DUMMYFUNCTION("""COMPUTED_VALUE"""),"2022-03-09 14:01:47 UTC")</f>
        <v>2022-03-09 14:01:47 UTC</v>
      </c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</row>
    <row r="8349">
      <c r="A8349" s="2" t="s">
        <v>8954</v>
      </c>
      <c r="B8349" s="1"/>
      <c r="C8349" s="1"/>
      <c r="D8349" s="1"/>
      <c r="E8349" s="1"/>
      <c r="F8349" s="1" t="str">
        <f>IFERROR(__xludf.DUMMYFUNCTION("""COMPUTED_VALUE"""),"2022-03-09 13:57:16 UTC")</f>
        <v>2022-03-09 13:57:16 UTC</v>
      </c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</row>
    <row r="8350">
      <c r="A8350" s="2" t="s">
        <v>8955</v>
      </c>
      <c r="B8350" s="1"/>
      <c r="C8350" s="1"/>
      <c r="D8350" s="1"/>
      <c r="E8350" s="1"/>
      <c r="F8350" s="1" t="str">
        <f>IFERROR(__xludf.DUMMYFUNCTION("""COMPUTED_VALUE"""),"2022-03-09 13:28:54 UTC")</f>
        <v>2022-03-09 13:28:54 UTC</v>
      </c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</row>
    <row r="8351">
      <c r="A8351" s="2" t="s">
        <v>8956</v>
      </c>
      <c r="B8351" s="1"/>
      <c r="C8351" s="1"/>
      <c r="D8351" s="1"/>
      <c r="E8351" s="1"/>
      <c r="F8351" s="1" t="str">
        <f>IFERROR(__xludf.DUMMYFUNCTION("""COMPUTED_VALUE"""),"2022-03-09 13:10:51 UTC")</f>
        <v>2022-03-09 13:10:51 UTC</v>
      </c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</row>
    <row r="8352">
      <c r="A8352" s="2" t="s">
        <v>8957</v>
      </c>
      <c r="B8352" s="1"/>
      <c r="C8352" s="1"/>
      <c r="D8352" s="1"/>
      <c r="E8352" s="1"/>
      <c r="F8352" s="1" t="str">
        <f>IFERROR(__xludf.DUMMYFUNCTION("""COMPUTED_VALUE"""),"2022-03-09 13:04:20 UTC")</f>
        <v>2022-03-09 13:04:20 UTC</v>
      </c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</row>
    <row r="8353">
      <c r="A8353" s="2" t="s">
        <v>8958</v>
      </c>
      <c r="B8353" s="1"/>
      <c r="C8353" s="1"/>
      <c r="D8353" s="1"/>
      <c r="E8353" s="1"/>
      <c r="F8353" s="1" t="str">
        <f>IFERROR(__xludf.DUMMYFUNCTION("""COMPUTED_VALUE"""),"2022-03-09 13:02:37 UTC")</f>
        <v>2022-03-09 13:02:37 UTC</v>
      </c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</row>
    <row r="8354">
      <c r="A8354" s="2" t="s">
        <v>8959</v>
      </c>
      <c r="B8354" s="1"/>
      <c r="C8354" s="1"/>
      <c r="D8354" s="1"/>
      <c r="E8354" s="1"/>
      <c r="F8354" s="1" t="str">
        <f>IFERROR(__xludf.DUMMYFUNCTION("""COMPUTED_VALUE"""),"2022-03-09 12:36:17 UTC")</f>
        <v>2022-03-09 12:36:17 UTC</v>
      </c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</row>
    <row r="8355">
      <c r="A8355" s="2" t="s">
        <v>8960</v>
      </c>
      <c r="B8355" s="1"/>
      <c r="C8355" s="1"/>
      <c r="D8355" s="1"/>
      <c r="E8355" s="1"/>
      <c r="F8355" s="1" t="str">
        <f>IFERROR(__xludf.DUMMYFUNCTION("""COMPUTED_VALUE"""),"2022-03-09 12:32:10 UTC")</f>
        <v>2022-03-09 12:32:10 UTC</v>
      </c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</row>
    <row r="8356">
      <c r="A8356" s="2" t="s">
        <v>8961</v>
      </c>
      <c r="B8356" s="1"/>
      <c r="C8356" s="1"/>
      <c r="D8356" s="1"/>
      <c r="E8356" s="1"/>
      <c r="F8356" s="1" t="str">
        <f>IFERROR(__xludf.DUMMYFUNCTION("""COMPUTED_VALUE"""),"2022-03-09 12:21:47 UTC")</f>
        <v>2022-03-09 12:21:47 UTC</v>
      </c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</row>
    <row r="8357">
      <c r="A8357" s="2" t="s">
        <v>8962</v>
      </c>
      <c r="B8357" s="1"/>
      <c r="C8357" s="1"/>
      <c r="D8357" s="1"/>
      <c r="E8357" s="1"/>
      <c r="F8357" s="1" t="str">
        <f>IFERROR(__xludf.DUMMYFUNCTION("""COMPUTED_VALUE"""),"2022-03-09 12:06:17 UTC")</f>
        <v>2022-03-09 12:06:17 UTC</v>
      </c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</row>
    <row r="8358">
      <c r="A8358" s="2" t="s">
        <v>8963</v>
      </c>
      <c r="B8358" s="1"/>
      <c r="C8358" s="1"/>
      <c r="D8358" s="1"/>
      <c r="E8358" s="1"/>
      <c r="F8358" s="1" t="str">
        <f>IFERROR(__xludf.DUMMYFUNCTION("""COMPUTED_VALUE"""),"2022-03-09 12:01:47 UTC")</f>
        <v>2022-03-09 12:01:47 UTC</v>
      </c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</row>
    <row r="8359">
      <c r="A8359" s="2" t="s">
        <v>8964</v>
      </c>
      <c r="B8359" s="1"/>
      <c r="C8359" s="1"/>
      <c r="D8359" s="1"/>
      <c r="E8359" s="1"/>
      <c r="F8359" s="1" t="str">
        <f>IFERROR(__xludf.DUMMYFUNCTION("""COMPUTED_VALUE"""),"2022-03-09 11:53:58 UTC")</f>
        <v>2022-03-09 11:53:58 UTC</v>
      </c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</row>
    <row r="8360">
      <c r="A8360" s="2" t="s">
        <v>8965</v>
      </c>
      <c r="B8360" s="1"/>
      <c r="C8360" s="1"/>
      <c r="D8360" s="1"/>
      <c r="E8360" s="1"/>
      <c r="F8360" s="1" t="str">
        <f>IFERROR(__xludf.DUMMYFUNCTION("""COMPUTED_VALUE"""),"2022-03-09 11:03:24 UTC")</f>
        <v>2022-03-09 11:03:24 UTC</v>
      </c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</row>
    <row r="8361">
      <c r="A8361" s="2" t="s">
        <v>8966</v>
      </c>
      <c r="B8361" s="1"/>
      <c r="C8361" s="1"/>
      <c r="D8361" s="1"/>
      <c r="E8361" s="1"/>
      <c r="F8361" s="1" t="str">
        <f>IFERROR(__xludf.DUMMYFUNCTION("""COMPUTED_VALUE"""),"2022-03-09 11:03:20 UTC")</f>
        <v>2022-03-09 11:03:20 UTC</v>
      </c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</row>
    <row r="8362">
      <c r="A8362" s="2" t="s">
        <v>8967</v>
      </c>
      <c r="B8362" s="1"/>
      <c r="C8362" s="1"/>
      <c r="D8362" s="1"/>
      <c r="E8362" s="1"/>
      <c r="F8362" s="1" t="str">
        <f>IFERROR(__xludf.DUMMYFUNCTION("""COMPUTED_VALUE"""),"2022-03-09 10:24:39 UTC")</f>
        <v>2022-03-09 10:24:39 UTC</v>
      </c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</row>
    <row r="8363">
      <c r="A8363" s="2" t="s">
        <v>8968</v>
      </c>
      <c r="B8363" s="1"/>
      <c r="C8363" s="1"/>
      <c r="D8363" s="1"/>
      <c r="E8363" s="1"/>
      <c r="F8363" s="1" t="str">
        <f>IFERROR(__xludf.DUMMYFUNCTION("""COMPUTED_VALUE"""),"2022-03-09 10:20:13 UTC")</f>
        <v>2022-03-09 10:20:13 UTC</v>
      </c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</row>
    <row r="8364">
      <c r="A8364" s="2" t="s">
        <v>8969</v>
      </c>
      <c r="B8364" s="1"/>
      <c r="C8364" s="1"/>
      <c r="D8364" s="1"/>
      <c r="E8364" s="1"/>
      <c r="F8364" s="1" t="str">
        <f>IFERROR(__xludf.DUMMYFUNCTION("""COMPUTED_VALUE"""),"2022-03-09 09:58:11 UTC")</f>
        <v>2022-03-09 09:58:11 UTC</v>
      </c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</row>
    <row r="8365">
      <c r="A8365" s="2" t="s">
        <v>8970</v>
      </c>
      <c r="B8365" s="1"/>
      <c r="C8365" s="1"/>
      <c r="D8365" s="1"/>
      <c r="E8365" s="1"/>
      <c r="F8365" s="1" t="str">
        <f>IFERROR(__xludf.DUMMYFUNCTION("""COMPUTED_VALUE"""),"2022-03-09 09:03:08 UTC")</f>
        <v>2022-03-09 09:03:08 UTC</v>
      </c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</row>
    <row r="8366">
      <c r="A8366" s="2" t="s">
        <v>8971</v>
      </c>
      <c r="B8366" s="1"/>
      <c r="C8366" s="1"/>
      <c r="D8366" s="1"/>
      <c r="E8366" s="1"/>
      <c r="F8366" s="1" t="str">
        <f>IFERROR(__xludf.DUMMYFUNCTION("""COMPUTED_VALUE"""),"2022-03-09 09:00:39 UTC")</f>
        <v>2022-03-09 09:00:39 UTC</v>
      </c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</row>
    <row r="8367">
      <c r="A8367" s="2" t="s">
        <v>8972</v>
      </c>
      <c r="B8367" s="1"/>
      <c r="C8367" s="1"/>
      <c r="D8367" s="1"/>
      <c r="E8367" s="1"/>
      <c r="F8367" s="1" t="str">
        <f>IFERROR(__xludf.DUMMYFUNCTION("""COMPUTED_VALUE"""),"2022-03-09 08:52:31 UTC")</f>
        <v>2022-03-09 08:52:31 UTC</v>
      </c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</row>
    <row r="8368">
      <c r="A8368" s="2" t="s">
        <v>8973</v>
      </c>
      <c r="B8368" s="1"/>
      <c r="C8368" s="1"/>
      <c r="D8368" s="1"/>
      <c r="E8368" s="1"/>
      <c r="F8368" s="1" t="str">
        <f>IFERROR(__xludf.DUMMYFUNCTION("""COMPUTED_VALUE"""),"2022-03-09 08:48:36 UTC")</f>
        <v>2022-03-09 08:48:36 UTC</v>
      </c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</row>
    <row r="8369">
      <c r="A8369" s="2" t="s">
        <v>8974</v>
      </c>
      <c r="B8369" s="1"/>
      <c r="C8369" s="1"/>
      <c r="D8369" s="1"/>
      <c r="E8369" s="1"/>
      <c r="F8369" s="1" t="str">
        <f>IFERROR(__xludf.DUMMYFUNCTION("""COMPUTED_VALUE"""),"2022-03-09 08:44:32 UTC")</f>
        <v>2022-03-09 08:44:32 UTC</v>
      </c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</row>
    <row r="8370">
      <c r="A8370" s="2" t="s">
        <v>8975</v>
      </c>
      <c r="B8370" s="1"/>
      <c r="C8370" s="1"/>
      <c r="D8370" s="1"/>
      <c r="E8370" s="1"/>
      <c r="F8370" s="1" t="str">
        <f>IFERROR(__xludf.DUMMYFUNCTION("""COMPUTED_VALUE"""),"2022-03-09 08:43:46 UTC")</f>
        <v>2022-03-09 08:43:46 UTC</v>
      </c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</row>
    <row r="8371">
      <c r="A8371" s="2" t="s">
        <v>8976</v>
      </c>
      <c r="B8371" s="1"/>
      <c r="C8371" s="1"/>
      <c r="D8371" s="1"/>
      <c r="E8371" s="1"/>
      <c r="F8371" s="1" t="str">
        <f>IFERROR(__xludf.DUMMYFUNCTION("""COMPUTED_VALUE"""),"2022-03-09 08:26:57 UTC")</f>
        <v>2022-03-09 08:26:57 UTC</v>
      </c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</row>
    <row r="8372">
      <c r="A8372" s="2" t="s">
        <v>8977</v>
      </c>
      <c r="B8372" s="1"/>
      <c r="C8372" s="1"/>
      <c r="D8372" s="1"/>
      <c r="E8372" s="1"/>
      <c r="F8372" s="1" t="str">
        <f>IFERROR(__xludf.DUMMYFUNCTION("""COMPUTED_VALUE"""),"2022-03-09 08:19:09 UTC")</f>
        <v>2022-03-09 08:19:09 UTC</v>
      </c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</row>
    <row r="8373">
      <c r="A8373" s="2" t="s">
        <v>8978</v>
      </c>
      <c r="B8373" s="1"/>
      <c r="C8373" s="1"/>
      <c r="D8373" s="1"/>
      <c r="E8373" s="1"/>
      <c r="F8373" s="1" t="str">
        <f>IFERROR(__xludf.DUMMYFUNCTION("""COMPUTED_VALUE"""),"2022-03-09 07:36:42 UTC")</f>
        <v>2022-03-09 07:36:42 UTC</v>
      </c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</row>
    <row r="8374">
      <c r="A8374" s="2" t="s">
        <v>8979</v>
      </c>
      <c r="B8374" s="1"/>
      <c r="C8374" s="1"/>
      <c r="D8374" s="1"/>
      <c r="E8374" s="1"/>
      <c r="F8374" s="1" t="str">
        <f>IFERROR(__xludf.DUMMYFUNCTION("""COMPUTED_VALUE"""),"2022-03-09 07:31:57 UTC")</f>
        <v>2022-03-09 07:31:57 UTC</v>
      </c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</row>
    <row r="8375">
      <c r="A8375" s="2" t="s">
        <v>8980</v>
      </c>
      <c r="B8375" s="1"/>
      <c r="C8375" s="1"/>
      <c r="D8375" s="1"/>
      <c r="E8375" s="1"/>
      <c r="F8375" s="1" t="str">
        <f>IFERROR(__xludf.DUMMYFUNCTION("""COMPUTED_VALUE"""),"2022-03-09 07:23:59 UTC")</f>
        <v>2022-03-09 07:23:59 UTC</v>
      </c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</row>
    <row r="8376">
      <c r="A8376" s="2" t="s">
        <v>8981</v>
      </c>
      <c r="B8376" s="1"/>
      <c r="C8376" s="1"/>
      <c r="D8376" s="1"/>
      <c r="E8376" s="1"/>
      <c r="F8376" s="1" t="str">
        <f>IFERROR(__xludf.DUMMYFUNCTION("""COMPUTED_VALUE"""),"2022-03-09 07:15:09 UTC")</f>
        <v>2022-03-09 07:15:09 UTC</v>
      </c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</row>
    <row r="8377">
      <c r="A8377" s="2" t="s">
        <v>8982</v>
      </c>
      <c r="B8377" s="1"/>
      <c r="C8377" s="1"/>
      <c r="D8377" s="1"/>
      <c r="E8377" s="1"/>
      <c r="F8377" s="1" t="str">
        <f>IFERROR(__xludf.DUMMYFUNCTION("""COMPUTED_VALUE"""),"2022-03-09 06:25:55 UTC")</f>
        <v>2022-03-09 06:25:55 UTC</v>
      </c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</row>
    <row r="8378">
      <c r="A8378" s="2" t="s">
        <v>8983</v>
      </c>
      <c r="B8378" s="1"/>
      <c r="C8378" s="1"/>
      <c r="D8378" s="1"/>
      <c r="E8378" s="1"/>
      <c r="F8378" s="1" t="str">
        <f>IFERROR(__xludf.DUMMYFUNCTION("""COMPUTED_VALUE"""),"2022-03-09 05:52:19 UTC")</f>
        <v>2022-03-09 05:52:19 UTC</v>
      </c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</row>
    <row r="8379">
      <c r="A8379" s="2" t="s">
        <v>8984</v>
      </c>
      <c r="B8379" s="1"/>
      <c r="C8379" s="1"/>
      <c r="D8379" s="1"/>
      <c r="E8379" s="1"/>
      <c r="F8379" s="1" t="str">
        <f>IFERROR(__xludf.DUMMYFUNCTION("""COMPUTED_VALUE"""),"2022-03-09 05:24:33 UTC")</f>
        <v>2022-03-09 05:24:33 UTC</v>
      </c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</row>
    <row r="8380">
      <c r="A8380" s="2" t="s">
        <v>8985</v>
      </c>
      <c r="B8380" s="1"/>
      <c r="C8380" s="1"/>
      <c r="D8380" s="1"/>
      <c r="E8380" s="1"/>
      <c r="F8380" s="1" t="str">
        <f>IFERROR(__xludf.DUMMYFUNCTION("""COMPUTED_VALUE"""),"2022-03-09 05:22:42 UTC")</f>
        <v>2022-03-09 05:22:42 UTC</v>
      </c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</row>
    <row r="8381">
      <c r="A8381" s="2" t="s">
        <v>8986</v>
      </c>
      <c r="B8381" s="1"/>
      <c r="C8381" s="1"/>
      <c r="D8381" s="1"/>
      <c r="E8381" s="1"/>
      <c r="F8381" s="1" t="str">
        <f>IFERROR(__xludf.DUMMYFUNCTION("""COMPUTED_VALUE"""),"2022-03-09 05:10:19 UTC")</f>
        <v>2022-03-09 05:10:19 UTC</v>
      </c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</row>
    <row r="8382">
      <c r="A8382" s="2" t="s">
        <v>8987</v>
      </c>
      <c r="B8382" s="1"/>
      <c r="C8382" s="1"/>
      <c r="D8382" s="1"/>
      <c r="E8382" s="1"/>
      <c r="F8382" s="1" t="str">
        <f>IFERROR(__xludf.DUMMYFUNCTION("""COMPUTED_VALUE"""),"2022-03-09 04:22:50 UTC")</f>
        <v>2022-03-09 04:22:50 UTC</v>
      </c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</row>
    <row r="8383">
      <c r="A8383" s="2" t="s">
        <v>8988</v>
      </c>
      <c r="B8383" s="1"/>
      <c r="C8383" s="1"/>
      <c r="D8383" s="1"/>
      <c r="E8383" s="1"/>
      <c r="F8383" s="1" t="str">
        <f>IFERROR(__xludf.DUMMYFUNCTION("""COMPUTED_VALUE"""),"2022-03-09 04:17:56 UTC")</f>
        <v>2022-03-09 04:17:56 UTC</v>
      </c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</row>
    <row r="8384">
      <c r="A8384" s="2" t="s">
        <v>8989</v>
      </c>
      <c r="B8384" s="1"/>
      <c r="C8384" s="1"/>
      <c r="D8384" s="1"/>
      <c r="E8384" s="1"/>
      <c r="F8384" s="1" t="str">
        <f>IFERROR(__xludf.DUMMYFUNCTION("""COMPUTED_VALUE"""),"2022-03-09 03:53:59 UTC")</f>
        <v>2022-03-09 03:53:59 UTC</v>
      </c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</row>
    <row r="8385">
      <c r="A8385" s="2" t="s">
        <v>8990</v>
      </c>
      <c r="B8385" s="1"/>
      <c r="C8385" s="1"/>
      <c r="D8385" s="1"/>
      <c r="E8385" s="1"/>
      <c r="F8385" s="1" t="str">
        <f>IFERROR(__xludf.DUMMYFUNCTION("""COMPUTED_VALUE"""),"2022-03-09 02:21:19 UTC")</f>
        <v>2022-03-09 02:21:19 UTC</v>
      </c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</row>
    <row r="8386">
      <c r="A8386" s="2" t="s">
        <v>8991</v>
      </c>
      <c r="B8386" s="1"/>
      <c r="C8386" s="1"/>
      <c r="D8386" s="1"/>
      <c r="E8386" s="1"/>
      <c r="F8386" s="1" t="str">
        <f>IFERROR(__xludf.DUMMYFUNCTION("""COMPUTED_VALUE"""),"2022-03-08 20:29:01 UTC")</f>
        <v>2022-03-08 20:29:01 UTC</v>
      </c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</row>
    <row r="8387">
      <c r="A8387" s="2" t="s">
        <v>8992</v>
      </c>
      <c r="B8387" s="1"/>
      <c r="C8387" s="1"/>
      <c r="D8387" s="1"/>
      <c r="E8387" s="1"/>
      <c r="F8387" s="1" t="str">
        <f>IFERROR(__xludf.DUMMYFUNCTION("""COMPUTED_VALUE"""),"2022-03-08 20:25:44 UTC")</f>
        <v>2022-03-08 20:25:44 UTC</v>
      </c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</row>
    <row r="8388">
      <c r="A8388" s="2" t="s">
        <v>8993</v>
      </c>
      <c r="B8388" s="1"/>
      <c r="C8388" s="1"/>
      <c r="D8388" s="1"/>
      <c r="E8388" s="1"/>
      <c r="F8388" s="1" t="str">
        <f>IFERROR(__xludf.DUMMYFUNCTION("""COMPUTED_VALUE"""),"2022-03-08 19:21:46 UTC")</f>
        <v>2022-03-08 19:21:46 UTC</v>
      </c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</row>
    <row r="8389">
      <c r="A8389" s="2" t="s">
        <v>8994</v>
      </c>
      <c r="B8389" s="1"/>
      <c r="C8389" s="1"/>
      <c r="D8389" s="1"/>
      <c r="E8389" s="1"/>
      <c r="F8389" s="1" t="str">
        <f>IFERROR(__xludf.DUMMYFUNCTION("""COMPUTED_VALUE"""),"2022-03-08 18:23:19 UTC")</f>
        <v>2022-03-08 18:23:19 UTC</v>
      </c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</row>
    <row r="8390">
      <c r="A8390" s="2" t="s">
        <v>8995</v>
      </c>
      <c r="B8390" s="1"/>
      <c r="C8390" s="1"/>
      <c r="D8390" s="1"/>
      <c r="E8390" s="1"/>
      <c r="F8390" s="1" t="str">
        <f>IFERROR(__xludf.DUMMYFUNCTION("""COMPUTED_VALUE"""),"2022-03-08 18:20:45 UTC")</f>
        <v>2022-03-08 18:20:45 UTC</v>
      </c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</row>
    <row r="8391">
      <c r="A8391" s="2" t="s">
        <v>8996</v>
      </c>
      <c r="B8391" s="1"/>
      <c r="C8391" s="1"/>
      <c r="D8391" s="1"/>
      <c r="E8391" s="1"/>
      <c r="F8391" s="1" t="str">
        <f>IFERROR(__xludf.DUMMYFUNCTION("""COMPUTED_VALUE"""),"2022-03-08 18:17:03 UTC")</f>
        <v>2022-03-08 18:17:03 UTC</v>
      </c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</row>
    <row r="8392">
      <c r="A8392" s="2" t="s">
        <v>8997</v>
      </c>
      <c r="B8392" s="1"/>
      <c r="C8392" s="1"/>
      <c r="D8392" s="1"/>
      <c r="E8392" s="1"/>
      <c r="F8392" s="1" t="str">
        <f>IFERROR(__xludf.DUMMYFUNCTION("""COMPUTED_VALUE"""),"2022-03-08 18:08:39 UTC")</f>
        <v>2022-03-08 18:08:39 UTC</v>
      </c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</row>
    <row r="8393">
      <c r="A8393" s="2" t="s">
        <v>8998</v>
      </c>
      <c r="B8393" s="1"/>
      <c r="C8393" s="1"/>
      <c r="D8393" s="1"/>
      <c r="E8393" s="1"/>
      <c r="F8393" s="1" t="str">
        <f>IFERROR(__xludf.DUMMYFUNCTION("""COMPUTED_VALUE"""),"2022-03-08 18:02:52 UTC")</f>
        <v>2022-03-08 18:02:52 UTC</v>
      </c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</row>
    <row r="8394">
      <c r="A8394" s="2" t="s">
        <v>8999</v>
      </c>
      <c r="B8394" s="1"/>
      <c r="C8394" s="1"/>
      <c r="D8394" s="1"/>
      <c r="E8394" s="1"/>
      <c r="F8394" s="1" t="str">
        <f>IFERROR(__xludf.DUMMYFUNCTION("""COMPUTED_VALUE"""),"2022-03-08 18:00:40 UTC")</f>
        <v>2022-03-08 18:00:40 UTC</v>
      </c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</row>
    <row r="8395">
      <c r="A8395" s="2" t="s">
        <v>9000</v>
      </c>
      <c r="B8395" s="1"/>
      <c r="C8395" s="1"/>
      <c r="D8395" s="1"/>
      <c r="E8395" s="1"/>
      <c r="F8395" s="1" t="str">
        <f>IFERROR(__xludf.DUMMYFUNCTION("""COMPUTED_VALUE"""),"2022-03-08 17:32:54 UTC")</f>
        <v>2022-03-08 17:32:54 UTC</v>
      </c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</row>
    <row r="8396">
      <c r="A8396" s="2" t="s">
        <v>9001</v>
      </c>
      <c r="B8396" s="1"/>
      <c r="C8396" s="1"/>
      <c r="D8396" s="1"/>
      <c r="E8396" s="1"/>
      <c r="F8396" s="1" t="str">
        <f>IFERROR(__xludf.DUMMYFUNCTION("""COMPUTED_VALUE"""),"2022-03-08 17:11:54 UTC")</f>
        <v>2022-03-08 17:11:54 UTC</v>
      </c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</row>
    <row r="8397">
      <c r="A8397" s="2" t="s">
        <v>9002</v>
      </c>
      <c r="B8397" s="1"/>
      <c r="C8397" s="1"/>
      <c r="D8397" s="1"/>
      <c r="E8397" s="1"/>
      <c r="F8397" s="1" t="str">
        <f>IFERROR(__xludf.DUMMYFUNCTION("""COMPUTED_VALUE"""),"2022-03-08 16:45:27 UTC")</f>
        <v>2022-03-08 16:45:27 UTC</v>
      </c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</row>
    <row r="8398">
      <c r="A8398" s="2" t="s">
        <v>9003</v>
      </c>
      <c r="B8398" s="1"/>
      <c r="C8398" s="1"/>
      <c r="D8398" s="1"/>
      <c r="E8398" s="1"/>
      <c r="F8398" s="1" t="str">
        <f>IFERROR(__xludf.DUMMYFUNCTION("""COMPUTED_VALUE"""),"2022-03-08 15:59:37 UTC")</f>
        <v>2022-03-08 15:59:37 UTC</v>
      </c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</row>
    <row r="8399">
      <c r="A8399" s="2" t="s">
        <v>9004</v>
      </c>
      <c r="B8399" s="1"/>
      <c r="C8399" s="1"/>
      <c r="D8399" s="1"/>
      <c r="E8399" s="1"/>
      <c r="F8399" s="1" t="str">
        <f>IFERROR(__xludf.DUMMYFUNCTION("""COMPUTED_VALUE"""),"2022-03-08 15:55:52 UTC")</f>
        <v>2022-03-08 15:55:52 UTC</v>
      </c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</row>
    <row r="8400">
      <c r="A8400" s="2" t="s">
        <v>9005</v>
      </c>
      <c r="B8400" s="1"/>
      <c r="C8400" s="1"/>
      <c r="D8400" s="1"/>
      <c r="E8400" s="1"/>
      <c r="F8400" s="1" t="str">
        <f>IFERROR(__xludf.DUMMYFUNCTION("""COMPUTED_VALUE"""),"2022-03-08 15:54:12 UTC")</f>
        <v>2022-03-08 15:54:12 UTC</v>
      </c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</row>
    <row r="8401">
      <c r="A8401" s="2" t="s">
        <v>9006</v>
      </c>
      <c r="B8401" s="1"/>
      <c r="C8401" s="1"/>
      <c r="D8401" s="1"/>
      <c r="E8401" s="1"/>
      <c r="F8401" s="1" t="str">
        <f>IFERROR(__xludf.DUMMYFUNCTION("""COMPUTED_VALUE"""),"2022-03-08 15:37:09 UTC")</f>
        <v>2022-03-08 15:37:09 UTC</v>
      </c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</row>
    <row r="8402">
      <c r="A8402" s="2" t="s">
        <v>9007</v>
      </c>
      <c r="B8402" s="1"/>
      <c r="C8402" s="1"/>
      <c r="D8402" s="1"/>
      <c r="E8402" s="1"/>
      <c r="F8402" s="1" t="str">
        <f>IFERROR(__xludf.DUMMYFUNCTION("""COMPUTED_VALUE"""),"2022-03-08 15:36:53 UTC")</f>
        <v>2022-03-08 15:36:53 UTC</v>
      </c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</row>
    <row r="8403">
      <c r="A8403" s="2" t="s">
        <v>9008</v>
      </c>
      <c r="B8403" s="1"/>
      <c r="C8403" s="1"/>
      <c r="D8403" s="1"/>
      <c r="E8403" s="1"/>
      <c r="F8403" s="1" t="str">
        <f>IFERROR(__xludf.DUMMYFUNCTION("""COMPUTED_VALUE"""),"2022-03-08 15:16:47 UTC")</f>
        <v>2022-03-08 15:16:47 UTC</v>
      </c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</row>
    <row r="8404">
      <c r="A8404" s="2" t="s">
        <v>9009</v>
      </c>
      <c r="B8404" s="1"/>
      <c r="C8404" s="1"/>
      <c r="D8404" s="1"/>
      <c r="E8404" s="1"/>
      <c r="F8404" s="1" t="str">
        <f>IFERROR(__xludf.DUMMYFUNCTION("""COMPUTED_VALUE"""),"2022-03-08 15:15:35 UTC")</f>
        <v>2022-03-08 15:15:35 UTC</v>
      </c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</row>
    <row r="8405">
      <c r="A8405" s="2" t="s">
        <v>9010</v>
      </c>
      <c r="B8405" s="1"/>
      <c r="C8405" s="1"/>
      <c r="D8405" s="1"/>
      <c r="E8405" s="1"/>
      <c r="F8405" s="1" t="str">
        <f>IFERROR(__xludf.DUMMYFUNCTION("""COMPUTED_VALUE"""),"2022-03-08 15:13:40 UTC")</f>
        <v>2022-03-08 15:13:40 UTC</v>
      </c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</row>
    <row r="8406">
      <c r="A8406" s="2" t="s">
        <v>9011</v>
      </c>
      <c r="B8406" s="1"/>
      <c r="C8406" s="1"/>
      <c r="D8406" s="1"/>
      <c r="E8406" s="1"/>
      <c r="F8406" s="1" t="str">
        <f>IFERROR(__xludf.DUMMYFUNCTION("""COMPUTED_VALUE"""),"2022-03-08 15:10:06 UTC")</f>
        <v>2022-03-08 15:10:06 UTC</v>
      </c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</row>
    <row r="8407">
      <c r="A8407" s="2" t="s">
        <v>9012</v>
      </c>
      <c r="B8407" s="1"/>
      <c r="C8407" s="1"/>
      <c r="D8407" s="1"/>
      <c r="E8407" s="1"/>
      <c r="F8407" s="1" t="str">
        <f>IFERROR(__xludf.DUMMYFUNCTION("""COMPUTED_VALUE"""),"2022-03-08 14:24:26 UTC")</f>
        <v>2022-03-08 14:24:26 UTC</v>
      </c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</row>
    <row r="8408">
      <c r="A8408" s="2" t="s">
        <v>9013</v>
      </c>
      <c r="B8408" s="1"/>
      <c r="C8408" s="1"/>
      <c r="D8408" s="1"/>
      <c r="E8408" s="1"/>
      <c r="F8408" s="1" t="str">
        <f>IFERROR(__xludf.DUMMYFUNCTION("""COMPUTED_VALUE"""),"2022-03-08 14:09:53 UTC")</f>
        <v>2022-03-08 14:09:53 UTC</v>
      </c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</row>
    <row r="8409">
      <c r="A8409" s="2" t="s">
        <v>9014</v>
      </c>
      <c r="B8409" s="1"/>
      <c r="C8409" s="1"/>
      <c r="D8409" s="1"/>
      <c r="E8409" s="1"/>
      <c r="F8409" s="1" t="str">
        <f>IFERROR(__xludf.DUMMYFUNCTION("""COMPUTED_VALUE"""),"2022-03-08 14:09:30 UTC")</f>
        <v>2022-03-08 14:09:30 UTC</v>
      </c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</row>
    <row r="8410">
      <c r="A8410" s="2" t="s">
        <v>9015</v>
      </c>
      <c r="B8410" s="1"/>
      <c r="C8410" s="1"/>
      <c r="D8410" s="1"/>
      <c r="E8410" s="1"/>
      <c r="F8410" s="1" t="str">
        <f>IFERROR(__xludf.DUMMYFUNCTION("""COMPUTED_VALUE"""),"2022-03-08 13:19:56 UTC")</f>
        <v>2022-03-08 13:19:56 UTC</v>
      </c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</row>
    <row r="8411">
      <c r="A8411" s="2" t="s">
        <v>9016</v>
      </c>
      <c r="B8411" s="1"/>
      <c r="C8411" s="1"/>
      <c r="D8411" s="1"/>
      <c r="E8411" s="1"/>
      <c r="F8411" s="1" t="str">
        <f>IFERROR(__xludf.DUMMYFUNCTION("""COMPUTED_VALUE"""),"2022-03-08 12:43:54 UTC")</f>
        <v>2022-03-08 12:43:54 UTC</v>
      </c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</row>
    <row r="8412">
      <c r="A8412" s="2" t="s">
        <v>9017</v>
      </c>
      <c r="B8412" s="1"/>
      <c r="C8412" s="1"/>
      <c r="D8412" s="1"/>
      <c r="E8412" s="1"/>
      <c r="F8412" s="1" t="str">
        <f>IFERROR(__xludf.DUMMYFUNCTION("""COMPUTED_VALUE"""),"2022-03-08 12:11:26 UTC")</f>
        <v>2022-03-08 12:11:26 UTC</v>
      </c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</row>
    <row r="8413">
      <c r="A8413" s="2" t="s">
        <v>9018</v>
      </c>
      <c r="B8413" s="1"/>
      <c r="C8413" s="1"/>
      <c r="D8413" s="1"/>
      <c r="E8413" s="1"/>
      <c r="F8413" s="1" t="str">
        <f>IFERROR(__xludf.DUMMYFUNCTION("""COMPUTED_VALUE"""),"2022-03-08 12:08:54 UTC")</f>
        <v>2022-03-08 12:08:54 UTC</v>
      </c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</row>
    <row r="8414">
      <c r="A8414" s="2" t="s">
        <v>9019</v>
      </c>
      <c r="B8414" s="1"/>
      <c r="C8414" s="1"/>
      <c r="D8414" s="1"/>
      <c r="E8414" s="1"/>
      <c r="F8414" s="1" t="str">
        <f>IFERROR(__xludf.DUMMYFUNCTION("""COMPUTED_VALUE"""),"2022-03-08 12:02:25 UTC")</f>
        <v>2022-03-08 12:02:25 UTC</v>
      </c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</row>
    <row r="8415">
      <c r="A8415" s="2" t="s">
        <v>9020</v>
      </c>
      <c r="B8415" s="1"/>
      <c r="C8415" s="1"/>
      <c r="D8415" s="1"/>
      <c r="E8415" s="1"/>
      <c r="F8415" s="1" t="str">
        <f>IFERROR(__xludf.DUMMYFUNCTION("""COMPUTED_VALUE"""),"2022-03-08 11:54:13 UTC")</f>
        <v>2022-03-08 11:54:13 UTC</v>
      </c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</row>
    <row r="8416">
      <c r="A8416" s="2" t="s">
        <v>9021</v>
      </c>
      <c r="B8416" s="1"/>
      <c r="C8416" s="1"/>
      <c r="D8416" s="1"/>
      <c r="E8416" s="1"/>
      <c r="F8416" s="1" t="str">
        <f>IFERROR(__xludf.DUMMYFUNCTION("""COMPUTED_VALUE"""),"2022-03-08 11:49:02 UTC")</f>
        <v>2022-03-08 11:49:02 UTC</v>
      </c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</row>
    <row r="8417">
      <c r="A8417" s="2" t="s">
        <v>9022</v>
      </c>
      <c r="B8417" s="1"/>
      <c r="C8417" s="1"/>
      <c r="D8417" s="1"/>
      <c r="E8417" s="1"/>
      <c r="F8417" s="1" t="str">
        <f>IFERROR(__xludf.DUMMYFUNCTION("""COMPUTED_VALUE"""),"2022-03-08 11:47:51 UTC")</f>
        <v>2022-03-08 11:47:51 UTC</v>
      </c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</row>
    <row r="8418">
      <c r="A8418" s="2" t="s">
        <v>9023</v>
      </c>
      <c r="B8418" s="1"/>
      <c r="C8418" s="1"/>
      <c r="D8418" s="1"/>
      <c r="E8418" s="1"/>
      <c r="F8418" s="1" t="str">
        <f>IFERROR(__xludf.DUMMYFUNCTION("""COMPUTED_VALUE"""),"2022-03-08 11:47:45 UTC")</f>
        <v>2022-03-08 11:47:45 UTC</v>
      </c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</row>
    <row r="8419">
      <c r="A8419" s="2" t="s">
        <v>9024</v>
      </c>
      <c r="B8419" s="1"/>
      <c r="C8419" s="1"/>
      <c r="D8419" s="1"/>
      <c r="E8419" s="1"/>
      <c r="F8419" s="1" t="str">
        <f>IFERROR(__xludf.DUMMYFUNCTION("""COMPUTED_VALUE"""),"2022-03-08 11:47:33 UTC")</f>
        <v>2022-03-08 11:47:33 UTC</v>
      </c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</row>
    <row r="8420">
      <c r="A8420" s="2" t="s">
        <v>9025</v>
      </c>
      <c r="B8420" s="1"/>
      <c r="C8420" s="1"/>
      <c r="D8420" s="1"/>
      <c r="E8420" s="1"/>
      <c r="F8420" s="1" t="str">
        <f>IFERROR(__xludf.DUMMYFUNCTION("""COMPUTED_VALUE"""),"2022-03-08 11:46:59 UTC")</f>
        <v>2022-03-08 11:46:59 UTC</v>
      </c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</row>
    <row r="8421">
      <c r="A8421" s="2" t="s">
        <v>9026</v>
      </c>
      <c r="B8421" s="1"/>
      <c r="C8421" s="1"/>
      <c r="D8421" s="1"/>
      <c r="E8421" s="1"/>
      <c r="F8421" s="1" t="str">
        <f>IFERROR(__xludf.DUMMYFUNCTION("""COMPUTED_VALUE"""),"2022-03-08 11:44:20 UTC")</f>
        <v>2022-03-08 11:44:20 UTC</v>
      </c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</row>
    <row r="8422">
      <c r="A8422" s="2" t="s">
        <v>9027</v>
      </c>
      <c r="B8422" s="1"/>
      <c r="C8422" s="1"/>
      <c r="D8422" s="1"/>
      <c r="E8422" s="1"/>
      <c r="F8422" s="1" t="str">
        <f>IFERROR(__xludf.DUMMYFUNCTION("""COMPUTED_VALUE"""),"2022-03-08 11:43:40 UTC")</f>
        <v>2022-03-08 11:43:40 UTC</v>
      </c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</row>
    <row r="8423">
      <c r="A8423" s="2" t="s">
        <v>9028</v>
      </c>
      <c r="B8423" s="1"/>
      <c r="C8423" s="1"/>
      <c r="D8423" s="1"/>
      <c r="E8423" s="1"/>
      <c r="F8423" s="1" t="str">
        <f>IFERROR(__xludf.DUMMYFUNCTION("""COMPUTED_VALUE"""),"2022-03-08 11:42:17 UTC")</f>
        <v>2022-03-08 11:42:17 UTC</v>
      </c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</row>
    <row r="8424">
      <c r="A8424" s="2" t="s">
        <v>9029</v>
      </c>
      <c r="B8424" s="1"/>
      <c r="C8424" s="1"/>
      <c r="D8424" s="1"/>
      <c r="E8424" s="1"/>
      <c r="F8424" s="1" t="str">
        <f>IFERROR(__xludf.DUMMYFUNCTION("""COMPUTED_VALUE"""),"2022-03-08 11:34:11 UTC")</f>
        <v>2022-03-08 11:34:11 UTC</v>
      </c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</row>
    <row r="8425">
      <c r="A8425" s="2" t="s">
        <v>9030</v>
      </c>
      <c r="B8425" s="1"/>
      <c r="C8425" s="1"/>
      <c r="D8425" s="1"/>
      <c r="E8425" s="1"/>
      <c r="F8425" s="1" t="str">
        <f>IFERROR(__xludf.DUMMYFUNCTION("""COMPUTED_VALUE"""),"2022-03-08 11:25:06 UTC")</f>
        <v>2022-03-08 11:25:06 UTC</v>
      </c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</row>
    <row r="8426">
      <c r="A8426" s="2" t="s">
        <v>9031</v>
      </c>
      <c r="B8426" s="1"/>
      <c r="C8426" s="1"/>
      <c r="D8426" s="1"/>
      <c r="E8426" s="1"/>
      <c r="F8426" s="1" t="str">
        <f>IFERROR(__xludf.DUMMYFUNCTION("""COMPUTED_VALUE"""),"2022-03-08 11:24:44 UTC")</f>
        <v>2022-03-08 11:24:44 UTC</v>
      </c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</row>
    <row r="8427">
      <c r="A8427" s="2" t="s">
        <v>9032</v>
      </c>
      <c r="B8427" s="1"/>
      <c r="C8427" s="1"/>
      <c r="D8427" s="1"/>
      <c r="E8427" s="1"/>
      <c r="F8427" s="1" t="str">
        <f>IFERROR(__xludf.DUMMYFUNCTION("""COMPUTED_VALUE"""),"2022-03-08 11:21:59 UTC")</f>
        <v>2022-03-08 11:21:59 UTC</v>
      </c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</row>
    <row r="8428">
      <c r="A8428" s="2" t="s">
        <v>9033</v>
      </c>
      <c r="B8428" s="1"/>
      <c r="C8428" s="1"/>
      <c r="D8428" s="1"/>
      <c r="E8428" s="1"/>
      <c r="F8428" s="1" t="str">
        <f>IFERROR(__xludf.DUMMYFUNCTION("""COMPUTED_VALUE"""),"2022-03-08 10:29:11 UTC")</f>
        <v>2022-03-08 10:29:11 UTC</v>
      </c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</row>
    <row r="8429">
      <c r="A8429" s="2" t="s">
        <v>9034</v>
      </c>
      <c r="B8429" s="1"/>
      <c r="C8429" s="1"/>
      <c r="D8429" s="1"/>
      <c r="E8429" s="1"/>
      <c r="F8429" s="1" t="str">
        <f>IFERROR(__xludf.DUMMYFUNCTION("""COMPUTED_VALUE"""),"2022-03-08 10:13:13 UTC")</f>
        <v>2022-03-08 10:13:13 UTC</v>
      </c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</row>
    <row r="8430">
      <c r="A8430" s="2" t="s">
        <v>9035</v>
      </c>
      <c r="B8430" s="1"/>
      <c r="C8430" s="1"/>
      <c r="D8430" s="1"/>
      <c r="E8430" s="1"/>
      <c r="F8430" s="1" t="str">
        <f>IFERROR(__xludf.DUMMYFUNCTION("""COMPUTED_VALUE"""),"2022-03-08 09:58:26 UTC")</f>
        <v>2022-03-08 09:58:26 UTC</v>
      </c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</row>
    <row r="8431">
      <c r="A8431" s="2" t="s">
        <v>9036</v>
      </c>
      <c r="B8431" s="1"/>
      <c r="C8431" s="1"/>
      <c r="D8431" s="1"/>
      <c r="E8431" s="1"/>
      <c r="F8431" s="1" t="str">
        <f>IFERROR(__xludf.DUMMYFUNCTION("""COMPUTED_VALUE"""),"2022-03-08 09:48:55 UTC")</f>
        <v>2022-03-08 09:48:55 UTC</v>
      </c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</row>
    <row r="8432">
      <c r="A8432" s="2" t="s">
        <v>9037</v>
      </c>
      <c r="B8432" s="1"/>
      <c r="C8432" s="1"/>
      <c r="D8432" s="1"/>
      <c r="E8432" s="1"/>
      <c r="F8432" s="1" t="str">
        <f>IFERROR(__xludf.DUMMYFUNCTION("""COMPUTED_VALUE"""),"2022-03-08 09:35:14 UTC")</f>
        <v>2022-03-08 09:35:14 UTC</v>
      </c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</row>
    <row r="8433">
      <c r="A8433" s="2" t="s">
        <v>9038</v>
      </c>
      <c r="B8433" s="1"/>
      <c r="C8433" s="1"/>
      <c r="D8433" s="1"/>
      <c r="E8433" s="1"/>
      <c r="F8433" s="1" t="str">
        <f>IFERROR(__xludf.DUMMYFUNCTION("""COMPUTED_VALUE"""),"2022-03-08 08:14:18 UTC")</f>
        <v>2022-03-08 08:14:18 UTC</v>
      </c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</row>
    <row r="8434">
      <c r="A8434" s="2" t="s">
        <v>9039</v>
      </c>
      <c r="B8434" s="1"/>
      <c r="C8434" s="1"/>
      <c r="D8434" s="1"/>
      <c r="E8434" s="1"/>
      <c r="F8434" s="1" t="str">
        <f>IFERROR(__xludf.DUMMYFUNCTION("""COMPUTED_VALUE"""),"2022-03-08 07:01:03 UTC")</f>
        <v>2022-03-08 07:01:03 UTC</v>
      </c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</row>
    <row r="8435">
      <c r="A8435" s="2" t="s">
        <v>9040</v>
      </c>
      <c r="B8435" s="1"/>
      <c r="C8435" s="1"/>
      <c r="D8435" s="1"/>
      <c r="E8435" s="1"/>
      <c r="F8435" s="1" t="str">
        <f>IFERROR(__xludf.DUMMYFUNCTION("""COMPUTED_VALUE"""),"2022-03-08 06:17:21 UTC")</f>
        <v>2022-03-08 06:17:21 UTC</v>
      </c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</row>
    <row r="8436">
      <c r="A8436" s="2" t="s">
        <v>9041</v>
      </c>
      <c r="B8436" s="1"/>
      <c r="C8436" s="1"/>
      <c r="D8436" s="1"/>
      <c r="E8436" s="1"/>
      <c r="F8436" s="1" t="str">
        <f>IFERROR(__xludf.DUMMYFUNCTION("""COMPUTED_VALUE"""),"2022-03-08 06:16:03 UTC")</f>
        <v>2022-03-08 06:16:03 UTC</v>
      </c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</row>
    <row r="8437">
      <c r="A8437" s="2" t="s">
        <v>9042</v>
      </c>
      <c r="B8437" s="1"/>
      <c r="C8437" s="1"/>
      <c r="D8437" s="1"/>
      <c r="E8437" s="1"/>
      <c r="F8437" s="1" t="str">
        <f>IFERROR(__xludf.DUMMYFUNCTION("""COMPUTED_VALUE"""),"2022-03-08 06:08:26 UTC")</f>
        <v>2022-03-08 06:08:26 UTC</v>
      </c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</row>
    <row r="8438">
      <c r="A8438" s="2" t="s">
        <v>9043</v>
      </c>
      <c r="B8438" s="1"/>
      <c r="C8438" s="1"/>
      <c r="D8438" s="1"/>
      <c r="E8438" s="1"/>
      <c r="F8438" s="1" t="str">
        <f>IFERROR(__xludf.DUMMYFUNCTION("""COMPUTED_VALUE"""),"2022-03-08 06:07:56 UTC")</f>
        <v>2022-03-08 06:07:56 UTC</v>
      </c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</row>
    <row r="8439">
      <c r="A8439" s="2" t="s">
        <v>9044</v>
      </c>
      <c r="B8439" s="1"/>
      <c r="C8439" s="1"/>
      <c r="D8439" s="1"/>
      <c r="E8439" s="1"/>
      <c r="F8439" s="1" t="str">
        <f>IFERROR(__xludf.DUMMYFUNCTION("""COMPUTED_VALUE"""),"2022-03-08 04:46:00 UTC")</f>
        <v>2022-03-08 04:46:00 UTC</v>
      </c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</row>
    <row r="8440">
      <c r="A8440" s="2" t="s">
        <v>9045</v>
      </c>
      <c r="B8440" s="1"/>
      <c r="C8440" s="1"/>
      <c r="D8440" s="1"/>
      <c r="E8440" s="1"/>
      <c r="F8440" s="1" t="str">
        <f>IFERROR(__xludf.DUMMYFUNCTION("""COMPUTED_VALUE"""),"2022-03-08 03:27:47 UTC")</f>
        <v>2022-03-08 03:27:47 UTC</v>
      </c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</row>
    <row r="8441">
      <c r="A8441" s="2" t="s">
        <v>9046</v>
      </c>
      <c r="B8441" s="1"/>
      <c r="C8441" s="1"/>
      <c r="D8441" s="1"/>
      <c r="E8441" s="1"/>
      <c r="F8441" s="1" t="str">
        <f>IFERROR(__xludf.DUMMYFUNCTION("""COMPUTED_VALUE"""),"2022-03-08 03:26:55 UTC")</f>
        <v>2022-03-08 03:26:55 UTC</v>
      </c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</row>
    <row r="8442">
      <c r="A8442" s="2" t="s">
        <v>9047</v>
      </c>
      <c r="B8442" s="1"/>
      <c r="C8442" s="1"/>
      <c r="D8442" s="1"/>
      <c r="E8442" s="1"/>
      <c r="F8442" s="1" t="str">
        <f>IFERROR(__xludf.DUMMYFUNCTION("""COMPUTED_VALUE"""),"2022-03-08 03:20:25 UTC")</f>
        <v>2022-03-08 03:20:25 UTC</v>
      </c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</row>
    <row r="8443">
      <c r="A8443" s="2" t="s">
        <v>9048</v>
      </c>
      <c r="B8443" s="1"/>
      <c r="C8443" s="1"/>
      <c r="D8443" s="1"/>
      <c r="E8443" s="1"/>
      <c r="F8443" s="1" t="str">
        <f>IFERROR(__xludf.DUMMYFUNCTION("""COMPUTED_VALUE"""),"2022-03-08 02:44:12 UTC")</f>
        <v>2022-03-08 02:44:12 UTC</v>
      </c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</row>
    <row r="8444">
      <c r="A8444" s="2" t="s">
        <v>9049</v>
      </c>
      <c r="B8444" s="1"/>
      <c r="C8444" s="1"/>
      <c r="D8444" s="1"/>
      <c r="E8444" s="1"/>
      <c r="F8444" s="1" t="str">
        <f>IFERROR(__xludf.DUMMYFUNCTION("""COMPUTED_VALUE"""),"2022-03-08 02:03:20 UTC")</f>
        <v>2022-03-08 02:03:20 UTC</v>
      </c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</row>
    <row r="8445">
      <c r="A8445" s="2" t="s">
        <v>9050</v>
      </c>
      <c r="B8445" s="1"/>
      <c r="C8445" s="1"/>
      <c r="D8445" s="1"/>
      <c r="E8445" s="1"/>
      <c r="F8445" s="1" t="str">
        <f>IFERROR(__xludf.DUMMYFUNCTION("""COMPUTED_VALUE"""),"2022-03-08 02:03:09 UTC")</f>
        <v>2022-03-08 02:03:09 UTC</v>
      </c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</row>
    <row r="8446">
      <c r="A8446" s="2" t="s">
        <v>9051</v>
      </c>
      <c r="B8446" s="1"/>
      <c r="C8446" s="1"/>
      <c r="D8446" s="1"/>
      <c r="E8446" s="1"/>
      <c r="F8446" s="1" t="str">
        <f>IFERROR(__xludf.DUMMYFUNCTION("""COMPUTED_VALUE"""),"2022-03-08 01:15:57 UTC")</f>
        <v>2022-03-08 01:15:57 UTC</v>
      </c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</row>
    <row r="8447">
      <c r="A8447" s="2" t="s">
        <v>9052</v>
      </c>
      <c r="B8447" s="1"/>
      <c r="C8447" s="1"/>
      <c r="D8447" s="1"/>
      <c r="E8447" s="1"/>
      <c r="F8447" s="1" t="str">
        <f>IFERROR(__xludf.DUMMYFUNCTION("""COMPUTED_VALUE"""),"2022-03-07 23:25:35 UTC")</f>
        <v>2022-03-07 23:25:35 UTC</v>
      </c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</row>
    <row r="8448">
      <c r="A8448" s="2" t="s">
        <v>9053</v>
      </c>
      <c r="B8448" s="1"/>
      <c r="C8448" s="1"/>
      <c r="D8448" s="1"/>
      <c r="E8448" s="1"/>
      <c r="F8448" s="1" t="str">
        <f>IFERROR(__xludf.DUMMYFUNCTION("""COMPUTED_VALUE"""),"2022-03-07 17:46:36 UTC")</f>
        <v>2022-03-07 17:46:36 UTC</v>
      </c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</row>
    <row r="8449">
      <c r="A8449" s="2" t="s">
        <v>9054</v>
      </c>
      <c r="B8449" s="1"/>
      <c r="C8449" s="1"/>
      <c r="D8449" s="1"/>
      <c r="E8449" s="1"/>
      <c r="F8449" s="1" t="str">
        <f>IFERROR(__xludf.DUMMYFUNCTION("""COMPUTED_VALUE"""),"2022-03-07 16:57:31 UTC")</f>
        <v>2022-03-07 16:57:31 UTC</v>
      </c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</row>
    <row r="8450">
      <c r="A8450" s="2" t="s">
        <v>9055</v>
      </c>
      <c r="B8450" s="1"/>
      <c r="C8450" s="1"/>
      <c r="D8450" s="1"/>
      <c r="E8450" s="1"/>
      <c r="F8450" s="1" t="str">
        <f>IFERROR(__xludf.DUMMYFUNCTION("""COMPUTED_VALUE"""),"2022-03-07 15:11:28 UTC")</f>
        <v>2022-03-07 15:11:28 UTC</v>
      </c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</row>
    <row r="8451">
      <c r="A8451" s="2" t="s">
        <v>9056</v>
      </c>
      <c r="B8451" s="1"/>
      <c r="C8451" s="1"/>
      <c r="D8451" s="1"/>
      <c r="E8451" s="1"/>
      <c r="F8451" s="1" t="str">
        <f>IFERROR(__xludf.DUMMYFUNCTION("""COMPUTED_VALUE"""),"2022-03-07 14:03:44 UTC")</f>
        <v>2022-03-07 14:03:44 UTC</v>
      </c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</row>
    <row r="8452">
      <c r="A8452" s="2" t="s">
        <v>9057</v>
      </c>
      <c r="B8452" s="1"/>
      <c r="C8452" s="1"/>
      <c r="D8452" s="1"/>
      <c r="E8452" s="1"/>
      <c r="F8452" s="1" t="str">
        <f>IFERROR(__xludf.DUMMYFUNCTION("""COMPUTED_VALUE"""),"2022-03-07 13:15:09 UTC")</f>
        <v>2022-03-07 13:15:09 UTC</v>
      </c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</row>
    <row r="8453">
      <c r="A8453" s="2" t="s">
        <v>9058</v>
      </c>
      <c r="B8453" s="1"/>
      <c r="C8453" s="1"/>
      <c r="D8453" s="1"/>
      <c r="E8453" s="1"/>
      <c r="F8453" s="1" t="str">
        <f>IFERROR(__xludf.DUMMYFUNCTION("""COMPUTED_VALUE"""),"2022-03-07 12:44:20 UTC")</f>
        <v>2022-03-07 12:44:20 UTC</v>
      </c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</row>
    <row r="8454">
      <c r="A8454" s="2" t="s">
        <v>9059</v>
      </c>
      <c r="B8454" s="1"/>
      <c r="C8454" s="1"/>
      <c r="D8454" s="1"/>
      <c r="E8454" s="1"/>
      <c r="F8454" s="1" t="str">
        <f>IFERROR(__xludf.DUMMYFUNCTION("""COMPUTED_VALUE"""),"2022-03-07 12:35:02 UTC")</f>
        <v>2022-03-07 12:35:02 UTC</v>
      </c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</row>
    <row r="8455">
      <c r="A8455" s="2" t="s">
        <v>9060</v>
      </c>
      <c r="B8455" s="1"/>
      <c r="C8455" s="1"/>
      <c r="D8455" s="1"/>
      <c r="E8455" s="1"/>
      <c r="F8455" s="1" t="str">
        <f>IFERROR(__xludf.DUMMYFUNCTION("""COMPUTED_VALUE"""),"2022-03-07 12:10:45 UTC")</f>
        <v>2022-03-07 12:10:45 UTC</v>
      </c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</row>
    <row r="8456">
      <c r="A8456" s="2" t="s">
        <v>9061</v>
      </c>
      <c r="B8456" s="1"/>
      <c r="C8456" s="1"/>
      <c r="D8456" s="1"/>
      <c r="E8456" s="1"/>
      <c r="F8456" s="1" t="str">
        <f>IFERROR(__xludf.DUMMYFUNCTION("""COMPUTED_VALUE"""),"2022-03-07 11:47:02 UTC")</f>
        <v>2022-03-07 11:47:02 UTC</v>
      </c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</row>
    <row r="8457">
      <c r="A8457" s="2" t="s">
        <v>9062</v>
      </c>
      <c r="B8457" s="1"/>
      <c r="C8457" s="1"/>
      <c r="D8457" s="1"/>
      <c r="E8457" s="1"/>
      <c r="F8457" s="1" t="str">
        <f>IFERROR(__xludf.DUMMYFUNCTION("""COMPUTED_VALUE"""),"2022-03-07 09:25:36 UTC")</f>
        <v>2022-03-07 09:25:36 UTC</v>
      </c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</row>
    <row r="8458">
      <c r="A8458" s="2" t="s">
        <v>9063</v>
      </c>
      <c r="B8458" s="1"/>
      <c r="C8458" s="1"/>
      <c r="D8458" s="1"/>
      <c r="E8458" s="1"/>
      <c r="F8458" s="1" t="str">
        <f>IFERROR(__xludf.DUMMYFUNCTION("""COMPUTED_VALUE"""),"2022-03-07 09:11:28 UTC")</f>
        <v>2022-03-07 09:11:28 UTC</v>
      </c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</row>
    <row r="8459">
      <c r="A8459" s="2" t="s">
        <v>9064</v>
      </c>
      <c r="B8459" s="1"/>
      <c r="C8459" s="1"/>
      <c r="D8459" s="1"/>
      <c r="E8459" s="1"/>
      <c r="F8459" s="1" t="str">
        <f>IFERROR(__xludf.DUMMYFUNCTION("""COMPUTED_VALUE"""),"2022-03-07 07:45:01 UTC")</f>
        <v>2022-03-07 07:45:01 UTC</v>
      </c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</row>
    <row r="8460">
      <c r="A8460" s="2" t="s">
        <v>9065</v>
      </c>
      <c r="B8460" s="1"/>
      <c r="C8460" s="1"/>
      <c r="D8460" s="1"/>
      <c r="E8460" s="1"/>
      <c r="F8460" s="1" t="str">
        <f>IFERROR(__xludf.DUMMYFUNCTION("""COMPUTED_VALUE"""),"2022-03-07 07:27:35 UTC")</f>
        <v>2022-03-07 07:27:35 UTC</v>
      </c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</row>
    <row r="8461">
      <c r="A8461" s="2" t="s">
        <v>9066</v>
      </c>
      <c r="B8461" s="1"/>
      <c r="C8461" s="1"/>
      <c r="D8461" s="1"/>
      <c r="E8461" s="1"/>
      <c r="F8461" s="1" t="str">
        <f>IFERROR(__xludf.DUMMYFUNCTION("""COMPUTED_VALUE"""),"2022-03-07 07:08:58 UTC")</f>
        <v>2022-03-07 07:08:58 UTC</v>
      </c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</row>
    <row r="8462">
      <c r="A8462" s="2" t="s">
        <v>9067</v>
      </c>
      <c r="B8462" s="1"/>
      <c r="C8462" s="1"/>
      <c r="D8462" s="1"/>
      <c r="E8462" s="1"/>
      <c r="F8462" s="1" t="str">
        <f>IFERROR(__xludf.DUMMYFUNCTION("""COMPUTED_VALUE"""),"2022-03-07 06:26:58 UTC")</f>
        <v>2022-03-07 06:26:58 UTC</v>
      </c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</row>
    <row r="8463">
      <c r="A8463" s="2" t="s">
        <v>9068</v>
      </c>
      <c r="B8463" s="1"/>
      <c r="C8463" s="1"/>
      <c r="D8463" s="1"/>
      <c r="E8463" s="1"/>
      <c r="F8463" s="1" t="str">
        <f>IFERROR(__xludf.DUMMYFUNCTION("""COMPUTED_VALUE"""),"2022-03-07 05:29:23 UTC")</f>
        <v>2022-03-07 05:29:23 UTC</v>
      </c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</row>
    <row r="8464">
      <c r="A8464" s="2" t="s">
        <v>9069</v>
      </c>
      <c r="B8464" s="1"/>
      <c r="C8464" s="1"/>
      <c r="D8464" s="1"/>
      <c r="E8464" s="1"/>
      <c r="F8464" s="1" t="str">
        <f>IFERROR(__xludf.DUMMYFUNCTION("""COMPUTED_VALUE"""),"2022-03-07 05:23:24 UTC")</f>
        <v>2022-03-07 05:23:24 UTC</v>
      </c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</row>
    <row r="8465">
      <c r="A8465" s="2" t="s">
        <v>9070</v>
      </c>
      <c r="B8465" s="1"/>
      <c r="C8465" s="1"/>
      <c r="D8465" s="1"/>
      <c r="E8465" s="1"/>
      <c r="F8465" s="1" t="str">
        <f>IFERROR(__xludf.DUMMYFUNCTION("""COMPUTED_VALUE"""),"2022-03-07 05:20:52 UTC")</f>
        <v>2022-03-07 05:20:52 UTC</v>
      </c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</row>
    <row r="8466">
      <c r="A8466" s="2" t="s">
        <v>9071</v>
      </c>
      <c r="B8466" s="1"/>
      <c r="C8466" s="1"/>
      <c r="D8466" s="1"/>
      <c r="E8466" s="1"/>
      <c r="F8466" s="1" t="str">
        <f>IFERROR(__xludf.DUMMYFUNCTION("""COMPUTED_VALUE"""),"2022-03-07 03:35:24 UTC")</f>
        <v>2022-03-07 03:35:24 UTC</v>
      </c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</row>
    <row r="8467">
      <c r="A8467" s="2" t="s">
        <v>9072</v>
      </c>
      <c r="B8467" s="1"/>
      <c r="C8467" s="1"/>
      <c r="D8467" s="1"/>
      <c r="E8467" s="1"/>
      <c r="F8467" s="1" t="str">
        <f>IFERROR(__xludf.DUMMYFUNCTION("""COMPUTED_VALUE"""),"2022-03-07 03:20:59 UTC")</f>
        <v>2022-03-07 03:20:59 UTC</v>
      </c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</row>
    <row r="8468">
      <c r="A8468" s="2" t="s">
        <v>9073</v>
      </c>
      <c r="B8468" s="1"/>
      <c r="C8468" s="1"/>
      <c r="D8468" s="1"/>
      <c r="E8468" s="1"/>
      <c r="F8468" s="1" t="str">
        <f>IFERROR(__xludf.DUMMYFUNCTION("""COMPUTED_VALUE"""),"2022-03-07 02:08:36 UTC")</f>
        <v>2022-03-07 02:08:36 UTC</v>
      </c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</row>
    <row r="8469">
      <c r="A8469" s="2" t="s">
        <v>9074</v>
      </c>
      <c r="B8469" s="1"/>
      <c r="C8469" s="1"/>
      <c r="D8469" s="1"/>
      <c r="E8469" s="1"/>
      <c r="F8469" s="1" t="str">
        <f>IFERROR(__xludf.DUMMYFUNCTION("""COMPUTED_VALUE"""),"2022-03-07 01:51:18 UTC")</f>
        <v>2022-03-07 01:51:18 UTC</v>
      </c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</row>
    <row r="8470">
      <c r="A8470" s="2" t="s">
        <v>9075</v>
      </c>
      <c r="B8470" s="1"/>
      <c r="C8470" s="1"/>
      <c r="D8470" s="1"/>
      <c r="E8470" s="1"/>
      <c r="F8470" s="1" t="str">
        <f>IFERROR(__xludf.DUMMYFUNCTION("""COMPUTED_VALUE"""),"2022-03-07 01:46:38 UTC")</f>
        <v>2022-03-07 01:46:38 UTC</v>
      </c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</row>
    <row r="8471">
      <c r="A8471" s="2" t="s">
        <v>9076</v>
      </c>
      <c r="B8471" s="1"/>
      <c r="C8471" s="1"/>
      <c r="D8471" s="1"/>
      <c r="E8471" s="1"/>
      <c r="F8471" s="1" t="str">
        <f>IFERROR(__xludf.DUMMYFUNCTION("""COMPUTED_VALUE"""),"2022-03-07 01:44:58 UTC")</f>
        <v>2022-03-07 01:44:58 UTC</v>
      </c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</row>
    <row r="8472">
      <c r="A8472" s="2" t="s">
        <v>9077</v>
      </c>
      <c r="B8472" s="1"/>
      <c r="C8472" s="1"/>
      <c r="D8472" s="1"/>
      <c r="E8472" s="1"/>
      <c r="F8472" s="1" t="str">
        <f>IFERROR(__xludf.DUMMYFUNCTION("""COMPUTED_VALUE"""),"2022-03-07 01:43:30 UTC")</f>
        <v>2022-03-07 01:43:30 UTC</v>
      </c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</row>
    <row r="8473">
      <c r="A8473" s="2" t="s">
        <v>9078</v>
      </c>
      <c r="B8473" s="1"/>
      <c r="C8473" s="1"/>
      <c r="D8473" s="1"/>
      <c r="E8473" s="1"/>
      <c r="F8473" s="1" t="str">
        <f>IFERROR(__xludf.DUMMYFUNCTION("""COMPUTED_VALUE"""),"2022-03-07 01:39:40 UTC")</f>
        <v>2022-03-07 01:39:40 UTC</v>
      </c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</row>
    <row r="8474">
      <c r="A8474" s="2" t="s">
        <v>9079</v>
      </c>
      <c r="B8474" s="1"/>
      <c r="C8474" s="1"/>
      <c r="D8474" s="1"/>
      <c r="E8474" s="1"/>
      <c r="F8474" s="1" t="str">
        <f>IFERROR(__xludf.DUMMYFUNCTION("""COMPUTED_VALUE"""),"2022-03-07 01:38:33 UTC")</f>
        <v>2022-03-07 01:38:33 UTC</v>
      </c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</row>
    <row r="8475">
      <c r="A8475" s="2" t="s">
        <v>9080</v>
      </c>
      <c r="B8475" s="1"/>
      <c r="C8475" s="1"/>
      <c r="D8475" s="1"/>
      <c r="E8475" s="1"/>
      <c r="F8475" s="1" t="str">
        <f>IFERROR(__xludf.DUMMYFUNCTION("""COMPUTED_VALUE"""),"2022-03-07 01:37:47 UTC")</f>
        <v>2022-03-07 01:37:47 UTC</v>
      </c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</row>
    <row r="8476">
      <c r="A8476" s="2" t="s">
        <v>9081</v>
      </c>
      <c r="B8476" s="1"/>
      <c r="C8476" s="1"/>
      <c r="D8476" s="1"/>
      <c r="E8476" s="1"/>
      <c r="F8476" s="1" t="str">
        <f>IFERROR(__xludf.DUMMYFUNCTION("""COMPUTED_VALUE"""),"2022-03-06 17:30:29 UTC")</f>
        <v>2022-03-06 17:30:29 UTC</v>
      </c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</row>
    <row r="8477">
      <c r="A8477" s="2" t="s">
        <v>9082</v>
      </c>
      <c r="B8477" s="1"/>
      <c r="C8477" s="1"/>
      <c r="D8477" s="1"/>
      <c r="E8477" s="1"/>
      <c r="F8477" s="1" t="str">
        <f>IFERROR(__xludf.DUMMYFUNCTION("""COMPUTED_VALUE"""),"2022-03-06 16:48:38 UTC")</f>
        <v>2022-03-06 16:48:38 UTC</v>
      </c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</row>
    <row r="8478">
      <c r="A8478" s="2" t="s">
        <v>9083</v>
      </c>
      <c r="B8478" s="1"/>
      <c r="C8478" s="1"/>
      <c r="D8478" s="1"/>
      <c r="E8478" s="1"/>
      <c r="F8478" s="1" t="str">
        <f>IFERROR(__xludf.DUMMYFUNCTION("""COMPUTED_VALUE"""),"2022-03-06 16:48:14 UTC")</f>
        <v>2022-03-06 16:48:14 UTC</v>
      </c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</row>
    <row r="8479">
      <c r="A8479" s="2" t="s">
        <v>9084</v>
      </c>
      <c r="B8479" s="1"/>
      <c r="C8479" s="1"/>
      <c r="D8479" s="1"/>
      <c r="E8479" s="1"/>
      <c r="F8479" s="1" t="str">
        <f>IFERROR(__xludf.DUMMYFUNCTION("""COMPUTED_VALUE"""),"2022-03-06 16:44:44 UTC")</f>
        <v>2022-03-06 16:44:44 UTC</v>
      </c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</row>
    <row r="8480">
      <c r="A8480" s="2" t="s">
        <v>9085</v>
      </c>
      <c r="B8480" s="1"/>
      <c r="C8480" s="1"/>
      <c r="D8480" s="1"/>
      <c r="E8480" s="1"/>
      <c r="F8480" s="1" t="str">
        <f>IFERROR(__xludf.DUMMYFUNCTION("""COMPUTED_VALUE"""),"2022-03-06 16:44:30 UTC")</f>
        <v>2022-03-06 16:44:30 UTC</v>
      </c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</row>
    <row r="8481">
      <c r="A8481" s="2" t="s">
        <v>9086</v>
      </c>
      <c r="B8481" s="1"/>
      <c r="C8481" s="1"/>
      <c r="D8481" s="1"/>
      <c r="E8481" s="1"/>
      <c r="F8481" s="1" t="str">
        <f>IFERROR(__xludf.DUMMYFUNCTION("""COMPUTED_VALUE"""),"2022-03-06 16:36:06 UTC")</f>
        <v>2022-03-06 16:36:06 UTC</v>
      </c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</row>
    <row r="8482">
      <c r="A8482" s="2" t="s">
        <v>9087</v>
      </c>
      <c r="B8482" s="1"/>
      <c r="C8482" s="1"/>
      <c r="D8482" s="1"/>
      <c r="E8482" s="1"/>
      <c r="F8482" s="1" t="str">
        <f>IFERROR(__xludf.DUMMYFUNCTION("""COMPUTED_VALUE"""),"2022-03-06 16:19:26 UTC")</f>
        <v>2022-03-06 16:19:26 UTC</v>
      </c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</row>
    <row r="8483">
      <c r="A8483" s="2" t="s">
        <v>9088</v>
      </c>
      <c r="B8483" s="1"/>
      <c r="C8483" s="1"/>
      <c r="D8483" s="1"/>
      <c r="E8483" s="1"/>
      <c r="F8483" s="1" t="str">
        <f>IFERROR(__xludf.DUMMYFUNCTION("""COMPUTED_VALUE"""),"2022-03-06 16:06:18 UTC")</f>
        <v>2022-03-06 16:06:18 UTC</v>
      </c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</row>
    <row r="8484">
      <c r="A8484" s="2" t="s">
        <v>9089</v>
      </c>
      <c r="B8484" s="1"/>
      <c r="C8484" s="1"/>
      <c r="D8484" s="1"/>
      <c r="E8484" s="1"/>
      <c r="F8484" s="1" t="str">
        <f>IFERROR(__xludf.DUMMYFUNCTION("""COMPUTED_VALUE"""),"2022-03-06 15:50:14 UTC")</f>
        <v>2022-03-06 15:50:14 UTC</v>
      </c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</row>
    <row r="8485">
      <c r="A8485" s="2" t="s">
        <v>9090</v>
      </c>
      <c r="B8485" s="1"/>
      <c r="C8485" s="1"/>
      <c r="D8485" s="1"/>
      <c r="E8485" s="1"/>
      <c r="F8485" s="1" t="str">
        <f>IFERROR(__xludf.DUMMYFUNCTION("""COMPUTED_VALUE"""),"2022-03-06 15:08:14 UTC")</f>
        <v>2022-03-06 15:08:14 UTC</v>
      </c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</row>
    <row r="8486">
      <c r="A8486" s="2" t="s">
        <v>9091</v>
      </c>
      <c r="B8486" s="1"/>
      <c r="C8486" s="1"/>
      <c r="D8486" s="1"/>
      <c r="E8486" s="1"/>
      <c r="F8486" s="1" t="str">
        <f>IFERROR(__xludf.DUMMYFUNCTION("""COMPUTED_VALUE"""),"2022-03-06 14:56:54 UTC")</f>
        <v>2022-03-06 14:56:54 UTC</v>
      </c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</row>
    <row r="8487">
      <c r="A8487" s="2" t="s">
        <v>9092</v>
      </c>
      <c r="B8487" s="1"/>
      <c r="C8487" s="1"/>
      <c r="D8487" s="1"/>
      <c r="E8487" s="1"/>
      <c r="F8487" s="1" t="str">
        <f>IFERROR(__xludf.DUMMYFUNCTION("""COMPUTED_VALUE"""),"2022-03-06 14:53:21 UTC")</f>
        <v>2022-03-06 14:53:21 UTC</v>
      </c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</row>
    <row r="8488">
      <c r="A8488" s="2" t="s">
        <v>9093</v>
      </c>
      <c r="B8488" s="1"/>
      <c r="C8488" s="1"/>
      <c r="D8488" s="1"/>
      <c r="E8488" s="1"/>
      <c r="F8488" s="1" t="str">
        <f>IFERROR(__xludf.DUMMYFUNCTION("""COMPUTED_VALUE"""),"2022-03-06 14:32:56 UTC")</f>
        <v>2022-03-06 14:32:56 UTC</v>
      </c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</row>
    <row r="8489">
      <c r="A8489" s="2" t="s">
        <v>9094</v>
      </c>
      <c r="B8489" s="1"/>
      <c r="C8489" s="1"/>
      <c r="D8489" s="1"/>
      <c r="E8489" s="1"/>
      <c r="F8489" s="1" t="str">
        <f>IFERROR(__xludf.DUMMYFUNCTION("""COMPUTED_VALUE"""),"2022-03-06 14:20:42 UTC")</f>
        <v>2022-03-06 14:20:42 UTC</v>
      </c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</row>
    <row r="8490">
      <c r="A8490" s="2" t="s">
        <v>9095</v>
      </c>
      <c r="B8490" s="1"/>
      <c r="C8490" s="1"/>
      <c r="D8490" s="1"/>
      <c r="E8490" s="1"/>
      <c r="F8490" s="1" t="str">
        <f>IFERROR(__xludf.DUMMYFUNCTION("""COMPUTED_VALUE"""),"2022-03-06 14:16:36 UTC")</f>
        <v>2022-03-06 14:16:36 UTC</v>
      </c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</row>
    <row r="8491">
      <c r="A8491" s="2" t="s">
        <v>9096</v>
      </c>
      <c r="B8491" s="1"/>
      <c r="C8491" s="1"/>
      <c r="D8491" s="1"/>
      <c r="E8491" s="1"/>
      <c r="F8491" s="1" t="str">
        <f>IFERROR(__xludf.DUMMYFUNCTION("""COMPUTED_VALUE"""),"2022-03-06 14:16:09 UTC")</f>
        <v>2022-03-06 14:16:09 UTC</v>
      </c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</row>
    <row r="8492">
      <c r="A8492" s="2" t="s">
        <v>9097</v>
      </c>
      <c r="B8492" s="1"/>
      <c r="C8492" s="1"/>
      <c r="D8492" s="1"/>
      <c r="E8492" s="1"/>
      <c r="F8492" s="1" t="str">
        <f>IFERROR(__xludf.DUMMYFUNCTION("""COMPUTED_VALUE"""),"2022-03-06 13:45:15 UTC")</f>
        <v>2022-03-06 13:45:15 UTC</v>
      </c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</row>
    <row r="8493">
      <c r="A8493" s="2" t="s">
        <v>9098</v>
      </c>
      <c r="B8493" s="1"/>
      <c r="C8493" s="1"/>
      <c r="D8493" s="1"/>
      <c r="E8493" s="1"/>
      <c r="F8493" s="1" t="str">
        <f>IFERROR(__xludf.DUMMYFUNCTION("""COMPUTED_VALUE"""),"2022-03-06 12:56:00 UTC")</f>
        <v>2022-03-06 12:56:00 UTC</v>
      </c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</row>
    <row r="8494">
      <c r="A8494" s="2" t="s">
        <v>9099</v>
      </c>
      <c r="B8494" s="1"/>
      <c r="C8494" s="1"/>
      <c r="D8494" s="1"/>
      <c r="E8494" s="1"/>
      <c r="F8494" s="1" t="str">
        <f>IFERROR(__xludf.DUMMYFUNCTION("""COMPUTED_VALUE"""),"2022-03-06 12:12:38 UTC")</f>
        <v>2022-03-06 12:12:38 UTC</v>
      </c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</row>
    <row r="8495">
      <c r="A8495" s="2" t="s">
        <v>9100</v>
      </c>
      <c r="B8495" s="1"/>
      <c r="C8495" s="1"/>
      <c r="D8495" s="1"/>
      <c r="E8495" s="1"/>
      <c r="F8495" s="1" t="str">
        <f>IFERROR(__xludf.DUMMYFUNCTION("""COMPUTED_VALUE"""),"2022-03-06 11:42:26 UTC")</f>
        <v>2022-03-06 11:42:26 UTC</v>
      </c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</row>
    <row r="8496">
      <c r="A8496" s="2" t="s">
        <v>9101</v>
      </c>
      <c r="B8496" s="1"/>
      <c r="C8496" s="1"/>
      <c r="D8496" s="1"/>
      <c r="E8496" s="1"/>
      <c r="F8496" s="1" t="str">
        <f>IFERROR(__xludf.DUMMYFUNCTION("""COMPUTED_VALUE"""),"2022-03-06 11:40:35 UTC")</f>
        <v>2022-03-06 11:40:35 UTC</v>
      </c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</row>
    <row r="8497">
      <c r="A8497" s="2" t="s">
        <v>9102</v>
      </c>
      <c r="B8497" s="1"/>
      <c r="C8497" s="1"/>
      <c r="D8497" s="1"/>
      <c r="E8497" s="1"/>
      <c r="F8497" s="1" t="str">
        <f>IFERROR(__xludf.DUMMYFUNCTION("""COMPUTED_VALUE"""),"2022-03-06 11:10:50 UTC")</f>
        <v>2022-03-06 11:10:50 UTC</v>
      </c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</row>
    <row r="8498">
      <c r="A8498" s="2" t="s">
        <v>9103</v>
      </c>
      <c r="B8498" s="1"/>
      <c r="C8498" s="1"/>
      <c r="D8498" s="1"/>
      <c r="E8498" s="1"/>
      <c r="F8498" s="1" t="str">
        <f>IFERROR(__xludf.DUMMYFUNCTION("""COMPUTED_VALUE"""),"2022-03-06 11:10:18 UTC")</f>
        <v>2022-03-06 11:10:18 UTC</v>
      </c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</row>
    <row r="8499">
      <c r="A8499" s="2" t="s">
        <v>9104</v>
      </c>
      <c r="B8499" s="1"/>
      <c r="C8499" s="1"/>
      <c r="D8499" s="1"/>
      <c r="E8499" s="1"/>
      <c r="F8499" s="1" t="str">
        <f>IFERROR(__xludf.DUMMYFUNCTION("""COMPUTED_VALUE"""),"2022-03-06 10:09:17 UTC")</f>
        <v>2022-03-06 10:09:17 UTC</v>
      </c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</row>
    <row r="8500">
      <c r="A8500" s="2" t="s">
        <v>9105</v>
      </c>
      <c r="B8500" s="1"/>
      <c r="C8500" s="1"/>
      <c r="D8500" s="1"/>
      <c r="E8500" s="1"/>
      <c r="F8500" s="1" t="str">
        <f>IFERROR(__xludf.DUMMYFUNCTION("""COMPUTED_VALUE"""),"2022-03-06 10:08:39 UTC")</f>
        <v>2022-03-06 10:08:39 UTC</v>
      </c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</row>
    <row r="8501">
      <c r="A8501" s="2" t="s">
        <v>9106</v>
      </c>
      <c r="B8501" s="1"/>
      <c r="C8501" s="1"/>
      <c r="D8501" s="1"/>
      <c r="E8501" s="1"/>
      <c r="F8501" s="1" t="str">
        <f>IFERROR(__xludf.DUMMYFUNCTION("""COMPUTED_VALUE"""),"2022-03-06 10:06:18 UTC")</f>
        <v>2022-03-06 10:06:18 UTC</v>
      </c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</row>
    <row r="8502">
      <c r="A8502" s="2" t="s">
        <v>9107</v>
      </c>
      <c r="B8502" s="1"/>
      <c r="C8502" s="1"/>
      <c r="D8502" s="1"/>
      <c r="E8502" s="1"/>
      <c r="F8502" s="1" t="str">
        <f>IFERROR(__xludf.DUMMYFUNCTION("""COMPUTED_VALUE"""),"2022-03-06 10:05:09 UTC")</f>
        <v>2022-03-06 10:05:09 UTC</v>
      </c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</row>
    <row r="8503">
      <c r="A8503" s="2" t="s">
        <v>9108</v>
      </c>
      <c r="B8503" s="1"/>
      <c r="C8503" s="1"/>
      <c r="D8503" s="1"/>
      <c r="E8503" s="1"/>
      <c r="F8503" s="1" t="str">
        <f>IFERROR(__xludf.DUMMYFUNCTION("""COMPUTED_VALUE"""),"2022-03-06 10:02:47 UTC")</f>
        <v>2022-03-06 10:02:47 UTC</v>
      </c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1"/>
      <c r="Z8503" s="1"/>
    </row>
    <row r="8504">
      <c r="A8504" s="2" t="s">
        <v>9109</v>
      </c>
      <c r="B8504" s="1"/>
      <c r="C8504" s="1"/>
      <c r="D8504" s="1"/>
      <c r="E8504" s="1"/>
      <c r="F8504" s="1" t="str">
        <f>IFERROR(__xludf.DUMMYFUNCTION("""COMPUTED_VALUE"""),"2022-03-06 10:01:30 UTC")</f>
        <v>2022-03-06 10:01:30 UTC</v>
      </c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</row>
    <row r="8505">
      <c r="A8505" s="2" t="s">
        <v>9110</v>
      </c>
      <c r="B8505" s="1"/>
      <c r="C8505" s="1"/>
      <c r="D8505" s="1"/>
      <c r="E8505" s="1"/>
      <c r="F8505" s="1" t="str">
        <f>IFERROR(__xludf.DUMMYFUNCTION("""COMPUTED_VALUE"""),"2022-03-06 10:00:57 UTC")</f>
        <v>2022-03-06 10:00:57 UTC</v>
      </c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</row>
    <row r="8506">
      <c r="A8506" s="2" t="s">
        <v>9111</v>
      </c>
      <c r="B8506" s="1"/>
      <c r="C8506" s="1"/>
      <c r="D8506" s="1"/>
      <c r="E8506" s="1"/>
      <c r="F8506" s="1" t="str">
        <f>IFERROR(__xludf.DUMMYFUNCTION("""COMPUTED_VALUE"""),"2022-03-06 10:00:43 UTC")</f>
        <v>2022-03-06 10:00:43 UTC</v>
      </c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</row>
    <row r="8507">
      <c r="A8507" s="2" t="s">
        <v>9112</v>
      </c>
      <c r="B8507" s="1"/>
      <c r="C8507" s="1"/>
      <c r="D8507" s="1"/>
      <c r="E8507" s="1"/>
      <c r="F8507" s="1" t="str">
        <f>IFERROR(__xludf.DUMMYFUNCTION("""COMPUTED_VALUE"""),"2022-03-06 09:59:54 UTC")</f>
        <v>2022-03-06 09:59:54 UTC</v>
      </c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</row>
    <row r="8508">
      <c r="A8508" s="2" t="s">
        <v>9113</v>
      </c>
      <c r="B8508" s="1"/>
      <c r="C8508" s="1"/>
      <c r="D8508" s="1"/>
      <c r="E8508" s="1"/>
      <c r="F8508" s="1" t="str">
        <f>IFERROR(__xludf.DUMMYFUNCTION("""COMPUTED_VALUE"""),"2022-03-06 09:59:25 UTC")</f>
        <v>2022-03-06 09:59:25 UTC</v>
      </c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</row>
    <row r="8509">
      <c r="A8509" s="2" t="s">
        <v>9114</v>
      </c>
      <c r="B8509" s="1"/>
      <c r="C8509" s="1"/>
      <c r="D8509" s="1"/>
      <c r="E8509" s="1"/>
      <c r="F8509" s="1" t="str">
        <f>IFERROR(__xludf.DUMMYFUNCTION("""COMPUTED_VALUE"""),"2022-03-06 09:59:12 UTC")</f>
        <v>2022-03-06 09:59:12 UTC</v>
      </c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</row>
    <row r="8510">
      <c r="A8510" s="2" t="s">
        <v>9115</v>
      </c>
      <c r="B8510" s="1"/>
      <c r="C8510" s="1"/>
      <c r="D8510" s="1"/>
      <c r="E8510" s="1"/>
      <c r="F8510" s="1" t="str">
        <f>IFERROR(__xludf.DUMMYFUNCTION("""COMPUTED_VALUE"""),"2022-03-06 09:58:29 UTC")</f>
        <v>2022-03-06 09:58:29 UTC</v>
      </c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</row>
    <row r="8511">
      <c r="A8511" s="2" t="s">
        <v>9116</v>
      </c>
      <c r="B8511" s="1"/>
      <c r="C8511" s="1"/>
      <c r="D8511" s="1"/>
      <c r="E8511" s="1"/>
      <c r="F8511" s="1" t="str">
        <f>IFERROR(__xludf.DUMMYFUNCTION("""COMPUTED_VALUE"""),"2022-03-06 09:58:15 UTC")</f>
        <v>2022-03-06 09:58:15 UTC</v>
      </c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</row>
    <row r="8512">
      <c r="A8512" s="2" t="s">
        <v>9117</v>
      </c>
      <c r="B8512" s="1"/>
      <c r="C8512" s="1"/>
      <c r="D8512" s="1"/>
      <c r="E8512" s="1"/>
      <c r="F8512" s="1" t="str">
        <f>IFERROR(__xludf.DUMMYFUNCTION("""COMPUTED_VALUE"""),"2022-03-06 09:49:55 UTC")</f>
        <v>2022-03-06 09:49:55 UTC</v>
      </c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</row>
    <row r="8513">
      <c r="A8513" s="2" t="s">
        <v>9118</v>
      </c>
      <c r="B8513" s="1"/>
      <c r="C8513" s="1"/>
      <c r="D8513" s="1"/>
      <c r="E8513" s="1"/>
      <c r="F8513" s="1" t="str">
        <f>IFERROR(__xludf.DUMMYFUNCTION("""COMPUTED_VALUE"""),"2022-03-06 08:30:36 UTC")</f>
        <v>2022-03-06 08:30:36 UTC</v>
      </c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</row>
    <row r="8514">
      <c r="A8514" s="2" t="s">
        <v>9119</v>
      </c>
      <c r="B8514" s="1"/>
      <c r="C8514" s="1"/>
      <c r="D8514" s="1"/>
      <c r="E8514" s="1"/>
      <c r="F8514" s="1" t="str">
        <f>IFERROR(__xludf.DUMMYFUNCTION("""COMPUTED_VALUE"""),"2022-03-06 08:16:12 UTC")</f>
        <v>2022-03-06 08:16:12 UTC</v>
      </c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</row>
    <row r="8515">
      <c r="A8515" s="2" t="s">
        <v>9120</v>
      </c>
      <c r="B8515" s="1"/>
      <c r="C8515" s="1"/>
      <c r="D8515" s="1"/>
      <c r="E8515" s="1"/>
      <c r="F8515" s="1" t="str">
        <f>IFERROR(__xludf.DUMMYFUNCTION("""COMPUTED_VALUE"""),"2022-03-06 04:42:16 UTC")</f>
        <v>2022-03-06 04:42:16 UTC</v>
      </c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</row>
    <row r="8516">
      <c r="A8516" s="2" t="s">
        <v>9121</v>
      </c>
      <c r="B8516" s="1"/>
      <c r="C8516" s="1"/>
      <c r="D8516" s="1"/>
      <c r="E8516" s="1"/>
      <c r="F8516" s="1" t="str">
        <f>IFERROR(__xludf.DUMMYFUNCTION("""COMPUTED_VALUE"""),"2022-03-06 04:18:39 UTC")</f>
        <v>2022-03-06 04:18:39 UTC</v>
      </c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</row>
    <row r="8517">
      <c r="A8517" s="2" t="s">
        <v>9122</v>
      </c>
      <c r="B8517" s="1"/>
      <c r="C8517" s="1"/>
      <c r="D8517" s="1"/>
      <c r="E8517" s="1"/>
      <c r="F8517" s="1" t="str">
        <f>IFERROR(__xludf.DUMMYFUNCTION("""COMPUTED_VALUE"""),"2022-03-06 03:53:18 UTC")</f>
        <v>2022-03-06 03:53:18 UTC</v>
      </c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</row>
    <row r="8518">
      <c r="A8518" s="2" t="s">
        <v>9123</v>
      </c>
      <c r="B8518" s="1"/>
      <c r="C8518" s="1"/>
      <c r="D8518" s="1"/>
      <c r="E8518" s="1"/>
      <c r="F8518" s="1" t="str">
        <f>IFERROR(__xludf.DUMMYFUNCTION("""COMPUTED_VALUE"""),"2022-03-06 03:52:54 UTC")</f>
        <v>2022-03-06 03:52:54 UTC</v>
      </c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</row>
    <row r="8519">
      <c r="A8519" s="2" t="s">
        <v>9124</v>
      </c>
      <c r="B8519" s="1"/>
      <c r="C8519" s="1"/>
      <c r="D8519" s="1"/>
      <c r="E8519" s="1"/>
      <c r="F8519" s="1" t="str">
        <f>IFERROR(__xludf.DUMMYFUNCTION("""COMPUTED_VALUE"""),"2022-03-06 03:52:23 UTC")</f>
        <v>2022-03-06 03:52:23 UTC</v>
      </c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</row>
    <row r="8520">
      <c r="A8520" s="2" t="s">
        <v>9125</v>
      </c>
      <c r="B8520" s="1"/>
      <c r="C8520" s="1"/>
      <c r="D8520" s="1"/>
      <c r="E8520" s="1"/>
      <c r="F8520" s="1" t="str">
        <f>IFERROR(__xludf.DUMMYFUNCTION("""COMPUTED_VALUE"""),"2022-03-06 03:51:23 UTC")</f>
        <v>2022-03-06 03:51:23 UTC</v>
      </c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</row>
    <row r="8521">
      <c r="A8521" s="2" t="s">
        <v>9126</v>
      </c>
      <c r="B8521" s="1"/>
      <c r="C8521" s="1"/>
      <c r="D8521" s="1"/>
      <c r="E8521" s="1"/>
      <c r="F8521" s="1" t="str">
        <f>IFERROR(__xludf.DUMMYFUNCTION("""COMPUTED_VALUE"""),"2022-03-06 03:42:02 UTC")</f>
        <v>2022-03-06 03:42:02 UTC</v>
      </c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</row>
    <row r="8522">
      <c r="A8522" s="2" t="s">
        <v>9127</v>
      </c>
      <c r="B8522" s="1"/>
      <c r="C8522" s="1"/>
      <c r="D8522" s="1"/>
      <c r="E8522" s="1"/>
      <c r="F8522" s="1" t="str">
        <f>IFERROR(__xludf.DUMMYFUNCTION("""COMPUTED_VALUE"""),"2022-03-06 03:37:55 UTC")</f>
        <v>2022-03-06 03:37:55 UTC</v>
      </c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</row>
    <row r="8523">
      <c r="A8523" s="2" t="s">
        <v>9128</v>
      </c>
      <c r="B8523" s="1"/>
      <c r="C8523" s="1"/>
      <c r="D8523" s="1"/>
      <c r="E8523" s="1"/>
      <c r="F8523" s="1" t="str">
        <f>IFERROR(__xludf.DUMMYFUNCTION("""COMPUTED_VALUE"""),"2022-03-06 03:15:56 UTC")</f>
        <v>2022-03-06 03:15:56 UTC</v>
      </c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</row>
    <row r="8524">
      <c r="A8524" s="2" t="s">
        <v>9129</v>
      </c>
      <c r="B8524" s="1"/>
      <c r="C8524" s="1"/>
      <c r="D8524" s="1"/>
      <c r="E8524" s="1"/>
      <c r="F8524" s="1" t="str">
        <f>IFERROR(__xludf.DUMMYFUNCTION("""COMPUTED_VALUE"""),"2022-03-06 02:58:13 UTC")</f>
        <v>2022-03-06 02:58:13 UTC</v>
      </c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</row>
    <row r="8525">
      <c r="A8525" s="2" t="s">
        <v>9130</v>
      </c>
      <c r="B8525" s="1"/>
      <c r="C8525" s="1"/>
      <c r="D8525" s="1"/>
      <c r="E8525" s="1"/>
      <c r="F8525" s="1" t="str">
        <f>IFERROR(__xludf.DUMMYFUNCTION("""COMPUTED_VALUE"""),"2022-03-06 02:44:05 UTC")</f>
        <v>2022-03-06 02:44:05 UTC</v>
      </c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</row>
    <row r="8526">
      <c r="A8526" s="2" t="s">
        <v>9131</v>
      </c>
      <c r="B8526" s="1"/>
      <c r="C8526" s="1"/>
      <c r="D8526" s="1"/>
      <c r="E8526" s="1"/>
      <c r="F8526" s="1" t="str">
        <f>IFERROR(__xludf.DUMMYFUNCTION("""COMPUTED_VALUE"""),"2022-03-06 02:15:03 UTC")</f>
        <v>2022-03-06 02:15:03 UTC</v>
      </c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</row>
    <row r="8527">
      <c r="A8527" s="2" t="s">
        <v>9132</v>
      </c>
      <c r="B8527" s="1"/>
      <c r="C8527" s="1"/>
      <c r="D8527" s="1"/>
      <c r="E8527" s="1"/>
      <c r="F8527" s="1" t="str">
        <f>IFERROR(__xludf.DUMMYFUNCTION("""COMPUTED_VALUE"""),"2022-03-06 01:45:42 UTC")</f>
        <v>2022-03-06 01:45:42 UTC</v>
      </c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</row>
    <row r="8528">
      <c r="A8528" s="2" t="s">
        <v>9133</v>
      </c>
      <c r="B8528" s="1"/>
      <c r="C8528" s="1"/>
      <c r="D8528" s="1"/>
      <c r="E8528" s="1"/>
      <c r="F8528" s="1" t="str">
        <f>IFERROR(__xludf.DUMMYFUNCTION("""COMPUTED_VALUE"""),"2022-03-05 16:49:09 UTC")</f>
        <v>2022-03-05 16:49:09 UTC</v>
      </c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</row>
    <row r="8529">
      <c r="A8529" s="2" t="s">
        <v>9134</v>
      </c>
      <c r="B8529" s="1"/>
      <c r="C8529" s="1"/>
      <c r="D8529" s="1"/>
      <c r="E8529" s="1"/>
      <c r="F8529" s="1" t="str">
        <f>IFERROR(__xludf.DUMMYFUNCTION("""COMPUTED_VALUE"""),"2022-03-05 16:25:01 UTC")</f>
        <v>2022-03-05 16:25:01 UTC</v>
      </c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</row>
    <row r="8530">
      <c r="A8530" s="2" t="s">
        <v>9135</v>
      </c>
      <c r="B8530" s="1"/>
      <c r="C8530" s="1"/>
      <c r="D8530" s="1"/>
      <c r="E8530" s="1"/>
      <c r="F8530" s="1" t="str">
        <f>IFERROR(__xludf.DUMMYFUNCTION("""COMPUTED_VALUE"""),"2022-03-05 14:35:58 UTC")</f>
        <v>2022-03-05 14:35:58 UTC</v>
      </c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</row>
    <row r="8531">
      <c r="A8531" s="2" t="s">
        <v>9136</v>
      </c>
      <c r="B8531" s="1"/>
      <c r="C8531" s="1"/>
      <c r="D8531" s="1"/>
      <c r="E8531" s="1"/>
      <c r="F8531" s="1" t="str">
        <f>IFERROR(__xludf.DUMMYFUNCTION("""COMPUTED_VALUE"""),"2022-03-05 14:05:49 UTC")</f>
        <v>2022-03-05 14:05:49 UTC</v>
      </c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</row>
    <row r="8532">
      <c r="A8532" s="2" t="s">
        <v>9137</v>
      </c>
      <c r="B8532" s="1"/>
      <c r="C8532" s="1"/>
      <c r="D8532" s="1"/>
      <c r="E8532" s="1"/>
      <c r="F8532" s="1" t="str">
        <f>IFERROR(__xludf.DUMMYFUNCTION("""COMPUTED_VALUE"""),"2022-03-05 14:01:16 UTC")</f>
        <v>2022-03-05 14:01:16 UTC</v>
      </c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</row>
    <row r="8533">
      <c r="A8533" s="2" t="s">
        <v>9137</v>
      </c>
      <c r="B8533" s="1"/>
      <c r="C8533" s="1"/>
      <c r="D8533" s="1"/>
      <c r="E8533" s="1"/>
      <c r="F8533" s="1" t="str">
        <f>IFERROR(__xludf.DUMMYFUNCTION("""COMPUTED_VALUE"""),"2022-03-05 14:01:16 UTC")</f>
        <v>2022-03-05 14:01:16 UTC</v>
      </c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</row>
    <row r="8534">
      <c r="A8534" s="2" t="s">
        <v>9138</v>
      </c>
      <c r="B8534" s="1"/>
      <c r="C8534" s="1"/>
      <c r="D8534" s="1"/>
      <c r="E8534" s="1"/>
      <c r="F8534" s="1" t="str">
        <f>IFERROR(__xludf.DUMMYFUNCTION("""COMPUTED_VALUE"""),"2022-03-05 14:00:41 UTC")</f>
        <v>2022-03-05 14:00:41 UTC</v>
      </c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</row>
    <row r="8535">
      <c r="A8535" s="2" t="s">
        <v>9139</v>
      </c>
      <c r="B8535" s="1"/>
      <c r="C8535" s="1"/>
      <c r="D8535" s="1"/>
      <c r="E8535" s="1"/>
      <c r="F8535" s="1" t="str">
        <f>IFERROR(__xludf.DUMMYFUNCTION("""COMPUTED_VALUE"""),"2022-03-05 13:49:45 UTC")</f>
        <v>2022-03-05 13:49:45 UTC</v>
      </c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</row>
    <row r="8536">
      <c r="A8536" s="2" t="s">
        <v>9140</v>
      </c>
      <c r="B8536" s="1"/>
      <c r="C8536" s="1"/>
      <c r="D8536" s="1"/>
      <c r="E8536" s="1"/>
      <c r="F8536" s="1" t="str">
        <f>IFERROR(__xludf.DUMMYFUNCTION("""COMPUTED_VALUE"""),"2022-03-05 13:49:26 UTC")</f>
        <v>2022-03-05 13:49:26 UTC</v>
      </c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</row>
    <row r="8537">
      <c r="A8537" s="2" t="s">
        <v>9141</v>
      </c>
      <c r="B8537" s="1"/>
      <c r="C8537" s="1"/>
      <c r="D8537" s="1"/>
      <c r="E8537" s="1"/>
      <c r="F8537" s="1" t="str">
        <f>IFERROR(__xludf.DUMMYFUNCTION("""COMPUTED_VALUE"""),"2022-03-05 13:46:10 UTC")</f>
        <v>2022-03-05 13:46:10 UTC</v>
      </c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</row>
    <row r="8538">
      <c r="A8538" s="2" t="s">
        <v>9142</v>
      </c>
      <c r="B8538" s="1"/>
      <c r="C8538" s="1"/>
      <c r="D8538" s="1"/>
      <c r="E8538" s="1"/>
      <c r="F8538" s="1" t="str">
        <f>IFERROR(__xludf.DUMMYFUNCTION("""COMPUTED_VALUE"""),"2022-03-05 13:45:41 UTC")</f>
        <v>2022-03-05 13:45:41 UTC</v>
      </c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</row>
    <row r="8539">
      <c r="A8539" s="2" t="s">
        <v>9143</v>
      </c>
      <c r="B8539" s="1"/>
      <c r="C8539" s="1"/>
      <c r="D8539" s="1"/>
      <c r="E8539" s="1"/>
      <c r="F8539" s="1" t="str">
        <f>IFERROR(__xludf.DUMMYFUNCTION("""COMPUTED_VALUE"""),"2022-03-05 13:42:30 UTC")</f>
        <v>2022-03-05 13:42:30 UTC</v>
      </c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</row>
    <row r="8540">
      <c r="A8540" s="2" t="s">
        <v>9144</v>
      </c>
      <c r="B8540" s="1"/>
      <c r="C8540" s="1"/>
      <c r="D8540" s="1"/>
      <c r="E8540" s="1"/>
      <c r="F8540" s="1" t="str">
        <f>IFERROR(__xludf.DUMMYFUNCTION("""COMPUTED_VALUE"""),"2022-03-05 13:02:53 UTC")</f>
        <v>2022-03-05 13:02:53 UTC</v>
      </c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</row>
    <row r="8541">
      <c r="A8541" s="2" t="s">
        <v>9145</v>
      </c>
      <c r="B8541" s="1"/>
      <c r="C8541" s="1"/>
      <c r="D8541" s="1"/>
      <c r="E8541" s="1"/>
      <c r="F8541" s="1" t="str">
        <f>IFERROR(__xludf.DUMMYFUNCTION("""COMPUTED_VALUE"""),"2022-03-05 12:58:10 UTC")</f>
        <v>2022-03-05 12:58:10 UTC</v>
      </c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</row>
    <row r="8542">
      <c r="A8542" s="2" t="s">
        <v>9146</v>
      </c>
      <c r="B8542" s="1"/>
      <c r="C8542" s="1"/>
      <c r="D8542" s="1"/>
      <c r="E8542" s="1"/>
      <c r="F8542" s="1" t="str">
        <f>IFERROR(__xludf.DUMMYFUNCTION("""COMPUTED_VALUE"""),"2022-03-05 12:49:06 UTC")</f>
        <v>2022-03-05 12:49:06 UTC</v>
      </c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</row>
    <row r="8543">
      <c r="A8543" s="2" t="s">
        <v>9147</v>
      </c>
      <c r="B8543" s="1"/>
      <c r="C8543" s="1"/>
      <c r="D8543" s="1"/>
      <c r="E8543" s="1"/>
      <c r="F8543" s="1" t="str">
        <f>IFERROR(__xludf.DUMMYFUNCTION("""COMPUTED_VALUE"""),"2022-03-05 12:04:13 UTC")</f>
        <v>2022-03-05 12:04:13 UTC</v>
      </c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1"/>
      <c r="Z8543" s="1"/>
    </row>
    <row r="8544">
      <c r="A8544" s="2" t="s">
        <v>9148</v>
      </c>
      <c r="B8544" s="1"/>
      <c r="C8544" s="1"/>
      <c r="D8544" s="1"/>
      <c r="E8544" s="1"/>
      <c r="F8544" s="1" t="str">
        <f>IFERROR(__xludf.DUMMYFUNCTION("""COMPUTED_VALUE"""),"2022-03-05 10:38:51 UTC")</f>
        <v>2022-03-05 10:38:51 UTC</v>
      </c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1"/>
      <c r="Z8544" s="1"/>
    </row>
    <row r="8545">
      <c r="A8545" s="2" t="s">
        <v>9149</v>
      </c>
      <c r="B8545" s="1"/>
      <c r="C8545" s="1"/>
      <c r="D8545" s="1"/>
      <c r="E8545" s="1"/>
      <c r="F8545" s="1" t="str">
        <f>IFERROR(__xludf.DUMMYFUNCTION("""COMPUTED_VALUE"""),"2022-03-05 10:16:15 UTC")</f>
        <v>2022-03-05 10:16:15 UTC</v>
      </c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1"/>
      <c r="Z8545" s="1"/>
    </row>
    <row r="8546">
      <c r="A8546" s="2" t="s">
        <v>9150</v>
      </c>
      <c r="B8546" s="1"/>
      <c r="C8546" s="1"/>
      <c r="D8546" s="1"/>
      <c r="E8546" s="1"/>
      <c r="F8546" s="1" t="str">
        <f>IFERROR(__xludf.DUMMYFUNCTION("""COMPUTED_VALUE"""),"2022-03-05 10:15:40 UTC")</f>
        <v>2022-03-05 10:15:40 UTC</v>
      </c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1"/>
      <c r="Z8546" s="1"/>
    </row>
    <row r="8547">
      <c r="A8547" s="2" t="s">
        <v>9151</v>
      </c>
      <c r="B8547" s="1"/>
      <c r="C8547" s="1"/>
      <c r="D8547" s="1"/>
      <c r="E8547" s="1"/>
      <c r="F8547" s="1" t="str">
        <f>IFERROR(__xludf.DUMMYFUNCTION("""COMPUTED_VALUE"""),"2022-03-05 09:44:11 UTC")</f>
        <v>2022-03-05 09:44:11 UTC</v>
      </c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1"/>
      <c r="Z8547" s="1"/>
    </row>
    <row r="8548">
      <c r="A8548" s="2" t="s">
        <v>9152</v>
      </c>
      <c r="B8548" s="1"/>
      <c r="C8548" s="1"/>
      <c r="D8548" s="1"/>
      <c r="E8548" s="1"/>
      <c r="F8548" s="1" t="str">
        <f>IFERROR(__xludf.DUMMYFUNCTION("""COMPUTED_VALUE"""),"2022-03-05 08:43:51 UTC")</f>
        <v>2022-03-05 08:43:51 UTC</v>
      </c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1"/>
      <c r="Z8548" s="1"/>
    </row>
    <row r="8549">
      <c r="A8549" s="2" t="s">
        <v>9153</v>
      </c>
      <c r="B8549" s="1"/>
      <c r="C8549" s="1"/>
      <c r="D8549" s="1"/>
      <c r="E8549" s="1"/>
      <c r="F8549" s="1" t="str">
        <f>IFERROR(__xludf.DUMMYFUNCTION("""COMPUTED_VALUE"""),"2022-03-05 08:43:20 UTC")</f>
        <v>2022-03-05 08:43:20 UTC</v>
      </c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1"/>
      <c r="Z8549" s="1"/>
    </row>
    <row r="8550">
      <c r="A8550" s="2" t="s">
        <v>9154</v>
      </c>
      <c r="B8550" s="1"/>
      <c r="C8550" s="1"/>
      <c r="D8550" s="1"/>
      <c r="E8550" s="1"/>
      <c r="F8550" s="1" t="str">
        <f>IFERROR(__xludf.DUMMYFUNCTION("""COMPUTED_VALUE"""),"2022-03-05 08:00:46 UTC")</f>
        <v>2022-03-05 08:00:46 UTC</v>
      </c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</row>
    <row r="8551">
      <c r="A8551" s="2" t="s">
        <v>9155</v>
      </c>
      <c r="B8551" s="1"/>
      <c r="C8551" s="1"/>
      <c r="D8551" s="1"/>
      <c r="E8551" s="1"/>
      <c r="F8551" s="1" t="str">
        <f>IFERROR(__xludf.DUMMYFUNCTION("""COMPUTED_VALUE"""),"2022-03-05 07:53:50 UTC")</f>
        <v>2022-03-05 07:53:50 UTC</v>
      </c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</row>
    <row r="8552">
      <c r="A8552" s="2" t="s">
        <v>9156</v>
      </c>
      <c r="B8552" s="1"/>
      <c r="C8552" s="1"/>
      <c r="D8552" s="1"/>
      <c r="E8552" s="1"/>
      <c r="F8552" s="1" t="str">
        <f>IFERROR(__xludf.DUMMYFUNCTION("""COMPUTED_VALUE"""),"2022-03-05 07:34:06 UTC")</f>
        <v>2022-03-05 07:34:06 UTC</v>
      </c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1"/>
      <c r="Z8552" s="1"/>
    </row>
    <row r="8553">
      <c r="A8553" s="2" t="s">
        <v>9157</v>
      </c>
      <c r="B8553" s="1"/>
      <c r="C8553" s="1"/>
      <c r="D8553" s="1"/>
      <c r="E8553" s="1"/>
      <c r="F8553" s="1" t="str">
        <f>IFERROR(__xludf.DUMMYFUNCTION("""COMPUTED_VALUE"""),"2022-03-05 07:31:27 UTC")</f>
        <v>2022-03-05 07:31:27 UTC</v>
      </c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</row>
    <row r="8554">
      <c r="A8554" s="2" t="s">
        <v>9158</v>
      </c>
      <c r="B8554" s="1"/>
      <c r="C8554" s="1"/>
      <c r="D8554" s="1"/>
      <c r="E8554" s="1"/>
      <c r="F8554" s="1" t="str">
        <f>IFERROR(__xludf.DUMMYFUNCTION("""COMPUTED_VALUE"""),"2022-03-05 07:29:33 UTC")</f>
        <v>2022-03-05 07:29:33 UTC</v>
      </c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1"/>
      <c r="Z8554" s="1"/>
    </row>
    <row r="8555">
      <c r="A8555" s="2" t="s">
        <v>9159</v>
      </c>
      <c r="B8555" s="1"/>
      <c r="C8555" s="1"/>
      <c r="D8555" s="1"/>
      <c r="E8555" s="1"/>
      <c r="F8555" s="1" t="str">
        <f>IFERROR(__xludf.DUMMYFUNCTION("""COMPUTED_VALUE"""),"2022-03-05 07:16:16 UTC")</f>
        <v>2022-03-05 07:16:16 UTC</v>
      </c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</row>
    <row r="8556">
      <c r="A8556" s="2" t="s">
        <v>9160</v>
      </c>
      <c r="B8556" s="1"/>
      <c r="C8556" s="1"/>
      <c r="D8556" s="1"/>
      <c r="E8556" s="1"/>
      <c r="F8556" s="1" t="str">
        <f>IFERROR(__xludf.DUMMYFUNCTION("""COMPUTED_VALUE"""),"2022-03-05 07:02:44 UTC")</f>
        <v>2022-03-05 07:02:44 UTC</v>
      </c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</row>
    <row r="8557">
      <c r="A8557" s="2" t="s">
        <v>9161</v>
      </c>
      <c r="B8557" s="1"/>
      <c r="C8557" s="1"/>
      <c r="D8557" s="1"/>
      <c r="E8557" s="1"/>
      <c r="F8557" s="1" t="str">
        <f>IFERROR(__xludf.DUMMYFUNCTION("""COMPUTED_VALUE"""),"2022-03-05 06:52:00 UTC")</f>
        <v>2022-03-05 06:52:00 UTC</v>
      </c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1"/>
      <c r="Z8557" s="1"/>
    </row>
    <row r="8558">
      <c r="A8558" s="2" t="s">
        <v>9162</v>
      </c>
      <c r="B8558" s="1"/>
      <c r="C8558" s="1"/>
      <c r="D8558" s="1"/>
      <c r="E8558" s="1"/>
      <c r="F8558" s="1" t="str">
        <f>IFERROR(__xludf.DUMMYFUNCTION("""COMPUTED_VALUE"""),"2022-03-05 06:50:34 UTC")</f>
        <v>2022-03-05 06:50:34 UTC</v>
      </c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1"/>
      <c r="Z8558" s="1"/>
    </row>
    <row r="8559">
      <c r="A8559" s="2" t="s">
        <v>9163</v>
      </c>
      <c r="B8559" s="1"/>
      <c r="C8559" s="1"/>
      <c r="D8559" s="1"/>
      <c r="E8559" s="1"/>
      <c r="F8559" s="1" t="str">
        <f>IFERROR(__xludf.DUMMYFUNCTION("""COMPUTED_VALUE"""),"2022-03-05 06:33:13 UTC")</f>
        <v>2022-03-05 06:33:13 UTC</v>
      </c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1"/>
      <c r="Z8559" s="1"/>
    </row>
    <row r="8560">
      <c r="A8560" s="2" t="s">
        <v>9164</v>
      </c>
      <c r="B8560" s="1"/>
      <c r="C8560" s="1"/>
      <c r="D8560" s="1"/>
      <c r="E8560" s="1"/>
      <c r="F8560" s="1" t="str">
        <f>IFERROR(__xludf.DUMMYFUNCTION("""COMPUTED_VALUE"""),"2022-03-05 06:32:30 UTC")</f>
        <v>2022-03-05 06:32:30 UTC</v>
      </c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1"/>
      <c r="Z8560" s="1"/>
    </row>
    <row r="8561">
      <c r="A8561" s="2" t="s">
        <v>9165</v>
      </c>
      <c r="B8561" s="1"/>
      <c r="C8561" s="1"/>
      <c r="D8561" s="1"/>
      <c r="E8561" s="1"/>
      <c r="F8561" s="1" t="str">
        <f>IFERROR(__xludf.DUMMYFUNCTION("""COMPUTED_VALUE"""),"2022-03-05 05:10:07 UTC")</f>
        <v>2022-03-05 05:10:07 UTC</v>
      </c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</row>
    <row r="8562">
      <c r="A8562" s="2" t="s">
        <v>9166</v>
      </c>
      <c r="B8562" s="1"/>
      <c r="C8562" s="1"/>
      <c r="D8562" s="1"/>
      <c r="E8562" s="1"/>
      <c r="F8562" s="1" t="str">
        <f>IFERROR(__xludf.DUMMYFUNCTION("""COMPUTED_VALUE"""),"2022-03-05 05:01:26 UTC")</f>
        <v>2022-03-05 05:01:26 UTC</v>
      </c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1"/>
      <c r="Z8562" s="1"/>
    </row>
    <row r="8563">
      <c r="A8563" s="2" t="s">
        <v>9167</v>
      </c>
      <c r="B8563" s="1"/>
      <c r="C8563" s="1"/>
      <c r="D8563" s="1"/>
      <c r="E8563" s="1"/>
      <c r="F8563" s="1" t="str">
        <f>IFERROR(__xludf.DUMMYFUNCTION("""COMPUTED_VALUE"""),"2022-03-05 04:39:10 UTC")</f>
        <v>2022-03-05 04:39:10 UTC</v>
      </c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1"/>
      <c r="Z8563" s="1"/>
    </row>
    <row r="8564">
      <c r="A8564" s="2" t="s">
        <v>9168</v>
      </c>
      <c r="B8564" s="1"/>
      <c r="C8564" s="1"/>
      <c r="D8564" s="1"/>
      <c r="E8564" s="1"/>
      <c r="F8564" s="1" t="str">
        <f>IFERROR(__xludf.DUMMYFUNCTION("""COMPUTED_VALUE"""),"2022-03-05 04:17:10 UTC")</f>
        <v>2022-03-05 04:17:10 UTC</v>
      </c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1"/>
      <c r="Z8564" s="1"/>
    </row>
    <row r="8565">
      <c r="A8565" s="2" t="s">
        <v>9169</v>
      </c>
      <c r="B8565" s="1"/>
      <c r="C8565" s="1"/>
      <c r="D8565" s="1"/>
      <c r="E8565" s="1"/>
      <c r="F8565" s="1" t="str">
        <f>IFERROR(__xludf.DUMMYFUNCTION("""COMPUTED_VALUE"""),"2022-03-05 04:17:02 UTC")</f>
        <v>2022-03-05 04:17:02 UTC</v>
      </c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1"/>
      <c r="Z8565" s="1"/>
    </row>
    <row r="8566">
      <c r="A8566" s="2" t="s">
        <v>9170</v>
      </c>
      <c r="B8566" s="1"/>
      <c r="C8566" s="1"/>
      <c r="D8566" s="1"/>
      <c r="E8566" s="1"/>
      <c r="F8566" s="1" t="str">
        <f>IFERROR(__xludf.DUMMYFUNCTION("""COMPUTED_VALUE"""),"2022-03-05 03:51:43 UTC")</f>
        <v>2022-03-05 03:51:43 UTC</v>
      </c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</row>
    <row r="8567">
      <c r="A8567" s="2" t="s">
        <v>9171</v>
      </c>
      <c r="B8567" s="1"/>
      <c r="C8567" s="1"/>
      <c r="D8567" s="1"/>
      <c r="E8567" s="1"/>
      <c r="F8567" s="1" t="str">
        <f>IFERROR(__xludf.DUMMYFUNCTION("""COMPUTED_VALUE"""),"2022-03-05 03:11:01 UTC")</f>
        <v>2022-03-05 03:11:01 UTC</v>
      </c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</row>
    <row r="8568">
      <c r="A8568" s="2" t="s">
        <v>9172</v>
      </c>
      <c r="B8568" s="1"/>
      <c r="C8568" s="1"/>
      <c r="D8568" s="1"/>
      <c r="E8568" s="1"/>
      <c r="F8568" s="1" t="str">
        <f>IFERROR(__xludf.DUMMYFUNCTION("""COMPUTED_VALUE"""),"2022-03-05 03:09:11 UTC")</f>
        <v>2022-03-05 03:09:11 UTC</v>
      </c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1"/>
      <c r="Z8568" s="1"/>
    </row>
    <row r="8569">
      <c r="A8569" s="2" t="s">
        <v>9173</v>
      </c>
      <c r="B8569" s="1"/>
      <c r="C8569" s="1"/>
      <c r="D8569" s="1"/>
      <c r="E8569" s="1"/>
      <c r="F8569" s="1" t="str">
        <f>IFERROR(__xludf.DUMMYFUNCTION("""COMPUTED_VALUE"""),"2022-03-05 02:43:15 UTC")</f>
        <v>2022-03-05 02:43:15 UTC</v>
      </c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</row>
    <row r="8570">
      <c r="A8570" s="2" t="s">
        <v>9174</v>
      </c>
      <c r="B8570" s="1"/>
      <c r="C8570" s="1"/>
      <c r="D8570" s="1"/>
      <c r="E8570" s="1"/>
      <c r="F8570" s="1" t="str">
        <f>IFERROR(__xludf.DUMMYFUNCTION("""COMPUTED_VALUE"""),"2022-03-05 02:40:45 UTC")</f>
        <v>2022-03-05 02:40:45 UTC</v>
      </c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</row>
    <row r="8571">
      <c r="A8571" s="2" t="s">
        <v>9175</v>
      </c>
      <c r="B8571" s="1"/>
      <c r="C8571" s="1"/>
      <c r="D8571" s="1"/>
      <c r="E8571" s="1"/>
      <c r="F8571" s="1" t="str">
        <f>IFERROR(__xludf.DUMMYFUNCTION("""COMPUTED_VALUE"""),"2022-03-05 02:34:52 UTC")</f>
        <v>2022-03-05 02:34:52 UTC</v>
      </c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1"/>
      <c r="Z8571" s="1"/>
    </row>
    <row r="8572">
      <c r="A8572" s="2" t="s">
        <v>9176</v>
      </c>
      <c r="B8572" s="1"/>
      <c r="C8572" s="1"/>
      <c r="D8572" s="1"/>
      <c r="E8572" s="1"/>
      <c r="F8572" s="1" t="str">
        <f>IFERROR(__xludf.DUMMYFUNCTION("""COMPUTED_VALUE"""),"2022-03-05 02:29:07 UTC")</f>
        <v>2022-03-05 02:29:07 UTC</v>
      </c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1"/>
      <c r="Z8572" s="1"/>
    </row>
    <row r="8573">
      <c r="A8573" s="2" t="s">
        <v>9177</v>
      </c>
      <c r="B8573" s="1"/>
      <c r="C8573" s="1"/>
      <c r="D8573" s="1"/>
      <c r="E8573" s="1"/>
      <c r="F8573" s="1" t="str">
        <f>IFERROR(__xludf.DUMMYFUNCTION("""COMPUTED_VALUE"""),"2022-03-05 01:57:53 UTC")</f>
        <v>2022-03-05 01:57:53 UTC</v>
      </c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</row>
    <row r="8574">
      <c r="A8574" s="2" t="s">
        <v>9178</v>
      </c>
      <c r="B8574" s="1"/>
      <c r="C8574" s="1"/>
      <c r="D8574" s="1"/>
      <c r="E8574" s="1"/>
      <c r="F8574" s="1" t="str">
        <f>IFERROR(__xludf.DUMMYFUNCTION("""COMPUTED_VALUE"""),"2022-03-05 01:56:26 UTC")</f>
        <v>2022-03-05 01:56:26 UTC</v>
      </c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</row>
    <row r="8575">
      <c r="A8575" s="2" t="s">
        <v>9179</v>
      </c>
      <c r="B8575" s="1"/>
      <c r="C8575" s="1"/>
      <c r="D8575" s="1"/>
      <c r="E8575" s="1"/>
      <c r="F8575" s="1" t="str">
        <f>IFERROR(__xludf.DUMMYFUNCTION("""COMPUTED_VALUE"""),"2022-03-05 01:47:43 UTC")</f>
        <v>2022-03-05 01:47:43 UTC</v>
      </c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</row>
    <row r="8576">
      <c r="A8576" s="2" t="s">
        <v>9180</v>
      </c>
      <c r="B8576" s="1"/>
      <c r="C8576" s="1"/>
      <c r="D8576" s="1"/>
      <c r="E8576" s="1"/>
      <c r="F8576" s="1" t="str">
        <f>IFERROR(__xludf.DUMMYFUNCTION("""COMPUTED_VALUE"""),"2022-03-05 01:20:13 UTC")</f>
        <v>2022-03-05 01:20:13 UTC</v>
      </c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</row>
    <row r="8577">
      <c r="A8577" s="2" t="s">
        <v>9181</v>
      </c>
      <c r="B8577" s="1"/>
      <c r="C8577" s="1"/>
      <c r="D8577" s="1"/>
      <c r="E8577" s="1"/>
      <c r="F8577" s="1" t="str">
        <f>IFERROR(__xludf.DUMMYFUNCTION("""COMPUTED_VALUE"""),"2022-03-04 20:16:06 UTC")</f>
        <v>2022-03-04 20:16:06 UTC</v>
      </c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</row>
    <row r="8578">
      <c r="A8578" s="2" t="s">
        <v>9182</v>
      </c>
      <c r="B8578" s="1"/>
      <c r="C8578" s="1"/>
      <c r="D8578" s="1"/>
      <c r="E8578" s="1"/>
      <c r="F8578" s="1" t="str">
        <f>IFERROR(__xludf.DUMMYFUNCTION("""COMPUTED_VALUE"""),"2022-03-04 18:54:19 UTC")</f>
        <v>2022-03-04 18:54:19 UTC</v>
      </c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</row>
    <row r="8579">
      <c r="A8579" s="2" t="s">
        <v>9183</v>
      </c>
      <c r="B8579" s="1"/>
      <c r="C8579" s="1"/>
      <c r="D8579" s="1"/>
      <c r="E8579" s="1"/>
      <c r="F8579" s="1" t="str">
        <f>IFERROR(__xludf.DUMMYFUNCTION("""COMPUTED_VALUE"""),"2022-03-04 18:06:37 UTC")</f>
        <v>2022-03-04 18:06:37 UTC</v>
      </c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</row>
    <row r="8580">
      <c r="A8580" s="2" t="s">
        <v>9184</v>
      </c>
      <c r="B8580" s="1"/>
      <c r="C8580" s="1"/>
      <c r="D8580" s="1"/>
      <c r="E8580" s="1"/>
      <c r="F8580" s="1" t="str">
        <f>IFERROR(__xludf.DUMMYFUNCTION("""COMPUTED_VALUE"""),"2022-03-04 16:48:50 UTC")</f>
        <v>2022-03-04 16:48:50 UTC</v>
      </c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</row>
    <row r="8581">
      <c r="A8581" s="2" t="s">
        <v>9185</v>
      </c>
      <c r="B8581" s="1"/>
      <c r="C8581" s="1"/>
      <c r="D8581" s="1"/>
      <c r="E8581" s="1"/>
      <c r="F8581" s="1" t="str">
        <f>IFERROR(__xludf.DUMMYFUNCTION("""COMPUTED_VALUE"""),"2022-03-04 16:29:50 UTC")</f>
        <v>2022-03-04 16:29:50 UTC</v>
      </c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</row>
    <row r="8582">
      <c r="A8582" s="2" t="s">
        <v>9186</v>
      </c>
      <c r="B8582" s="1"/>
      <c r="C8582" s="1"/>
      <c r="D8582" s="1"/>
      <c r="E8582" s="1"/>
      <c r="F8582" s="1" t="str">
        <f>IFERROR(__xludf.DUMMYFUNCTION("""COMPUTED_VALUE"""),"2022-03-04 16:17:38 UTC")</f>
        <v>2022-03-04 16:17:38 UTC</v>
      </c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1"/>
      <c r="Z8582" s="1"/>
    </row>
    <row r="8583">
      <c r="A8583" s="2" t="s">
        <v>9187</v>
      </c>
      <c r="B8583" s="1"/>
      <c r="C8583" s="1"/>
      <c r="D8583" s="1"/>
      <c r="E8583" s="1"/>
      <c r="F8583" s="1" t="str">
        <f>IFERROR(__xludf.DUMMYFUNCTION("""COMPUTED_VALUE"""),"2022-03-04 16:15:31 UTC")</f>
        <v>2022-03-04 16:15:31 UTC</v>
      </c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1"/>
      <c r="Z8583" s="1"/>
    </row>
    <row r="8584">
      <c r="A8584" s="2" t="s">
        <v>9188</v>
      </c>
      <c r="B8584" s="1"/>
      <c r="C8584" s="1"/>
      <c r="D8584" s="1"/>
      <c r="E8584" s="1"/>
      <c r="F8584" s="1" t="str">
        <f>IFERROR(__xludf.DUMMYFUNCTION("""COMPUTED_VALUE"""),"2022-03-04 16:10:28 UTC")</f>
        <v>2022-03-04 16:10:28 UTC</v>
      </c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1"/>
      <c r="Z8584" s="1"/>
    </row>
    <row r="8585">
      <c r="A8585" s="2" t="s">
        <v>9189</v>
      </c>
      <c r="B8585" s="1"/>
      <c r="C8585" s="1"/>
      <c r="D8585" s="1"/>
      <c r="E8585" s="1"/>
      <c r="F8585" s="1" t="str">
        <f>IFERROR(__xludf.DUMMYFUNCTION("""COMPUTED_VALUE"""),"2022-03-04 15:45:30 UTC")</f>
        <v>2022-03-04 15:45:30 UTC</v>
      </c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1"/>
      <c r="Z8585" s="1"/>
    </row>
    <row r="8586">
      <c r="A8586" s="2" t="s">
        <v>9190</v>
      </c>
      <c r="B8586" s="1"/>
      <c r="C8586" s="1"/>
      <c r="D8586" s="1"/>
      <c r="E8586" s="1"/>
      <c r="F8586" s="1" t="str">
        <f>IFERROR(__xludf.DUMMYFUNCTION("""COMPUTED_VALUE"""),"2022-03-04 15:28:31 UTC")</f>
        <v>2022-03-04 15:28:31 UTC</v>
      </c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1"/>
      <c r="Z8586" s="1"/>
    </row>
    <row r="8587">
      <c r="A8587" s="2" t="s">
        <v>9191</v>
      </c>
      <c r="B8587" s="1"/>
      <c r="C8587" s="1"/>
      <c r="D8587" s="1"/>
      <c r="E8587" s="1"/>
      <c r="F8587" s="1" t="str">
        <f>IFERROR(__xludf.DUMMYFUNCTION("""COMPUTED_VALUE"""),"2022-03-04 15:06:43 UTC")</f>
        <v>2022-03-04 15:06:43 UTC</v>
      </c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1"/>
      <c r="Z8587" s="1"/>
    </row>
    <row r="8588">
      <c r="A8588" s="2" t="s">
        <v>9192</v>
      </c>
      <c r="B8588" s="1"/>
      <c r="C8588" s="1"/>
      <c r="D8588" s="1"/>
      <c r="E8588" s="1"/>
      <c r="F8588" s="1" t="str">
        <f>IFERROR(__xludf.DUMMYFUNCTION("""COMPUTED_VALUE"""),"2022-03-04 14:50:02 UTC")</f>
        <v>2022-03-04 14:50:02 UTC</v>
      </c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1"/>
      <c r="Z8588" s="1"/>
    </row>
    <row r="8589">
      <c r="A8589" s="2" t="s">
        <v>9193</v>
      </c>
      <c r="B8589" s="1"/>
      <c r="C8589" s="1"/>
      <c r="D8589" s="1"/>
      <c r="E8589" s="1"/>
      <c r="F8589" s="1" t="str">
        <f>IFERROR(__xludf.DUMMYFUNCTION("""COMPUTED_VALUE"""),"2022-03-04 14:45:02 UTC")</f>
        <v>2022-03-04 14:45:02 UTC</v>
      </c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1"/>
      <c r="Z8589" s="1"/>
    </row>
    <row r="8590">
      <c r="A8590" s="2" t="s">
        <v>9194</v>
      </c>
      <c r="B8590" s="1"/>
      <c r="C8590" s="1"/>
      <c r="D8590" s="1"/>
      <c r="E8590" s="1"/>
      <c r="F8590" s="1" t="str">
        <f>IFERROR(__xludf.DUMMYFUNCTION("""COMPUTED_VALUE"""),"2022-03-04 14:40:20 UTC")</f>
        <v>2022-03-04 14:40:20 UTC</v>
      </c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1"/>
      <c r="Z8590" s="1"/>
    </row>
    <row r="8591">
      <c r="A8591" s="2" t="s">
        <v>9195</v>
      </c>
      <c r="B8591" s="1"/>
      <c r="C8591" s="1"/>
      <c r="D8591" s="1"/>
      <c r="E8591" s="1"/>
      <c r="F8591" s="1" t="str">
        <f>IFERROR(__xludf.DUMMYFUNCTION("""COMPUTED_VALUE"""),"2022-03-04 14:36:16 UTC")</f>
        <v>2022-03-04 14:36:16 UTC</v>
      </c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1"/>
      <c r="Z8591" s="1"/>
    </row>
    <row r="8592">
      <c r="A8592" s="2" t="s">
        <v>9196</v>
      </c>
      <c r="B8592" s="1"/>
      <c r="C8592" s="1"/>
      <c r="D8592" s="1"/>
      <c r="E8592" s="1"/>
      <c r="F8592" s="1" t="str">
        <f>IFERROR(__xludf.DUMMYFUNCTION("""COMPUTED_VALUE"""),"2022-03-04 14:35:08 UTC")</f>
        <v>2022-03-04 14:35:08 UTC</v>
      </c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1"/>
      <c r="Z8592" s="1"/>
    </row>
    <row r="8593">
      <c r="A8593" s="2" t="s">
        <v>9197</v>
      </c>
      <c r="B8593" s="1"/>
      <c r="C8593" s="1"/>
      <c r="D8593" s="1"/>
      <c r="E8593" s="1"/>
      <c r="F8593" s="1" t="str">
        <f>IFERROR(__xludf.DUMMYFUNCTION("""COMPUTED_VALUE"""),"2022-03-04 12:56:52 UTC")</f>
        <v>2022-03-04 12:56:52 UTC</v>
      </c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1"/>
      <c r="Z8593" s="1"/>
    </row>
    <row r="8594">
      <c r="A8594" s="2" t="s">
        <v>9198</v>
      </c>
      <c r="B8594" s="1"/>
      <c r="C8594" s="1"/>
      <c r="D8594" s="1"/>
      <c r="E8594" s="1"/>
      <c r="F8594" s="1" t="str">
        <f>IFERROR(__xludf.DUMMYFUNCTION("""COMPUTED_VALUE"""),"2022-03-04 12:41:42 UTC")</f>
        <v>2022-03-04 12:41:42 UTC</v>
      </c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1"/>
      <c r="Z8594" s="1"/>
    </row>
    <row r="8595">
      <c r="A8595" s="2" t="s">
        <v>9199</v>
      </c>
      <c r="B8595" s="1"/>
      <c r="C8595" s="1"/>
      <c r="D8595" s="1"/>
      <c r="E8595" s="1"/>
      <c r="F8595" s="1" t="str">
        <f>IFERROR(__xludf.DUMMYFUNCTION("""COMPUTED_VALUE"""),"2022-03-04 12:28:44 UTC")</f>
        <v>2022-03-04 12:28:44 UTC</v>
      </c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1"/>
      <c r="Z8595" s="1"/>
    </row>
    <row r="8596">
      <c r="A8596" s="2" t="s">
        <v>9200</v>
      </c>
      <c r="B8596" s="1"/>
      <c r="C8596" s="1"/>
      <c r="D8596" s="1"/>
      <c r="E8596" s="1"/>
      <c r="F8596" s="1" t="str">
        <f>IFERROR(__xludf.DUMMYFUNCTION("""COMPUTED_VALUE"""),"2022-03-04 11:35:09 UTC")</f>
        <v>2022-03-04 11:35:09 UTC</v>
      </c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1"/>
      <c r="Z8596" s="1"/>
    </row>
    <row r="8597">
      <c r="A8597" s="2" t="s">
        <v>9201</v>
      </c>
      <c r="B8597" s="1"/>
      <c r="C8597" s="1"/>
      <c r="D8597" s="1"/>
      <c r="E8597" s="1"/>
      <c r="F8597" s="1" t="str">
        <f>IFERROR(__xludf.DUMMYFUNCTION("""COMPUTED_VALUE"""),"2022-03-04 11:33:44 UTC")</f>
        <v>2022-03-04 11:33:44 UTC</v>
      </c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1"/>
      <c r="Z8597" s="1"/>
    </row>
    <row r="8598">
      <c r="A8598" s="2" t="s">
        <v>9202</v>
      </c>
      <c r="B8598" s="1"/>
      <c r="C8598" s="1"/>
      <c r="D8598" s="1"/>
      <c r="E8598" s="1"/>
      <c r="F8598" s="1" t="str">
        <f>IFERROR(__xludf.DUMMYFUNCTION("""COMPUTED_VALUE"""),"2022-03-04 11:33:27 UTC")</f>
        <v>2022-03-04 11:33:27 UTC</v>
      </c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1"/>
      <c r="Z8598" s="1"/>
    </row>
    <row r="8599">
      <c r="A8599" s="2" t="s">
        <v>9203</v>
      </c>
      <c r="B8599" s="1"/>
      <c r="C8599" s="1"/>
      <c r="D8599" s="1"/>
      <c r="E8599" s="1"/>
      <c r="F8599" s="1" t="str">
        <f>IFERROR(__xludf.DUMMYFUNCTION("""COMPUTED_VALUE"""),"2022-03-04 10:16:52 UTC")</f>
        <v>2022-03-04 10:16:52 UTC</v>
      </c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1"/>
      <c r="Z8599" s="1"/>
    </row>
    <row r="8600">
      <c r="A8600" s="2" t="s">
        <v>9204</v>
      </c>
      <c r="B8600" s="1"/>
      <c r="C8600" s="1"/>
      <c r="D8600" s="1"/>
      <c r="E8600" s="1"/>
      <c r="F8600" s="1" t="str">
        <f>IFERROR(__xludf.DUMMYFUNCTION("""COMPUTED_VALUE"""),"2022-03-04 09:52:49 UTC")</f>
        <v>2022-03-04 09:52:49 UTC</v>
      </c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1"/>
      <c r="Z8600" s="1"/>
    </row>
    <row r="8601">
      <c r="A8601" s="2" t="s">
        <v>9205</v>
      </c>
      <c r="B8601" s="1"/>
      <c r="C8601" s="1"/>
      <c r="D8601" s="1"/>
      <c r="E8601" s="1"/>
      <c r="F8601" s="1" t="str">
        <f>IFERROR(__xludf.DUMMYFUNCTION("""COMPUTED_VALUE"""),"2022-03-04 09:48:44 UTC")</f>
        <v>2022-03-04 09:48:44 UTC</v>
      </c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1"/>
      <c r="Z8601" s="1"/>
    </row>
    <row r="8602">
      <c r="A8602" s="2" t="s">
        <v>9206</v>
      </c>
      <c r="B8602" s="1"/>
      <c r="C8602" s="1"/>
      <c r="D8602" s="1"/>
      <c r="E8602" s="1"/>
      <c r="F8602" s="1" t="str">
        <f>IFERROR(__xludf.DUMMYFUNCTION("""COMPUTED_VALUE"""),"2022-03-04 09:43:00 UTC")</f>
        <v>2022-03-04 09:43:00 UTC</v>
      </c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1"/>
      <c r="Z8602" s="1"/>
    </row>
    <row r="8603">
      <c r="A8603" s="2" t="s">
        <v>9207</v>
      </c>
      <c r="B8603" s="1"/>
      <c r="C8603" s="1"/>
      <c r="D8603" s="1"/>
      <c r="E8603" s="1"/>
      <c r="F8603" s="1" t="str">
        <f>IFERROR(__xludf.DUMMYFUNCTION("""COMPUTED_VALUE"""),"2022-03-04 08:40:26 UTC")</f>
        <v>2022-03-04 08:40:26 UTC</v>
      </c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1"/>
      <c r="Z8603" s="1"/>
    </row>
    <row r="8604">
      <c r="A8604" s="2" t="s">
        <v>9208</v>
      </c>
      <c r="B8604" s="1"/>
      <c r="C8604" s="1"/>
      <c r="D8604" s="1"/>
      <c r="E8604" s="1"/>
      <c r="F8604" s="1" t="str">
        <f>IFERROR(__xludf.DUMMYFUNCTION("""COMPUTED_VALUE"""),"2022-03-04 08:07:00 UTC")</f>
        <v>2022-03-04 08:07:00 UTC</v>
      </c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1"/>
      <c r="Z8604" s="1"/>
    </row>
    <row r="8605">
      <c r="A8605" s="2" t="s">
        <v>9209</v>
      </c>
      <c r="B8605" s="1"/>
      <c r="C8605" s="1"/>
      <c r="D8605" s="1"/>
      <c r="E8605" s="1"/>
      <c r="F8605" s="1" t="str">
        <f>IFERROR(__xludf.DUMMYFUNCTION("""COMPUTED_VALUE"""),"2022-03-04 07:58:45 UTC")</f>
        <v>2022-03-04 07:58:45 UTC</v>
      </c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1"/>
      <c r="Z8605" s="1"/>
    </row>
    <row r="8606">
      <c r="A8606" s="2" t="s">
        <v>9210</v>
      </c>
      <c r="B8606" s="1"/>
      <c r="C8606" s="1"/>
      <c r="D8606" s="1"/>
      <c r="E8606" s="1"/>
      <c r="F8606" s="1" t="str">
        <f>IFERROR(__xludf.DUMMYFUNCTION("""COMPUTED_VALUE"""),"2022-03-04 06:14:04 UTC")</f>
        <v>2022-03-04 06:14:04 UTC</v>
      </c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1"/>
      <c r="Z8606" s="1"/>
    </row>
    <row r="8607">
      <c r="A8607" s="2" t="s">
        <v>9211</v>
      </c>
      <c r="B8607" s="1"/>
      <c r="C8607" s="1"/>
      <c r="D8607" s="1"/>
      <c r="E8607" s="1"/>
      <c r="F8607" s="1" t="str">
        <f>IFERROR(__xludf.DUMMYFUNCTION("""COMPUTED_VALUE"""),"2022-03-04 05:45:29 UTC")</f>
        <v>2022-03-04 05:45:29 UTC</v>
      </c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1"/>
      <c r="Z8607" s="1"/>
    </row>
    <row r="8608">
      <c r="A8608" s="2" t="s">
        <v>9212</v>
      </c>
      <c r="B8608" s="1"/>
      <c r="C8608" s="1"/>
      <c r="D8608" s="1"/>
      <c r="E8608" s="1"/>
      <c r="F8608" s="1" t="str">
        <f>IFERROR(__xludf.DUMMYFUNCTION("""COMPUTED_VALUE"""),"2022-03-04 04:55:22 UTC")</f>
        <v>2022-03-04 04:55:22 UTC</v>
      </c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1"/>
      <c r="Z8608" s="1"/>
    </row>
    <row r="8609">
      <c r="A8609" s="2" t="s">
        <v>9213</v>
      </c>
      <c r="B8609" s="1"/>
      <c r="C8609" s="1"/>
      <c r="D8609" s="1"/>
      <c r="E8609" s="1"/>
      <c r="F8609" s="1" t="str">
        <f>IFERROR(__xludf.DUMMYFUNCTION("""COMPUTED_VALUE"""),"2022-03-04 04:54:15 UTC")</f>
        <v>2022-03-04 04:54:15 UTC</v>
      </c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1"/>
      <c r="Z8609" s="1"/>
    </row>
    <row r="8610">
      <c r="A8610" s="2" t="s">
        <v>9214</v>
      </c>
      <c r="B8610" s="1"/>
      <c r="C8610" s="1"/>
      <c r="D8610" s="1"/>
      <c r="E8610" s="1"/>
      <c r="F8610" s="1" t="str">
        <f>IFERROR(__xludf.DUMMYFUNCTION("""COMPUTED_VALUE"""),"2022-03-04 04:51:42 UTC")</f>
        <v>2022-03-04 04:51:42 UTC</v>
      </c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1"/>
      <c r="Z8610" s="1"/>
    </row>
    <row r="8611">
      <c r="A8611" s="2" t="s">
        <v>9215</v>
      </c>
      <c r="B8611" s="1"/>
      <c r="C8611" s="1"/>
      <c r="D8611" s="1"/>
      <c r="E8611" s="1"/>
      <c r="F8611" s="1" t="str">
        <f>IFERROR(__xludf.DUMMYFUNCTION("""COMPUTED_VALUE"""),"2022-03-04 04:48:51 UTC")</f>
        <v>2022-03-04 04:48:51 UTC</v>
      </c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1"/>
      <c r="Z8611" s="1"/>
    </row>
    <row r="8612">
      <c r="A8612" s="2" t="s">
        <v>9216</v>
      </c>
      <c r="B8612" s="1"/>
      <c r="C8612" s="1"/>
      <c r="D8612" s="1"/>
      <c r="E8612" s="1"/>
      <c r="F8612" s="1" t="str">
        <f>IFERROR(__xludf.DUMMYFUNCTION("""COMPUTED_VALUE"""),"2022-03-04 04:42:07 UTC")</f>
        <v>2022-03-04 04:42:07 UTC</v>
      </c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1"/>
      <c r="Z8612" s="1"/>
    </row>
    <row r="8613">
      <c r="A8613" s="2" t="s">
        <v>9217</v>
      </c>
      <c r="B8613" s="1"/>
      <c r="C8613" s="1"/>
      <c r="D8613" s="1"/>
      <c r="E8613" s="1"/>
      <c r="F8613" s="1" t="str">
        <f>IFERROR(__xludf.DUMMYFUNCTION("""COMPUTED_VALUE"""),"2022-03-04 04:41:43 UTC")</f>
        <v>2022-03-04 04:41:43 UTC</v>
      </c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1"/>
      <c r="Z8613" s="1"/>
    </row>
    <row r="8614">
      <c r="A8614" s="2" t="s">
        <v>9218</v>
      </c>
      <c r="B8614" s="1"/>
      <c r="C8614" s="1"/>
      <c r="D8614" s="1"/>
      <c r="E8614" s="1"/>
      <c r="F8614" s="1" t="str">
        <f>IFERROR(__xludf.DUMMYFUNCTION("""COMPUTED_VALUE"""),"2022-03-04 04:38:32 UTC")</f>
        <v>2022-03-04 04:38:32 UTC</v>
      </c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1"/>
      <c r="Z8614" s="1"/>
    </row>
    <row r="8615">
      <c r="A8615" s="2" t="s">
        <v>9219</v>
      </c>
      <c r="B8615" s="1"/>
      <c r="C8615" s="1"/>
      <c r="D8615" s="1"/>
      <c r="E8615" s="1"/>
      <c r="F8615" s="1" t="str">
        <f>IFERROR(__xludf.DUMMYFUNCTION("""COMPUTED_VALUE"""),"2022-03-04 04:27:52 UTC")</f>
        <v>2022-03-04 04:27:52 UTC</v>
      </c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</row>
    <row r="8616">
      <c r="A8616" s="2" t="s">
        <v>9220</v>
      </c>
      <c r="B8616" s="1"/>
      <c r="C8616" s="1"/>
      <c r="D8616" s="1"/>
      <c r="E8616" s="1"/>
      <c r="F8616" s="1" t="str">
        <f>IFERROR(__xludf.DUMMYFUNCTION("""COMPUTED_VALUE"""),"2022-03-04 04:01:06 UTC")</f>
        <v>2022-03-04 04:01:06 UTC</v>
      </c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1"/>
      <c r="Z8616" s="1"/>
    </row>
    <row r="8617">
      <c r="A8617" s="2" t="s">
        <v>9221</v>
      </c>
      <c r="B8617" s="1"/>
      <c r="C8617" s="1"/>
      <c r="D8617" s="1"/>
      <c r="E8617" s="1"/>
      <c r="F8617" s="1" t="str">
        <f>IFERROR(__xludf.DUMMYFUNCTION("""COMPUTED_VALUE"""),"2022-03-04 03:52:46 UTC")</f>
        <v>2022-03-04 03:52:46 UTC</v>
      </c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1"/>
      <c r="Z8617" s="1"/>
    </row>
    <row r="8618">
      <c r="A8618" s="2" t="s">
        <v>9222</v>
      </c>
      <c r="B8618" s="1"/>
      <c r="C8618" s="1"/>
      <c r="D8618" s="1"/>
      <c r="E8618" s="1"/>
      <c r="F8618" s="1" t="str">
        <f>IFERROR(__xludf.DUMMYFUNCTION("""COMPUTED_VALUE"""),"2022-03-04 03:48:27 UTC")</f>
        <v>2022-03-04 03:48:27 UTC</v>
      </c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1"/>
      <c r="Z8618" s="1"/>
    </row>
    <row r="8619">
      <c r="A8619" s="2" t="s">
        <v>9223</v>
      </c>
      <c r="B8619" s="1"/>
      <c r="C8619" s="1"/>
      <c r="D8619" s="1"/>
      <c r="E8619" s="1"/>
      <c r="F8619" s="1" t="str">
        <f>IFERROR(__xludf.DUMMYFUNCTION("""COMPUTED_VALUE"""),"2022-03-04 03:44:00 UTC")</f>
        <v>2022-03-04 03:44:00 UTC</v>
      </c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1"/>
      <c r="Z8619" s="1"/>
    </row>
    <row r="8620">
      <c r="A8620" s="2" t="s">
        <v>9224</v>
      </c>
      <c r="B8620" s="1"/>
      <c r="C8620" s="1"/>
      <c r="D8620" s="1"/>
      <c r="E8620" s="1"/>
      <c r="F8620" s="1" t="str">
        <f>IFERROR(__xludf.DUMMYFUNCTION("""COMPUTED_VALUE"""),"2022-03-04 03:36:48 UTC")</f>
        <v>2022-03-04 03:36:48 UTC</v>
      </c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1"/>
      <c r="Z8620" s="1"/>
    </row>
    <row r="8621">
      <c r="A8621" s="2" t="s">
        <v>9225</v>
      </c>
      <c r="B8621" s="1"/>
      <c r="C8621" s="1"/>
      <c r="D8621" s="1"/>
      <c r="E8621" s="1"/>
      <c r="F8621" s="1" t="str">
        <f>IFERROR(__xludf.DUMMYFUNCTION("""COMPUTED_VALUE"""),"2022-03-04 03:27:17 UTC")</f>
        <v>2022-03-04 03:27:17 UTC</v>
      </c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1"/>
      <c r="Z8621" s="1"/>
    </row>
    <row r="8622">
      <c r="A8622" s="2" t="s">
        <v>9226</v>
      </c>
      <c r="B8622" s="1"/>
      <c r="C8622" s="1"/>
      <c r="D8622" s="1"/>
      <c r="E8622" s="1"/>
      <c r="F8622" s="1" t="str">
        <f>IFERROR(__xludf.DUMMYFUNCTION("""COMPUTED_VALUE"""),"2022-03-04 02:34:06 UTC")</f>
        <v>2022-03-04 02:34:06 UTC</v>
      </c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1"/>
      <c r="Z8622" s="1"/>
    </row>
    <row r="8623">
      <c r="A8623" s="2" t="s">
        <v>9227</v>
      </c>
      <c r="B8623" s="1"/>
      <c r="C8623" s="1"/>
      <c r="D8623" s="1"/>
      <c r="E8623" s="1"/>
      <c r="F8623" s="1" t="str">
        <f>IFERROR(__xludf.DUMMYFUNCTION("""COMPUTED_VALUE"""),"2022-03-03 19:09:37 UTC")</f>
        <v>2022-03-03 19:09:37 UTC</v>
      </c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1"/>
      <c r="Z8623" s="1"/>
    </row>
    <row r="8624">
      <c r="A8624" s="2" t="s">
        <v>9228</v>
      </c>
      <c r="B8624" s="1"/>
      <c r="C8624" s="1"/>
      <c r="D8624" s="1"/>
      <c r="E8624" s="1"/>
      <c r="F8624" s="1" t="str">
        <f>IFERROR(__xludf.DUMMYFUNCTION("""COMPUTED_VALUE"""),"2022-03-03 19:09:13 UTC")</f>
        <v>2022-03-03 19:09:13 UTC</v>
      </c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1"/>
      <c r="Z8624" s="1"/>
    </row>
    <row r="8625">
      <c r="A8625" s="2" t="s">
        <v>9229</v>
      </c>
      <c r="B8625" s="1"/>
      <c r="C8625" s="1"/>
      <c r="D8625" s="1"/>
      <c r="E8625" s="1"/>
      <c r="F8625" s="1" t="str">
        <f>IFERROR(__xludf.DUMMYFUNCTION("""COMPUTED_VALUE"""),"2022-03-03 18:21:54 UTC")</f>
        <v>2022-03-03 18:21:54 UTC</v>
      </c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1"/>
      <c r="Z8625" s="1"/>
    </row>
    <row r="8626">
      <c r="A8626" s="2" t="s">
        <v>9230</v>
      </c>
      <c r="B8626" s="1"/>
      <c r="C8626" s="1"/>
      <c r="D8626" s="1"/>
      <c r="E8626" s="1"/>
      <c r="F8626" s="1" t="str">
        <f>IFERROR(__xludf.DUMMYFUNCTION("""COMPUTED_VALUE"""),"2022-03-03 17:59:29 UTC")</f>
        <v>2022-03-03 17:59:29 UTC</v>
      </c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1"/>
      <c r="Z8626" s="1"/>
    </row>
    <row r="8627">
      <c r="A8627" s="2" t="s">
        <v>9231</v>
      </c>
      <c r="B8627" s="1"/>
      <c r="C8627" s="1"/>
      <c r="D8627" s="1"/>
      <c r="E8627" s="1"/>
      <c r="F8627" s="1" t="str">
        <f>IFERROR(__xludf.DUMMYFUNCTION("""COMPUTED_VALUE"""),"2022-03-03 17:48:49 UTC")</f>
        <v>2022-03-03 17:48:49 UTC</v>
      </c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1"/>
      <c r="Z8627" s="1"/>
    </row>
    <row r="8628">
      <c r="A8628" s="2" t="s">
        <v>9232</v>
      </c>
      <c r="B8628" s="1"/>
      <c r="C8628" s="1"/>
      <c r="D8628" s="1"/>
      <c r="E8628" s="1"/>
      <c r="F8628" s="1" t="str">
        <f>IFERROR(__xludf.DUMMYFUNCTION("""COMPUTED_VALUE"""),"2022-03-03 17:10:47 UTC")</f>
        <v>2022-03-03 17:10:47 UTC</v>
      </c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1"/>
      <c r="Z8628" s="1"/>
    </row>
    <row r="8629">
      <c r="A8629" s="2" t="s">
        <v>9233</v>
      </c>
      <c r="B8629" s="1"/>
      <c r="C8629" s="1"/>
      <c r="D8629" s="1"/>
      <c r="E8629" s="1"/>
      <c r="F8629" s="1" t="str">
        <f>IFERROR(__xludf.DUMMYFUNCTION("""COMPUTED_VALUE"""),"2022-03-03 16:41:46 UTC")</f>
        <v>2022-03-03 16:41:46 UTC</v>
      </c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1"/>
      <c r="Z8629" s="1"/>
    </row>
    <row r="8630">
      <c r="A8630" s="2" t="s">
        <v>9234</v>
      </c>
      <c r="B8630" s="1"/>
      <c r="C8630" s="1"/>
      <c r="D8630" s="1"/>
      <c r="E8630" s="1"/>
      <c r="F8630" s="1" t="str">
        <f>IFERROR(__xludf.DUMMYFUNCTION("""COMPUTED_VALUE"""),"2022-03-03 16:39:42 UTC")</f>
        <v>2022-03-03 16:39:42 UTC</v>
      </c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1"/>
      <c r="Z8630" s="1"/>
    </row>
    <row r="8631">
      <c r="A8631" s="2" t="s">
        <v>9235</v>
      </c>
      <c r="B8631" s="1"/>
      <c r="C8631" s="1"/>
      <c r="D8631" s="1"/>
      <c r="E8631" s="1"/>
      <c r="F8631" s="1" t="str">
        <f>IFERROR(__xludf.DUMMYFUNCTION("""COMPUTED_VALUE"""),"2022-03-03 16:37:22 UTC")</f>
        <v>2022-03-03 16:37:22 UTC</v>
      </c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1"/>
      <c r="Z8631" s="1"/>
    </row>
    <row r="8632">
      <c r="A8632" s="2" t="s">
        <v>9236</v>
      </c>
      <c r="B8632" s="1"/>
      <c r="C8632" s="1"/>
      <c r="D8632" s="1"/>
      <c r="E8632" s="1"/>
      <c r="F8632" s="1" t="str">
        <f>IFERROR(__xludf.DUMMYFUNCTION("""COMPUTED_VALUE"""),"2022-03-03 16:20:56 UTC")</f>
        <v>2022-03-03 16:20:56 UTC</v>
      </c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1"/>
      <c r="Z8632" s="1"/>
    </row>
    <row r="8633">
      <c r="A8633" s="2" t="s">
        <v>9237</v>
      </c>
      <c r="B8633" s="1"/>
      <c r="C8633" s="1"/>
      <c r="D8633" s="1"/>
      <c r="E8633" s="1"/>
      <c r="F8633" s="1" t="str">
        <f>IFERROR(__xludf.DUMMYFUNCTION("""COMPUTED_VALUE"""),"2022-03-03 16:19:44 UTC")</f>
        <v>2022-03-03 16:19:44 UTC</v>
      </c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1"/>
      <c r="Z8633" s="1"/>
    </row>
    <row r="8634">
      <c r="A8634" s="2" t="s">
        <v>9238</v>
      </c>
      <c r="B8634" s="1"/>
      <c r="C8634" s="1"/>
      <c r="D8634" s="1"/>
      <c r="E8634" s="1"/>
      <c r="F8634" s="1" t="str">
        <f>IFERROR(__xludf.DUMMYFUNCTION("""COMPUTED_VALUE"""),"2022-03-03 15:03:09 UTC")</f>
        <v>2022-03-03 15:03:09 UTC</v>
      </c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1"/>
      <c r="Z8634" s="1"/>
    </row>
    <row r="8635">
      <c r="A8635" s="2" t="s">
        <v>9239</v>
      </c>
      <c r="B8635" s="1"/>
      <c r="C8635" s="1"/>
      <c r="D8635" s="1"/>
      <c r="E8635" s="1"/>
      <c r="F8635" s="1" t="str">
        <f>IFERROR(__xludf.DUMMYFUNCTION("""COMPUTED_VALUE"""),"2022-03-03 15:02:28 UTC")</f>
        <v>2022-03-03 15:02:28 UTC</v>
      </c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1"/>
      <c r="Z8635" s="1"/>
    </row>
    <row r="8636">
      <c r="A8636" s="2" t="s">
        <v>9240</v>
      </c>
      <c r="B8636" s="1"/>
      <c r="C8636" s="1"/>
      <c r="D8636" s="1"/>
      <c r="E8636" s="1"/>
      <c r="F8636" s="1" t="str">
        <f>IFERROR(__xludf.DUMMYFUNCTION("""COMPUTED_VALUE"""),"2022-03-03 14:56:12 UTC")</f>
        <v>2022-03-03 14:56:12 UTC</v>
      </c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1"/>
      <c r="Z8636" s="1"/>
    </row>
    <row r="8637">
      <c r="A8637" s="2" t="s">
        <v>9241</v>
      </c>
      <c r="B8637" s="1"/>
      <c r="C8637" s="1"/>
      <c r="D8637" s="1"/>
      <c r="E8637" s="1"/>
      <c r="F8637" s="1" t="str">
        <f>IFERROR(__xludf.DUMMYFUNCTION("""COMPUTED_VALUE"""),"2022-03-03 14:55:37 UTC")</f>
        <v>2022-03-03 14:55:37 UTC</v>
      </c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1"/>
      <c r="Z8637" s="1"/>
    </row>
    <row r="8638">
      <c r="A8638" s="2" t="s">
        <v>9242</v>
      </c>
      <c r="B8638" s="1"/>
      <c r="C8638" s="1"/>
      <c r="D8638" s="1"/>
      <c r="E8638" s="1"/>
      <c r="F8638" s="1" t="str">
        <f>IFERROR(__xludf.DUMMYFUNCTION("""COMPUTED_VALUE"""),"2022-03-03 14:53:07 UTC")</f>
        <v>2022-03-03 14:53:07 UTC</v>
      </c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1"/>
      <c r="Z8638" s="1"/>
    </row>
    <row r="8639">
      <c r="A8639" s="2" t="s">
        <v>9243</v>
      </c>
      <c r="B8639" s="1"/>
      <c r="C8639" s="1"/>
      <c r="D8639" s="1"/>
      <c r="E8639" s="1"/>
      <c r="F8639" s="1" t="str">
        <f>IFERROR(__xludf.DUMMYFUNCTION("""COMPUTED_VALUE"""),"2022-03-03 14:52:45 UTC")</f>
        <v>2022-03-03 14:52:45 UTC</v>
      </c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1"/>
      <c r="Z8639" s="1"/>
    </row>
    <row r="8640">
      <c r="A8640" s="2" t="s">
        <v>9244</v>
      </c>
      <c r="B8640" s="1"/>
      <c r="C8640" s="1"/>
      <c r="D8640" s="1"/>
      <c r="E8640" s="1"/>
      <c r="F8640" s="1" t="str">
        <f>IFERROR(__xludf.DUMMYFUNCTION("""COMPUTED_VALUE"""),"2022-03-03 14:48:59 UTC")</f>
        <v>2022-03-03 14:48:59 UTC</v>
      </c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1"/>
      <c r="Z8640" s="1"/>
    </row>
    <row r="8641">
      <c r="A8641" s="2" t="s">
        <v>9245</v>
      </c>
      <c r="B8641" s="1"/>
      <c r="C8641" s="1"/>
      <c r="D8641" s="1"/>
      <c r="E8641" s="1"/>
      <c r="F8641" s="1" t="str">
        <f>IFERROR(__xludf.DUMMYFUNCTION("""COMPUTED_VALUE"""),"2022-03-03 14:47:33 UTC")</f>
        <v>2022-03-03 14:47:33 UTC</v>
      </c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</row>
    <row r="8642">
      <c r="A8642" s="2" t="s">
        <v>9246</v>
      </c>
      <c r="B8642" s="1"/>
      <c r="C8642" s="1"/>
      <c r="D8642" s="1"/>
      <c r="E8642" s="1"/>
      <c r="F8642" s="1" t="str">
        <f>IFERROR(__xludf.DUMMYFUNCTION("""COMPUTED_VALUE"""),"2022-03-03 14:44:23 UTC")</f>
        <v>2022-03-03 14:44:23 UTC</v>
      </c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</row>
    <row r="8643">
      <c r="A8643" s="2" t="s">
        <v>9247</v>
      </c>
      <c r="B8643" s="1"/>
      <c r="C8643" s="1"/>
      <c r="D8643" s="1"/>
      <c r="E8643" s="1"/>
      <c r="F8643" s="1" t="str">
        <f>IFERROR(__xludf.DUMMYFUNCTION("""COMPUTED_VALUE"""),"2022-03-03 14:38:23 UTC")</f>
        <v>2022-03-03 14:38:23 UTC</v>
      </c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</row>
    <row r="8644">
      <c r="A8644" s="2" t="s">
        <v>9248</v>
      </c>
      <c r="B8644" s="1"/>
      <c r="C8644" s="1"/>
      <c r="D8644" s="1"/>
      <c r="E8644" s="1"/>
      <c r="F8644" s="1" t="str">
        <f>IFERROR(__xludf.DUMMYFUNCTION("""COMPUTED_VALUE"""),"2022-03-03 14:36:20 UTC")</f>
        <v>2022-03-03 14:36:20 UTC</v>
      </c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</row>
    <row r="8645">
      <c r="A8645" s="2" t="s">
        <v>9249</v>
      </c>
      <c r="B8645" s="1"/>
      <c r="C8645" s="1"/>
      <c r="D8645" s="1"/>
      <c r="E8645" s="1"/>
      <c r="F8645" s="1" t="str">
        <f>IFERROR(__xludf.DUMMYFUNCTION("""COMPUTED_VALUE"""),"2022-03-03 14:32:33 UTC")</f>
        <v>2022-03-03 14:32:33 UTC</v>
      </c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</row>
    <row r="8646">
      <c r="A8646" s="2" t="s">
        <v>9250</v>
      </c>
      <c r="B8646" s="1"/>
      <c r="C8646" s="1"/>
      <c r="D8646" s="1"/>
      <c r="E8646" s="1"/>
      <c r="F8646" s="1" t="str">
        <f>IFERROR(__xludf.DUMMYFUNCTION("""COMPUTED_VALUE"""),"2022-03-03 14:16:07 UTC")</f>
        <v>2022-03-03 14:16:07 UTC</v>
      </c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</row>
    <row r="8647">
      <c r="A8647" s="2" t="s">
        <v>9251</v>
      </c>
      <c r="B8647" s="1"/>
      <c r="C8647" s="1"/>
      <c r="D8647" s="1"/>
      <c r="E8647" s="1"/>
      <c r="F8647" s="1" t="str">
        <f>IFERROR(__xludf.DUMMYFUNCTION("""COMPUTED_VALUE"""),"2022-03-03 13:42:07 UTC")</f>
        <v>2022-03-03 13:42:07 UTC</v>
      </c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</row>
    <row r="8648">
      <c r="A8648" s="2" t="s">
        <v>9252</v>
      </c>
      <c r="B8648" s="1"/>
      <c r="C8648" s="1"/>
      <c r="D8648" s="1"/>
      <c r="E8648" s="1"/>
      <c r="F8648" s="1" t="str">
        <f>IFERROR(__xludf.DUMMYFUNCTION("""COMPUTED_VALUE"""),"2022-03-03 13:14:50 UTC")</f>
        <v>2022-03-03 13:14:50 UTC</v>
      </c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</row>
    <row r="8649">
      <c r="A8649" s="2" t="s">
        <v>9253</v>
      </c>
      <c r="B8649" s="1"/>
      <c r="C8649" s="1"/>
      <c r="D8649" s="1"/>
      <c r="E8649" s="1"/>
      <c r="F8649" s="1" t="str">
        <f>IFERROR(__xludf.DUMMYFUNCTION("""COMPUTED_VALUE"""),"2022-03-03 13:07:38 UTC")</f>
        <v>2022-03-03 13:07:38 UTC</v>
      </c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</row>
    <row r="8650">
      <c r="A8650" s="2" t="s">
        <v>9254</v>
      </c>
      <c r="B8650" s="1"/>
      <c r="C8650" s="1"/>
      <c r="D8650" s="1"/>
      <c r="E8650" s="1"/>
      <c r="F8650" s="1" t="str">
        <f>IFERROR(__xludf.DUMMYFUNCTION("""COMPUTED_VALUE"""),"2022-03-03 12:48:15 UTC")</f>
        <v>2022-03-03 12:48:15 UTC</v>
      </c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</row>
    <row r="8651">
      <c r="A8651" s="2" t="s">
        <v>9255</v>
      </c>
      <c r="B8651" s="1"/>
      <c r="C8651" s="1"/>
      <c r="D8651" s="1"/>
      <c r="E8651" s="1"/>
      <c r="F8651" s="1" t="str">
        <f>IFERROR(__xludf.DUMMYFUNCTION("""COMPUTED_VALUE"""),"2022-03-03 12:26:13 UTC")</f>
        <v>2022-03-03 12:26:13 UTC</v>
      </c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</row>
    <row r="8652">
      <c r="A8652" s="2" t="s">
        <v>9256</v>
      </c>
      <c r="B8652" s="1"/>
      <c r="C8652" s="1"/>
      <c r="D8652" s="1"/>
      <c r="E8652" s="1"/>
      <c r="F8652" s="1" t="str">
        <f>IFERROR(__xludf.DUMMYFUNCTION("""COMPUTED_VALUE"""),"2022-03-03 12:12:30 UTC")</f>
        <v>2022-03-03 12:12:30 UTC</v>
      </c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1"/>
      <c r="Z8652" s="1"/>
    </row>
    <row r="8653">
      <c r="A8653" s="2" t="s">
        <v>9257</v>
      </c>
      <c r="B8653" s="1"/>
      <c r="C8653" s="1"/>
      <c r="D8653" s="1"/>
      <c r="E8653" s="1"/>
      <c r="F8653" s="1" t="str">
        <f>IFERROR(__xludf.DUMMYFUNCTION("""COMPUTED_VALUE"""),"2022-03-03 11:58:20 UTC")</f>
        <v>2022-03-03 11:58:20 UTC</v>
      </c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1"/>
      <c r="Z8653" s="1"/>
    </row>
    <row r="8654">
      <c r="A8654" s="2" t="s">
        <v>9258</v>
      </c>
      <c r="B8654" s="1"/>
      <c r="C8654" s="1"/>
      <c r="D8654" s="1"/>
      <c r="E8654" s="1"/>
      <c r="F8654" s="1" t="str">
        <f>IFERROR(__xludf.DUMMYFUNCTION("""COMPUTED_VALUE"""),"2022-03-03 11:52:32 UTC")</f>
        <v>2022-03-03 11:52:32 UTC</v>
      </c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</row>
    <row r="8655">
      <c r="A8655" s="2" t="s">
        <v>9259</v>
      </c>
      <c r="B8655" s="1"/>
      <c r="C8655" s="1"/>
      <c r="D8655" s="1"/>
      <c r="E8655" s="1"/>
      <c r="F8655" s="1" t="str">
        <f>IFERROR(__xludf.DUMMYFUNCTION("""COMPUTED_VALUE"""),"2022-03-03 11:33:03 UTC")</f>
        <v>2022-03-03 11:33:03 UTC</v>
      </c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</row>
    <row r="8656">
      <c r="A8656" s="2" t="s">
        <v>9260</v>
      </c>
      <c r="B8656" s="1"/>
      <c r="C8656" s="1"/>
      <c r="D8656" s="1"/>
      <c r="E8656" s="1"/>
      <c r="F8656" s="1" t="str">
        <f>IFERROR(__xludf.DUMMYFUNCTION("""COMPUTED_VALUE"""),"2022-03-03 11:31:16 UTC")</f>
        <v>2022-03-03 11:31:16 UTC</v>
      </c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</row>
    <row r="8657">
      <c r="A8657" s="2" t="s">
        <v>9261</v>
      </c>
      <c r="B8657" s="1"/>
      <c r="C8657" s="1"/>
      <c r="D8657" s="1"/>
      <c r="E8657" s="1"/>
      <c r="F8657" s="1" t="str">
        <f>IFERROR(__xludf.DUMMYFUNCTION("""COMPUTED_VALUE"""),"2022-03-03 11:26:27 UTC")</f>
        <v>2022-03-03 11:26:27 UTC</v>
      </c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</row>
    <row r="8658">
      <c r="A8658" s="2" t="s">
        <v>9262</v>
      </c>
      <c r="B8658" s="1"/>
      <c r="C8658" s="1"/>
      <c r="D8658" s="1"/>
      <c r="E8658" s="1"/>
      <c r="F8658" s="1" t="str">
        <f>IFERROR(__xludf.DUMMYFUNCTION("""COMPUTED_VALUE"""),"2022-03-03 11:25:51 UTC")</f>
        <v>2022-03-03 11:25:51 UTC</v>
      </c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1"/>
      <c r="Z8658" s="1"/>
    </row>
    <row r="8659">
      <c r="A8659" s="2" t="s">
        <v>9263</v>
      </c>
      <c r="B8659" s="1"/>
      <c r="C8659" s="1"/>
      <c r="D8659" s="1"/>
      <c r="E8659" s="1"/>
      <c r="F8659" s="1" t="str">
        <f>IFERROR(__xludf.DUMMYFUNCTION("""COMPUTED_VALUE"""),"2022-03-03 11:22:35 UTC")</f>
        <v>2022-03-03 11:22:35 UTC</v>
      </c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</row>
    <row r="8660">
      <c r="A8660" s="2" t="s">
        <v>9264</v>
      </c>
      <c r="B8660" s="1"/>
      <c r="C8660" s="1"/>
      <c r="D8660" s="1"/>
      <c r="E8660" s="1"/>
      <c r="F8660" s="1" t="str">
        <f>IFERROR(__xludf.DUMMYFUNCTION("""COMPUTED_VALUE"""),"2022-03-03 11:20:54 UTC")</f>
        <v>2022-03-03 11:20:54 UTC</v>
      </c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1"/>
      <c r="Z8660" s="1"/>
    </row>
    <row r="8661">
      <c r="A8661" s="2" t="s">
        <v>9265</v>
      </c>
      <c r="B8661" s="1"/>
      <c r="C8661" s="1"/>
      <c r="D8661" s="1"/>
      <c r="E8661" s="1"/>
      <c r="F8661" s="1" t="str">
        <f>IFERROR(__xludf.DUMMYFUNCTION("""COMPUTED_VALUE"""),"2022-03-03 11:14:41 UTC")</f>
        <v>2022-03-03 11:14:41 UTC</v>
      </c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</row>
    <row r="8662">
      <c r="A8662" s="2" t="s">
        <v>9266</v>
      </c>
      <c r="B8662" s="1"/>
      <c r="C8662" s="1"/>
      <c r="D8662" s="1"/>
      <c r="E8662" s="1"/>
      <c r="F8662" s="1" t="str">
        <f>IFERROR(__xludf.DUMMYFUNCTION("""COMPUTED_VALUE"""),"2022-03-03 11:11:11 UTC")</f>
        <v>2022-03-03 11:11:11 UTC</v>
      </c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1"/>
      <c r="Z8662" s="1"/>
    </row>
    <row r="8663">
      <c r="A8663" s="2" t="s">
        <v>9267</v>
      </c>
      <c r="B8663" s="1"/>
      <c r="C8663" s="1"/>
      <c r="D8663" s="1"/>
      <c r="E8663" s="1"/>
      <c r="F8663" s="1" t="str">
        <f>IFERROR(__xludf.DUMMYFUNCTION("""COMPUTED_VALUE"""),"2022-03-03 10:56:00 UTC")</f>
        <v>2022-03-03 10:56:00 UTC</v>
      </c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1"/>
      <c r="Z8663" s="1"/>
    </row>
    <row r="8664">
      <c r="A8664" s="2" t="s">
        <v>9268</v>
      </c>
      <c r="B8664" s="1"/>
      <c r="C8664" s="1"/>
      <c r="D8664" s="1"/>
      <c r="E8664" s="1"/>
      <c r="F8664" s="1" t="str">
        <f>IFERROR(__xludf.DUMMYFUNCTION("""COMPUTED_VALUE"""),"2022-03-03 10:51:15 UTC")</f>
        <v>2022-03-03 10:51:15 UTC</v>
      </c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1"/>
      <c r="Z8664" s="1"/>
    </row>
    <row r="8665">
      <c r="A8665" s="2" t="s">
        <v>9269</v>
      </c>
      <c r="B8665" s="1"/>
      <c r="C8665" s="1"/>
      <c r="D8665" s="1"/>
      <c r="E8665" s="1"/>
      <c r="F8665" s="1" t="str">
        <f>IFERROR(__xludf.DUMMYFUNCTION("""COMPUTED_VALUE"""),"2022-03-03 09:58:50 UTC")</f>
        <v>2022-03-03 09:58:50 UTC</v>
      </c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1"/>
      <c r="Z8665" s="1"/>
    </row>
    <row r="8666">
      <c r="A8666" s="2" t="s">
        <v>9270</v>
      </c>
      <c r="B8666" s="1"/>
      <c r="C8666" s="1"/>
      <c r="D8666" s="1"/>
      <c r="E8666" s="1"/>
      <c r="F8666" s="1" t="str">
        <f>IFERROR(__xludf.DUMMYFUNCTION("""COMPUTED_VALUE"""),"2022-03-03 09:07:30 UTC")</f>
        <v>2022-03-03 09:07:30 UTC</v>
      </c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1"/>
      <c r="Z8666" s="1"/>
    </row>
    <row r="8667">
      <c r="A8667" s="2" t="s">
        <v>9271</v>
      </c>
      <c r="B8667" s="1"/>
      <c r="C8667" s="1"/>
      <c r="D8667" s="1"/>
      <c r="E8667" s="1"/>
      <c r="F8667" s="1" t="str">
        <f>IFERROR(__xludf.DUMMYFUNCTION("""COMPUTED_VALUE"""),"2022-03-03 09:07:24 UTC")</f>
        <v>2022-03-03 09:07:24 UTC</v>
      </c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1"/>
      <c r="Z8667" s="1"/>
    </row>
    <row r="8668">
      <c r="A8668" s="2" t="s">
        <v>9272</v>
      </c>
      <c r="B8668" s="1"/>
      <c r="C8668" s="1"/>
      <c r="D8668" s="1"/>
      <c r="E8668" s="1"/>
      <c r="F8668" s="1" t="str">
        <f>IFERROR(__xludf.DUMMYFUNCTION("""COMPUTED_VALUE"""),"2022-03-03 08:58:44 UTC")</f>
        <v>2022-03-03 08:58:44 UTC</v>
      </c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1"/>
      <c r="Z8668" s="1"/>
    </row>
    <row r="8669">
      <c r="A8669" s="2" t="s">
        <v>9273</v>
      </c>
      <c r="B8669" s="1"/>
      <c r="C8669" s="1"/>
      <c r="D8669" s="1"/>
      <c r="E8669" s="1"/>
      <c r="F8669" s="1" t="str">
        <f>IFERROR(__xludf.DUMMYFUNCTION("""COMPUTED_VALUE"""),"2022-03-03 08:52:37 UTC")</f>
        <v>2022-03-03 08:52:37 UTC</v>
      </c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</row>
    <row r="8670">
      <c r="A8670" s="2" t="s">
        <v>9274</v>
      </c>
      <c r="B8670" s="1"/>
      <c r="C8670" s="1"/>
      <c r="D8670" s="1"/>
      <c r="E8670" s="1"/>
      <c r="F8670" s="1" t="str">
        <f>IFERROR(__xludf.DUMMYFUNCTION("""COMPUTED_VALUE"""),"2022-03-03 08:46:09 UTC")</f>
        <v>2022-03-03 08:46:09 UTC</v>
      </c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1"/>
      <c r="Z8670" s="1"/>
    </row>
    <row r="8671">
      <c r="A8671" s="2" t="s">
        <v>9275</v>
      </c>
      <c r="B8671" s="1"/>
      <c r="C8671" s="1"/>
      <c r="D8671" s="1"/>
      <c r="E8671" s="1"/>
      <c r="F8671" s="1" t="str">
        <f>IFERROR(__xludf.DUMMYFUNCTION("""COMPUTED_VALUE"""),"2022-03-03 08:42:26 UTC")</f>
        <v>2022-03-03 08:42:26 UTC</v>
      </c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1"/>
      <c r="Z8671" s="1"/>
    </row>
    <row r="8672">
      <c r="A8672" s="2" t="s">
        <v>9276</v>
      </c>
      <c r="B8672" s="1"/>
      <c r="C8672" s="1"/>
      <c r="D8672" s="1"/>
      <c r="E8672" s="1"/>
      <c r="F8672" s="1" t="str">
        <f>IFERROR(__xludf.DUMMYFUNCTION("""COMPUTED_VALUE"""),"2022-03-03 08:08:30 UTC")</f>
        <v>2022-03-03 08:08:30 UTC</v>
      </c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1"/>
      <c r="Z8672" s="1"/>
    </row>
    <row r="8673">
      <c r="A8673" s="2" t="s">
        <v>9277</v>
      </c>
      <c r="B8673" s="1"/>
      <c r="C8673" s="1"/>
      <c r="D8673" s="1"/>
      <c r="E8673" s="1"/>
      <c r="F8673" s="1" t="str">
        <f>IFERROR(__xludf.DUMMYFUNCTION("""COMPUTED_VALUE"""),"2022-03-03 08:07:55 UTC")</f>
        <v>2022-03-03 08:07:55 UTC</v>
      </c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1"/>
      <c r="Z8673" s="1"/>
    </row>
    <row r="8674">
      <c r="A8674" s="2" t="s">
        <v>9278</v>
      </c>
      <c r="B8674" s="1"/>
      <c r="C8674" s="1"/>
      <c r="D8674" s="1"/>
      <c r="E8674" s="1"/>
      <c r="F8674" s="1" t="str">
        <f>IFERROR(__xludf.DUMMYFUNCTION("""COMPUTED_VALUE"""),"2022-03-03 07:42:48 UTC")</f>
        <v>2022-03-03 07:42:48 UTC</v>
      </c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1"/>
      <c r="Z8674" s="1"/>
    </row>
    <row r="8675">
      <c r="A8675" s="2" t="s">
        <v>9279</v>
      </c>
      <c r="B8675" s="1"/>
      <c r="C8675" s="1"/>
      <c r="D8675" s="1"/>
      <c r="E8675" s="1"/>
      <c r="F8675" s="1" t="str">
        <f>IFERROR(__xludf.DUMMYFUNCTION("""COMPUTED_VALUE"""),"2022-03-03 07:35:02 UTC")</f>
        <v>2022-03-03 07:35:02 UTC</v>
      </c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1"/>
      <c r="Z8675" s="1"/>
    </row>
    <row r="8676">
      <c r="A8676" s="2" t="s">
        <v>9280</v>
      </c>
      <c r="B8676" s="1"/>
      <c r="C8676" s="1"/>
      <c r="D8676" s="1"/>
      <c r="E8676" s="1"/>
      <c r="F8676" s="1" t="str">
        <f>IFERROR(__xludf.DUMMYFUNCTION("""COMPUTED_VALUE"""),"2022-03-03 07:20:25 UTC")</f>
        <v>2022-03-03 07:20:25 UTC</v>
      </c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1"/>
      <c r="Z8676" s="1"/>
    </row>
    <row r="8677">
      <c r="A8677" s="2" t="s">
        <v>9281</v>
      </c>
      <c r="B8677" s="1"/>
      <c r="C8677" s="1"/>
      <c r="D8677" s="1"/>
      <c r="E8677" s="1"/>
      <c r="F8677" s="1" t="str">
        <f>IFERROR(__xludf.DUMMYFUNCTION("""COMPUTED_VALUE"""),"2022-03-03 07:10:04 UTC")</f>
        <v>2022-03-03 07:10:04 UTC</v>
      </c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1"/>
      <c r="Z8677" s="1"/>
    </row>
    <row r="8678">
      <c r="A8678" s="2" t="s">
        <v>9282</v>
      </c>
      <c r="B8678" s="1"/>
      <c r="C8678" s="1"/>
      <c r="D8678" s="1"/>
      <c r="E8678" s="1"/>
      <c r="F8678" s="1" t="str">
        <f>IFERROR(__xludf.DUMMYFUNCTION("""COMPUTED_VALUE"""),"2022-03-03 06:51:58 UTC")</f>
        <v>2022-03-03 06:51:58 UTC</v>
      </c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1"/>
      <c r="Z8678" s="1"/>
    </row>
    <row r="8679">
      <c r="A8679" s="2" t="s">
        <v>9283</v>
      </c>
      <c r="B8679" s="1"/>
      <c r="C8679" s="1"/>
      <c r="D8679" s="1"/>
      <c r="E8679" s="1"/>
      <c r="F8679" s="1" t="str">
        <f>IFERROR(__xludf.DUMMYFUNCTION("""COMPUTED_VALUE"""),"2022-03-03 06:48:59 UTC")</f>
        <v>2022-03-03 06:48:59 UTC</v>
      </c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1"/>
      <c r="Z8679" s="1"/>
    </row>
    <row r="8680">
      <c r="A8680" s="2" t="s">
        <v>9284</v>
      </c>
      <c r="B8680" s="1"/>
      <c r="C8680" s="1"/>
      <c r="D8680" s="1"/>
      <c r="E8680" s="1"/>
      <c r="F8680" s="1" t="str">
        <f>IFERROR(__xludf.DUMMYFUNCTION("""COMPUTED_VALUE"""),"2022-03-03 06:11:32 UTC")</f>
        <v>2022-03-03 06:11:32 UTC</v>
      </c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1"/>
      <c r="Z8680" s="1"/>
    </row>
    <row r="8681">
      <c r="A8681" s="2" t="s">
        <v>9285</v>
      </c>
      <c r="B8681" s="1"/>
      <c r="C8681" s="1"/>
      <c r="D8681" s="1"/>
      <c r="E8681" s="1"/>
      <c r="F8681" s="1" t="str">
        <f>IFERROR(__xludf.DUMMYFUNCTION("""COMPUTED_VALUE"""),"2022-03-03 05:49:20 UTC")</f>
        <v>2022-03-03 05:49:20 UTC</v>
      </c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1"/>
      <c r="Z8681" s="1"/>
    </row>
    <row r="8682">
      <c r="A8682" s="2" t="s">
        <v>9286</v>
      </c>
      <c r="B8682" s="1"/>
      <c r="C8682" s="1"/>
      <c r="D8682" s="1"/>
      <c r="E8682" s="1"/>
      <c r="F8682" s="1" t="str">
        <f>IFERROR(__xludf.DUMMYFUNCTION("""COMPUTED_VALUE"""),"2022-03-03 05:44:27 UTC")</f>
        <v>2022-03-03 05:44:27 UTC</v>
      </c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1"/>
      <c r="Z8682" s="1"/>
    </row>
    <row r="8683">
      <c r="A8683" s="2" t="s">
        <v>9287</v>
      </c>
      <c r="B8683" s="1"/>
      <c r="C8683" s="1"/>
      <c r="D8683" s="1"/>
      <c r="E8683" s="1"/>
      <c r="F8683" s="1" t="str">
        <f>IFERROR(__xludf.DUMMYFUNCTION("""COMPUTED_VALUE"""),"2022-03-03 05:06:49 UTC")</f>
        <v>2022-03-03 05:06:49 UTC</v>
      </c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1"/>
      <c r="Z8683" s="1"/>
    </row>
    <row r="8684">
      <c r="A8684" s="2" t="s">
        <v>9288</v>
      </c>
      <c r="B8684" s="1"/>
      <c r="C8684" s="1"/>
      <c r="D8684" s="1"/>
      <c r="E8684" s="1"/>
      <c r="F8684" s="1" t="str">
        <f>IFERROR(__xludf.DUMMYFUNCTION("""COMPUTED_VALUE"""),"2022-03-03 04:34:11 UTC")</f>
        <v>2022-03-03 04:34:11 UTC</v>
      </c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1"/>
      <c r="Z8684" s="1"/>
    </row>
    <row r="8685">
      <c r="A8685" s="2" t="s">
        <v>9289</v>
      </c>
      <c r="B8685" s="1"/>
      <c r="C8685" s="1"/>
      <c r="D8685" s="1"/>
      <c r="E8685" s="1"/>
      <c r="F8685" s="1" t="str">
        <f>IFERROR(__xludf.DUMMYFUNCTION("""COMPUTED_VALUE"""),"2022-03-03 04:24:38 UTC")</f>
        <v>2022-03-03 04:24:38 UTC</v>
      </c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1"/>
      <c r="Z8685" s="1"/>
    </row>
    <row r="8686">
      <c r="A8686" s="2" t="s">
        <v>9290</v>
      </c>
      <c r="B8686" s="1"/>
      <c r="C8686" s="1"/>
      <c r="D8686" s="1"/>
      <c r="E8686" s="1"/>
      <c r="F8686" s="1" t="str">
        <f>IFERROR(__xludf.DUMMYFUNCTION("""COMPUTED_VALUE"""),"2022-03-03 04:17:23 UTC")</f>
        <v>2022-03-03 04:17:23 UTC</v>
      </c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1"/>
      <c r="Z8686" s="1"/>
    </row>
    <row r="8687">
      <c r="A8687" s="2" t="s">
        <v>9291</v>
      </c>
      <c r="B8687" s="1"/>
      <c r="C8687" s="1"/>
      <c r="D8687" s="1"/>
      <c r="E8687" s="1"/>
      <c r="F8687" s="1" t="str">
        <f>IFERROR(__xludf.DUMMYFUNCTION("""COMPUTED_VALUE"""),"2022-03-03 04:14:20 UTC")</f>
        <v>2022-03-03 04:14:20 UTC</v>
      </c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1"/>
      <c r="Z8687" s="1"/>
    </row>
    <row r="8688">
      <c r="A8688" s="2" t="s">
        <v>9292</v>
      </c>
      <c r="B8688" s="1"/>
      <c r="C8688" s="1"/>
      <c r="D8688" s="1"/>
      <c r="E8688" s="1"/>
      <c r="F8688" s="1" t="str">
        <f>IFERROR(__xludf.DUMMYFUNCTION("""COMPUTED_VALUE"""),"2022-03-03 04:05:39 UTC")</f>
        <v>2022-03-03 04:05:39 UTC</v>
      </c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1"/>
      <c r="Z8688" s="1"/>
    </row>
    <row r="8689">
      <c r="A8689" s="2" t="s">
        <v>9293</v>
      </c>
      <c r="B8689" s="1"/>
      <c r="C8689" s="1"/>
      <c r="D8689" s="1"/>
      <c r="E8689" s="1"/>
      <c r="F8689" s="1" t="str">
        <f>IFERROR(__xludf.DUMMYFUNCTION("""COMPUTED_VALUE"""),"2022-03-03 04:02:02 UTC")</f>
        <v>2022-03-03 04:02:02 UTC</v>
      </c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1"/>
      <c r="Z8689" s="1"/>
    </row>
    <row r="8690">
      <c r="A8690" s="2" t="s">
        <v>9294</v>
      </c>
      <c r="B8690" s="1"/>
      <c r="C8690" s="1"/>
      <c r="D8690" s="1"/>
      <c r="E8690" s="1"/>
      <c r="F8690" s="1" t="str">
        <f>IFERROR(__xludf.DUMMYFUNCTION("""COMPUTED_VALUE"""),"2022-03-03 03:58:22 UTC")</f>
        <v>2022-03-03 03:58:22 UTC</v>
      </c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1"/>
      <c r="Z8690" s="1"/>
    </row>
    <row r="8691">
      <c r="A8691" s="2" t="s">
        <v>9295</v>
      </c>
      <c r="B8691" s="1"/>
      <c r="C8691" s="1"/>
      <c r="D8691" s="1"/>
      <c r="E8691" s="1"/>
      <c r="F8691" s="1" t="str">
        <f>IFERROR(__xludf.DUMMYFUNCTION("""COMPUTED_VALUE"""),"2022-03-03 03:53:29 UTC")</f>
        <v>2022-03-03 03:53:29 UTC</v>
      </c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1"/>
      <c r="Z8691" s="1"/>
    </row>
    <row r="8692">
      <c r="A8692" s="2" t="s">
        <v>9296</v>
      </c>
      <c r="B8692" s="1"/>
      <c r="C8692" s="1"/>
      <c r="D8692" s="1"/>
      <c r="E8692" s="1"/>
      <c r="F8692" s="1" t="str">
        <f>IFERROR(__xludf.DUMMYFUNCTION("""COMPUTED_VALUE"""),"2022-03-03 03:51:40 UTC")</f>
        <v>2022-03-03 03:51:40 UTC</v>
      </c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1"/>
      <c r="Z8692" s="1"/>
    </row>
    <row r="8693">
      <c r="A8693" s="2" t="s">
        <v>9297</v>
      </c>
      <c r="B8693" s="1"/>
      <c r="C8693" s="1"/>
      <c r="D8693" s="1"/>
      <c r="E8693" s="1"/>
      <c r="F8693" s="1" t="str">
        <f>IFERROR(__xludf.DUMMYFUNCTION("""COMPUTED_VALUE"""),"2022-03-03 03:51:10 UTC")</f>
        <v>2022-03-03 03:51:10 UTC</v>
      </c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1"/>
      <c r="Z8693" s="1"/>
    </row>
    <row r="8694">
      <c r="A8694" s="2" t="s">
        <v>9298</v>
      </c>
      <c r="B8694" s="1"/>
      <c r="C8694" s="1"/>
      <c r="D8694" s="1"/>
      <c r="E8694" s="1"/>
      <c r="F8694" s="1" t="str">
        <f>IFERROR(__xludf.DUMMYFUNCTION("""COMPUTED_VALUE"""),"2022-03-03 03:39:50 UTC")</f>
        <v>2022-03-03 03:39:50 UTC</v>
      </c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1"/>
      <c r="Z8694" s="1"/>
    </row>
    <row r="8695">
      <c r="A8695" s="2" t="s">
        <v>9299</v>
      </c>
      <c r="B8695" s="1"/>
      <c r="C8695" s="1"/>
      <c r="D8695" s="1"/>
      <c r="E8695" s="1"/>
      <c r="F8695" s="1" t="str">
        <f>IFERROR(__xludf.DUMMYFUNCTION("""COMPUTED_VALUE"""),"2022-03-03 03:31:29 UTC")</f>
        <v>2022-03-03 03:31:29 UTC</v>
      </c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1"/>
      <c r="Z8695" s="1"/>
    </row>
    <row r="8696">
      <c r="A8696" s="2" t="s">
        <v>9300</v>
      </c>
      <c r="B8696" s="1"/>
      <c r="C8696" s="1"/>
      <c r="D8696" s="1"/>
      <c r="E8696" s="1"/>
      <c r="F8696" s="1" t="str">
        <f>IFERROR(__xludf.DUMMYFUNCTION("""COMPUTED_VALUE"""),"2022-03-03 02:59:23 UTC")</f>
        <v>2022-03-03 02:59:23 UTC</v>
      </c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1"/>
      <c r="Z8696" s="1"/>
    </row>
    <row r="8697">
      <c r="A8697" s="2" t="s">
        <v>9301</v>
      </c>
      <c r="B8697" s="1"/>
      <c r="C8697" s="1"/>
      <c r="D8697" s="1"/>
      <c r="E8697" s="1"/>
      <c r="F8697" s="1" t="str">
        <f>IFERROR(__xludf.DUMMYFUNCTION("""COMPUTED_VALUE"""),"2022-03-03 02:37:32 UTC")</f>
        <v>2022-03-03 02:37:32 UTC</v>
      </c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1"/>
      <c r="Z8697" s="1"/>
    </row>
    <row r="8698">
      <c r="A8698" s="2" t="s">
        <v>9302</v>
      </c>
      <c r="B8698" s="1"/>
      <c r="C8698" s="1"/>
      <c r="D8698" s="1"/>
      <c r="E8698" s="1"/>
      <c r="F8698" s="1" t="str">
        <f>IFERROR(__xludf.DUMMYFUNCTION("""COMPUTED_VALUE"""),"2022-03-03 02:20:12 UTC")</f>
        <v>2022-03-03 02:20:12 UTC</v>
      </c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1"/>
      <c r="Z8698" s="1"/>
    </row>
    <row r="8699">
      <c r="A8699" s="2" t="s">
        <v>9303</v>
      </c>
      <c r="B8699" s="1"/>
      <c r="C8699" s="1"/>
      <c r="D8699" s="1"/>
      <c r="E8699" s="1"/>
      <c r="F8699" s="1" t="str">
        <f>IFERROR(__xludf.DUMMYFUNCTION("""COMPUTED_VALUE"""),"2022-03-03 01:09:58 UTC")</f>
        <v>2022-03-03 01:09:58 UTC</v>
      </c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1"/>
      <c r="Z8699" s="1"/>
    </row>
    <row r="8700">
      <c r="A8700" s="2" t="s">
        <v>9304</v>
      </c>
      <c r="B8700" s="1"/>
      <c r="C8700" s="1"/>
      <c r="D8700" s="1"/>
      <c r="E8700" s="1"/>
      <c r="F8700" s="1" t="str">
        <f>IFERROR(__xludf.DUMMYFUNCTION("""COMPUTED_VALUE"""),"2022-03-03 00:27:41 UTC")</f>
        <v>2022-03-03 00:27:41 UTC</v>
      </c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1"/>
      <c r="Z8700" s="1"/>
    </row>
    <row r="8701">
      <c r="A8701" s="2" t="s">
        <v>9305</v>
      </c>
      <c r="B8701" s="1"/>
      <c r="C8701" s="1"/>
      <c r="D8701" s="1"/>
      <c r="E8701" s="1"/>
      <c r="F8701" s="1" t="str">
        <f>IFERROR(__xludf.DUMMYFUNCTION("""COMPUTED_VALUE"""),"2022-03-03 00:25:10 UTC")</f>
        <v>2022-03-03 00:25:10 UTC</v>
      </c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1"/>
      <c r="Z8701" s="1"/>
    </row>
    <row r="8702">
      <c r="A8702" s="2" t="s">
        <v>9306</v>
      </c>
      <c r="B8702" s="1"/>
      <c r="C8702" s="1"/>
      <c r="D8702" s="1"/>
      <c r="E8702" s="1"/>
      <c r="F8702" s="1" t="str">
        <f>IFERROR(__xludf.DUMMYFUNCTION("""COMPUTED_VALUE"""),"2022-03-03 00:21:16 UTC")</f>
        <v>2022-03-03 00:21:16 UTC</v>
      </c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1"/>
      <c r="Z8702" s="1"/>
    </row>
    <row r="8703">
      <c r="A8703" s="2" t="s">
        <v>9307</v>
      </c>
      <c r="B8703" s="1"/>
      <c r="C8703" s="1"/>
      <c r="D8703" s="1"/>
      <c r="E8703" s="1"/>
      <c r="F8703" s="1" t="str">
        <f>IFERROR(__xludf.DUMMYFUNCTION("""COMPUTED_VALUE"""),"2022-03-02 23:03:44 UTC")</f>
        <v>2022-03-02 23:03:44 UTC</v>
      </c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1"/>
      <c r="Z8703" s="1"/>
    </row>
    <row r="8704">
      <c r="A8704" s="2" t="s">
        <v>9308</v>
      </c>
      <c r="B8704" s="1"/>
      <c r="C8704" s="1"/>
      <c r="D8704" s="1"/>
      <c r="E8704" s="1"/>
      <c r="F8704" s="1" t="str">
        <f>IFERROR(__xludf.DUMMYFUNCTION("""COMPUTED_VALUE"""),"2022-03-02 22:25:44 UTC")</f>
        <v>2022-03-02 22:25:44 UTC</v>
      </c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1"/>
      <c r="Z8704" s="1"/>
    </row>
    <row r="8705">
      <c r="A8705" s="2" t="s">
        <v>9309</v>
      </c>
      <c r="B8705" s="1"/>
      <c r="C8705" s="1"/>
      <c r="D8705" s="1"/>
      <c r="E8705" s="1"/>
      <c r="F8705" s="1" t="str">
        <f>IFERROR(__xludf.DUMMYFUNCTION("""COMPUTED_VALUE"""),"2022-03-02 20:30:43 UTC")</f>
        <v>2022-03-02 20:30:43 UTC</v>
      </c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1"/>
      <c r="Z8705" s="1"/>
    </row>
    <row r="8706">
      <c r="A8706" s="2" t="s">
        <v>9310</v>
      </c>
      <c r="B8706" s="1"/>
      <c r="C8706" s="1"/>
      <c r="D8706" s="1"/>
      <c r="E8706" s="1"/>
      <c r="F8706" s="1" t="str">
        <f>IFERROR(__xludf.DUMMYFUNCTION("""COMPUTED_VALUE"""),"2022-03-02 19:54:11 UTC")</f>
        <v>2022-03-02 19:54:11 UTC</v>
      </c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1"/>
      <c r="Z8706" s="1"/>
    </row>
    <row r="8707">
      <c r="A8707" s="2" t="s">
        <v>9311</v>
      </c>
      <c r="B8707" s="1"/>
      <c r="C8707" s="1"/>
      <c r="D8707" s="1"/>
      <c r="E8707" s="1"/>
      <c r="F8707" s="1" t="str">
        <f>IFERROR(__xludf.DUMMYFUNCTION("""COMPUTED_VALUE"""),"2022-03-02 19:12:00 UTC")</f>
        <v>2022-03-02 19:12:00 UTC</v>
      </c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1"/>
      <c r="Z8707" s="1"/>
    </row>
    <row r="8708">
      <c r="A8708" s="2" t="s">
        <v>9312</v>
      </c>
      <c r="B8708" s="1"/>
      <c r="C8708" s="1"/>
      <c r="D8708" s="1"/>
      <c r="E8708" s="1"/>
      <c r="F8708" s="1" t="str">
        <f>IFERROR(__xludf.DUMMYFUNCTION("""COMPUTED_VALUE"""),"2022-03-02 19:00:43 UTC")</f>
        <v>2022-03-02 19:00:43 UTC</v>
      </c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1"/>
      <c r="Z8708" s="1"/>
    </row>
    <row r="8709">
      <c r="A8709" s="2" t="s">
        <v>9313</v>
      </c>
      <c r="B8709" s="1"/>
      <c r="C8709" s="1"/>
      <c r="D8709" s="1"/>
      <c r="E8709" s="1"/>
      <c r="F8709" s="1" t="str">
        <f>IFERROR(__xludf.DUMMYFUNCTION("""COMPUTED_VALUE"""),"2022-03-02 18:12:08 UTC")</f>
        <v>2022-03-02 18:12:08 UTC</v>
      </c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1"/>
      <c r="Z8709" s="1"/>
    </row>
    <row r="8710">
      <c r="A8710" s="2" t="s">
        <v>9314</v>
      </c>
      <c r="B8710" s="1"/>
      <c r="C8710" s="1"/>
      <c r="D8710" s="1"/>
      <c r="E8710" s="1"/>
      <c r="F8710" s="1" t="str">
        <f>IFERROR(__xludf.DUMMYFUNCTION("""COMPUTED_VALUE"""),"2022-03-02 18:05:51 UTC")</f>
        <v>2022-03-02 18:05:51 UTC</v>
      </c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1"/>
      <c r="Z8710" s="1"/>
    </row>
    <row r="8711">
      <c r="A8711" s="2" t="s">
        <v>9315</v>
      </c>
      <c r="B8711" s="1"/>
      <c r="C8711" s="1"/>
      <c r="D8711" s="1"/>
      <c r="E8711" s="1"/>
      <c r="F8711" s="1" t="str">
        <f>IFERROR(__xludf.DUMMYFUNCTION("""COMPUTED_VALUE"""),"2022-03-02 17:46:47 UTC")</f>
        <v>2022-03-02 17:46:47 UTC</v>
      </c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1"/>
      <c r="Z8711" s="1"/>
    </row>
    <row r="8712">
      <c r="A8712" s="2" t="s">
        <v>9316</v>
      </c>
      <c r="B8712" s="1"/>
      <c r="C8712" s="1"/>
      <c r="D8712" s="1"/>
      <c r="E8712" s="1"/>
      <c r="F8712" s="1" t="str">
        <f>IFERROR(__xludf.DUMMYFUNCTION("""COMPUTED_VALUE"""),"2022-03-02 17:44:30 UTC")</f>
        <v>2022-03-02 17:44:30 UTC</v>
      </c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1"/>
      <c r="Z8712" s="1"/>
    </row>
    <row r="8713">
      <c r="A8713" s="2" t="s">
        <v>9317</v>
      </c>
      <c r="B8713" s="1"/>
      <c r="C8713" s="1"/>
      <c r="D8713" s="1"/>
      <c r="E8713" s="1"/>
      <c r="F8713" s="1" t="str">
        <f>IFERROR(__xludf.DUMMYFUNCTION("""COMPUTED_VALUE"""),"2022-03-02 17:42:45 UTC")</f>
        <v>2022-03-02 17:42:45 UTC</v>
      </c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1"/>
      <c r="Z8713" s="1"/>
    </row>
    <row r="8714">
      <c r="A8714" s="2" t="s">
        <v>9318</v>
      </c>
      <c r="B8714" s="1"/>
      <c r="C8714" s="1"/>
      <c r="D8714" s="1"/>
      <c r="E8714" s="1"/>
      <c r="F8714" s="1" t="str">
        <f>IFERROR(__xludf.DUMMYFUNCTION("""COMPUTED_VALUE"""),"2022-03-02 17:05:14 UTC")</f>
        <v>2022-03-02 17:05:14 UTC</v>
      </c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</row>
    <row r="8715">
      <c r="A8715" s="2" t="s">
        <v>9319</v>
      </c>
      <c r="B8715" s="1"/>
      <c r="C8715" s="1"/>
      <c r="D8715" s="1"/>
      <c r="E8715" s="1"/>
      <c r="F8715" s="1" t="str">
        <f>IFERROR(__xludf.DUMMYFUNCTION("""COMPUTED_VALUE"""),"2022-03-02 16:29:32 UTC")</f>
        <v>2022-03-02 16:29:32 UTC</v>
      </c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1"/>
      <c r="Z8715" s="1"/>
    </row>
    <row r="8716">
      <c r="A8716" s="2" t="s">
        <v>9320</v>
      </c>
      <c r="B8716" s="1"/>
      <c r="C8716" s="1"/>
      <c r="D8716" s="1"/>
      <c r="E8716" s="1"/>
      <c r="F8716" s="1" t="str">
        <f>IFERROR(__xludf.DUMMYFUNCTION("""COMPUTED_VALUE"""),"2022-03-02 16:29:01 UTC")</f>
        <v>2022-03-02 16:29:01 UTC</v>
      </c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1"/>
      <c r="Z8716" s="1"/>
    </row>
    <row r="8717">
      <c r="A8717" s="2" t="s">
        <v>9321</v>
      </c>
      <c r="B8717" s="1"/>
      <c r="C8717" s="1"/>
      <c r="D8717" s="1"/>
      <c r="E8717" s="1"/>
      <c r="F8717" s="1" t="str">
        <f>IFERROR(__xludf.DUMMYFUNCTION("""COMPUTED_VALUE"""),"2022-03-02 16:28:44 UTC")</f>
        <v>2022-03-02 16:28:44 UTC</v>
      </c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1"/>
      <c r="Z8717" s="1"/>
    </row>
    <row r="8718">
      <c r="A8718" s="2" t="s">
        <v>9322</v>
      </c>
      <c r="B8718" s="1"/>
      <c r="C8718" s="1"/>
      <c r="D8718" s="1"/>
      <c r="E8718" s="1"/>
      <c r="F8718" s="1" t="str">
        <f>IFERROR(__xludf.DUMMYFUNCTION("""COMPUTED_VALUE"""),"2022-03-02 16:25:18 UTC")</f>
        <v>2022-03-02 16:25:18 UTC</v>
      </c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1"/>
      <c r="Z8718" s="1"/>
    </row>
    <row r="8719">
      <c r="A8719" s="2" t="s">
        <v>9323</v>
      </c>
      <c r="B8719" s="1"/>
      <c r="C8719" s="1"/>
      <c r="D8719" s="1"/>
      <c r="E8719" s="1"/>
      <c r="F8719" s="1" t="str">
        <f>IFERROR(__xludf.DUMMYFUNCTION("""COMPUTED_VALUE"""),"2022-03-02 16:24:00 UTC")</f>
        <v>2022-03-02 16:24:00 UTC</v>
      </c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1"/>
      <c r="Z8719" s="1"/>
    </row>
    <row r="8720">
      <c r="A8720" s="2" t="s">
        <v>9324</v>
      </c>
      <c r="B8720" s="1"/>
      <c r="C8720" s="1"/>
      <c r="D8720" s="1"/>
      <c r="E8720" s="1"/>
      <c r="F8720" s="1" t="str">
        <f>IFERROR(__xludf.DUMMYFUNCTION("""COMPUTED_VALUE"""),"2022-03-02 16:21:41 UTC")</f>
        <v>2022-03-02 16:21:41 UTC</v>
      </c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1"/>
      <c r="Z8720" s="1"/>
    </row>
    <row r="8721">
      <c r="A8721" s="2" t="s">
        <v>9325</v>
      </c>
      <c r="B8721" s="1"/>
      <c r="C8721" s="1"/>
      <c r="D8721" s="1"/>
      <c r="E8721" s="1"/>
      <c r="F8721" s="1" t="str">
        <f>IFERROR(__xludf.DUMMYFUNCTION("""COMPUTED_VALUE"""),"2022-03-02 16:01:05 UTC")</f>
        <v>2022-03-02 16:01:05 UTC</v>
      </c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1"/>
      <c r="Z8721" s="1"/>
    </row>
    <row r="8722">
      <c r="A8722" s="2" t="s">
        <v>9326</v>
      </c>
      <c r="B8722" s="1"/>
      <c r="C8722" s="1"/>
      <c r="D8722" s="1"/>
      <c r="E8722" s="1"/>
      <c r="F8722" s="1" t="str">
        <f>IFERROR(__xludf.DUMMYFUNCTION("""COMPUTED_VALUE"""),"2022-03-02 15:58:11 UTC")</f>
        <v>2022-03-02 15:58:11 UTC</v>
      </c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1"/>
      <c r="Z8722" s="1"/>
    </row>
    <row r="8723">
      <c r="A8723" s="2" t="s">
        <v>9327</v>
      </c>
      <c r="B8723" s="1"/>
      <c r="C8723" s="1"/>
      <c r="D8723" s="1"/>
      <c r="E8723" s="1"/>
      <c r="F8723" s="1" t="str">
        <f>IFERROR(__xludf.DUMMYFUNCTION("""COMPUTED_VALUE"""),"2022-03-02 15:39:57 UTC")</f>
        <v>2022-03-02 15:39:57 UTC</v>
      </c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1"/>
      <c r="Z8723" s="1"/>
    </row>
    <row r="8724">
      <c r="A8724" s="2" t="s">
        <v>9328</v>
      </c>
      <c r="B8724" s="1"/>
      <c r="C8724" s="1"/>
      <c r="D8724" s="1"/>
      <c r="E8724" s="1"/>
      <c r="F8724" s="1" t="str">
        <f>IFERROR(__xludf.DUMMYFUNCTION("""COMPUTED_VALUE"""),"2022-03-02 15:38:56 UTC")</f>
        <v>2022-03-02 15:38:56 UTC</v>
      </c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1"/>
      <c r="Z8724" s="1"/>
    </row>
    <row r="8725">
      <c r="A8725" s="2" t="s">
        <v>9329</v>
      </c>
      <c r="B8725" s="1"/>
      <c r="C8725" s="1"/>
      <c r="D8725" s="1"/>
      <c r="E8725" s="1"/>
      <c r="F8725" s="1" t="str">
        <f>IFERROR(__xludf.DUMMYFUNCTION("""COMPUTED_VALUE"""),"2022-03-02 15:33:26 UTC")</f>
        <v>2022-03-02 15:33:26 UTC</v>
      </c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1"/>
      <c r="Z8725" s="1"/>
    </row>
    <row r="8726">
      <c r="A8726" s="2" t="s">
        <v>9330</v>
      </c>
      <c r="B8726" s="1"/>
      <c r="C8726" s="1"/>
      <c r="D8726" s="1"/>
      <c r="E8726" s="1"/>
      <c r="F8726" s="1" t="str">
        <f>IFERROR(__xludf.DUMMYFUNCTION("""COMPUTED_VALUE"""),"2022-03-02 15:21:46 UTC")</f>
        <v>2022-03-02 15:21:46 UTC</v>
      </c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1"/>
      <c r="Z8726" s="1"/>
    </row>
    <row r="8727">
      <c r="A8727" s="2" t="s">
        <v>9331</v>
      </c>
      <c r="B8727" s="1"/>
      <c r="C8727" s="1"/>
      <c r="D8727" s="1"/>
      <c r="E8727" s="1"/>
      <c r="F8727" s="1" t="str">
        <f>IFERROR(__xludf.DUMMYFUNCTION("""COMPUTED_VALUE"""),"2022-03-02 14:57:16 UTC")</f>
        <v>2022-03-02 14:57:16 UTC</v>
      </c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1"/>
      <c r="Z8727" s="1"/>
    </row>
    <row r="8728">
      <c r="A8728" s="2" t="s">
        <v>9332</v>
      </c>
      <c r="B8728" s="1"/>
      <c r="C8728" s="1"/>
      <c r="D8728" s="1"/>
      <c r="E8728" s="1"/>
      <c r="F8728" s="1" t="str">
        <f>IFERROR(__xludf.DUMMYFUNCTION("""COMPUTED_VALUE"""),"2022-03-02 14:49:16 UTC")</f>
        <v>2022-03-02 14:49:16 UTC</v>
      </c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1"/>
      <c r="Z8728" s="1"/>
    </row>
    <row r="8729">
      <c r="A8729" s="2" t="s">
        <v>9333</v>
      </c>
      <c r="B8729" s="1"/>
      <c r="C8729" s="1"/>
      <c r="D8729" s="1"/>
      <c r="E8729" s="1"/>
      <c r="F8729" s="1" t="str">
        <f>IFERROR(__xludf.DUMMYFUNCTION("""COMPUTED_VALUE"""),"2022-03-02 14:48:23 UTC")</f>
        <v>2022-03-02 14:48:23 UTC</v>
      </c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1"/>
      <c r="Z8729" s="1"/>
    </row>
    <row r="8730">
      <c r="A8730" s="2" t="s">
        <v>9334</v>
      </c>
      <c r="B8730" s="1"/>
      <c r="C8730" s="1"/>
      <c r="D8730" s="1"/>
      <c r="E8730" s="1"/>
      <c r="F8730" s="1" t="str">
        <f>IFERROR(__xludf.DUMMYFUNCTION("""COMPUTED_VALUE"""),"2022-03-02 14:48:00 UTC")</f>
        <v>2022-03-02 14:48:00 UTC</v>
      </c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1"/>
      <c r="Z8730" s="1"/>
    </row>
    <row r="8731">
      <c r="A8731" s="2" t="s">
        <v>9335</v>
      </c>
      <c r="B8731" s="1"/>
      <c r="C8731" s="1"/>
      <c r="D8731" s="1"/>
      <c r="E8731" s="1"/>
      <c r="F8731" s="1" t="str">
        <f>IFERROR(__xludf.DUMMYFUNCTION("""COMPUTED_VALUE"""),"2022-03-02 14:41:12 UTC")</f>
        <v>2022-03-02 14:41:12 UTC</v>
      </c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1"/>
      <c r="Z8731" s="1"/>
    </row>
    <row r="8732">
      <c r="A8732" s="2" t="s">
        <v>9336</v>
      </c>
      <c r="B8732" s="1"/>
      <c r="C8732" s="1"/>
      <c r="D8732" s="1"/>
      <c r="E8732" s="1"/>
      <c r="F8732" s="1" t="str">
        <f>IFERROR(__xludf.DUMMYFUNCTION("""COMPUTED_VALUE"""),"2022-03-02 14:27:30 UTC")</f>
        <v>2022-03-02 14:27:30 UTC</v>
      </c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1"/>
      <c r="Z8732" s="1"/>
    </row>
    <row r="8733">
      <c r="A8733" s="2" t="s">
        <v>9337</v>
      </c>
      <c r="B8733" s="1"/>
      <c r="C8733" s="1"/>
      <c r="D8733" s="1"/>
      <c r="E8733" s="1"/>
      <c r="F8733" s="1" t="str">
        <f>IFERROR(__xludf.DUMMYFUNCTION("""COMPUTED_VALUE"""),"2022-03-02 14:26:52 UTC")</f>
        <v>2022-03-02 14:26:52 UTC</v>
      </c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1"/>
      <c r="Z8733" s="1"/>
    </row>
    <row r="8734">
      <c r="A8734" s="2" t="s">
        <v>9338</v>
      </c>
      <c r="B8734" s="1"/>
      <c r="C8734" s="1"/>
      <c r="D8734" s="1"/>
      <c r="E8734" s="1"/>
      <c r="F8734" s="1" t="str">
        <f>IFERROR(__xludf.DUMMYFUNCTION("""COMPUTED_VALUE"""),"2022-03-02 14:14:01 UTC")</f>
        <v>2022-03-02 14:14:01 UTC</v>
      </c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1"/>
      <c r="Z8734" s="1"/>
    </row>
    <row r="8735">
      <c r="A8735" s="2" t="s">
        <v>9339</v>
      </c>
      <c r="B8735" s="1"/>
      <c r="C8735" s="1"/>
      <c r="D8735" s="1"/>
      <c r="E8735" s="1"/>
      <c r="F8735" s="1" t="str">
        <f>IFERROR(__xludf.DUMMYFUNCTION("""COMPUTED_VALUE"""),"2022-03-02 14:00:44 UTC")</f>
        <v>2022-03-02 14:00:44 UTC</v>
      </c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1"/>
      <c r="Z8735" s="1"/>
    </row>
    <row r="8736">
      <c r="A8736" s="2" t="s">
        <v>9340</v>
      </c>
      <c r="B8736" s="1"/>
      <c r="C8736" s="1"/>
      <c r="D8736" s="1"/>
      <c r="E8736" s="1"/>
      <c r="F8736" s="1" t="str">
        <f>IFERROR(__xludf.DUMMYFUNCTION("""COMPUTED_VALUE"""),"2022-03-02 13:49:29 UTC")</f>
        <v>2022-03-02 13:49:29 UTC</v>
      </c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1"/>
      <c r="Z8736" s="1"/>
    </row>
    <row r="8737">
      <c r="A8737" s="2" t="s">
        <v>9341</v>
      </c>
      <c r="B8737" s="1"/>
      <c r="C8737" s="1"/>
      <c r="D8737" s="1"/>
      <c r="E8737" s="1"/>
      <c r="F8737" s="1" t="str">
        <f>IFERROR(__xludf.DUMMYFUNCTION("""COMPUTED_VALUE"""),"2022-03-02 13:33:39 UTC")</f>
        <v>2022-03-02 13:33:39 UTC</v>
      </c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1"/>
      <c r="Z8737" s="1"/>
    </row>
    <row r="8738">
      <c r="A8738" s="2" t="s">
        <v>9342</v>
      </c>
      <c r="B8738" s="1"/>
      <c r="C8738" s="1"/>
      <c r="D8738" s="1"/>
      <c r="E8738" s="1"/>
      <c r="F8738" s="1" t="str">
        <f>IFERROR(__xludf.DUMMYFUNCTION("""COMPUTED_VALUE"""),"2022-03-02 13:21:02 UTC")</f>
        <v>2022-03-02 13:21:02 UTC</v>
      </c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1"/>
      <c r="Z8738" s="1"/>
    </row>
    <row r="8739">
      <c r="A8739" s="2" t="s">
        <v>9343</v>
      </c>
      <c r="B8739" s="1"/>
      <c r="C8739" s="1"/>
      <c r="D8739" s="1"/>
      <c r="E8739" s="1"/>
      <c r="F8739" s="1" t="str">
        <f>IFERROR(__xludf.DUMMYFUNCTION("""COMPUTED_VALUE"""),"2022-03-02 13:04:51 UTC")</f>
        <v>2022-03-02 13:04:51 UTC</v>
      </c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1"/>
      <c r="Z8739" s="1"/>
    </row>
    <row r="8740">
      <c r="A8740" s="2" t="s">
        <v>9344</v>
      </c>
      <c r="B8740" s="1"/>
      <c r="C8740" s="1"/>
      <c r="D8740" s="1"/>
      <c r="E8740" s="1"/>
      <c r="F8740" s="1" t="str">
        <f>IFERROR(__xludf.DUMMYFUNCTION("""COMPUTED_VALUE"""),"2022-03-02 12:42:03 UTC")</f>
        <v>2022-03-02 12:42:03 UTC</v>
      </c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1"/>
      <c r="Z8740" s="1"/>
    </row>
    <row r="8741">
      <c r="A8741" s="2" t="s">
        <v>9345</v>
      </c>
      <c r="B8741" s="1"/>
      <c r="C8741" s="1"/>
      <c r="D8741" s="1"/>
      <c r="E8741" s="1"/>
      <c r="F8741" s="1" t="str">
        <f>IFERROR(__xludf.DUMMYFUNCTION("""COMPUTED_VALUE"""),"2022-03-02 12:06:21 UTC")</f>
        <v>2022-03-02 12:06:21 UTC</v>
      </c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1"/>
      <c r="Z8741" s="1"/>
    </row>
    <row r="8742">
      <c r="A8742" s="2" t="s">
        <v>9346</v>
      </c>
      <c r="B8742" s="1"/>
      <c r="C8742" s="1"/>
      <c r="D8742" s="1"/>
      <c r="E8742" s="1"/>
      <c r="F8742" s="1" t="str">
        <f>IFERROR(__xludf.DUMMYFUNCTION("""COMPUTED_VALUE"""),"2022-03-02 11:58:53 UTC")</f>
        <v>2022-03-02 11:58:53 UTC</v>
      </c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1"/>
      <c r="Z8742" s="1"/>
    </row>
    <row r="8743">
      <c r="A8743" s="2" t="s">
        <v>9347</v>
      </c>
      <c r="B8743" s="1"/>
      <c r="C8743" s="1"/>
      <c r="D8743" s="1"/>
      <c r="E8743" s="1"/>
      <c r="F8743" s="1" t="str">
        <f>IFERROR(__xludf.DUMMYFUNCTION("""COMPUTED_VALUE"""),"2022-03-02 11:37:22 UTC")</f>
        <v>2022-03-02 11:37:22 UTC</v>
      </c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1"/>
      <c r="Z8743" s="1"/>
    </row>
    <row r="8744">
      <c r="A8744" s="2" t="s">
        <v>9348</v>
      </c>
      <c r="B8744" s="1"/>
      <c r="C8744" s="1"/>
      <c r="D8744" s="1"/>
      <c r="E8744" s="1"/>
      <c r="F8744" s="1" t="str">
        <f>IFERROR(__xludf.DUMMYFUNCTION("""COMPUTED_VALUE"""),"2022-03-02 11:25:05 UTC")</f>
        <v>2022-03-02 11:25:05 UTC</v>
      </c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1"/>
      <c r="Z8744" s="1"/>
    </row>
    <row r="8745">
      <c r="A8745" s="2" t="s">
        <v>9349</v>
      </c>
      <c r="B8745" s="1"/>
      <c r="C8745" s="1"/>
      <c r="D8745" s="1"/>
      <c r="E8745" s="1"/>
      <c r="F8745" s="1" t="str">
        <f>IFERROR(__xludf.DUMMYFUNCTION("""COMPUTED_VALUE"""),"2022-03-02 11:20:35 UTC")</f>
        <v>2022-03-02 11:20:35 UTC</v>
      </c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1"/>
      <c r="Z8745" s="1"/>
    </row>
    <row r="8746">
      <c r="A8746" s="2" t="s">
        <v>9350</v>
      </c>
      <c r="B8746" s="1"/>
      <c r="C8746" s="1"/>
      <c r="D8746" s="1"/>
      <c r="E8746" s="1"/>
      <c r="F8746" s="1" t="str">
        <f>IFERROR(__xludf.DUMMYFUNCTION("""COMPUTED_VALUE"""),"2022-03-02 10:40:24 UTC")</f>
        <v>2022-03-02 10:40:24 UTC</v>
      </c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1"/>
      <c r="Z8746" s="1"/>
    </row>
    <row r="8747">
      <c r="A8747" s="2" t="s">
        <v>9351</v>
      </c>
      <c r="B8747" s="1"/>
      <c r="C8747" s="1"/>
      <c r="D8747" s="1"/>
      <c r="E8747" s="1"/>
      <c r="F8747" s="1" t="str">
        <f>IFERROR(__xludf.DUMMYFUNCTION("""COMPUTED_VALUE"""),"2022-03-02 10:30:32 UTC")</f>
        <v>2022-03-02 10:30:32 UTC</v>
      </c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1"/>
      <c r="Z8747" s="1"/>
    </row>
    <row r="8748">
      <c r="A8748" s="2" t="s">
        <v>9352</v>
      </c>
      <c r="B8748" s="1"/>
      <c r="C8748" s="1"/>
      <c r="D8748" s="1"/>
      <c r="E8748" s="1"/>
      <c r="F8748" s="1" t="str">
        <f>IFERROR(__xludf.DUMMYFUNCTION("""COMPUTED_VALUE"""),"2022-03-02 10:07:21 UTC")</f>
        <v>2022-03-02 10:07:21 UTC</v>
      </c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1"/>
      <c r="Z8748" s="1"/>
    </row>
    <row r="8749">
      <c r="A8749" s="2" t="s">
        <v>9353</v>
      </c>
      <c r="B8749" s="1"/>
      <c r="C8749" s="1"/>
      <c r="D8749" s="1"/>
      <c r="E8749" s="1"/>
      <c r="F8749" s="1" t="str">
        <f>IFERROR(__xludf.DUMMYFUNCTION("""COMPUTED_VALUE"""),"2022-03-02 10:03:20 UTC")</f>
        <v>2022-03-02 10:03:20 UTC</v>
      </c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1"/>
      <c r="Z8749" s="1"/>
    </row>
    <row r="8750">
      <c r="A8750" s="2" t="s">
        <v>9354</v>
      </c>
      <c r="B8750" s="1"/>
      <c r="C8750" s="1"/>
      <c r="D8750" s="1"/>
      <c r="E8750" s="1"/>
      <c r="F8750" s="1" t="str">
        <f>IFERROR(__xludf.DUMMYFUNCTION("""COMPUTED_VALUE"""),"2022-03-02 09:32:25 UTC")</f>
        <v>2022-03-02 09:32:25 UTC</v>
      </c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1"/>
      <c r="Z8750" s="1"/>
    </row>
    <row r="8751">
      <c r="A8751" s="2" t="s">
        <v>9355</v>
      </c>
      <c r="B8751" s="1"/>
      <c r="C8751" s="1"/>
      <c r="D8751" s="1"/>
      <c r="E8751" s="1"/>
      <c r="F8751" s="1" t="str">
        <f>IFERROR(__xludf.DUMMYFUNCTION("""COMPUTED_VALUE"""),"2022-03-02 09:24:36 UTC")</f>
        <v>2022-03-02 09:24:36 UTC</v>
      </c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1"/>
      <c r="Z8751" s="1"/>
    </row>
    <row r="8752">
      <c r="A8752" s="2" t="s">
        <v>9356</v>
      </c>
      <c r="B8752" s="1"/>
      <c r="C8752" s="1"/>
      <c r="D8752" s="1"/>
      <c r="E8752" s="1"/>
      <c r="F8752" s="1" t="str">
        <f>IFERROR(__xludf.DUMMYFUNCTION("""COMPUTED_VALUE"""),"2022-03-02 09:21:38 UTC")</f>
        <v>2022-03-02 09:21:38 UTC</v>
      </c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1"/>
      <c r="Z8752" s="1"/>
    </row>
    <row r="8753">
      <c r="A8753" s="2" t="s">
        <v>9357</v>
      </c>
      <c r="B8753" s="1"/>
      <c r="C8753" s="1"/>
      <c r="D8753" s="1"/>
      <c r="E8753" s="1"/>
      <c r="F8753" s="1" t="str">
        <f>IFERROR(__xludf.DUMMYFUNCTION("""COMPUTED_VALUE"""),"2022-03-02 08:17:15 UTC")</f>
        <v>2022-03-02 08:17:15 UTC</v>
      </c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1"/>
      <c r="Z8753" s="1"/>
    </row>
    <row r="8754">
      <c r="A8754" s="2" t="s">
        <v>9358</v>
      </c>
      <c r="B8754" s="1"/>
      <c r="C8754" s="1"/>
      <c r="D8754" s="1"/>
      <c r="E8754" s="1"/>
      <c r="F8754" s="1" t="str">
        <f>IFERROR(__xludf.DUMMYFUNCTION("""COMPUTED_VALUE"""),"2022-03-02 08:15:40 UTC")</f>
        <v>2022-03-02 08:15:40 UTC</v>
      </c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1"/>
      <c r="Z8754" s="1"/>
    </row>
    <row r="8755">
      <c r="A8755" s="2" t="s">
        <v>9359</v>
      </c>
      <c r="B8755" s="1"/>
      <c r="C8755" s="1"/>
      <c r="D8755" s="1"/>
      <c r="E8755" s="1"/>
      <c r="F8755" s="1" t="str">
        <f>IFERROR(__xludf.DUMMYFUNCTION("""COMPUTED_VALUE"""),"2022-03-02 08:11:44 UTC")</f>
        <v>2022-03-02 08:11:44 UTC</v>
      </c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1"/>
      <c r="Z8755" s="1"/>
    </row>
    <row r="8756">
      <c r="A8756" s="2" t="s">
        <v>9360</v>
      </c>
      <c r="B8756" s="1"/>
      <c r="C8756" s="1"/>
      <c r="D8756" s="1"/>
      <c r="E8756" s="1"/>
      <c r="F8756" s="1" t="str">
        <f>IFERROR(__xludf.DUMMYFUNCTION("""COMPUTED_VALUE"""),"2022-03-02 07:32:38 UTC")</f>
        <v>2022-03-02 07:32:38 UTC</v>
      </c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1"/>
      <c r="Z8756" s="1"/>
    </row>
    <row r="8757">
      <c r="A8757" s="2" t="s">
        <v>9361</v>
      </c>
      <c r="B8757" s="1"/>
      <c r="C8757" s="1"/>
      <c r="D8757" s="1"/>
      <c r="E8757" s="1"/>
      <c r="F8757" s="1" t="str">
        <f>IFERROR(__xludf.DUMMYFUNCTION("""COMPUTED_VALUE"""),"2022-03-02 07:32:07 UTC")</f>
        <v>2022-03-02 07:32:07 UTC</v>
      </c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1"/>
      <c r="Z8757" s="1"/>
    </row>
    <row r="8758">
      <c r="A8758" s="2" t="s">
        <v>9362</v>
      </c>
      <c r="B8758" s="1"/>
      <c r="C8758" s="1"/>
      <c r="D8758" s="1"/>
      <c r="E8758" s="1"/>
      <c r="F8758" s="1" t="str">
        <f>IFERROR(__xludf.DUMMYFUNCTION("""COMPUTED_VALUE"""),"2022-03-02 07:08:13 UTC")</f>
        <v>2022-03-02 07:08:13 UTC</v>
      </c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1"/>
      <c r="Z8758" s="1"/>
    </row>
    <row r="8759">
      <c r="A8759" s="2" t="s">
        <v>9363</v>
      </c>
      <c r="B8759" s="1"/>
      <c r="C8759" s="1"/>
      <c r="D8759" s="1"/>
      <c r="E8759" s="1"/>
      <c r="F8759" s="1" t="str">
        <f>IFERROR(__xludf.DUMMYFUNCTION("""COMPUTED_VALUE"""),"2022-03-02 06:43:04 UTC")</f>
        <v>2022-03-02 06:43:04 UTC</v>
      </c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1"/>
      <c r="Z8759" s="1"/>
    </row>
    <row r="8760">
      <c r="A8760" s="2" t="s">
        <v>9364</v>
      </c>
      <c r="B8760" s="1"/>
      <c r="C8760" s="1"/>
      <c r="D8760" s="1"/>
      <c r="E8760" s="1"/>
      <c r="F8760" s="1" t="str">
        <f>IFERROR(__xludf.DUMMYFUNCTION("""COMPUTED_VALUE"""),"2022-03-02 06:16:41 UTC")</f>
        <v>2022-03-02 06:16:41 UTC</v>
      </c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1"/>
      <c r="Z8760" s="1"/>
    </row>
    <row r="8761">
      <c r="A8761" s="2" t="s">
        <v>9365</v>
      </c>
      <c r="B8761" s="1"/>
      <c r="C8761" s="1"/>
      <c r="D8761" s="1"/>
      <c r="E8761" s="1"/>
      <c r="F8761" s="1" t="str">
        <f>IFERROR(__xludf.DUMMYFUNCTION("""COMPUTED_VALUE"""),"2022-03-02 05:29:37 UTC")</f>
        <v>2022-03-02 05:29:37 UTC</v>
      </c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1"/>
      <c r="Z8761" s="1"/>
    </row>
    <row r="8762">
      <c r="A8762" s="2" t="s">
        <v>9366</v>
      </c>
      <c r="B8762" s="1"/>
      <c r="C8762" s="1"/>
      <c r="D8762" s="1"/>
      <c r="E8762" s="1"/>
      <c r="F8762" s="1" t="str">
        <f>IFERROR(__xludf.DUMMYFUNCTION("""COMPUTED_VALUE"""),"2022-03-02 03:49:04 UTC")</f>
        <v>2022-03-02 03:49:04 UTC</v>
      </c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  <c r="Y8762" s="1"/>
      <c r="Z8762" s="1"/>
    </row>
    <row r="8763">
      <c r="A8763" s="2" t="s">
        <v>9367</v>
      </c>
      <c r="B8763" s="1"/>
      <c r="C8763" s="1"/>
      <c r="D8763" s="1"/>
      <c r="E8763" s="1"/>
      <c r="F8763" s="1" t="str">
        <f>IFERROR(__xludf.DUMMYFUNCTION("""COMPUTED_VALUE"""),"2022-03-02 01:32:23 UTC")</f>
        <v>2022-03-02 01:32:23 UTC</v>
      </c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  <c r="Y8763" s="1"/>
      <c r="Z8763" s="1"/>
    </row>
    <row r="8764">
      <c r="A8764" s="2" t="s">
        <v>9368</v>
      </c>
      <c r="B8764" s="1"/>
      <c r="C8764" s="1"/>
      <c r="D8764" s="1"/>
      <c r="E8764" s="1"/>
      <c r="F8764" s="1" t="str">
        <f>IFERROR(__xludf.DUMMYFUNCTION("""COMPUTED_VALUE"""),"2022-03-02 01:30:29 UTC")</f>
        <v>2022-03-02 01:30:29 UTC</v>
      </c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  <c r="Y8764" s="1"/>
      <c r="Z8764" s="1"/>
    </row>
    <row r="8765">
      <c r="A8765" s="2" t="s">
        <v>9369</v>
      </c>
      <c r="B8765" s="1"/>
      <c r="C8765" s="1"/>
      <c r="D8765" s="1"/>
      <c r="E8765" s="1"/>
      <c r="F8765" s="1" t="str">
        <f>IFERROR(__xludf.DUMMYFUNCTION("""COMPUTED_VALUE"""),"2022-03-02 00:48:31 UTC")</f>
        <v>2022-03-02 00:48:31 UTC</v>
      </c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  <c r="Y8765" s="1"/>
      <c r="Z8765" s="1"/>
    </row>
    <row r="8766">
      <c r="A8766" s="2" t="s">
        <v>9370</v>
      </c>
      <c r="B8766" s="1"/>
      <c r="C8766" s="1"/>
      <c r="D8766" s="1"/>
      <c r="E8766" s="1"/>
      <c r="F8766" s="1" t="str">
        <f>IFERROR(__xludf.DUMMYFUNCTION("""COMPUTED_VALUE"""),"2022-03-01 20:37:37 UTC")</f>
        <v>2022-03-01 20:37:37 UTC</v>
      </c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  <c r="Y8766" s="1"/>
      <c r="Z8766" s="1"/>
    </row>
    <row r="8767">
      <c r="A8767" s="2" t="s">
        <v>9371</v>
      </c>
      <c r="B8767" s="1"/>
      <c r="C8767" s="1"/>
      <c r="D8767" s="1"/>
      <c r="E8767" s="1"/>
      <c r="F8767" s="1" t="str">
        <f>IFERROR(__xludf.DUMMYFUNCTION("""COMPUTED_VALUE"""),"2022-03-01 18:58:48 UTC")</f>
        <v>2022-03-01 18:58:48 UTC</v>
      </c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  <c r="Y8767" s="1"/>
      <c r="Z8767" s="1"/>
    </row>
    <row r="8768">
      <c r="A8768" s="2" t="s">
        <v>9372</v>
      </c>
      <c r="B8768" s="1"/>
      <c r="C8768" s="1"/>
      <c r="D8768" s="1"/>
      <c r="E8768" s="1"/>
      <c r="F8768" s="1" t="str">
        <f>IFERROR(__xludf.DUMMYFUNCTION("""COMPUTED_VALUE"""),"2022-03-01 18:52:05 UTC")</f>
        <v>2022-03-01 18:52:05 UTC</v>
      </c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  <c r="Y8768" s="1"/>
      <c r="Z8768" s="1"/>
    </row>
    <row r="8769">
      <c r="A8769" s="2" t="s">
        <v>9373</v>
      </c>
      <c r="B8769" s="1"/>
      <c r="C8769" s="1"/>
      <c r="D8769" s="1"/>
      <c r="E8769" s="1"/>
      <c r="F8769" s="1" t="str">
        <f>IFERROR(__xludf.DUMMYFUNCTION("""COMPUTED_VALUE"""),"2022-03-01 18:23:52 UTC")</f>
        <v>2022-03-01 18:23:52 UTC</v>
      </c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  <c r="Y8769" s="1"/>
      <c r="Z8769" s="1"/>
    </row>
    <row r="8770">
      <c r="A8770" s="2" t="s">
        <v>9374</v>
      </c>
      <c r="B8770" s="1"/>
      <c r="C8770" s="1"/>
      <c r="D8770" s="1"/>
      <c r="E8770" s="1"/>
      <c r="F8770" s="1" t="str">
        <f>IFERROR(__xludf.DUMMYFUNCTION("""COMPUTED_VALUE"""),"2022-03-01 16:28:15 UTC")</f>
        <v>2022-03-01 16:28:15 UTC</v>
      </c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  <c r="Y8770" s="1"/>
      <c r="Z8770" s="1"/>
    </row>
    <row r="8771">
      <c r="A8771" s="2" t="s">
        <v>9375</v>
      </c>
      <c r="B8771" s="1"/>
      <c r="C8771" s="1"/>
      <c r="D8771" s="1"/>
      <c r="E8771" s="1"/>
      <c r="F8771" s="1" t="str">
        <f>IFERROR(__xludf.DUMMYFUNCTION("""COMPUTED_VALUE"""),"2022-03-01 16:21:45 UTC")</f>
        <v>2022-03-01 16:21:45 UTC</v>
      </c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  <c r="Y8771" s="1"/>
      <c r="Z8771" s="1"/>
    </row>
    <row r="8772">
      <c r="A8772" s="2" t="s">
        <v>9376</v>
      </c>
      <c r="B8772" s="1"/>
      <c r="C8772" s="1"/>
      <c r="D8772" s="1"/>
      <c r="E8772" s="1"/>
      <c r="F8772" s="1" t="str">
        <f>IFERROR(__xludf.DUMMYFUNCTION("""COMPUTED_VALUE"""),"2022-03-01 15:57:46 UTC")</f>
        <v>2022-03-01 15:57:46 UTC</v>
      </c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  <c r="Y8772" s="1"/>
      <c r="Z8772" s="1"/>
    </row>
    <row r="8773">
      <c r="A8773" s="2" t="s">
        <v>9377</v>
      </c>
      <c r="B8773" s="1"/>
      <c r="C8773" s="1"/>
      <c r="D8773" s="1"/>
      <c r="E8773" s="1"/>
      <c r="F8773" s="1" t="str">
        <f>IFERROR(__xludf.DUMMYFUNCTION("""COMPUTED_VALUE"""),"2022-03-01 15:31:48 UTC")</f>
        <v>2022-03-01 15:31:48 UTC</v>
      </c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  <c r="Y8773" s="1"/>
      <c r="Z8773" s="1"/>
    </row>
    <row r="8774">
      <c r="A8774" s="2" t="s">
        <v>9378</v>
      </c>
      <c r="B8774" s="1"/>
      <c r="C8774" s="1"/>
      <c r="D8774" s="1"/>
      <c r="E8774" s="1"/>
      <c r="F8774" s="1" t="str">
        <f>IFERROR(__xludf.DUMMYFUNCTION("""COMPUTED_VALUE"""),"2022-03-01 15:10:29 UTC")</f>
        <v>2022-03-01 15:10:29 UTC</v>
      </c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  <c r="Y8774" s="1"/>
      <c r="Z8774" s="1"/>
    </row>
    <row r="8775">
      <c r="A8775" s="2" t="s">
        <v>9379</v>
      </c>
      <c r="B8775" s="1"/>
      <c r="C8775" s="1"/>
      <c r="D8775" s="1"/>
      <c r="E8775" s="1"/>
      <c r="F8775" s="1" t="str">
        <f>IFERROR(__xludf.DUMMYFUNCTION("""COMPUTED_VALUE"""),"2022-03-01 15:10:14 UTC")</f>
        <v>2022-03-01 15:10:14 UTC</v>
      </c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  <c r="Y8775" s="1"/>
      <c r="Z8775" s="1"/>
    </row>
    <row r="8776">
      <c r="A8776" s="2" t="s">
        <v>9380</v>
      </c>
      <c r="B8776" s="1"/>
      <c r="C8776" s="1"/>
      <c r="D8776" s="1"/>
      <c r="E8776" s="1"/>
      <c r="F8776" s="1" t="str">
        <f>IFERROR(__xludf.DUMMYFUNCTION("""COMPUTED_VALUE"""),"2022-03-01 12:52:01 UTC")</f>
        <v>2022-03-01 12:52:01 UTC</v>
      </c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  <c r="Y8776" s="1"/>
      <c r="Z8776" s="1"/>
    </row>
    <row r="8777">
      <c r="A8777" s="2" t="s">
        <v>9381</v>
      </c>
      <c r="B8777" s="1"/>
      <c r="C8777" s="1"/>
      <c r="D8777" s="1"/>
      <c r="E8777" s="1"/>
      <c r="F8777" s="1" t="str">
        <f>IFERROR(__xludf.DUMMYFUNCTION("""COMPUTED_VALUE"""),"2022-03-01 12:48:30 UTC")</f>
        <v>2022-03-01 12:48:30 UTC</v>
      </c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  <c r="Y8777" s="1"/>
      <c r="Z8777" s="1"/>
    </row>
    <row r="8778">
      <c r="A8778" s="2" t="s">
        <v>9382</v>
      </c>
      <c r="B8778" s="1"/>
      <c r="C8778" s="1"/>
      <c r="D8778" s="1"/>
      <c r="E8778" s="1"/>
      <c r="F8778" s="1" t="str">
        <f>IFERROR(__xludf.DUMMYFUNCTION("""COMPUTED_VALUE"""),"2022-03-01 12:47:32 UTC")</f>
        <v>2022-03-01 12:47:32 UTC</v>
      </c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  <c r="Y8778" s="1"/>
      <c r="Z8778" s="1"/>
    </row>
    <row r="8779">
      <c r="A8779" s="2" t="s">
        <v>9383</v>
      </c>
      <c r="B8779" s="1"/>
      <c r="C8779" s="1"/>
      <c r="D8779" s="1"/>
      <c r="E8779" s="1"/>
      <c r="F8779" s="1" t="str">
        <f>IFERROR(__xludf.DUMMYFUNCTION("""COMPUTED_VALUE"""),"2022-03-01 12:46:28 UTC")</f>
        <v>2022-03-01 12:46:28 UTC</v>
      </c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  <c r="Y8779" s="1"/>
      <c r="Z8779" s="1"/>
    </row>
    <row r="8780">
      <c r="A8780" s="2" t="s">
        <v>9384</v>
      </c>
      <c r="B8780" s="1"/>
      <c r="C8780" s="1"/>
      <c r="D8780" s="1"/>
      <c r="E8780" s="1"/>
      <c r="F8780" s="1" t="str">
        <f>IFERROR(__xludf.DUMMYFUNCTION("""COMPUTED_VALUE"""),"2022-03-01 12:45:55 UTC")</f>
        <v>2022-03-01 12:45:55 UTC</v>
      </c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  <c r="Y8780" s="1"/>
      <c r="Z8780" s="1"/>
    </row>
    <row r="8781">
      <c r="A8781" s="2" t="s">
        <v>9385</v>
      </c>
      <c r="B8781" s="1"/>
      <c r="C8781" s="1"/>
      <c r="D8781" s="1"/>
      <c r="E8781" s="1"/>
      <c r="F8781" s="1" t="str">
        <f>IFERROR(__xludf.DUMMYFUNCTION("""COMPUTED_VALUE"""),"2022-03-01 12:41:07 UTC")</f>
        <v>2022-03-01 12:41:07 UTC</v>
      </c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  <c r="Y8781" s="1"/>
      <c r="Z8781" s="1"/>
    </row>
    <row r="8782">
      <c r="A8782" s="2" t="s">
        <v>9386</v>
      </c>
      <c r="B8782" s="1"/>
      <c r="C8782" s="1"/>
      <c r="D8782" s="1"/>
      <c r="E8782" s="1"/>
      <c r="F8782" s="1" t="str">
        <f>IFERROR(__xludf.DUMMYFUNCTION("""COMPUTED_VALUE"""),"2022-03-01 12:23:58 UTC")</f>
        <v>2022-03-01 12:23:58 UTC</v>
      </c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  <c r="Y8782" s="1"/>
      <c r="Z8782" s="1"/>
    </row>
    <row r="8783">
      <c r="A8783" s="2" t="s">
        <v>9387</v>
      </c>
      <c r="B8783" s="1"/>
      <c r="C8783" s="1"/>
      <c r="D8783" s="1"/>
      <c r="E8783" s="1"/>
      <c r="F8783" s="1" t="str">
        <f>IFERROR(__xludf.DUMMYFUNCTION("""COMPUTED_VALUE"""),"2022-03-01 12:23:57 UTC")</f>
        <v>2022-03-01 12:23:57 UTC</v>
      </c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  <c r="Y8783" s="1"/>
      <c r="Z8783" s="1"/>
    </row>
    <row r="8784">
      <c r="A8784" s="2" t="s">
        <v>9388</v>
      </c>
      <c r="B8784" s="1"/>
      <c r="C8784" s="1"/>
      <c r="D8784" s="1"/>
      <c r="E8784" s="1"/>
      <c r="F8784" s="1" t="str">
        <f>IFERROR(__xludf.DUMMYFUNCTION("""COMPUTED_VALUE"""),"2022-03-01 12:19:35 UTC")</f>
        <v>2022-03-01 12:19:35 UTC</v>
      </c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  <c r="Y8784" s="1"/>
      <c r="Z8784" s="1"/>
    </row>
    <row r="8785">
      <c r="A8785" s="2" t="s">
        <v>9389</v>
      </c>
      <c r="B8785" s="1"/>
      <c r="C8785" s="1"/>
      <c r="D8785" s="1"/>
      <c r="E8785" s="1"/>
      <c r="F8785" s="1" t="str">
        <f>IFERROR(__xludf.DUMMYFUNCTION("""COMPUTED_VALUE"""),"2022-03-01 12:19:21 UTC")</f>
        <v>2022-03-01 12:19:21 UTC</v>
      </c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  <c r="Y8785" s="1"/>
      <c r="Z8785" s="1"/>
    </row>
    <row r="8786">
      <c r="A8786" s="2" t="s">
        <v>9390</v>
      </c>
      <c r="B8786" s="1"/>
      <c r="C8786" s="1"/>
      <c r="D8786" s="1"/>
      <c r="E8786" s="1"/>
      <c r="F8786" s="1" t="str">
        <f>IFERROR(__xludf.DUMMYFUNCTION("""COMPUTED_VALUE"""),"2022-03-01 12:17:57 UTC")</f>
        <v>2022-03-01 12:17:57 UTC</v>
      </c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  <c r="Y8786" s="1"/>
      <c r="Z8786" s="1"/>
    </row>
    <row r="8787">
      <c r="A8787" s="2" t="s">
        <v>9391</v>
      </c>
      <c r="B8787" s="1"/>
      <c r="C8787" s="1"/>
      <c r="D8787" s="1"/>
      <c r="E8787" s="1"/>
      <c r="F8787" s="1" t="str">
        <f>IFERROR(__xludf.DUMMYFUNCTION("""COMPUTED_VALUE"""),"2022-03-01 12:15:32 UTC")</f>
        <v>2022-03-01 12:15:32 UTC</v>
      </c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  <c r="Y8787" s="1"/>
      <c r="Z8787" s="1"/>
    </row>
    <row r="8788">
      <c r="A8788" s="2" t="s">
        <v>9392</v>
      </c>
      <c r="B8788" s="1"/>
      <c r="C8788" s="1"/>
      <c r="D8788" s="1"/>
      <c r="E8788" s="1"/>
      <c r="F8788" s="1" t="str">
        <f>IFERROR(__xludf.DUMMYFUNCTION("""COMPUTED_VALUE"""),"2022-03-01 12:15:21 UTC")</f>
        <v>2022-03-01 12:15:21 UTC</v>
      </c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  <c r="Y8788" s="1"/>
      <c r="Z8788" s="1"/>
    </row>
    <row r="8789">
      <c r="A8789" s="2" t="s">
        <v>9393</v>
      </c>
      <c r="B8789" s="1"/>
      <c r="C8789" s="1"/>
      <c r="D8789" s="1"/>
      <c r="E8789" s="1"/>
      <c r="F8789" s="1" t="str">
        <f>IFERROR(__xludf.DUMMYFUNCTION("""COMPUTED_VALUE"""),"2022-03-01 12:15:09 UTC")</f>
        <v>2022-03-01 12:15:09 UTC</v>
      </c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  <c r="Y8789" s="1"/>
      <c r="Z8789" s="1"/>
    </row>
    <row r="8790">
      <c r="A8790" s="2" t="s">
        <v>9394</v>
      </c>
      <c r="B8790" s="1"/>
      <c r="C8790" s="1"/>
      <c r="D8790" s="1"/>
      <c r="E8790" s="1"/>
      <c r="F8790" s="1" t="str">
        <f>IFERROR(__xludf.DUMMYFUNCTION("""COMPUTED_VALUE"""),"2022-03-01 12:14:54 UTC")</f>
        <v>2022-03-01 12:14:54 UTC</v>
      </c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  <c r="Y8790" s="1"/>
      <c r="Z8790" s="1"/>
    </row>
    <row r="8791">
      <c r="A8791" s="2" t="s">
        <v>9395</v>
      </c>
      <c r="B8791" s="1"/>
      <c r="C8791" s="1"/>
      <c r="D8791" s="1"/>
      <c r="E8791" s="1"/>
      <c r="F8791" s="1" t="str">
        <f>IFERROR(__xludf.DUMMYFUNCTION("""COMPUTED_VALUE"""),"2022-03-01 12:14:41 UTC")</f>
        <v>2022-03-01 12:14:41 UTC</v>
      </c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  <c r="Y8791" s="1"/>
      <c r="Z8791" s="1"/>
    </row>
    <row r="8792">
      <c r="A8792" s="2" t="s">
        <v>9396</v>
      </c>
      <c r="B8792" s="1"/>
      <c r="C8792" s="1"/>
      <c r="D8792" s="1"/>
      <c r="E8792" s="1"/>
      <c r="F8792" s="1" t="str">
        <f>IFERROR(__xludf.DUMMYFUNCTION("""COMPUTED_VALUE"""),"2022-03-01 12:10:42 UTC")</f>
        <v>2022-03-01 12:10:42 UTC</v>
      </c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  <c r="Y8792" s="1"/>
      <c r="Z8792" s="1"/>
    </row>
    <row r="8793">
      <c r="A8793" s="2" t="s">
        <v>9397</v>
      </c>
      <c r="B8793" s="1"/>
      <c r="C8793" s="1"/>
      <c r="D8793" s="1"/>
      <c r="E8793" s="1"/>
      <c r="F8793" s="1" t="str">
        <f>IFERROR(__xludf.DUMMYFUNCTION("""COMPUTED_VALUE"""),"2022-03-01 11:44:57 UTC")</f>
        <v>2022-03-01 11:44:57 UTC</v>
      </c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  <c r="Y8793" s="1"/>
      <c r="Z8793" s="1"/>
    </row>
    <row r="8794">
      <c r="A8794" s="2" t="s">
        <v>9398</v>
      </c>
      <c r="B8794" s="1"/>
      <c r="C8794" s="1"/>
      <c r="D8794" s="1"/>
      <c r="E8794" s="1"/>
      <c r="F8794" s="1" t="str">
        <f>IFERROR(__xludf.DUMMYFUNCTION("""COMPUTED_VALUE"""),"2022-03-01 11:12:55 UTC")</f>
        <v>2022-03-01 11:12:55 UTC</v>
      </c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  <c r="Y8794" s="1"/>
      <c r="Z8794" s="1"/>
    </row>
    <row r="8795">
      <c r="A8795" s="2" t="s">
        <v>9399</v>
      </c>
      <c r="B8795" s="1"/>
      <c r="C8795" s="1"/>
      <c r="D8795" s="1"/>
      <c r="E8795" s="1"/>
      <c r="F8795" s="1" t="str">
        <f>IFERROR(__xludf.DUMMYFUNCTION("""COMPUTED_VALUE"""),"2022-03-01 10:56:12 UTC")</f>
        <v>2022-03-01 10:56:12 UTC</v>
      </c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  <c r="Y8795" s="1"/>
      <c r="Z8795" s="1"/>
    </row>
    <row r="8796">
      <c r="A8796" s="2" t="s">
        <v>9400</v>
      </c>
      <c r="B8796" s="1"/>
      <c r="C8796" s="1"/>
      <c r="D8796" s="1"/>
      <c r="E8796" s="1"/>
      <c r="F8796" s="1" t="str">
        <f>IFERROR(__xludf.DUMMYFUNCTION("""COMPUTED_VALUE"""),"2022-03-01 10:53:11 UTC")</f>
        <v>2022-03-01 10:53:11 UTC</v>
      </c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  <c r="Y8796" s="1"/>
      <c r="Z8796" s="1"/>
    </row>
    <row r="8797">
      <c r="A8797" s="2" t="s">
        <v>9401</v>
      </c>
      <c r="B8797" s="1"/>
      <c r="C8797" s="1"/>
      <c r="D8797" s="1"/>
      <c r="E8797" s="1"/>
      <c r="F8797" s="1" t="str">
        <f>IFERROR(__xludf.DUMMYFUNCTION("""COMPUTED_VALUE"""),"2022-03-01 10:44:16 UTC")</f>
        <v>2022-03-01 10:44:16 UTC</v>
      </c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  <c r="Y8797" s="1"/>
      <c r="Z8797" s="1"/>
    </row>
    <row r="8798">
      <c r="A8798" s="2" t="s">
        <v>9402</v>
      </c>
      <c r="B8798" s="1"/>
      <c r="C8798" s="1"/>
      <c r="D8798" s="1"/>
      <c r="E8798" s="1"/>
      <c r="F8798" s="1" t="str">
        <f>IFERROR(__xludf.DUMMYFUNCTION("""COMPUTED_VALUE"""),"2022-03-01 09:50:23 UTC")</f>
        <v>2022-03-01 09:50:23 UTC</v>
      </c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  <c r="Y8798" s="1"/>
      <c r="Z8798" s="1"/>
    </row>
    <row r="8799">
      <c r="A8799" s="2" t="s">
        <v>9403</v>
      </c>
      <c r="B8799" s="1"/>
      <c r="C8799" s="1"/>
      <c r="D8799" s="1"/>
      <c r="E8799" s="1"/>
      <c r="F8799" s="1" t="str">
        <f>IFERROR(__xludf.DUMMYFUNCTION("""COMPUTED_VALUE"""),"2022-03-01 08:58:48 UTC")</f>
        <v>2022-03-01 08:58:48 UTC</v>
      </c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  <c r="Y8799" s="1"/>
      <c r="Z8799" s="1"/>
    </row>
    <row r="8800">
      <c r="A8800" s="2" t="s">
        <v>9404</v>
      </c>
      <c r="B8800" s="1"/>
      <c r="C8800" s="1"/>
      <c r="D8800" s="1"/>
      <c r="E8800" s="1"/>
      <c r="F8800" s="1" t="str">
        <f>IFERROR(__xludf.DUMMYFUNCTION("""COMPUTED_VALUE"""),"2022-03-01 08:33:28 UTC")</f>
        <v>2022-03-01 08:33:28 UTC</v>
      </c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  <c r="Y8800" s="1"/>
      <c r="Z8800" s="1"/>
    </row>
    <row r="8801">
      <c r="A8801" s="2" t="s">
        <v>9405</v>
      </c>
      <c r="B8801" s="1"/>
      <c r="C8801" s="1"/>
      <c r="D8801" s="1"/>
      <c r="E8801" s="1"/>
      <c r="F8801" s="1" t="str">
        <f>IFERROR(__xludf.DUMMYFUNCTION("""COMPUTED_VALUE"""),"2022-03-01 08:06:56 UTC")</f>
        <v>2022-03-01 08:06:56 UTC</v>
      </c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  <c r="Y8801" s="1"/>
      <c r="Z8801" s="1"/>
    </row>
    <row r="8802">
      <c r="A8802" s="2" t="s">
        <v>9406</v>
      </c>
      <c r="B8802" s="1"/>
      <c r="C8802" s="1"/>
      <c r="D8802" s="1"/>
      <c r="E8802" s="1"/>
      <c r="F8802" s="1" t="str">
        <f>IFERROR(__xludf.DUMMYFUNCTION("""COMPUTED_VALUE"""),"2022-03-01 08:05:17 UTC")</f>
        <v>2022-03-01 08:05:17 UTC</v>
      </c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  <c r="Y8802" s="1"/>
      <c r="Z8802" s="1"/>
    </row>
    <row r="8803">
      <c r="A8803" s="2" t="s">
        <v>9407</v>
      </c>
      <c r="B8803" s="1"/>
      <c r="C8803" s="1"/>
      <c r="D8803" s="1"/>
      <c r="E8803" s="1"/>
      <c r="F8803" s="1" t="str">
        <f>IFERROR(__xludf.DUMMYFUNCTION("""COMPUTED_VALUE"""),"2022-03-01 08:03:42 UTC")</f>
        <v>2022-03-01 08:03:42 UTC</v>
      </c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  <c r="Y8803" s="1"/>
      <c r="Z8803" s="1"/>
    </row>
    <row r="8804">
      <c r="A8804" s="2" t="s">
        <v>9408</v>
      </c>
      <c r="B8804" s="1"/>
      <c r="C8804" s="1"/>
      <c r="D8804" s="1"/>
      <c r="E8804" s="1"/>
      <c r="F8804" s="1" t="str">
        <f>IFERROR(__xludf.DUMMYFUNCTION("""COMPUTED_VALUE"""),"2022-03-01 07:48:01 UTC")</f>
        <v>2022-03-01 07:48:01 UTC</v>
      </c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  <c r="Y8804" s="1"/>
      <c r="Z8804" s="1"/>
    </row>
    <row r="8805">
      <c r="A8805" s="2" t="s">
        <v>9409</v>
      </c>
      <c r="B8805" s="1"/>
      <c r="C8805" s="1"/>
      <c r="D8805" s="1"/>
      <c r="E8805" s="1"/>
      <c r="F8805" s="1" t="str">
        <f>IFERROR(__xludf.DUMMYFUNCTION("""COMPUTED_VALUE"""),"2022-03-01 07:46:37 UTC")</f>
        <v>2022-03-01 07:46:37 UTC</v>
      </c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  <c r="Y8805" s="1"/>
      <c r="Z8805" s="1"/>
    </row>
    <row r="8806">
      <c r="A8806" s="2" t="s">
        <v>9410</v>
      </c>
      <c r="B8806" s="1"/>
      <c r="C8806" s="1"/>
      <c r="D8806" s="1"/>
      <c r="E8806" s="1"/>
      <c r="F8806" s="1" t="str">
        <f>IFERROR(__xludf.DUMMYFUNCTION("""COMPUTED_VALUE"""),"2022-03-01 07:29:17 UTC")</f>
        <v>2022-03-01 07:29:17 UTC</v>
      </c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  <c r="Y8806" s="1"/>
      <c r="Z8806" s="1"/>
    </row>
    <row r="8807">
      <c r="A8807" s="2" t="s">
        <v>9411</v>
      </c>
      <c r="B8807" s="1"/>
      <c r="C8807" s="1"/>
      <c r="D8807" s="1"/>
      <c r="E8807" s="1"/>
      <c r="F8807" s="1" t="str">
        <f>IFERROR(__xludf.DUMMYFUNCTION("""COMPUTED_VALUE"""),"2022-03-01 07:27:26 UTC")</f>
        <v>2022-03-01 07:27:26 UTC</v>
      </c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  <c r="Y8807" s="1"/>
      <c r="Z8807" s="1"/>
    </row>
    <row r="8808">
      <c r="A8808" s="2" t="s">
        <v>9412</v>
      </c>
      <c r="B8808" s="1"/>
      <c r="C8808" s="1"/>
      <c r="D8808" s="1"/>
      <c r="E8808" s="1"/>
      <c r="F8808" s="1" t="str">
        <f>IFERROR(__xludf.DUMMYFUNCTION("""COMPUTED_VALUE"""),"2022-03-01 07:26:35 UTC")</f>
        <v>2022-03-01 07:26:35 UTC</v>
      </c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  <c r="Y8808" s="1"/>
      <c r="Z8808" s="1"/>
    </row>
    <row r="8809">
      <c r="A8809" s="2" t="s">
        <v>9413</v>
      </c>
      <c r="B8809" s="1"/>
      <c r="C8809" s="1"/>
      <c r="D8809" s="1"/>
      <c r="E8809" s="1"/>
      <c r="F8809" s="1" t="str">
        <f>IFERROR(__xludf.DUMMYFUNCTION("""COMPUTED_VALUE"""),"2022-03-01 07:17:02 UTC")</f>
        <v>2022-03-01 07:17:02 UTC</v>
      </c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  <c r="Y8809" s="1"/>
      <c r="Z8809" s="1"/>
    </row>
    <row r="8810">
      <c r="A8810" s="2" t="s">
        <v>9414</v>
      </c>
      <c r="B8810" s="1"/>
      <c r="C8810" s="1"/>
      <c r="D8810" s="1"/>
      <c r="E8810" s="1"/>
      <c r="F8810" s="1" t="str">
        <f>IFERROR(__xludf.DUMMYFUNCTION("""COMPUTED_VALUE"""),"2022-03-01 07:16:09 UTC")</f>
        <v>2022-03-01 07:16:09 UTC</v>
      </c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  <c r="Y8810" s="1"/>
      <c r="Z8810" s="1"/>
    </row>
    <row r="8811">
      <c r="A8811" s="2" t="s">
        <v>9415</v>
      </c>
      <c r="B8811" s="1"/>
      <c r="C8811" s="1"/>
      <c r="D8811" s="1"/>
      <c r="E8811" s="1"/>
      <c r="F8811" s="1" t="str">
        <f>IFERROR(__xludf.DUMMYFUNCTION("""COMPUTED_VALUE"""),"2022-03-01 07:14:18 UTC")</f>
        <v>2022-03-01 07:14:18 UTC</v>
      </c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  <c r="Y8811" s="1"/>
      <c r="Z8811" s="1"/>
    </row>
    <row r="8812">
      <c r="A8812" s="2" t="s">
        <v>9416</v>
      </c>
      <c r="B8812" s="1"/>
      <c r="C8812" s="1"/>
      <c r="D8812" s="1"/>
      <c r="E8812" s="1"/>
      <c r="F8812" s="1" t="str">
        <f>IFERROR(__xludf.DUMMYFUNCTION("""COMPUTED_VALUE"""),"2022-03-01 07:13:13 UTC")</f>
        <v>2022-03-01 07:13:13 UTC</v>
      </c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  <c r="Y8812" s="1"/>
      <c r="Z8812" s="1"/>
    </row>
    <row r="8813">
      <c r="A8813" s="2" t="s">
        <v>9417</v>
      </c>
      <c r="B8813" s="1"/>
      <c r="C8813" s="1"/>
      <c r="D8813" s="1"/>
      <c r="E8813" s="1"/>
      <c r="F8813" s="1" t="str">
        <f>IFERROR(__xludf.DUMMYFUNCTION("""COMPUTED_VALUE"""),"2022-03-01 07:09:07 UTC")</f>
        <v>2022-03-01 07:09:07 UTC</v>
      </c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  <c r="Y8813" s="1"/>
      <c r="Z8813" s="1"/>
    </row>
    <row r="8814">
      <c r="A8814" s="2" t="s">
        <v>9418</v>
      </c>
      <c r="B8814" s="1"/>
      <c r="C8814" s="1"/>
      <c r="D8814" s="1"/>
      <c r="E8814" s="1"/>
      <c r="F8814" s="1" t="str">
        <f>IFERROR(__xludf.DUMMYFUNCTION("""COMPUTED_VALUE"""),"2022-03-01 07:07:57 UTC")</f>
        <v>2022-03-01 07:07:57 UTC</v>
      </c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  <c r="Y8814" s="1"/>
      <c r="Z8814" s="1"/>
    </row>
    <row r="8815">
      <c r="A8815" s="2" t="s">
        <v>9419</v>
      </c>
      <c r="B8815" s="1"/>
      <c r="C8815" s="1"/>
      <c r="D8815" s="1"/>
      <c r="E8815" s="1"/>
      <c r="F8815" s="1" t="str">
        <f>IFERROR(__xludf.DUMMYFUNCTION("""COMPUTED_VALUE"""),"2022-03-01 07:03:44 UTC")</f>
        <v>2022-03-01 07:03:44 UTC</v>
      </c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  <c r="Y8815" s="1"/>
      <c r="Z8815" s="1"/>
    </row>
    <row r="8816">
      <c r="A8816" s="2" t="s">
        <v>9420</v>
      </c>
      <c r="B8816" s="1"/>
      <c r="C8816" s="1"/>
      <c r="D8816" s="1"/>
      <c r="E8816" s="1"/>
      <c r="F8816" s="1" t="str">
        <f>IFERROR(__xludf.DUMMYFUNCTION("""COMPUTED_VALUE"""),"2022-03-01 06:41:45 UTC")</f>
        <v>2022-03-01 06:41:45 UTC</v>
      </c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  <c r="Y8816" s="1"/>
      <c r="Z8816" s="1"/>
    </row>
    <row r="8817">
      <c r="A8817" s="2" t="s">
        <v>9421</v>
      </c>
      <c r="B8817" s="1"/>
      <c r="C8817" s="1"/>
      <c r="D8817" s="1"/>
      <c r="E8817" s="1"/>
      <c r="F8817" s="1" t="str">
        <f>IFERROR(__xludf.DUMMYFUNCTION("""COMPUTED_VALUE"""),"2022-03-01 06:40:46 UTC")</f>
        <v>2022-03-01 06:40:46 UTC</v>
      </c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  <c r="Y8817" s="1"/>
      <c r="Z8817" s="1"/>
    </row>
    <row r="8818">
      <c r="A8818" s="2" t="s">
        <v>9422</v>
      </c>
      <c r="B8818" s="1"/>
      <c r="C8818" s="1"/>
      <c r="D8818" s="1"/>
      <c r="E8818" s="1"/>
      <c r="F8818" s="1" t="str">
        <f>IFERROR(__xludf.DUMMYFUNCTION("""COMPUTED_VALUE"""),"2022-03-01 06:40:18 UTC")</f>
        <v>2022-03-01 06:40:18 UTC</v>
      </c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  <c r="Y8818" s="1"/>
      <c r="Z8818" s="1"/>
    </row>
    <row r="8819">
      <c r="A8819" s="2" t="s">
        <v>9423</v>
      </c>
      <c r="B8819" s="1"/>
      <c r="C8819" s="1"/>
      <c r="D8819" s="1"/>
      <c r="E8819" s="1"/>
      <c r="F8819" s="1" t="str">
        <f>IFERROR(__xludf.DUMMYFUNCTION("""COMPUTED_VALUE"""),"2022-03-01 06:39:40 UTC")</f>
        <v>2022-03-01 06:39:40 UTC</v>
      </c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  <c r="Y8819" s="1"/>
      <c r="Z8819" s="1"/>
    </row>
    <row r="8820">
      <c r="A8820" s="2" t="s">
        <v>9424</v>
      </c>
      <c r="B8820" s="1"/>
      <c r="C8820" s="1"/>
      <c r="D8820" s="1"/>
      <c r="E8820" s="1"/>
      <c r="F8820" s="1" t="str">
        <f>IFERROR(__xludf.DUMMYFUNCTION("""COMPUTED_VALUE"""),"2022-03-01 06:29:22 UTC")</f>
        <v>2022-03-01 06:29:22 UTC</v>
      </c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  <c r="Y8820" s="1"/>
      <c r="Z8820" s="1"/>
    </row>
    <row r="8821">
      <c r="A8821" s="2" t="s">
        <v>9425</v>
      </c>
      <c r="B8821" s="1"/>
      <c r="C8821" s="1"/>
      <c r="D8821" s="1"/>
      <c r="E8821" s="1"/>
      <c r="F8821" s="1" t="str">
        <f>IFERROR(__xludf.DUMMYFUNCTION("""COMPUTED_VALUE"""),"2022-03-01 06:27:03 UTC")</f>
        <v>2022-03-01 06:27:03 UTC</v>
      </c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  <c r="Y8821" s="1"/>
      <c r="Z8821" s="1"/>
    </row>
    <row r="8822">
      <c r="A8822" s="2" t="s">
        <v>9426</v>
      </c>
      <c r="B8822" s="1"/>
      <c r="C8822" s="1"/>
      <c r="D8822" s="1"/>
      <c r="E8822" s="1"/>
      <c r="F8822" s="1" t="str">
        <f>IFERROR(__xludf.DUMMYFUNCTION("""COMPUTED_VALUE"""),"2022-03-01 06:22:55 UTC")</f>
        <v>2022-03-01 06:22:55 UTC</v>
      </c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  <c r="Y8822" s="1"/>
      <c r="Z8822" s="1"/>
    </row>
    <row r="8823">
      <c r="A8823" s="2" t="s">
        <v>9427</v>
      </c>
      <c r="B8823" s="1"/>
      <c r="C8823" s="1"/>
      <c r="D8823" s="1"/>
      <c r="E8823" s="1"/>
      <c r="F8823" s="1" t="str">
        <f>IFERROR(__xludf.DUMMYFUNCTION("""COMPUTED_VALUE"""),"2022-03-01 05:46:58 UTC")</f>
        <v>2022-03-01 05:46:58 UTC</v>
      </c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  <c r="Y8823" s="1"/>
      <c r="Z8823" s="1"/>
    </row>
    <row r="8824">
      <c r="A8824" s="2" t="s">
        <v>9428</v>
      </c>
      <c r="B8824" s="1"/>
      <c r="C8824" s="1"/>
      <c r="D8824" s="1"/>
      <c r="E8824" s="1"/>
      <c r="F8824" s="1" t="str">
        <f>IFERROR(__xludf.DUMMYFUNCTION("""COMPUTED_VALUE"""),"2022-03-01 05:46:48 UTC")</f>
        <v>2022-03-01 05:46:48 UTC</v>
      </c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  <c r="Y8824" s="1"/>
      <c r="Z8824" s="1"/>
    </row>
    <row r="8825">
      <c r="A8825" s="2" t="s">
        <v>9429</v>
      </c>
      <c r="B8825" s="1"/>
      <c r="C8825" s="1"/>
      <c r="D8825" s="1"/>
      <c r="E8825" s="1"/>
      <c r="F8825" s="1" t="str">
        <f>IFERROR(__xludf.DUMMYFUNCTION("""COMPUTED_VALUE"""),"2022-03-01 05:44:57 UTC")</f>
        <v>2022-03-01 05:44:57 UTC</v>
      </c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  <c r="Y8825" s="1"/>
      <c r="Z8825" s="1"/>
    </row>
    <row r="8826">
      <c r="A8826" s="2" t="s">
        <v>9430</v>
      </c>
      <c r="B8826" s="1"/>
      <c r="C8826" s="1"/>
      <c r="D8826" s="1"/>
      <c r="E8826" s="1"/>
      <c r="F8826" s="1" t="str">
        <f>IFERROR(__xludf.DUMMYFUNCTION("""COMPUTED_VALUE"""),"2022-03-01 05:40:36 UTC")</f>
        <v>2022-03-01 05:40:36 UTC</v>
      </c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  <c r="Y8826" s="1"/>
      <c r="Z8826" s="1"/>
    </row>
    <row r="8827">
      <c r="A8827" s="2" t="s">
        <v>9431</v>
      </c>
      <c r="B8827" s="1"/>
      <c r="C8827" s="1"/>
      <c r="D8827" s="1"/>
      <c r="E8827" s="1"/>
      <c r="F8827" s="1" t="str">
        <f>IFERROR(__xludf.DUMMYFUNCTION("""COMPUTED_VALUE"""),"2022-03-01 05:19:49 UTC")</f>
        <v>2022-03-01 05:19:49 UTC</v>
      </c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  <c r="Y8827" s="1"/>
      <c r="Z8827" s="1"/>
    </row>
    <row r="8828">
      <c r="A8828" s="2" t="s">
        <v>9432</v>
      </c>
      <c r="B8828" s="1"/>
      <c r="C8828" s="1"/>
      <c r="D8828" s="1"/>
      <c r="E8828" s="1"/>
      <c r="F8828" s="1" t="str">
        <f>IFERROR(__xludf.DUMMYFUNCTION("""COMPUTED_VALUE"""),"2022-03-01 05:17:33 UTC")</f>
        <v>2022-03-01 05:17:33 UTC</v>
      </c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  <c r="Y8828" s="1"/>
      <c r="Z8828" s="1"/>
    </row>
    <row r="8829">
      <c r="A8829" s="2" t="s">
        <v>9433</v>
      </c>
      <c r="B8829" s="1"/>
      <c r="C8829" s="1"/>
      <c r="D8829" s="1"/>
      <c r="E8829" s="1"/>
      <c r="F8829" s="1" t="str">
        <f>IFERROR(__xludf.DUMMYFUNCTION("""COMPUTED_VALUE"""),"2022-03-01 05:11:11 UTC")</f>
        <v>2022-03-01 05:11:11 UTC</v>
      </c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  <c r="Y8829" s="1"/>
      <c r="Z8829" s="1"/>
    </row>
    <row r="8830">
      <c r="A8830" s="2" t="s">
        <v>9434</v>
      </c>
      <c r="B8830" s="1"/>
      <c r="C8830" s="1"/>
      <c r="D8830" s="1"/>
      <c r="E8830" s="1"/>
      <c r="F8830" s="1" t="str">
        <f>IFERROR(__xludf.DUMMYFUNCTION("""COMPUTED_VALUE"""),"2022-03-01 04:54:46 UTC")</f>
        <v>2022-03-01 04:54:46 UTC</v>
      </c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  <c r="Y8830" s="1"/>
      <c r="Z8830" s="1"/>
    </row>
    <row r="8831">
      <c r="A8831" s="2" t="s">
        <v>9435</v>
      </c>
      <c r="B8831" s="1"/>
      <c r="C8831" s="1"/>
      <c r="D8831" s="1"/>
      <c r="E8831" s="1"/>
      <c r="F8831" s="1" t="str">
        <f>IFERROR(__xludf.DUMMYFUNCTION("""COMPUTED_VALUE"""),"2022-03-01 04:52:18 UTC")</f>
        <v>2022-03-01 04:52:18 UTC</v>
      </c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  <c r="Y8831" s="1"/>
      <c r="Z8831" s="1"/>
    </row>
    <row r="8832">
      <c r="A8832" s="2" t="s">
        <v>9436</v>
      </c>
      <c r="B8832" s="1"/>
      <c r="C8832" s="1"/>
      <c r="D8832" s="1"/>
      <c r="E8832" s="1"/>
      <c r="F8832" s="1" t="str">
        <f>IFERROR(__xludf.DUMMYFUNCTION("""COMPUTED_VALUE"""),"2022-03-01 04:40:17 UTC")</f>
        <v>2022-03-01 04:40:17 UTC</v>
      </c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1"/>
      <c r="X8832" s="1"/>
      <c r="Y8832" s="1"/>
      <c r="Z8832" s="1"/>
    </row>
    <row r="8833">
      <c r="A8833" s="2" t="s">
        <v>9437</v>
      </c>
      <c r="B8833" s="1"/>
      <c r="C8833" s="1"/>
      <c r="D8833" s="1"/>
      <c r="E8833" s="1"/>
      <c r="F8833" s="1" t="str">
        <f>IFERROR(__xludf.DUMMYFUNCTION("""COMPUTED_VALUE"""),"2022-03-01 04:35:07 UTC")</f>
        <v>2022-03-01 04:35:07 UTC</v>
      </c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1"/>
      <c r="X8833" s="1"/>
      <c r="Y8833" s="1"/>
      <c r="Z8833" s="1"/>
    </row>
    <row r="8834">
      <c r="A8834" s="2" t="s">
        <v>9438</v>
      </c>
      <c r="B8834" s="1"/>
      <c r="C8834" s="1"/>
      <c r="D8834" s="1"/>
      <c r="E8834" s="1"/>
      <c r="F8834" s="1" t="str">
        <f>IFERROR(__xludf.DUMMYFUNCTION("""COMPUTED_VALUE"""),"2022-03-01 04:31:45 UTC")</f>
        <v>2022-03-01 04:31:45 UTC</v>
      </c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1"/>
      <c r="X8834" s="1"/>
      <c r="Y8834" s="1"/>
      <c r="Z8834" s="1"/>
    </row>
    <row r="8835">
      <c r="A8835" s="2" t="s">
        <v>9439</v>
      </c>
      <c r="B8835" s="1"/>
      <c r="C8835" s="1"/>
      <c r="D8835" s="1"/>
      <c r="E8835" s="1"/>
      <c r="F8835" s="1" t="str">
        <f>IFERROR(__xludf.DUMMYFUNCTION("""COMPUTED_VALUE"""),"2022-03-01 04:29:48 UTC")</f>
        <v>2022-03-01 04:29:48 UTC</v>
      </c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  <c r="Y8835" s="1"/>
      <c r="Z8835" s="1"/>
    </row>
    <row r="8836">
      <c r="A8836" s="2" t="s">
        <v>9440</v>
      </c>
      <c r="B8836" s="1"/>
      <c r="C8836" s="1"/>
      <c r="D8836" s="1"/>
      <c r="E8836" s="1"/>
      <c r="F8836" s="1" t="str">
        <f>IFERROR(__xludf.DUMMYFUNCTION("""COMPUTED_VALUE"""),"2022-03-01 04:26:56 UTC")</f>
        <v>2022-03-01 04:26:56 UTC</v>
      </c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1"/>
      <c r="X8836" s="1"/>
      <c r="Y8836" s="1"/>
      <c r="Z8836" s="1"/>
    </row>
    <row r="8837">
      <c r="A8837" s="2" t="s">
        <v>9441</v>
      </c>
      <c r="B8837" s="1"/>
      <c r="C8837" s="1"/>
      <c r="D8837" s="1"/>
      <c r="E8837" s="1"/>
      <c r="F8837" s="1" t="str">
        <f>IFERROR(__xludf.DUMMYFUNCTION("""COMPUTED_VALUE"""),"2022-03-01 04:08:25 UTC")</f>
        <v>2022-03-01 04:08:25 UTC</v>
      </c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1"/>
      <c r="X8837" s="1"/>
      <c r="Y8837" s="1"/>
      <c r="Z8837" s="1"/>
    </row>
    <row r="8838">
      <c r="A8838" s="2" t="s">
        <v>9442</v>
      </c>
      <c r="B8838" s="1"/>
      <c r="C8838" s="1"/>
      <c r="D8838" s="1"/>
      <c r="E8838" s="1"/>
      <c r="F8838" s="1" t="str">
        <f>IFERROR(__xludf.DUMMYFUNCTION("""COMPUTED_VALUE"""),"2022-03-01 03:57:01 UTC")</f>
        <v>2022-03-01 03:57:01 UTC</v>
      </c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1"/>
      <c r="X8838" s="1"/>
      <c r="Y8838" s="1"/>
      <c r="Z8838" s="1"/>
    </row>
    <row r="8839">
      <c r="A8839" s="2" t="s">
        <v>9443</v>
      </c>
      <c r="B8839" s="1"/>
      <c r="C8839" s="1"/>
      <c r="D8839" s="1"/>
      <c r="E8839" s="1"/>
      <c r="F8839" s="1" t="str">
        <f>IFERROR(__xludf.DUMMYFUNCTION("""COMPUTED_VALUE"""),"2022-03-01 03:30:11 UTC")</f>
        <v>2022-03-01 03:30:11 UTC</v>
      </c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1"/>
      <c r="X8839" s="1"/>
      <c r="Y8839" s="1"/>
      <c r="Z8839" s="1"/>
    </row>
    <row r="8840">
      <c r="A8840" s="2" t="s">
        <v>9444</v>
      </c>
      <c r="B8840" s="1"/>
      <c r="C8840" s="1"/>
      <c r="D8840" s="1"/>
      <c r="E8840" s="1"/>
      <c r="F8840" s="1" t="str">
        <f>IFERROR(__xludf.DUMMYFUNCTION("""COMPUTED_VALUE"""),"2022-03-01 03:29:42 UTC")</f>
        <v>2022-03-01 03:29:42 UTC</v>
      </c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1"/>
      <c r="X8840" s="1"/>
      <c r="Y8840" s="1"/>
      <c r="Z8840" s="1"/>
    </row>
    <row r="8841">
      <c r="A8841" s="2" t="s">
        <v>9445</v>
      </c>
      <c r="B8841" s="1"/>
      <c r="C8841" s="1"/>
      <c r="D8841" s="1"/>
      <c r="E8841" s="1"/>
      <c r="F8841" s="1" t="str">
        <f>IFERROR(__xludf.DUMMYFUNCTION("""COMPUTED_VALUE"""),"2022-03-01 03:28:58 UTC")</f>
        <v>2022-03-01 03:28:58 UTC</v>
      </c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1"/>
      <c r="X8841" s="1"/>
      <c r="Y8841" s="1"/>
      <c r="Z8841" s="1"/>
    </row>
    <row r="8842">
      <c r="A8842" s="2" t="s">
        <v>9446</v>
      </c>
      <c r="B8842" s="1"/>
      <c r="C8842" s="1"/>
      <c r="D8842" s="1"/>
      <c r="E8842" s="1"/>
      <c r="F8842" s="1" t="str">
        <f>IFERROR(__xludf.DUMMYFUNCTION("""COMPUTED_VALUE"""),"2022-03-01 03:18:05 UTC")</f>
        <v>2022-03-01 03:18:05 UTC</v>
      </c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  <c r="Y8842" s="1"/>
      <c r="Z8842" s="1"/>
    </row>
    <row r="8843">
      <c r="A8843" s="2" t="s">
        <v>9447</v>
      </c>
      <c r="B8843" s="1"/>
      <c r="C8843" s="1"/>
      <c r="D8843" s="1"/>
      <c r="E8843" s="1"/>
      <c r="F8843" s="1" t="str">
        <f>IFERROR(__xludf.DUMMYFUNCTION("""COMPUTED_VALUE"""),"2022-03-01 02:36:28 UTC")</f>
        <v>2022-03-01 02:36:28 UTC</v>
      </c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  <c r="Y8843" s="1"/>
      <c r="Z8843" s="1"/>
    </row>
    <row r="8844">
      <c r="A8844" s="2" t="s">
        <v>9448</v>
      </c>
      <c r="B8844" s="1"/>
      <c r="C8844" s="1"/>
      <c r="D8844" s="1"/>
      <c r="E8844" s="1"/>
      <c r="F8844" s="1" t="str">
        <f>IFERROR(__xludf.DUMMYFUNCTION("""COMPUTED_VALUE"""),"2022-03-01 02:30:27 UTC")</f>
        <v>2022-03-01 02:30:27 UTC</v>
      </c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  <c r="Y8844" s="1"/>
      <c r="Z8844" s="1"/>
    </row>
    <row r="8845">
      <c r="A8845" s="2" t="s">
        <v>9449</v>
      </c>
      <c r="B8845" s="1"/>
      <c r="C8845" s="1"/>
      <c r="D8845" s="1"/>
      <c r="E8845" s="1"/>
      <c r="F8845" s="1" t="str">
        <f>IFERROR(__xludf.DUMMYFUNCTION("""COMPUTED_VALUE"""),"2022-03-01 02:25:40 UTC")</f>
        <v>2022-03-01 02:25:40 UTC</v>
      </c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  <c r="Y8845" s="1"/>
      <c r="Z8845" s="1"/>
    </row>
    <row r="8846">
      <c r="A8846" s="2" t="s">
        <v>9450</v>
      </c>
      <c r="B8846" s="1"/>
      <c r="C8846" s="1"/>
      <c r="D8846" s="1"/>
      <c r="E8846" s="1"/>
      <c r="F8846" s="1" t="str">
        <f>IFERROR(__xludf.DUMMYFUNCTION("""COMPUTED_VALUE"""),"2022-03-01 02:21:20 UTC")</f>
        <v>2022-03-01 02:21:20 UTC</v>
      </c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  <c r="Y8846" s="1"/>
      <c r="Z8846" s="1"/>
    </row>
    <row r="8847">
      <c r="A8847" s="2" t="s">
        <v>9451</v>
      </c>
      <c r="B8847" s="1"/>
      <c r="C8847" s="1"/>
      <c r="D8847" s="1"/>
      <c r="E8847" s="1"/>
      <c r="F8847" s="1" t="str">
        <f>IFERROR(__xludf.DUMMYFUNCTION("""COMPUTED_VALUE"""),"2022-03-01 02:20:23 UTC")</f>
        <v>2022-03-01 02:20:23 UTC</v>
      </c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  <c r="Y8847" s="1"/>
      <c r="Z8847" s="1"/>
    </row>
    <row r="8848">
      <c r="A8848" s="2" t="s">
        <v>9452</v>
      </c>
      <c r="B8848" s="1"/>
      <c r="C8848" s="1"/>
      <c r="D8848" s="1"/>
      <c r="E8848" s="1"/>
      <c r="F8848" s="1" t="str">
        <f>IFERROR(__xludf.DUMMYFUNCTION("""COMPUTED_VALUE"""),"2022-03-01 01:38:30 UTC")</f>
        <v>2022-03-01 01:38:30 UTC</v>
      </c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  <c r="W8848" s="1"/>
      <c r="X8848" s="1"/>
      <c r="Y8848" s="1"/>
      <c r="Z8848" s="1"/>
    </row>
    <row r="8849">
      <c r="A8849" s="2" t="s">
        <v>9453</v>
      </c>
      <c r="B8849" s="1"/>
      <c r="C8849" s="1"/>
      <c r="D8849" s="1"/>
      <c r="E8849" s="1"/>
      <c r="F8849" s="1" t="str">
        <f>IFERROR(__xludf.DUMMYFUNCTION("""COMPUTED_VALUE"""),"2022-03-01 01:32:34 UTC")</f>
        <v>2022-03-01 01:32:34 UTC</v>
      </c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1"/>
      <c r="X8849" s="1"/>
      <c r="Y8849" s="1"/>
      <c r="Z8849" s="1"/>
    </row>
    <row r="8850">
      <c r="A8850" s="2" t="s">
        <v>9454</v>
      </c>
      <c r="B8850" s="1"/>
      <c r="C8850" s="1"/>
      <c r="D8850" s="1"/>
      <c r="E8850" s="1"/>
      <c r="F8850" s="1" t="str">
        <f>IFERROR(__xludf.DUMMYFUNCTION("""COMPUTED_VALUE"""),"2022-03-01 00:05:00 UTC")</f>
        <v>2022-03-01 00:05:00 UTC</v>
      </c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1"/>
      <c r="X8850" s="1"/>
      <c r="Y8850" s="1"/>
      <c r="Z8850" s="1"/>
    </row>
    <row r="8851">
      <c r="A8851" s="2" t="s">
        <v>9455</v>
      </c>
      <c r="B8851" s="1"/>
      <c r="C8851" s="1"/>
      <c r="D8851" s="1"/>
      <c r="E8851" s="1"/>
      <c r="F8851" s="1" t="str">
        <f>IFERROR(__xludf.DUMMYFUNCTION("""COMPUTED_VALUE"""),"2022-02-28 21:41:39 UTC")</f>
        <v>2022-02-28 21:41:39 UTC</v>
      </c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  <c r="W8851" s="1"/>
      <c r="X8851" s="1"/>
      <c r="Y8851" s="1"/>
      <c r="Z8851" s="1"/>
    </row>
    <row r="8852">
      <c r="A8852" s="2" t="s">
        <v>9456</v>
      </c>
      <c r="B8852" s="1"/>
      <c r="C8852" s="1"/>
      <c r="D8852" s="1"/>
      <c r="E8852" s="1"/>
      <c r="F8852" s="1" t="str">
        <f>IFERROR(__xludf.DUMMYFUNCTION("""COMPUTED_VALUE"""),"2022-02-28 19:48:26 UTC")</f>
        <v>2022-02-28 19:48:26 UTC</v>
      </c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  <c r="W8852" s="1"/>
      <c r="X8852" s="1"/>
      <c r="Y8852" s="1"/>
      <c r="Z8852" s="1"/>
    </row>
    <row r="8853">
      <c r="A8853" s="2" t="s">
        <v>9457</v>
      </c>
      <c r="B8853" s="1"/>
      <c r="C8853" s="1"/>
      <c r="D8853" s="1"/>
      <c r="E8853" s="1"/>
      <c r="F8853" s="1" t="str">
        <f>IFERROR(__xludf.DUMMYFUNCTION("""COMPUTED_VALUE"""),"2022-02-28 17:55:24 UTC")</f>
        <v>2022-02-28 17:55:24 UTC</v>
      </c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  <c r="W8853" s="1"/>
      <c r="X8853" s="1"/>
      <c r="Y8853" s="1"/>
      <c r="Z8853" s="1"/>
    </row>
    <row r="8854">
      <c r="A8854" s="2" t="s">
        <v>9458</v>
      </c>
      <c r="B8854" s="1"/>
      <c r="C8854" s="1"/>
      <c r="D8854" s="1"/>
      <c r="E8854" s="1"/>
      <c r="F8854" s="1" t="str">
        <f>IFERROR(__xludf.DUMMYFUNCTION("""COMPUTED_VALUE"""),"2022-02-28 16:57:47 UTC")</f>
        <v>2022-02-28 16:57:47 UTC</v>
      </c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  <c r="W8854" s="1"/>
      <c r="X8854" s="1"/>
      <c r="Y8854" s="1"/>
      <c r="Z8854" s="1"/>
    </row>
    <row r="8855">
      <c r="A8855" s="2" t="s">
        <v>9459</v>
      </c>
      <c r="B8855" s="1"/>
      <c r="C8855" s="1"/>
      <c r="D8855" s="1"/>
      <c r="E8855" s="1"/>
      <c r="F8855" s="1" t="str">
        <f>IFERROR(__xludf.DUMMYFUNCTION("""COMPUTED_VALUE"""),"2022-02-28 16:55:48 UTC")</f>
        <v>2022-02-28 16:55:48 UTC</v>
      </c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  <c r="W8855" s="1"/>
      <c r="X8855" s="1"/>
      <c r="Y8855" s="1"/>
      <c r="Z8855" s="1"/>
    </row>
    <row r="8856">
      <c r="A8856" s="2" t="s">
        <v>9460</v>
      </c>
      <c r="B8856" s="1"/>
      <c r="C8856" s="1"/>
      <c r="D8856" s="1"/>
      <c r="E8856" s="1"/>
      <c r="F8856" s="1" t="str">
        <f>IFERROR(__xludf.DUMMYFUNCTION("""COMPUTED_VALUE"""),"2022-02-28 16:20:53 UTC")</f>
        <v>2022-02-28 16:20:53 UTC</v>
      </c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  <c r="W8856" s="1"/>
      <c r="X8856" s="1"/>
      <c r="Y8856" s="1"/>
      <c r="Z8856" s="1"/>
    </row>
    <row r="8857">
      <c r="A8857" s="2" t="s">
        <v>9461</v>
      </c>
      <c r="B8857" s="1"/>
      <c r="C8857" s="1"/>
      <c r="D8857" s="1"/>
      <c r="E8857" s="1"/>
      <c r="F8857" s="1" t="str">
        <f>IFERROR(__xludf.DUMMYFUNCTION("""COMPUTED_VALUE"""),"2022-02-28 16:02:37 UTC")</f>
        <v>2022-02-28 16:02:37 UTC</v>
      </c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1"/>
      <c r="X8857" s="1"/>
      <c r="Y8857" s="1"/>
      <c r="Z8857" s="1"/>
    </row>
    <row r="8858">
      <c r="A8858" s="2" t="s">
        <v>9462</v>
      </c>
      <c r="B8858" s="1"/>
      <c r="C8858" s="1"/>
      <c r="D8858" s="1"/>
      <c r="E8858" s="1"/>
      <c r="F8858" s="1" t="str">
        <f>IFERROR(__xludf.DUMMYFUNCTION("""COMPUTED_VALUE"""),"2022-02-28 16:02:22 UTC")</f>
        <v>2022-02-28 16:02:22 UTC</v>
      </c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  <c r="W8858" s="1"/>
      <c r="X8858" s="1"/>
      <c r="Y8858" s="1"/>
      <c r="Z8858" s="1"/>
    </row>
    <row r="8859">
      <c r="A8859" s="2" t="s">
        <v>9463</v>
      </c>
      <c r="B8859" s="1"/>
      <c r="C8859" s="1"/>
      <c r="D8859" s="1"/>
      <c r="E8859" s="1"/>
      <c r="F8859" s="1" t="str">
        <f>IFERROR(__xludf.DUMMYFUNCTION("""COMPUTED_VALUE"""),"2022-02-28 15:59:50 UTC")</f>
        <v>2022-02-28 15:59:50 UTC</v>
      </c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  <c r="W8859" s="1"/>
      <c r="X8859" s="1"/>
      <c r="Y8859" s="1"/>
      <c r="Z8859" s="1"/>
    </row>
    <row r="8860">
      <c r="A8860" s="2" t="s">
        <v>9464</v>
      </c>
      <c r="B8860" s="1"/>
      <c r="C8860" s="1"/>
      <c r="D8860" s="1"/>
      <c r="E8860" s="1"/>
      <c r="F8860" s="1" t="str">
        <f>IFERROR(__xludf.DUMMYFUNCTION("""COMPUTED_VALUE"""),"2022-02-28 15:57:06 UTC")</f>
        <v>2022-02-28 15:57:06 UTC</v>
      </c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  <c r="W8860" s="1"/>
      <c r="X8860" s="1"/>
      <c r="Y8860" s="1"/>
      <c r="Z8860" s="1"/>
    </row>
    <row r="8861">
      <c r="A8861" s="2" t="s">
        <v>9465</v>
      </c>
      <c r="B8861" s="1"/>
      <c r="C8861" s="1"/>
      <c r="D8861" s="1"/>
      <c r="E8861" s="1"/>
      <c r="F8861" s="1" t="str">
        <f>IFERROR(__xludf.DUMMYFUNCTION("""COMPUTED_VALUE"""),"2022-02-28 15:56:55 UTC")</f>
        <v>2022-02-28 15:56:55 UTC</v>
      </c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  <c r="W8861" s="1"/>
      <c r="X8861" s="1"/>
      <c r="Y8861" s="1"/>
      <c r="Z8861" s="1"/>
    </row>
    <row r="8862">
      <c r="A8862" s="2" t="s">
        <v>9466</v>
      </c>
      <c r="B8862" s="1"/>
      <c r="C8862" s="1"/>
      <c r="D8862" s="1"/>
      <c r="E8862" s="1"/>
      <c r="F8862" s="1" t="str">
        <f>IFERROR(__xludf.DUMMYFUNCTION("""COMPUTED_VALUE"""),"2022-02-28 15:56:29 UTC")</f>
        <v>2022-02-28 15:56:29 UTC</v>
      </c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1"/>
      <c r="X8862" s="1"/>
      <c r="Y8862" s="1"/>
      <c r="Z8862" s="1"/>
    </row>
    <row r="8863">
      <c r="A8863" s="2" t="s">
        <v>9467</v>
      </c>
      <c r="B8863" s="1"/>
      <c r="C8863" s="1"/>
      <c r="D8863" s="1"/>
      <c r="E8863" s="1"/>
      <c r="F8863" s="1" t="str">
        <f>IFERROR(__xludf.DUMMYFUNCTION("""COMPUTED_VALUE"""),"2022-02-28 15:52:46 UTC")</f>
        <v>2022-02-28 15:52:46 UTC</v>
      </c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1"/>
      <c r="X8863" s="1"/>
      <c r="Y8863" s="1"/>
      <c r="Z8863" s="1"/>
    </row>
    <row r="8864">
      <c r="A8864" s="2" t="s">
        <v>9468</v>
      </c>
      <c r="B8864" s="1"/>
      <c r="C8864" s="1"/>
      <c r="D8864" s="1"/>
      <c r="E8864" s="1"/>
      <c r="F8864" s="1" t="str">
        <f>IFERROR(__xludf.DUMMYFUNCTION("""COMPUTED_VALUE"""),"2022-02-28 15:14:26 UTC")</f>
        <v>2022-02-28 15:14:26 UTC</v>
      </c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1"/>
      <c r="X8864" s="1"/>
      <c r="Y8864" s="1"/>
      <c r="Z8864" s="1"/>
    </row>
    <row r="8865">
      <c r="A8865" s="2" t="s">
        <v>9469</v>
      </c>
      <c r="B8865" s="1"/>
      <c r="C8865" s="1"/>
      <c r="D8865" s="1"/>
      <c r="E8865" s="1"/>
      <c r="F8865" s="1" t="str">
        <f>IFERROR(__xludf.DUMMYFUNCTION("""COMPUTED_VALUE"""),"2022-02-28 15:05:28 UTC")</f>
        <v>2022-02-28 15:05:28 UTC</v>
      </c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1"/>
      <c r="X8865" s="1"/>
      <c r="Y8865" s="1"/>
      <c r="Z8865" s="1"/>
    </row>
    <row r="8866">
      <c r="A8866" s="2" t="s">
        <v>9470</v>
      </c>
      <c r="B8866" s="1"/>
      <c r="C8866" s="1"/>
      <c r="D8866" s="1"/>
      <c r="E8866" s="1"/>
      <c r="F8866" s="1" t="str">
        <f>IFERROR(__xludf.DUMMYFUNCTION("""COMPUTED_VALUE"""),"2022-02-28 14:50:13 UTC")</f>
        <v>2022-02-28 14:50:13 UTC</v>
      </c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  <c r="W8866" s="1"/>
      <c r="X8866" s="1"/>
      <c r="Y8866" s="1"/>
      <c r="Z8866" s="1"/>
    </row>
    <row r="8867">
      <c r="A8867" s="2" t="s">
        <v>9471</v>
      </c>
      <c r="B8867" s="1"/>
      <c r="C8867" s="1"/>
      <c r="D8867" s="1"/>
      <c r="E8867" s="1"/>
      <c r="F8867" s="1" t="str">
        <f>IFERROR(__xludf.DUMMYFUNCTION("""COMPUTED_VALUE"""),"2022-02-28 14:32:19 UTC")</f>
        <v>2022-02-28 14:32:19 UTC</v>
      </c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1"/>
      <c r="X8867" s="1"/>
      <c r="Y8867" s="1"/>
      <c r="Z8867" s="1"/>
    </row>
    <row r="8868">
      <c r="A8868" s="2" t="s">
        <v>9472</v>
      </c>
      <c r="B8868" s="1"/>
      <c r="C8868" s="1"/>
      <c r="D8868" s="1"/>
      <c r="E8868" s="1"/>
      <c r="F8868" s="1" t="str">
        <f>IFERROR(__xludf.DUMMYFUNCTION("""COMPUTED_VALUE"""),"2022-02-28 14:31:19 UTC")</f>
        <v>2022-02-28 14:31:19 UTC</v>
      </c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1"/>
      <c r="X8868" s="1"/>
      <c r="Y8868" s="1"/>
      <c r="Z8868" s="1"/>
    </row>
    <row r="8869">
      <c r="A8869" s="2" t="s">
        <v>9473</v>
      </c>
      <c r="B8869" s="1"/>
      <c r="C8869" s="1"/>
      <c r="D8869" s="1"/>
      <c r="E8869" s="1"/>
      <c r="F8869" s="1" t="str">
        <f>IFERROR(__xludf.DUMMYFUNCTION("""COMPUTED_VALUE"""),"2022-02-28 14:03:52 UTC")</f>
        <v>2022-02-28 14:03:52 UTC</v>
      </c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1"/>
      <c r="X8869" s="1"/>
      <c r="Y8869" s="1"/>
      <c r="Z8869" s="1"/>
    </row>
    <row r="8870">
      <c r="A8870" s="2" t="s">
        <v>9474</v>
      </c>
      <c r="B8870" s="1"/>
      <c r="C8870" s="1"/>
      <c r="D8870" s="1"/>
      <c r="E8870" s="1"/>
      <c r="F8870" s="1" t="str">
        <f>IFERROR(__xludf.DUMMYFUNCTION("""COMPUTED_VALUE"""),"2022-02-28 14:02:53 UTC")</f>
        <v>2022-02-28 14:02:53 UTC</v>
      </c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1"/>
      <c r="X8870" s="1"/>
      <c r="Y8870" s="1"/>
      <c r="Z8870" s="1"/>
    </row>
    <row r="8871">
      <c r="A8871" s="2" t="s">
        <v>9475</v>
      </c>
      <c r="B8871" s="1"/>
      <c r="C8871" s="1"/>
      <c r="D8871" s="1"/>
      <c r="E8871" s="1"/>
      <c r="F8871" s="1" t="str">
        <f>IFERROR(__xludf.DUMMYFUNCTION("""COMPUTED_VALUE"""),"2022-02-28 13:14:55 UTC")</f>
        <v>2022-02-28 13:14:55 UTC</v>
      </c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  <c r="W8871" s="1"/>
      <c r="X8871" s="1"/>
      <c r="Y8871" s="1"/>
      <c r="Z8871" s="1"/>
    </row>
    <row r="8872">
      <c r="A8872" s="2" t="s">
        <v>9476</v>
      </c>
      <c r="B8872" s="1"/>
      <c r="C8872" s="1"/>
      <c r="D8872" s="1"/>
      <c r="E8872" s="1"/>
      <c r="F8872" s="1" t="str">
        <f>IFERROR(__xludf.DUMMYFUNCTION("""COMPUTED_VALUE"""),"2022-02-28 13:09:35 UTC")</f>
        <v>2022-02-28 13:09:35 UTC</v>
      </c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  <c r="W8872" s="1"/>
      <c r="X8872" s="1"/>
      <c r="Y8872" s="1"/>
      <c r="Z8872" s="1"/>
    </row>
    <row r="8873">
      <c r="A8873" s="2" t="s">
        <v>9477</v>
      </c>
      <c r="B8873" s="1"/>
      <c r="C8873" s="1"/>
      <c r="D8873" s="1"/>
      <c r="E8873" s="1"/>
      <c r="F8873" s="1" t="str">
        <f>IFERROR(__xludf.DUMMYFUNCTION("""COMPUTED_VALUE"""),"2022-02-28 12:47:14 UTC")</f>
        <v>2022-02-28 12:47:14 UTC</v>
      </c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  <c r="W8873" s="1"/>
      <c r="X8873" s="1"/>
      <c r="Y8873" s="1"/>
      <c r="Z8873" s="1"/>
    </row>
    <row r="8874">
      <c r="A8874" s="2" t="s">
        <v>9478</v>
      </c>
      <c r="B8874" s="1"/>
      <c r="C8874" s="1"/>
      <c r="D8874" s="1"/>
      <c r="E8874" s="1"/>
      <c r="F8874" s="1" t="str">
        <f>IFERROR(__xludf.DUMMYFUNCTION("""COMPUTED_VALUE"""),"2022-02-28 12:37:58 UTC")</f>
        <v>2022-02-28 12:37:58 UTC</v>
      </c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  <c r="W8874" s="1"/>
      <c r="X8874" s="1"/>
      <c r="Y8874" s="1"/>
      <c r="Z8874" s="1"/>
    </row>
    <row r="8875">
      <c r="A8875" s="2" t="s">
        <v>9479</v>
      </c>
      <c r="B8875" s="1"/>
      <c r="C8875" s="1"/>
      <c r="D8875" s="1"/>
      <c r="E8875" s="1"/>
      <c r="F8875" s="1" t="str">
        <f>IFERROR(__xludf.DUMMYFUNCTION("""COMPUTED_VALUE"""),"2022-02-28 12:35:05 UTC")</f>
        <v>2022-02-28 12:35:05 UTC</v>
      </c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  <c r="W8875" s="1"/>
      <c r="X8875" s="1"/>
      <c r="Y8875" s="1"/>
      <c r="Z8875" s="1"/>
    </row>
    <row r="8876">
      <c r="A8876" s="2" t="s">
        <v>9480</v>
      </c>
      <c r="B8876" s="1"/>
      <c r="C8876" s="1"/>
      <c r="D8876" s="1"/>
      <c r="E8876" s="1"/>
      <c r="F8876" s="1" t="str">
        <f>IFERROR(__xludf.DUMMYFUNCTION("""COMPUTED_VALUE"""),"2022-02-28 12:00:36 UTC")</f>
        <v>2022-02-28 12:00:36 UTC</v>
      </c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  <c r="W8876" s="1"/>
      <c r="X8876" s="1"/>
      <c r="Y8876" s="1"/>
      <c r="Z8876" s="1"/>
    </row>
    <row r="8877">
      <c r="A8877" s="2" t="s">
        <v>9481</v>
      </c>
      <c r="B8877" s="1"/>
      <c r="C8877" s="1"/>
      <c r="D8877" s="1"/>
      <c r="E8877" s="1"/>
      <c r="F8877" s="1" t="str">
        <f>IFERROR(__xludf.DUMMYFUNCTION("""COMPUTED_VALUE"""),"2022-02-28 11:59:04 UTC")</f>
        <v>2022-02-28 11:59:04 UTC</v>
      </c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  <c r="W8877" s="1"/>
      <c r="X8877" s="1"/>
      <c r="Y8877" s="1"/>
      <c r="Z8877" s="1"/>
    </row>
    <row r="8878">
      <c r="A8878" s="2" t="s">
        <v>9482</v>
      </c>
      <c r="B8878" s="1"/>
      <c r="C8878" s="1"/>
      <c r="D8878" s="1"/>
      <c r="E8878" s="1"/>
      <c r="F8878" s="1" t="str">
        <f>IFERROR(__xludf.DUMMYFUNCTION("""COMPUTED_VALUE"""),"2022-02-28 11:38:53 UTC")</f>
        <v>2022-02-28 11:38:53 UTC</v>
      </c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  <c r="W8878" s="1"/>
      <c r="X8878" s="1"/>
      <c r="Y8878" s="1"/>
      <c r="Z8878" s="1"/>
    </row>
    <row r="8879">
      <c r="A8879" s="2" t="s">
        <v>9483</v>
      </c>
      <c r="B8879" s="1"/>
      <c r="C8879" s="1"/>
      <c r="D8879" s="1"/>
      <c r="E8879" s="1"/>
      <c r="F8879" s="1" t="str">
        <f>IFERROR(__xludf.DUMMYFUNCTION("""COMPUTED_VALUE"""),"2022-02-28 11:37:46 UTC")</f>
        <v>2022-02-28 11:37:46 UTC</v>
      </c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1"/>
      <c r="X8879" s="1"/>
      <c r="Y8879" s="1"/>
      <c r="Z8879" s="1"/>
    </row>
    <row r="8880">
      <c r="A8880" s="2" t="s">
        <v>9484</v>
      </c>
      <c r="B8880" s="1"/>
      <c r="C8880" s="1"/>
      <c r="D8880" s="1"/>
      <c r="E8880" s="1"/>
      <c r="F8880" s="1" t="str">
        <f>IFERROR(__xludf.DUMMYFUNCTION("""COMPUTED_VALUE"""),"2022-02-28 11:30:27 UTC")</f>
        <v>2022-02-28 11:30:27 UTC</v>
      </c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  <c r="W8880" s="1"/>
      <c r="X8880" s="1"/>
      <c r="Y8880" s="1"/>
      <c r="Z8880" s="1"/>
    </row>
    <row r="8881">
      <c r="A8881" s="2" t="s">
        <v>9485</v>
      </c>
      <c r="B8881" s="1"/>
      <c r="C8881" s="1"/>
      <c r="D8881" s="1"/>
      <c r="E8881" s="1"/>
      <c r="F8881" s="1" t="str">
        <f>IFERROR(__xludf.DUMMYFUNCTION("""COMPUTED_VALUE"""),"2022-02-28 11:07:20 UTC")</f>
        <v>2022-02-28 11:07:20 UTC</v>
      </c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1"/>
      <c r="X8881" s="1"/>
      <c r="Y8881" s="1"/>
      <c r="Z8881" s="1"/>
    </row>
    <row r="8882">
      <c r="A8882" s="2" t="s">
        <v>9486</v>
      </c>
      <c r="B8882" s="1"/>
      <c r="C8882" s="1"/>
      <c r="D8882" s="1"/>
      <c r="E8882" s="1"/>
      <c r="F8882" s="1" t="str">
        <f>IFERROR(__xludf.DUMMYFUNCTION("""COMPUTED_VALUE"""),"2022-02-28 11:06:35 UTC")</f>
        <v>2022-02-28 11:06:35 UTC</v>
      </c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1"/>
      <c r="X8882" s="1"/>
      <c r="Y8882" s="1"/>
      <c r="Z8882" s="1"/>
    </row>
    <row r="8883">
      <c r="A8883" s="2" t="s">
        <v>9487</v>
      </c>
      <c r="B8883" s="1"/>
      <c r="C8883" s="1"/>
      <c r="D8883" s="1"/>
      <c r="E8883" s="1"/>
      <c r="F8883" s="1" t="str">
        <f>IFERROR(__xludf.DUMMYFUNCTION("""COMPUTED_VALUE"""),"2022-02-28 11:06:27 UTC")</f>
        <v>2022-02-28 11:06:27 UTC</v>
      </c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1"/>
      <c r="X8883" s="1"/>
      <c r="Y8883" s="1"/>
      <c r="Z8883" s="1"/>
    </row>
    <row r="8884">
      <c r="A8884" s="2" t="s">
        <v>9488</v>
      </c>
      <c r="B8884" s="1"/>
      <c r="C8884" s="1"/>
      <c r="D8884" s="1"/>
      <c r="E8884" s="1"/>
      <c r="F8884" s="1" t="str">
        <f>IFERROR(__xludf.DUMMYFUNCTION("""COMPUTED_VALUE"""),"2022-02-28 10:26:01 UTC")</f>
        <v>2022-02-28 10:26:01 UTC</v>
      </c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  <c r="W8884" s="1"/>
      <c r="X8884" s="1"/>
      <c r="Y8884" s="1"/>
      <c r="Z8884" s="1"/>
    </row>
    <row r="8885">
      <c r="A8885" s="2" t="s">
        <v>9489</v>
      </c>
      <c r="B8885" s="1"/>
      <c r="C8885" s="1"/>
      <c r="D8885" s="1"/>
      <c r="E8885" s="1"/>
      <c r="F8885" s="1" t="str">
        <f>IFERROR(__xludf.DUMMYFUNCTION("""COMPUTED_VALUE"""),"2022-02-28 10:01:39 UTC")</f>
        <v>2022-02-28 10:01:39 UTC</v>
      </c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  <c r="W8885" s="1"/>
      <c r="X8885" s="1"/>
      <c r="Y8885" s="1"/>
      <c r="Z8885" s="1"/>
    </row>
    <row r="8886">
      <c r="A8886" s="2" t="s">
        <v>9490</v>
      </c>
      <c r="B8886" s="1"/>
      <c r="C8886" s="1"/>
      <c r="D8886" s="1"/>
      <c r="E8886" s="1"/>
      <c r="F8886" s="1" t="str">
        <f>IFERROR(__xludf.DUMMYFUNCTION("""COMPUTED_VALUE"""),"2022-02-28 09:54:17 UTC")</f>
        <v>2022-02-28 09:54:17 UTC</v>
      </c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1"/>
      <c r="X8886" s="1"/>
      <c r="Y8886" s="1"/>
      <c r="Z8886" s="1"/>
    </row>
    <row r="8887">
      <c r="A8887" s="2" t="s">
        <v>9491</v>
      </c>
      <c r="B8887" s="1"/>
      <c r="C8887" s="1"/>
      <c r="D8887" s="1"/>
      <c r="E8887" s="1"/>
      <c r="F8887" s="1" t="str">
        <f>IFERROR(__xludf.DUMMYFUNCTION("""COMPUTED_VALUE"""),"2022-02-28 09:35:11 UTC")</f>
        <v>2022-02-28 09:35:11 UTC</v>
      </c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1"/>
      <c r="X8887" s="1"/>
      <c r="Y8887" s="1"/>
      <c r="Z8887" s="1"/>
    </row>
    <row r="8888">
      <c r="A8888" s="2" t="s">
        <v>9492</v>
      </c>
      <c r="B8888" s="1"/>
      <c r="C8888" s="1"/>
      <c r="D8888" s="1"/>
      <c r="E8888" s="1"/>
      <c r="F8888" s="1" t="str">
        <f>IFERROR(__xludf.DUMMYFUNCTION("""COMPUTED_VALUE"""),"2022-02-28 09:22:38 UTC")</f>
        <v>2022-02-28 09:22:38 UTC</v>
      </c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1"/>
      <c r="X8888" s="1"/>
      <c r="Y8888" s="1"/>
      <c r="Z8888" s="1"/>
    </row>
    <row r="8889">
      <c r="A8889" s="2" t="s">
        <v>9493</v>
      </c>
      <c r="B8889" s="1"/>
      <c r="C8889" s="1"/>
      <c r="D8889" s="1"/>
      <c r="E8889" s="1"/>
      <c r="F8889" s="1" t="str">
        <f>IFERROR(__xludf.DUMMYFUNCTION("""COMPUTED_VALUE"""),"2022-02-28 09:21:19 UTC")</f>
        <v>2022-02-28 09:21:19 UTC</v>
      </c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1"/>
      <c r="X8889" s="1"/>
      <c r="Y8889" s="1"/>
      <c r="Z8889" s="1"/>
    </row>
    <row r="8890">
      <c r="A8890" s="2" t="s">
        <v>9494</v>
      </c>
      <c r="B8890" s="1"/>
      <c r="C8890" s="1"/>
      <c r="D8890" s="1"/>
      <c r="E8890" s="1"/>
      <c r="F8890" s="1" t="str">
        <f>IFERROR(__xludf.DUMMYFUNCTION("""COMPUTED_VALUE"""),"2022-02-28 09:03:20 UTC")</f>
        <v>2022-02-28 09:03:20 UTC</v>
      </c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  <c r="W8890" s="1"/>
      <c r="X8890" s="1"/>
      <c r="Y8890" s="1"/>
      <c r="Z8890" s="1"/>
    </row>
    <row r="8891">
      <c r="A8891" s="2" t="s">
        <v>9495</v>
      </c>
      <c r="B8891" s="1"/>
      <c r="C8891" s="1"/>
      <c r="D8891" s="1"/>
      <c r="E8891" s="1"/>
      <c r="F8891" s="1" t="str">
        <f>IFERROR(__xludf.DUMMYFUNCTION("""COMPUTED_VALUE"""),"2022-02-28 08:45:48 UTC")</f>
        <v>2022-02-28 08:45:48 UTC</v>
      </c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1"/>
      <c r="X8891" s="1"/>
      <c r="Y8891" s="1"/>
      <c r="Z8891" s="1"/>
    </row>
    <row r="8892">
      <c r="A8892" s="2" t="s">
        <v>9496</v>
      </c>
      <c r="B8892" s="1"/>
      <c r="C8892" s="1"/>
      <c r="D8892" s="1"/>
      <c r="E8892" s="1"/>
      <c r="F8892" s="1" t="str">
        <f>IFERROR(__xludf.DUMMYFUNCTION("""COMPUTED_VALUE"""),"2022-02-28 08:36:12 UTC")</f>
        <v>2022-02-28 08:36:12 UTC</v>
      </c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1"/>
      <c r="X8892" s="1"/>
      <c r="Y8892" s="1"/>
      <c r="Z8892" s="1"/>
    </row>
    <row r="8893">
      <c r="A8893" s="2" t="s">
        <v>9497</v>
      </c>
      <c r="B8893" s="1"/>
      <c r="C8893" s="1"/>
      <c r="D8893" s="1"/>
      <c r="E8893" s="1"/>
      <c r="F8893" s="1" t="str">
        <f>IFERROR(__xludf.DUMMYFUNCTION("""COMPUTED_VALUE"""),"2022-02-28 08:23:07 UTC")</f>
        <v>2022-02-28 08:23:07 UTC</v>
      </c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  <c r="W8893" s="1"/>
      <c r="X8893" s="1"/>
      <c r="Y8893" s="1"/>
      <c r="Z8893" s="1"/>
    </row>
    <row r="8894">
      <c r="A8894" s="2" t="s">
        <v>9498</v>
      </c>
      <c r="B8894" s="1"/>
      <c r="C8894" s="1"/>
      <c r="D8894" s="1"/>
      <c r="E8894" s="1"/>
      <c r="F8894" s="1" t="str">
        <f>IFERROR(__xludf.DUMMYFUNCTION("""COMPUTED_VALUE"""),"2022-02-28 08:16:07 UTC")</f>
        <v>2022-02-28 08:16:07 UTC</v>
      </c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  <c r="W8894" s="1"/>
      <c r="X8894" s="1"/>
      <c r="Y8894" s="1"/>
      <c r="Z8894" s="1"/>
    </row>
    <row r="8895">
      <c r="A8895" s="2" t="s">
        <v>9499</v>
      </c>
      <c r="B8895" s="1"/>
      <c r="C8895" s="1"/>
      <c r="D8895" s="1"/>
      <c r="E8895" s="1"/>
      <c r="F8895" s="1" t="str">
        <f>IFERROR(__xludf.DUMMYFUNCTION("""COMPUTED_VALUE"""),"2022-02-28 08:14:11 UTC")</f>
        <v>2022-02-28 08:14:11 UTC</v>
      </c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  <c r="W8895" s="1"/>
      <c r="X8895" s="1"/>
      <c r="Y8895" s="1"/>
      <c r="Z8895" s="1"/>
    </row>
    <row r="8896">
      <c r="A8896" s="2" t="s">
        <v>9500</v>
      </c>
      <c r="B8896" s="1"/>
      <c r="C8896" s="1"/>
      <c r="D8896" s="1"/>
      <c r="E8896" s="1"/>
      <c r="F8896" s="1" t="str">
        <f>IFERROR(__xludf.DUMMYFUNCTION("""COMPUTED_VALUE"""),"2022-02-28 08:03:22 UTC")</f>
        <v>2022-02-28 08:03:22 UTC</v>
      </c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  <c r="W8896" s="1"/>
      <c r="X8896" s="1"/>
      <c r="Y8896" s="1"/>
      <c r="Z8896" s="1"/>
    </row>
    <row r="8897">
      <c r="A8897" s="2" t="s">
        <v>9501</v>
      </c>
      <c r="B8897" s="1"/>
      <c r="C8897" s="1"/>
      <c r="D8897" s="1"/>
      <c r="E8897" s="1"/>
      <c r="F8897" s="1" t="str">
        <f>IFERROR(__xludf.DUMMYFUNCTION("""COMPUTED_VALUE"""),"2022-02-28 07:51:24 UTC")</f>
        <v>2022-02-28 07:51:24 UTC</v>
      </c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  <c r="W8897" s="1"/>
      <c r="X8897" s="1"/>
      <c r="Y8897" s="1"/>
      <c r="Z8897" s="1"/>
    </row>
    <row r="8898">
      <c r="A8898" s="2" t="s">
        <v>9502</v>
      </c>
      <c r="B8898" s="1"/>
      <c r="C8898" s="1"/>
      <c r="D8898" s="1"/>
      <c r="E8898" s="1"/>
      <c r="F8898" s="1" t="str">
        <f>IFERROR(__xludf.DUMMYFUNCTION("""COMPUTED_VALUE"""),"2022-02-28 06:55:33 UTC")</f>
        <v>2022-02-28 06:55:33 UTC</v>
      </c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  <c r="W8898" s="1"/>
      <c r="X8898" s="1"/>
      <c r="Y8898" s="1"/>
      <c r="Z8898" s="1"/>
    </row>
    <row r="8899">
      <c r="A8899" s="2" t="s">
        <v>9503</v>
      </c>
      <c r="B8899" s="1"/>
      <c r="C8899" s="1"/>
      <c r="D8899" s="1"/>
      <c r="E8899" s="1"/>
      <c r="F8899" s="1" t="str">
        <f>IFERROR(__xludf.DUMMYFUNCTION("""COMPUTED_VALUE"""),"2022-02-28 06:49:09 UTC")</f>
        <v>2022-02-28 06:49:09 UTC</v>
      </c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  <c r="W8899" s="1"/>
      <c r="X8899" s="1"/>
      <c r="Y8899" s="1"/>
      <c r="Z8899" s="1"/>
    </row>
    <row r="8900">
      <c r="A8900" s="2" t="s">
        <v>9504</v>
      </c>
      <c r="B8900" s="1"/>
      <c r="C8900" s="1"/>
      <c r="D8900" s="1"/>
      <c r="E8900" s="1"/>
      <c r="F8900" s="1" t="str">
        <f>IFERROR(__xludf.DUMMYFUNCTION("""COMPUTED_VALUE"""),"2022-02-28 06:48:24 UTC")</f>
        <v>2022-02-28 06:48:24 UTC</v>
      </c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  <c r="W8900" s="1"/>
      <c r="X8900" s="1"/>
      <c r="Y8900" s="1"/>
      <c r="Z8900" s="1"/>
    </row>
    <row r="8901">
      <c r="A8901" s="2" t="s">
        <v>9505</v>
      </c>
      <c r="B8901" s="1"/>
      <c r="C8901" s="1"/>
      <c r="D8901" s="1"/>
      <c r="E8901" s="1"/>
      <c r="F8901" s="1" t="str">
        <f>IFERROR(__xludf.DUMMYFUNCTION("""COMPUTED_VALUE"""),"2022-02-28 06:21:05 UTC")</f>
        <v>2022-02-28 06:21:05 UTC</v>
      </c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  <c r="W8901" s="1"/>
      <c r="X8901" s="1"/>
      <c r="Y8901" s="1"/>
      <c r="Z8901" s="1"/>
    </row>
    <row r="8902">
      <c r="A8902" s="2" t="s">
        <v>9506</v>
      </c>
      <c r="B8902" s="1"/>
      <c r="C8902" s="1"/>
      <c r="D8902" s="1"/>
      <c r="E8902" s="1"/>
      <c r="F8902" s="1" t="str">
        <f>IFERROR(__xludf.DUMMYFUNCTION("""COMPUTED_VALUE"""),"2022-02-28 05:25:54 UTC")</f>
        <v>2022-02-28 05:25:54 UTC</v>
      </c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1"/>
      <c r="X8902" s="1"/>
      <c r="Y8902" s="1"/>
      <c r="Z8902" s="1"/>
    </row>
    <row r="8903">
      <c r="A8903" s="2" t="s">
        <v>9507</v>
      </c>
      <c r="B8903" s="1"/>
      <c r="C8903" s="1"/>
      <c r="D8903" s="1"/>
      <c r="E8903" s="1"/>
      <c r="F8903" s="1" t="str">
        <f>IFERROR(__xludf.DUMMYFUNCTION("""COMPUTED_VALUE"""),"2022-02-28 05:02:32 UTC")</f>
        <v>2022-02-28 05:02:32 UTC</v>
      </c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  <c r="W8903" s="1"/>
      <c r="X8903" s="1"/>
      <c r="Y8903" s="1"/>
      <c r="Z8903" s="1"/>
    </row>
    <row r="8904">
      <c r="A8904" s="2" t="s">
        <v>9508</v>
      </c>
      <c r="B8904" s="1"/>
      <c r="C8904" s="1"/>
      <c r="D8904" s="1"/>
      <c r="E8904" s="1"/>
      <c r="F8904" s="1" t="str">
        <f>IFERROR(__xludf.DUMMYFUNCTION("""COMPUTED_VALUE"""),"2022-02-28 04:39:26 UTC")</f>
        <v>2022-02-28 04:39:26 UTC</v>
      </c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  <c r="W8904" s="1"/>
      <c r="X8904" s="1"/>
      <c r="Y8904" s="1"/>
      <c r="Z8904" s="1"/>
    </row>
    <row r="8905">
      <c r="A8905" s="2" t="s">
        <v>9509</v>
      </c>
      <c r="B8905" s="1"/>
      <c r="C8905" s="1"/>
      <c r="D8905" s="1"/>
      <c r="E8905" s="1"/>
      <c r="F8905" s="1" t="str">
        <f>IFERROR(__xludf.DUMMYFUNCTION("""COMPUTED_VALUE"""),"2022-02-28 03:52:24 UTC")</f>
        <v>2022-02-28 03:52:24 UTC</v>
      </c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1"/>
      <c r="X8905" s="1"/>
      <c r="Y8905" s="1"/>
      <c r="Z8905" s="1"/>
    </row>
    <row r="8906">
      <c r="A8906" s="2" t="s">
        <v>9510</v>
      </c>
      <c r="B8906" s="1"/>
      <c r="C8906" s="1"/>
      <c r="D8906" s="1"/>
      <c r="E8906" s="1"/>
      <c r="F8906" s="1" t="str">
        <f>IFERROR(__xludf.DUMMYFUNCTION("""COMPUTED_VALUE"""),"2022-02-28 03:39:25 UTC")</f>
        <v>2022-02-28 03:39:25 UTC</v>
      </c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1"/>
      <c r="X8906" s="1"/>
      <c r="Y8906" s="1"/>
      <c r="Z8906" s="1"/>
    </row>
    <row r="8907">
      <c r="A8907" s="2" t="s">
        <v>9511</v>
      </c>
      <c r="B8907" s="1"/>
      <c r="C8907" s="1"/>
      <c r="D8907" s="1"/>
      <c r="E8907" s="1"/>
      <c r="F8907" s="1" t="str">
        <f>IFERROR(__xludf.DUMMYFUNCTION("""COMPUTED_VALUE"""),"2022-02-28 01:57:04 UTC")</f>
        <v>2022-02-28 01:57:04 UTC</v>
      </c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1"/>
      <c r="X8907" s="1"/>
      <c r="Y8907" s="1"/>
      <c r="Z8907" s="1"/>
    </row>
    <row r="8908">
      <c r="A8908" s="2" t="s">
        <v>9512</v>
      </c>
      <c r="B8908" s="1"/>
      <c r="C8908" s="1"/>
      <c r="D8908" s="1"/>
      <c r="E8908" s="1"/>
      <c r="F8908" s="1" t="str">
        <f>IFERROR(__xludf.DUMMYFUNCTION("""COMPUTED_VALUE"""),"2022-02-28 01:51:06 UTC")</f>
        <v>2022-02-28 01:51:06 UTC</v>
      </c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1"/>
      <c r="X8908" s="1"/>
      <c r="Y8908" s="1"/>
      <c r="Z8908" s="1"/>
    </row>
    <row r="8909">
      <c r="A8909" s="2" t="s">
        <v>9513</v>
      </c>
      <c r="B8909" s="1"/>
      <c r="C8909" s="1"/>
      <c r="D8909" s="1"/>
      <c r="E8909" s="1"/>
      <c r="F8909" s="1" t="str">
        <f>IFERROR(__xludf.DUMMYFUNCTION("""COMPUTED_VALUE"""),"2022-02-28 00:23:14 UTC")</f>
        <v>2022-02-28 00:23:14 UTC</v>
      </c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1"/>
      <c r="X8909" s="1"/>
      <c r="Y8909" s="1"/>
      <c r="Z8909" s="1"/>
    </row>
    <row r="8910">
      <c r="A8910" s="2" t="s">
        <v>9514</v>
      </c>
      <c r="B8910" s="1"/>
      <c r="C8910" s="1"/>
      <c r="D8910" s="1"/>
      <c r="E8910" s="1"/>
      <c r="F8910" s="1" t="str">
        <f>IFERROR(__xludf.DUMMYFUNCTION("""COMPUTED_VALUE"""),"2022-02-28 00:16:41 UTC")</f>
        <v>2022-02-28 00:16:41 UTC</v>
      </c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1"/>
      <c r="X8910" s="1"/>
      <c r="Y8910" s="1"/>
      <c r="Z8910" s="1"/>
    </row>
    <row r="8911">
      <c r="A8911" s="2" t="s">
        <v>9515</v>
      </c>
      <c r="B8911" s="1"/>
      <c r="C8911" s="1"/>
      <c r="D8911" s="1"/>
      <c r="E8911" s="1"/>
      <c r="F8911" s="1" t="str">
        <f>IFERROR(__xludf.DUMMYFUNCTION("""COMPUTED_VALUE"""),"2022-02-27 22:05:20 UTC")</f>
        <v>2022-02-27 22:05:20 UTC</v>
      </c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1"/>
      <c r="X8911" s="1"/>
      <c r="Y8911" s="1"/>
      <c r="Z8911" s="1"/>
    </row>
    <row r="8912">
      <c r="A8912" s="2" t="s">
        <v>9516</v>
      </c>
      <c r="B8912" s="1"/>
      <c r="C8912" s="1"/>
      <c r="D8912" s="1"/>
      <c r="E8912" s="1"/>
      <c r="F8912" s="1" t="str">
        <f>IFERROR(__xludf.DUMMYFUNCTION("""COMPUTED_VALUE"""),"2022-02-27 18:49:28 UTC")</f>
        <v>2022-02-27 18:49:28 UTC</v>
      </c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1"/>
      <c r="X8912" s="1"/>
      <c r="Y8912" s="1"/>
      <c r="Z8912" s="1"/>
    </row>
    <row r="8913">
      <c r="A8913" s="2" t="s">
        <v>9517</v>
      </c>
      <c r="B8913" s="1"/>
      <c r="C8913" s="1"/>
      <c r="D8913" s="1"/>
      <c r="E8913" s="1"/>
      <c r="F8913" s="1" t="str">
        <f>IFERROR(__xludf.DUMMYFUNCTION("""COMPUTED_VALUE"""),"2022-02-27 17:27:05 UTC")</f>
        <v>2022-02-27 17:27:05 UTC</v>
      </c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  <c r="W8913" s="1"/>
      <c r="X8913" s="1"/>
      <c r="Y8913" s="1"/>
      <c r="Z8913" s="1"/>
    </row>
    <row r="8914">
      <c r="A8914" s="2" t="s">
        <v>9518</v>
      </c>
      <c r="B8914" s="1"/>
      <c r="C8914" s="1"/>
      <c r="D8914" s="1"/>
      <c r="E8914" s="1"/>
      <c r="F8914" s="1" t="str">
        <f>IFERROR(__xludf.DUMMYFUNCTION("""COMPUTED_VALUE"""),"2022-02-27 16:25:57 UTC")</f>
        <v>2022-02-27 16:25:57 UTC</v>
      </c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  <c r="W8914" s="1"/>
      <c r="X8914" s="1"/>
      <c r="Y8914" s="1"/>
      <c r="Z8914" s="1"/>
    </row>
    <row r="8915">
      <c r="A8915" s="2" t="s">
        <v>9519</v>
      </c>
      <c r="B8915" s="1"/>
      <c r="C8915" s="1"/>
      <c r="D8915" s="1"/>
      <c r="E8915" s="1"/>
      <c r="F8915" s="1" t="str">
        <f>IFERROR(__xludf.DUMMYFUNCTION("""COMPUTED_VALUE"""),"2022-02-27 16:23:59 UTC")</f>
        <v>2022-02-27 16:23:59 UTC</v>
      </c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  <c r="W8915" s="1"/>
      <c r="X8915" s="1"/>
      <c r="Y8915" s="1"/>
      <c r="Z8915" s="1"/>
    </row>
    <row r="8916">
      <c r="A8916" s="2" t="s">
        <v>9520</v>
      </c>
      <c r="B8916" s="1"/>
      <c r="C8916" s="1"/>
      <c r="D8916" s="1"/>
      <c r="E8916" s="1"/>
      <c r="F8916" s="1" t="str">
        <f>IFERROR(__xludf.DUMMYFUNCTION("""COMPUTED_VALUE"""),"2022-02-27 16:18:46 UTC")</f>
        <v>2022-02-27 16:18:46 UTC</v>
      </c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  <c r="W8916" s="1"/>
      <c r="X8916" s="1"/>
      <c r="Y8916" s="1"/>
      <c r="Z8916" s="1"/>
    </row>
    <row r="8917">
      <c r="A8917" s="2" t="s">
        <v>9521</v>
      </c>
      <c r="B8917" s="1"/>
      <c r="C8917" s="1"/>
      <c r="D8917" s="1"/>
      <c r="E8917" s="1"/>
      <c r="F8917" s="1" t="str">
        <f>IFERROR(__xludf.DUMMYFUNCTION("""COMPUTED_VALUE"""),"2022-02-27 16:16:59 UTC")</f>
        <v>2022-02-27 16:16:59 UTC</v>
      </c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  <c r="W8917" s="1"/>
      <c r="X8917" s="1"/>
      <c r="Y8917" s="1"/>
      <c r="Z8917" s="1"/>
    </row>
    <row r="8918">
      <c r="A8918" s="2" t="s">
        <v>9522</v>
      </c>
      <c r="B8918" s="1"/>
      <c r="C8918" s="1"/>
      <c r="D8918" s="1"/>
      <c r="E8918" s="1"/>
      <c r="F8918" s="1" t="str">
        <f>IFERROR(__xludf.DUMMYFUNCTION("""COMPUTED_VALUE"""),"2022-02-27 16:12:03 UTC")</f>
        <v>2022-02-27 16:12:03 UTC</v>
      </c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  <c r="W8918" s="1"/>
      <c r="X8918" s="1"/>
      <c r="Y8918" s="1"/>
      <c r="Z8918" s="1"/>
    </row>
    <row r="8919">
      <c r="A8919" s="2" t="s">
        <v>9522</v>
      </c>
      <c r="B8919" s="1"/>
      <c r="C8919" s="1"/>
      <c r="D8919" s="1"/>
      <c r="E8919" s="1"/>
      <c r="F8919" s="1" t="str">
        <f>IFERROR(__xludf.DUMMYFUNCTION("""COMPUTED_VALUE"""),"2022-02-27 16:12:03 UTC")</f>
        <v>2022-02-27 16:12:03 UTC</v>
      </c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  <c r="W8919" s="1"/>
      <c r="X8919" s="1"/>
      <c r="Y8919" s="1"/>
      <c r="Z8919" s="1"/>
    </row>
    <row r="8920">
      <c r="A8920" s="2" t="s">
        <v>9523</v>
      </c>
      <c r="B8920" s="1"/>
      <c r="C8920" s="1"/>
      <c r="D8920" s="1"/>
      <c r="E8920" s="1"/>
      <c r="F8920" s="1" t="str">
        <f>IFERROR(__xludf.DUMMYFUNCTION("""COMPUTED_VALUE"""),"2022-02-27 16:11:28 UTC")</f>
        <v>2022-02-27 16:11:28 UTC</v>
      </c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1"/>
      <c r="X8920" s="1"/>
      <c r="Y8920" s="1"/>
      <c r="Z8920" s="1"/>
    </row>
    <row r="8921">
      <c r="A8921" s="2" t="s">
        <v>9524</v>
      </c>
      <c r="B8921" s="1"/>
      <c r="C8921" s="1"/>
      <c r="D8921" s="1"/>
      <c r="E8921" s="1"/>
      <c r="F8921" s="1" t="str">
        <f>IFERROR(__xludf.DUMMYFUNCTION("""COMPUTED_VALUE"""),"2022-02-27 16:11:15 UTC")</f>
        <v>2022-02-27 16:11:15 UTC</v>
      </c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1"/>
      <c r="X8921" s="1"/>
      <c r="Y8921" s="1"/>
      <c r="Z8921" s="1"/>
    </row>
    <row r="8922">
      <c r="A8922" s="2" t="s">
        <v>9525</v>
      </c>
      <c r="B8922" s="1"/>
      <c r="C8922" s="1"/>
      <c r="D8922" s="1"/>
      <c r="E8922" s="1"/>
      <c r="F8922" s="1" t="str">
        <f>IFERROR(__xludf.DUMMYFUNCTION("""COMPUTED_VALUE"""),"2022-02-27 16:10:21 UTC")</f>
        <v>2022-02-27 16:10:21 UTC</v>
      </c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1"/>
      <c r="X8922" s="1"/>
      <c r="Y8922" s="1"/>
      <c r="Z8922" s="1"/>
    </row>
    <row r="8923">
      <c r="A8923" s="2" t="s">
        <v>9526</v>
      </c>
      <c r="B8923" s="1"/>
      <c r="C8923" s="1"/>
      <c r="D8923" s="1"/>
      <c r="E8923" s="1"/>
      <c r="F8923" s="1" t="str">
        <f>IFERROR(__xludf.DUMMYFUNCTION("""COMPUTED_VALUE"""),"2022-02-27 16:09:50 UTC")</f>
        <v>2022-02-27 16:09:50 UTC</v>
      </c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1"/>
      <c r="X8923" s="1"/>
      <c r="Y8923" s="1"/>
      <c r="Z8923" s="1"/>
    </row>
    <row r="8924">
      <c r="A8924" s="2" t="s">
        <v>9527</v>
      </c>
      <c r="B8924" s="1"/>
      <c r="C8924" s="1"/>
      <c r="D8924" s="1"/>
      <c r="E8924" s="1"/>
      <c r="F8924" s="1" t="str">
        <f>IFERROR(__xludf.DUMMYFUNCTION("""COMPUTED_VALUE"""),"2022-02-27 16:05:45 UTC")</f>
        <v>2022-02-27 16:05:45 UTC</v>
      </c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1"/>
      <c r="X8924" s="1"/>
      <c r="Y8924" s="1"/>
      <c r="Z8924" s="1"/>
    </row>
    <row r="8925">
      <c r="A8925" s="2" t="s">
        <v>9528</v>
      </c>
      <c r="B8925" s="1"/>
      <c r="C8925" s="1"/>
      <c r="D8925" s="1"/>
      <c r="E8925" s="1"/>
      <c r="F8925" s="1" t="str">
        <f>IFERROR(__xludf.DUMMYFUNCTION("""COMPUTED_VALUE"""),"2022-02-27 16:05:10 UTC")</f>
        <v>2022-02-27 16:05:10 UTC</v>
      </c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  <c r="W8925" s="1"/>
      <c r="X8925" s="1"/>
      <c r="Y8925" s="1"/>
      <c r="Z8925" s="1"/>
    </row>
    <row r="8926">
      <c r="A8926" s="2" t="s">
        <v>9529</v>
      </c>
      <c r="B8926" s="1"/>
      <c r="C8926" s="1"/>
      <c r="D8926" s="1"/>
      <c r="E8926" s="1"/>
      <c r="F8926" s="1" t="str">
        <f>IFERROR(__xludf.DUMMYFUNCTION("""COMPUTED_VALUE"""),"2022-02-27 16:02:48 UTC")</f>
        <v>2022-02-27 16:02:48 UTC</v>
      </c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1"/>
      <c r="X8926" s="1"/>
      <c r="Y8926" s="1"/>
      <c r="Z8926" s="1"/>
    </row>
    <row r="8927">
      <c r="A8927" s="2" t="s">
        <v>9530</v>
      </c>
      <c r="B8927" s="1"/>
      <c r="C8927" s="1"/>
      <c r="D8927" s="1"/>
      <c r="E8927" s="1"/>
      <c r="F8927" s="1" t="str">
        <f>IFERROR(__xludf.DUMMYFUNCTION("""COMPUTED_VALUE"""),"2022-02-27 15:58:29 UTC")</f>
        <v>2022-02-27 15:58:29 UTC</v>
      </c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1"/>
      <c r="X8927" s="1"/>
      <c r="Y8927" s="1"/>
      <c r="Z8927" s="1"/>
    </row>
    <row r="8928">
      <c r="A8928" s="2" t="s">
        <v>9531</v>
      </c>
      <c r="B8928" s="1"/>
      <c r="C8928" s="1"/>
      <c r="D8928" s="1"/>
      <c r="E8928" s="1"/>
      <c r="F8928" s="1" t="str">
        <f>IFERROR(__xludf.DUMMYFUNCTION("""COMPUTED_VALUE"""),"2022-02-27 15:25:49 UTC")</f>
        <v>2022-02-27 15:25:49 UTC</v>
      </c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1"/>
      <c r="X8928" s="1"/>
      <c r="Y8928" s="1"/>
      <c r="Z8928" s="1"/>
    </row>
    <row r="8929">
      <c r="A8929" s="2" t="s">
        <v>9532</v>
      </c>
      <c r="B8929" s="1"/>
      <c r="C8929" s="1"/>
      <c r="D8929" s="1"/>
      <c r="E8929" s="1"/>
      <c r="F8929" s="1" t="str">
        <f>IFERROR(__xludf.DUMMYFUNCTION("""COMPUTED_VALUE"""),"2022-02-27 15:17:33 UTC")</f>
        <v>2022-02-27 15:17:33 UTC</v>
      </c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  <c r="W8929" s="1"/>
      <c r="X8929" s="1"/>
      <c r="Y8929" s="1"/>
      <c r="Z8929" s="1"/>
    </row>
    <row r="8930">
      <c r="A8930" s="2" t="s">
        <v>9533</v>
      </c>
      <c r="B8930" s="1"/>
      <c r="C8930" s="1"/>
      <c r="D8930" s="1"/>
      <c r="E8930" s="1"/>
      <c r="F8930" s="1" t="str">
        <f>IFERROR(__xludf.DUMMYFUNCTION("""COMPUTED_VALUE"""),"2022-02-27 15:16:01 UTC")</f>
        <v>2022-02-27 15:16:01 UTC</v>
      </c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1"/>
      <c r="X8930" s="1"/>
      <c r="Y8930" s="1"/>
      <c r="Z8930" s="1"/>
    </row>
    <row r="8931">
      <c r="A8931" s="2" t="s">
        <v>9534</v>
      </c>
      <c r="B8931" s="1"/>
      <c r="C8931" s="1"/>
      <c r="D8931" s="1"/>
      <c r="E8931" s="1"/>
      <c r="F8931" s="1" t="str">
        <f>IFERROR(__xludf.DUMMYFUNCTION("""COMPUTED_VALUE"""),"2022-02-27 15:13:31 UTC")</f>
        <v>2022-02-27 15:13:31 UTC</v>
      </c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1"/>
      <c r="X8931" s="1"/>
      <c r="Y8931" s="1"/>
      <c r="Z8931" s="1"/>
    </row>
    <row r="8932">
      <c r="A8932" s="2" t="s">
        <v>9535</v>
      </c>
      <c r="B8932" s="1"/>
      <c r="C8932" s="1"/>
      <c r="D8932" s="1"/>
      <c r="E8932" s="1"/>
      <c r="F8932" s="1" t="str">
        <f>IFERROR(__xludf.DUMMYFUNCTION("""COMPUTED_VALUE"""),"2022-02-27 15:09:51 UTC")</f>
        <v>2022-02-27 15:09:51 UTC</v>
      </c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  <c r="W8932" s="1"/>
      <c r="X8932" s="1"/>
      <c r="Y8932" s="1"/>
      <c r="Z8932" s="1"/>
    </row>
    <row r="8933">
      <c r="A8933" s="2" t="s">
        <v>9536</v>
      </c>
      <c r="B8933" s="1"/>
      <c r="C8933" s="1"/>
      <c r="D8933" s="1"/>
      <c r="E8933" s="1"/>
      <c r="F8933" s="1" t="str">
        <f>IFERROR(__xludf.DUMMYFUNCTION("""COMPUTED_VALUE"""),"2022-02-27 14:51:01 UTC")</f>
        <v>2022-02-27 14:51:01 UTC</v>
      </c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1"/>
      <c r="X8933" s="1"/>
      <c r="Y8933" s="1"/>
      <c r="Z8933" s="1"/>
    </row>
    <row r="8934">
      <c r="A8934" s="2" t="s">
        <v>9537</v>
      </c>
      <c r="B8934" s="1"/>
      <c r="C8934" s="1"/>
      <c r="D8934" s="1"/>
      <c r="E8934" s="1"/>
      <c r="F8934" s="1" t="str">
        <f>IFERROR(__xludf.DUMMYFUNCTION("""COMPUTED_VALUE"""),"2022-02-27 14:23:39 UTC")</f>
        <v>2022-02-27 14:23:39 UTC</v>
      </c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1"/>
      <c r="X8934" s="1"/>
      <c r="Y8934" s="1"/>
      <c r="Z8934" s="1"/>
    </row>
    <row r="8935">
      <c r="A8935" s="2" t="s">
        <v>9538</v>
      </c>
      <c r="B8935" s="1"/>
      <c r="C8935" s="1"/>
      <c r="D8935" s="1"/>
      <c r="E8935" s="1"/>
      <c r="F8935" s="1" t="str">
        <f>IFERROR(__xludf.DUMMYFUNCTION("""COMPUTED_VALUE"""),"2022-02-27 13:54:06 UTC")</f>
        <v>2022-02-27 13:54:06 UTC</v>
      </c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1"/>
      <c r="X8935" s="1"/>
      <c r="Y8935" s="1"/>
      <c r="Z8935" s="1"/>
    </row>
    <row r="8936">
      <c r="A8936" s="2" t="s">
        <v>9539</v>
      </c>
      <c r="B8936" s="1"/>
      <c r="C8936" s="1"/>
      <c r="D8936" s="1"/>
      <c r="E8936" s="1"/>
      <c r="F8936" s="1" t="str">
        <f>IFERROR(__xludf.DUMMYFUNCTION("""COMPUTED_VALUE"""),"2022-02-27 13:44:53 UTC")</f>
        <v>2022-02-27 13:44:53 UTC</v>
      </c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  <c r="W8936" s="1"/>
      <c r="X8936" s="1"/>
      <c r="Y8936" s="1"/>
      <c r="Z8936" s="1"/>
    </row>
    <row r="8937">
      <c r="A8937" s="2" t="s">
        <v>9540</v>
      </c>
      <c r="B8937" s="1"/>
      <c r="C8937" s="1"/>
      <c r="D8937" s="1"/>
      <c r="E8937" s="1"/>
      <c r="F8937" s="1" t="str">
        <f>IFERROR(__xludf.DUMMYFUNCTION("""COMPUTED_VALUE"""),"2022-02-27 13:43:21 UTC")</f>
        <v>2022-02-27 13:43:21 UTC</v>
      </c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1"/>
      <c r="X8937" s="1"/>
      <c r="Y8937" s="1"/>
      <c r="Z8937" s="1"/>
    </row>
    <row r="8938">
      <c r="A8938" s="2" t="s">
        <v>9541</v>
      </c>
      <c r="B8938" s="1"/>
      <c r="C8938" s="1"/>
      <c r="D8938" s="1"/>
      <c r="E8938" s="1"/>
      <c r="F8938" s="1" t="str">
        <f>IFERROR(__xludf.DUMMYFUNCTION("""COMPUTED_VALUE"""),"2022-02-27 13:35:24 UTC")</f>
        <v>2022-02-27 13:35:24 UTC</v>
      </c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1"/>
      <c r="X8938" s="1"/>
      <c r="Y8938" s="1"/>
      <c r="Z8938" s="1"/>
    </row>
    <row r="8939">
      <c r="A8939" s="2" t="s">
        <v>9542</v>
      </c>
      <c r="B8939" s="1"/>
      <c r="C8939" s="1"/>
      <c r="D8939" s="1"/>
      <c r="E8939" s="1"/>
      <c r="F8939" s="1" t="str">
        <f>IFERROR(__xludf.DUMMYFUNCTION("""COMPUTED_VALUE"""),"2022-02-27 12:38:27 UTC")</f>
        <v>2022-02-27 12:38:27 UTC</v>
      </c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1"/>
      <c r="X8939" s="1"/>
      <c r="Y8939" s="1"/>
      <c r="Z8939" s="1"/>
    </row>
    <row r="8940">
      <c r="A8940" s="2" t="s">
        <v>9543</v>
      </c>
      <c r="B8940" s="1"/>
      <c r="C8940" s="1"/>
      <c r="D8940" s="1"/>
      <c r="E8940" s="1"/>
      <c r="F8940" s="1" t="str">
        <f>IFERROR(__xludf.DUMMYFUNCTION("""COMPUTED_VALUE"""),"2022-02-27 12:38:20 UTC")</f>
        <v>2022-02-27 12:38:20 UTC</v>
      </c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1"/>
      <c r="X8940" s="1"/>
      <c r="Y8940" s="1"/>
      <c r="Z8940" s="1"/>
    </row>
    <row r="8941">
      <c r="A8941" s="2" t="s">
        <v>9544</v>
      </c>
      <c r="B8941" s="1"/>
      <c r="C8941" s="1"/>
      <c r="D8941" s="1"/>
      <c r="E8941" s="1"/>
      <c r="F8941" s="1" t="str">
        <f>IFERROR(__xludf.DUMMYFUNCTION("""COMPUTED_VALUE"""),"2022-02-27 12:28:12 UTC")</f>
        <v>2022-02-27 12:28:12 UTC</v>
      </c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1"/>
      <c r="X8941" s="1"/>
      <c r="Y8941" s="1"/>
      <c r="Z8941" s="1"/>
    </row>
    <row r="8942">
      <c r="A8942" s="2" t="s">
        <v>9545</v>
      </c>
      <c r="B8942" s="1"/>
      <c r="C8942" s="1"/>
      <c r="D8942" s="1"/>
      <c r="E8942" s="1"/>
      <c r="F8942" s="1" t="str">
        <f>IFERROR(__xludf.DUMMYFUNCTION("""COMPUTED_VALUE"""),"2022-02-27 12:02:16 UTC")</f>
        <v>2022-02-27 12:02:16 UTC</v>
      </c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1"/>
      <c r="X8942" s="1"/>
      <c r="Y8942" s="1"/>
      <c r="Z8942" s="1"/>
    </row>
    <row r="8943">
      <c r="A8943" s="2" t="s">
        <v>9546</v>
      </c>
      <c r="B8943" s="1"/>
      <c r="C8943" s="1"/>
      <c r="D8943" s="1"/>
      <c r="E8943" s="1"/>
      <c r="F8943" s="1" t="str">
        <f>IFERROR(__xludf.DUMMYFUNCTION("""COMPUTED_VALUE"""),"2022-02-27 10:59:10 UTC")</f>
        <v>2022-02-27 10:59:10 UTC</v>
      </c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  <c r="W8943" s="1"/>
      <c r="X8943" s="1"/>
      <c r="Y8943" s="1"/>
      <c r="Z8943" s="1"/>
    </row>
    <row r="8944">
      <c r="A8944" s="2" t="s">
        <v>9547</v>
      </c>
      <c r="B8944" s="1"/>
      <c r="C8944" s="1"/>
      <c r="D8944" s="1"/>
      <c r="E8944" s="1"/>
      <c r="F8944" s="1" t="str">
        <f>IFERROR(__xludf.DUMMYFUNCTION("""COMPUTED_VALUE"""),"2022-02-27 10:40:46 UTC")</f>
        <v>2022-02-27 10:40:46 UTC</v>
      </c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1"/>
      <c r="X8944" s="1"/>
      <c r="Y8944" s="1"/>
      <c r="Z8944" s="1"/>
    </row>
    <row r="8945">
      <c r="A8945" s="2" t="s">
        <v>9548</v>
      </c>
      <c r="B8945" s="1"/>
      <c r="C8945" s="1"/>
      <c r="D8945" s="1"/>
      <c r="E8945" s="1"/>
      <c r="F8945" s="1" t="str">
        <f>IFERROR(__xludf.DUMMYFUNCTION("""COMPUTED_VALUE"""),"2022-02-27 10:37:59 UTC")</f>
        <v>2022-02-27 10:37:59 UTC</v>
      </c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1"/>
      <c r="X8945" s="1"/>
      <c r="Y8945" s="1"/>
      <c r="Z8945" s="1"/>
    </row>
    <row r="8946">
      <c r="A8946" s="2" t="s">
        <v>9549</v>
      </c>
      <c r="B8946" s="1"/>
      <c r="C8946" s="1"/>
      <c r="D8946" s="1"/>
      <c r="E8946" s="1"/>
      <c r="F8946" s="1" t="str">
        <f>IFERROR(__xludf.DUMMYFUNCTION("""COMPUTED_VALUE"""),"2022-02-27 10:31:30 UTC")</f>
        <v>2022-02-27 10:31:30 UTC</v>
      </c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1"/>
      <c r="X8946" s="1"/>
      <c r="Y8946" s="1"/>
      <c r="Z8946" s="1"/>
    </row>
    <row r="8947">
      <c r="A8947" s="2" t="s">
        <v>9550</v>
      </c>
      <c r="B8947" s="1"/>
      <c r="C8947" s="1"/>
      <c r="D8947" s="1"/>
      <c r="E8947" s="1"/>
      <c r="F8947" s="1" t="str">
        <f>IFERROR(__xludf.DUMMYFUNCTION("""COMPUTED_VALUE"""),"2022-02-27 10:29:07 UTC")</f>
        <v>2022-02-27 10:29:07 UTC</v>
      </c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  <c r="W8947" s="1"/>
      <c r="X8947" s="1"/>
      <c r="Y8947" s="1"/>
      <c r="Z8947" s="1"/>
    </row>
    <row r="8948">
      <c r="A8948" s="2" t="s">
        <v>9551</v>
      </c>
      <c r="B8948" s="1"/>
      <c r="C8948" s="1"/>
      <c r="D8948" s="1"/>
      <c r="E8948" s="1"/>
      <c r="F8948" s="1" t="str">
        <f>IFERROR(__xludf.DUMMYFUNCTION("""COMPUTED_VALUE"""),"2022-02-27 10:18:22 UTC")</f>
        <v>2022-02-27 10:18:22 UTC</v>
      </c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1"/>
      <c r="X8948" s="1"/>
      <c r="Y8948" s="1"/>
      <c r="Z8948" s="1"/>
    </row>
    <row r="8949">
      <c r="A8949" s="2" t="s">
        <v>9552</v>
      </c>
      <c r="B8949" s="1"/>
      <c r="C8949" s="1"/>
      <c r="D8949" s="1"/>
      <c r="E8949" s="1"/>
      <c r="F8949" s="1" t="str">
        <f>IFERROR(__xludf.DUMMYFUNCTION("""COMPUTED_VALUE"""),"2022-02-27 10:07:54 UTC")</f>
        <v>2022-02-27 10:07:54 UTC</v>
      </c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1"/>
      <c r="X8949" s="1"/>
      <c r="Y8949" s="1"/>
      <c r="Z8949" s="1"/>
    </row>
    <row r="8950">
      <c r="A8950" s="2" t="s">
        <v>9553</v>
      </c>
      <c r="B8950" s="1"/>
      <c r="C8950" s="1"/>
      <c r="D8950" s="1"/>
      <c r="E8950" s="1"/>
      <c r="F8950" s="1" t="str">
        <f>IFERROR(__xludf.DUMMYFUNCTION("""COMPUTED_VALUE"""),"2022-02-27 09:11:43 UTC")</f>
        <v>2022-02-27 09:11:43 UTC</v>
      </c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1"/>
      <c r="X8950" s="1"/>
      <c r="Y8950" s="1"/>
      <c r="Z8950" s="1"/>
    </row>
    <row r="8951">
      <c r="A8951" s="2" t="s">
        <v>9554</v>
      </c>
      <c r="B8951" s="1"/>
      <c r="C8951" s="1"/>
      <c r="D8951" s="1"/>
      <c r="E8951" s="1"/>
      <c r="F8951" s="1" t="str">
        <f>IFERROR(__xludf.DUMMYFUNCTION("""COMPUTED_VALUE"""),"2022-02-27 09:11:10 UTC")</f>
        <v>2022-02-27 09:11:10 UTC</v>
      </c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1"/>
      <c r="X8951" s="1"/>
      <c r="Y8951" s="1"/>
      <c r="Z8951" s="1"/>
    </row>
    <row r="8952">
      <c r="A8952" s="2" t="s">
        <v>9555</v>
      </c>
      <c r="B8952" s="1"/>
      <c r="C8952" s="1"/>
      <c r="D8952" s="1"/>
      <c r="E8952" s="1"/>
      <c r="F8952" s="1" t="str">
        <f>IFERROR(__xludf.DUMMYFUNCTION("""COMPUTED_VALUE"""),"2022-02-27 08:03:03 UTC")</f>
        <v>2022-02-27 08:03:03 UTC</v>
      </c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1"/>
      <c r="X8952" s="1"/>
      <c r="Y8952" s="1"/>
      <c r="Z8952" s="1"/>
    </row>
    <row r="8953">
      <c r="A8953" s="2" t="s">
        <v>9555</v>
      </c>
      <c r="B8953" s="1"/>
      <c r="C8953" s="1"/>
      <c r="D8953" s="1"/>
      <c r="E8953" s="1"/>
      <c r="F8953" s="1" t="str">
        <f>IFERROR(__xludf.DUMMYFUNCTION("""COMPUTED_VALUE"""),"2022-02-27 08:03:03 UTC")</f>
        <v>2022-02-27 08:03:03 UTC</v>
      </c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1"/>
      <c r="X8953" s="1"/>
      <c r="Y8953" s="1"/>
      <c r="Z8953" s="1"/>
    </row>
    <row r="8954">
      <c r="A8954" s="2" t="s">
        <v>9556</v>
      </c>
      <c r="B8954" s="1"/>
      <c r="C8954" s="1"/>
      <c r="D8954" s="1"/>
      <c r="E8954" s="1"/>
      <c r="F8954" s="1" t="str">
        <f>IFERROR(__xludf.DUMMYFUNCTION("""COMPUTED_VALUE"""),"2022-02-27 08:01:18 UTC")</f>
        <v>2022-02-27 08:01:18 UTC</v>
      </c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1"/>
      <c r="X8954" s="1"/>
      <c r="Y8954" s="1"/>
      <c r="Z8954" s="1"/>
    </row>
    <row r="8955">
      <c r="A8955" s="2" t="s">
        <v>9557</v>
      </c>
      <c r="B8955" s="1"/>
      <c r="C8955" s="1"/>
      <c r="D8955" s="1"/>
      <c r="E8955" s="1"/>
      <c r="F8955" s="1" t="str">
        <f>IFERROR(__xludf.DUMMYFUNCTION("""COMPUTED_VALUE"""),"2022-02-27 07:18:10 UTC")</f>
        <v>2022-02-27 07:18:10 UTC</v>
      </c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1"/>
      <c r="X8955" s="1"/>
      <c r="Y8955" s="1"/>
      <c r="Z8955" s="1"/>
    </row>
    <row r="8956">
      <c r="A8956" s="2" t="s">
        <v>9558</v>
      </c>
      <c r="B8956" s="1"/>
      <c r="C8956" s="1"/>
      <c r="D8956" s="1"/>
      <c r="E8956" s="1"/>
      <c r="F8956" s="1" t="str">
        <f>IFERROR(__xludf.DUMMYFUNCTION("""COMPUTED_VALUE"""),"2022-02-27 07:18:05 UTC")</f>
        <v>2022-02-27 07:18:05 UTC</v>
      </c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1"/>
      <c r="X8956" s="1"/>
      <c r="Y8956" s="1"/>
      <c r="Z8956" s="1"/>
    </row>
    <row r="8957">
      <c r="A8957" s="2" t="s">
        <v>9559</v>
      </c>
      <c r="B8957" s="1"/>
      <c r="C8957" s="1"/>
      <c r="D8957" s="1"/>
      <c r="E8957" s="1"/>
      <c r="F8957" s="1" t="str">
        <f>IFERROR(__xludf.DUMMYFUNCTION("""COMPUTED_VALUE"""),"2022-02-27 06:51:19 UTC")</f>
        <v>2022-02-27 06:51:19 UTC</v>
      </c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1"/>
      <c r="X8957" s="1"/>
      <c r="Y8957" s="1"/>
      <c r="Z8957" s="1"/>
    </row>
    <row r="8958">
      <c r="A8958" s="2" t="s">
        <v>9560</v>
      </c>
      <c r="B8958" s="1"/>
      <c r="C8958" s="1"/>
      <c r="D8958" s="1"/>
      <c r="E8958" s="1"/>
      <c r="F8958" s="1" t="str">
        <f>IFERROR(__xludf.DUMMYFUNCTION("""COMPUTED_VALUE"""),"2022-02-27 06:25:59 UTC")</f>
        <v>2022-02-27 06:25:59 UTC</v>
      </c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  <c r="W8958" s="1"/>
      <c r="X8958" s="1"/>
      <c r="Y8958" s="1"/>
      <c r="Z8958" s="1"/>
    </row>
    <row r="8959">
      <c r="A8959" s="2" t="s">
        <v>9561</v>
      </c>
      <c r="B8959" s="1"/>
      <c r="C8959" s="1"/>
      <c r="D8959" s="1"/>
      <c r="E8959" s="1"/>
      <c r="F8959" s="1" t="str">
        <f>IFERROR(__xludf.DUMMYFUNCTION("""COMPUTED_VALUE"""),"2022-02-27 06:22:41 UTC")</f>
        <v>2022-02-27 06:22:41 UTC</v>
      </c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  <c r="W8959" s="1"/>
      <c r="X8959" s="1"/>
      <c r="Y8959" s="1"/>
      <c r="Z8959" s="1"/>
    </row>
    <row r="8960">
      <c r="A8960" s="2" t="s">
        <v>9562</v>
      </c>
      <c r="B8960" s="1"/>
      <c r="C8960" s="1"/>
      <c r="D8960" s="1"/>
      <c r="E8960" s="1"/>
      <c r="F8960" s="1" t="str">
        <f>IFERROR(__xludf.DUMMYFUNCTION("""COMPUTED_VALUE"""),"2022-02-27 05:52:01 UTC")</f>
        <v>2022-02-27 05:52:01 UTC</v>
      </c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1"/>
      <c r="X8960" s="1"/>
      <c r="Y8960" s="1"/>
      <c r="Z8960" s="1"/>
    </row>
    <row r="8961">
      <c r="A8961" s="2" t="s">
        <v>9563</v>
      </c>
      <c r="B8961" s="1"/>
      <c r="C8961" s="1"/>
      <c r="D8961" s="1"/>
      <c r="E8961" s="1"/>
      <c r="F8961" s="1" t="str">
        <f>IFERROR(__xludf.DUMMYFUNCTION("""COMPUTED_VALUE"""),"2022-02-27 05:39:46 UTC")</f>
        <v>2022-02-27 05:39:46 UTC</v>
      </c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1"/>
      <c r="X8961" s="1"/>
      <c r="Y8961" s="1"/>
      <c r="Z8961" s="1"/>
    </row>
    <row r="8962">
      <c r="A8962" s="2" t="s">
        <v>9564</v>
      </c>
      <c r="B8962" s="1"/>
      <c r="C8962" s="1"/>
      <c r="D8962" s="1"/>
      <c r="E8962" s="1"/>
      <c r="F8962" s="1" t="str">
        <f>IFERROR(__xludf.DUMMYFUNCTION("""COMPUTED_VALUE"""),"2022-02-27 05:34:30 UTC")</f>
        <v>2022-02-27 05:34:30 UTC</v>
      </c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1"/>
      <c r="X8962" s="1"/>
      <c r="Y8962" s="1"/>
      <c r="Z8962" s="1"/>
    </row>
    <row r="8963">
      <c r="A8963" s="2" t="s">
        <v>9565</v>
      </c>
      <c r="B8963" s="1"/>
      <c r="C8963" s="1"/>
      <c r="D8963" s="1"/>
      <c r="E8963" s="1"/>
      <c r="F8963" s="1" t="str">
        <f>IFERROR(__xludf.DUMMYFUNCTION("""COMPUTED_VALUE"""),"2022-02-27 05:27:12 UTC")</f>
        <v>2022-02-27 05:27:12 UTC</v>
      </c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1"/>
      <c r="X8963" s="1"/>
      <c r="Y8963" s="1"/>
      <c r="Z8963" s="1"/>
    </row>
    <row r="8964">
      <c r="A8964" s="2" t="s">
        <v>9566</v>
      </c>
      <c r="B8964" s="1"/>
      <c r="C8964" s="1"/>
      <c r="D8964" s="1"/>
      <c r="E8964" s="1"/>
      <c r="F8964" s="1" t="str">
        <f>IFERROR(__xludf.DUMMYFUNCTION("""COMPUTED_VALUE"""),"2022-02-27 05:22:57 UTC")</f>
        <v>2022-02-27 05:22:57 UTC</v>
      </c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1"/>
      <c r="X8964" s="1"/>
      <c r="Y8964" s="1"/>
      <c r="Z8964" s="1"/>
    </row>
    <row r="8965">
      <c r="A8965" s="2" t="s">
        <v>9567</v>
      </c>
      <c r="B8965" s="1"/>
      <c r="C8965" s="1"/>
      <c r="D8965" s="1"/>
      <c r="E8965" s="1"/>
      <c r="F8965" s="1" t="str">
        <f>IFERROR(__xludf.DUMMYFUNCTION("""COMPUTED_VALUE"""),"2022-02-27 05:04:30 UTC")</f>
        <v>2022-02-27 05:04:30 UTC</v>
      </c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1"/>
      <c r="X8965" s="1"/>
      <c r="Y8965" s="1"/>
      <c r="Z8965" s="1"/>
    </row>
    <row r="8966">
      <c r="A8966" s="2" t="s">
        <v>9568</v>
      </c>
      <c r="B8966" s="1"/>
      <c r="C8966" s="1"/>
      <c r="D8966" s="1"/>
      <c r="E8966" s="1"/>
      <c r="F8966" s="1" t="str">
        <f>IFERROR(__xludf.DUMMYFUNCTION("""COMPUTED_VALUE"""),"2022-02-27 05:01:53 UTC")</f>
        <v>2022-02-27 05:01:53 UTC</v>
      </c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1"/>
      <c r="X8966" s="1"/>
      <c r="Y8966" s="1"/>
      <c r="Z8966" s="1"/>
    </row>
    <row r="8967">
      <c r="A8967" s="2" t="s">
        <v>9569</v>
      </c>
      <c r="B8967" s="1"/>
      <c r="C8967" s="1"/>
      <c r="D8967" s="1"/>
      <c r="E8967" s="1"/>
      <c r="F8967" s="1" t="str">
        <f>IFERROR(__xludf.DUMMYFUNCTION("""COMPUTED_VALUE"""),"2022-02-27 04:58:35 UTC")</f>
        <v>2022-02-27 04:58:35 UTC</v>
      </c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1"/>
      <c r="X8967" s="1"/>
      <c r="Y8967" s="1"/>
      <c r="Z8967" s="1"/>
    </row>
    <row r="8968">
      <c r="A8968" s="2" t="s">
        <v>9570</v>
      </c>
      <c r="B8968" s="1"/>
      <c r="C8968" s="1"/>
      <c r="D8968" s="1"/>
      <c r="E8968" s="1"/>
      <c r="F8968" s="1" t="str">
        <f>IFERROR(__xludf.DUMMYFUNCTION("""COMPUTED_VALUE"""),"2022-02-27 04:55:14 UTC")</f>
        <v>2022-02-27 04:55:14 UTC</v>
      </c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1"/>
      <c r="X8968" s="1"/>
      <c r="Y8968" s="1"/>
      <c r="Z8968" s="1"/>
    </row>
    <row r="8969">
      <c r="A8969" s="2" t="s">
        <v>9571</v>
      </c>
      <c r="B8969" s="1"/>
      <c r="C8969" s="1"/>
      <c r="D8969" s="1"/>
      <c r="E8969" s="1"/>
      <c r="F8969" s="1" t="str">
        <f>IFERROR(__xludf.DUMMYFUNCTION("""COMPUTED_VALUE"""),"2022-02-27 04:52:20 UTC")</f>
        <v>2022-02-27 04:52:20 UTC</v>
      </c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  <c r="W8969" s="1"/>
      <c r="X8969" s="1"/>
      <c r="Y8969" s="1"/>
      <c r="Z8969" s="1"/>
    </row>
    <row r="8970">
      <c r="A8970" s="2" t="s">
        <v>9572</v>
      </c>
      <c r="B8970" s="1"/>
      <c r="C8970" s="1"/>
      <c r="D8970" s="1"/>
      <c r="E8970" s="1"/>
      <c r="F8970" s="1" t="str">
        <f>IFERROR(__xludf.DUMMYFUNCTION("""COMPUTED_VALUE"""),"2022-02-27 04:35:07 UTC")</f>
        <v>2022-02-27 04:35:07 UTC</v>
      </c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1"/>
      <c r="X8970" s="1"/>
      <c r="Y8970" s="1"/>
      <c r="Z8970" s="1"/>
    </row>
    <row r="8971">
      <c r="A8971" s="2" t="s">
        <v>9573</v>
      </c>
      <c r="B8971" s="1"/>
      <c r="C8971" s="1"/>
      <c r="D8971" s="1"/>
      <c r="E8971" s="1"/>
      <c r="F8971" s="1" t="str">
        <f>IFERROR(__xludf.DUMMYFUNCTION("""COMPUTED_VALUE"""),"2022-02-27 04:35:03 UTC")</f>
        <v>2022-02-27 04:35:03 UTC</v>
      </c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1"/>
      <c r="X8971" s="1"/>
      <c r="Y8971" s="1"/>
      <c r="Z8971" s="1"/>
    </row>
    <row r="8972">
      <c r="A8972" s="2" t="s">
        <v>9574</v>
      </c>
      <c r="B8972" s="1"/>
      <c r="C8972" s="1"/>
      <c r="D8972" s="1"/>
      <c r="E8972" s="1"/>
      <c r="F8972" s="1" t="str">
        <f>IFERROR(__xludf.DUMMYFUNCTION("""COMPUTED_VALUE"""),"2022-02-27 04:35:01 UTC")</f>
        <v>2022-02-27 04:35:01 UTC</v>
      </c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1"/>
      <c r="X8972" s="1"/>
      <c r="Y8972" s="1"/>
      <c r="Z8972" s="1"/>
    </row>
    <row r="8973">
      <c r="A8973" s="2" t="s">
        <v>9575</v>
      </c>
      <c r="B8973" s="1"/>
      <c r="C8973" s="1"/>
      <c r="D8973" s="1"/>
      <c r="E8973" s="1"/>
      <c r="F8973" s="1" t="str">
        <f>IFERROR(__xludf.DUMMYFUNCTION("""COMPUTED_VALUE"""),"2022-02-27 04:34:59 UTC")</f>
        <v>2022-02-27 04:34:59 UTC</v>
      </c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  <c r="Y8973" s="1"/>
      <c r="Z8973" s="1"/>
    </row>
    <row r="8974">
      <c r="A8974" s="2" t="s">
        <v>9576</v>
      </c>
      <c r="B8974" s="1"/>
      <c r="C8974" s="1"/>
      <c r="D8974" s="1"/>
      <c r="E8974" s="1"/>
      <c r="F8974" s="1" t="str">
        <f>IFERROR(__xludf.DUMMYFUNCTION("""COMPUTED_VALUE"""),"2022-02-27 04:20:05 UTC")</f>
        <v>2022-02-27 04:20:05 UTC</v>
      </c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  <c r="Y8974" s="1"/>
      <c r="Z8974" s="1"/>
    </row>
    <row r="8975">
      <c r="A8975" s="2" t="s">
        <v>9577</v>
      </c>
      <c r="B8975" s="1"/>
      <c r="C8975" s="1"/>
      <c r="D8975" s="1"/>
      <c r="E8975" s="1"/>
      <c r="F8975" s="1" t="str">
        <f>IFERROR(__xludf.DUMMYFUNCTION("""COMPUTED_VALUE"""),"2022-02-27 04:05:52 UTC")</f>
        <v>2022-02-27 04:05:52 UTC</v>
      </c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  <c r="Y8975" s="1"/>
      <c r="Z8975" s="1"/>
    </row>
    <row r="8976">
      <c r="A8976" s="2" t="s">
        <v>9578</v>
      </c>
      <c r="B8976" s="1"/>
      <c r="C8976" s="1"/>
      <c r="D8976" s="1"/>
      <c r="E8976" s="1"/>
      <c r="F8976" s="1" t="str">
        <f>IFERROR(__xludf.DUMMYFUNCTION("""COMPUTED_VALUE"""),"2022-02-27 03:58:13 UTC")</f>
        <v>2022-02-27 03:58:13 UTC</v>
      </c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  <c r="Y8976" s="1"/>
      <c r="Z8976" s="1"/>
    </row>
    <row r="8977">
      <c r="A8977" s="2" t="s">
        <v>9579</v>
      </c>
      <c r="B8977" s="1"/>
      <c r="C8977" s="1"/>
      <c r="D8977" s="1"/>
      <c r="E8977" s="1"/>
      <c r="F8977" s="1" t="str">
        <f>IFERROR(__xludf.DUMMYFUNCTION("""COMPUTED_VALUE"""),"2022-02-27 03:52:22 UTC")</f>
        <v>2022-02-27 03:52:22 UTC</v>
      </c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  <c r="Y8977" s="1"/>
      <c r="Z8977" s="1"/>
    </row>
    <row r="8978">
      <c r="A8978" s="2" t="s">
        <v>9580</v>
      </c>
      <c r="B8978" s="1"/>
      <c r="C8978" s="1"/>
      <c r="D8978" s="1"/>
      <c r="E8978" s="1"/>
      <c r="F8978" s="1" t="str">
        <f>IFERROR(__xludf.DUMMYFUNCTION("""COMPUTED_VALUE"""),"2022-02-27 03:37:37 UTC")</f>
        <v>2022-02-27 03:37:37 UTC</v>
      </c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  <c r="Y8978" s="1"/>
      <c r="Z8978" s="1"/>
    </row>
    <row r="8979">
      <c r="A8979" s="2" t="s">
        <v>9581</v>
      </c>
      <c r="B8979" s="1"/>
      <c r="C8979" s="1"/>
      <c r="D8979" s="1"/>
      <c r="E8979" s="1"/>
      <c r="F8979" s="1" t="str">
        <f>IFERROR(__xludf.DUMMYFUNCTION("""COMPUTED_VALUE"""),"2022-02-27 03:32:11 UTC")</f>
        <v>2022-02-27 03:32:11 UTC</v>
      </c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  <c r="Y8979" s="1"/>
      <c r="Z8979" s="1"/>
    </row>
    <row r="8980">
      <c r="A8980" s="2" t="s">
        <v>9582</v>
      </c>
      <c r="B8980" s="1"/>
      <c r="C8980" s="1"/>
      <c r="D8980" s="1"/>
      <c r="E8980" s="1"/>
      <c r="F8980" s="1" t="str">
        <f>IFERROR(__xludf.DUMMYFUNCTION("""COMPUTED_VALUE"""),"2022-02-27 03:16:24 UTC")</f>
        <v>2022-02-27 03:16:24 UTC</v>
      </c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1"/>
      <c r="X8980" s="1"/>
      <c r="Y8980" s="1"/>
      <c r="Z8980" s="1"/>
    </row>
    <row r="8981">
      <c r="A8981" s="2" t="s">
        <v>9583</v>
      </c>
      <c r="B8981" s="1"/>
      <c r="C8981" s="1"/>
      <c r="D8981" s="1"/>
      <c r="E8981" s="1"/>
      <c r="F8981" s="1" t="str">
        <f>IFERROR(__xludf.DUMMYFUNCTION("""COMPUTED_VALUE"""),"2022-02-27 03:16:11 UTC")</f>
        <v>2022-02-27 03:16:11 UTC</v>
      </c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  <c r="Y8981" s="1"/>
      <c r="Z8981" s="1"/>
    </row>
    <row r="8982">
      <c r="A8982" s="2" t="s">
        <v>9584</v>
      </c>
      <c r="B8982" s="1"/>
      <c r="C8982" s="1"/>
      <c r="D8982" s="1"/>
      <c r="E8982" s="1"/>
      <c r="F8982" s="1" t="str">
        <f>IFERROR(__xludf.DUMMYFUNCTION("""COMPUTED_VALUE"""),"2022-02-27 02:59:41 UTC")</f>
        <v>2022-02-27 02:59:41 UTC</v>
      </c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  <c r="Y8982" s="1"/>
      <c r="Z8982" s="1"/>
    </row>
    <row r="8983">
      <c r="A8983" s="2" t="s">
        <v>9585</v>
      </c>
      <c r="B8983" s="1"/>
      <c r="C8983" s="1"/>
      <c r="D8983" s="1"/>
      <c r="E8983" s="1"/>
      <c r="F8983" s="1" t="str">
        <f>IFERROR(__xludf.DUMMYFUNCTION("""COMPUTED_VALUE"""),"2022-02-27 02:57:43 UTC")</f>
        <v>2022-02-27 02:57:43 UTC</v>
      </c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  <c r="Y8983" s="1"/>
      <c r="Z8983" s="1"/>
    </row>
    <row r="8984">
      <c r="A8984" s="2" t="s">
        <v>9586</v>
      </c>
      <c r="B8984" s="1"/>
      <c r="C8984" s="1"/>
      <c r="D8984" s="1"/>
      <c r="E8984" s="1"/>
      <c r="F8984" s="1" t="str">
        <f>IFERROR(__xludf.DUMMYFUNCTION("""COMPUTED_VALUE"""),"2022-02-27 02:13:03 UTC")</f>
        <v>2022-02-27 02:13:03 UTC</v>
      </c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  <c r="Y8984" s="1"/>
      <c r="Z8984" s="1"/>
    </row>
    <row r="8985">
      <c r="A8985" s="2" t="s">
        <v>9587</v>
      </c>
      <c r="B8985" s="1"/>
      <c r="C8985" s="1"/>
      <c r="D8985" s="1"/>
      <c r="E8985" s="1"/>
      <c r="F8985" s="1" t="str">
        <f>IFERROR(__xludf.DUMMYFUNCTION("""COMPUTED_VALUE"""),"2022-02-27 01:52:56 UTC")</f>
        <v>2022-02-27 01:52:56 UTC</v>
      </c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  <c r="Y8985" s="1"/>
      <c r="Z8985" s="1"/>
    </row>
    <row r="8986">
      <c r="A8986" s="2" t="s">
        <v>9588</v>
      </c>
      <c r="B8986" s="1"/>
      <c r="C8986" s="1"/>
      <c r="D8986" s="1"/>
      <c r="E8986" s="1"/>
      <c r="F8986" s="1" t="str">
        <f>IFERROR(__xludf.DUMMYFUNCTION("""COMPUTED_VALUE"""),"2022-02-27 00:37:52 UTC")</f>
        <v>2022-02-27 00:37:52 UTC</v>
      </c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  <c r="Y8986" s="1"/>
      <c r="Z8986" s="1"/>
    </row>
    <row r="8987">
      <c r="A8987" s="2" t="s">
        <v>9589</v>
      </c>
      <c r="B8987" s="1"/>
      <c r="C8987" s="1"/>
      <c r="D8987" s="1"/>
      <c r="E8987" s="1"/>
      <c r="F8987" s="1" t="str">
        <f>IFERROR(__xludf.DUMMYFUNCTION("""COMPUTED_VALUE"""),"2022-02-26 19:51:10 UTC")</f>
        <v>2022-02-26 19:51:10 UTC</v>
      </c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  <c r="Y8987" s="1"/>
      <c r="Z8987" s="1"/>
    </row>
    <row r="8988">
      <c r="A8988" s="2" t="s">
        <v>9590</v>
      </c>
      <c r="B8988" s="1"/>
      <c r="C8988" s="1"/>
      <c r="D8988" s="1"/>
      <c r="E8988" s="1"/>
      <c r="F8988" s="1" t="str">
        <f>IFERROR(__xludf.DUMMYFUNCTION("""COMPUTED_VALUE"""),"2022-02-26 18:59:34 UTC")</f>
        <v>2022-02-26 18:59:34 UTC</v>
      </c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  <c r="Y8988" s="1"/>
      <c r="Z8988" s="1"/>
    </row>
    <row r="8989">
      <c r="A8989" s="2" t="s">
        <v>9591</v>
      </c>
      <c r="B8989" s="1"/>
      <c r="C8989" s="1"/>
      <c r="D8989" s="1"/>
      <c r="E8989" s="1"/>
      <c r="F8989" s="1" t="str">
        <f>IFERROR(__xludf.DUMMYFUNCTION("""COMPUTED_VALUE"""),"2022-02-26 18:38:09 UTC")</f>
        <v>2022-02-26 18:38:09 UTC</v>
      </c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  <c r="Y8989" s="1"/>
      <c r="Z8989" s="1"/>
    </row>
    <row r="8990">
      <c r="A8990" s="2" t="s">
        <v>9592</v>
      </c>
      <c r="B8990" s="1"/>
      <c r="C8990" s="1"/>
      <c r="D8990" s="1"/>
      <c r="E8990" s="1"/>
      <c r="F8990" s="1" t="str">
        <f>IFERROR(__xludf.DUMMYFUNCTION("""COMPUTED_VALUE"""),"2022-02-26 18:07:11 UTC")</f>
        <v>2022-02-26 18:07:11 UTC</v>
      </c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  <c r="Y8990" s="1"/>
      <c r="Z8990" s="1"/>
    </row>
    <row r="8991">
      <c r="A8991" s="2" t="s">
        <v>9593</v>
      </c>
      <c r="B8991" s="1"/>
      <c r="C8991" s="1"/>
      <c r="D8991" s="1"/>
      <c r="E8991" s="1"/>
      <c r="F8991" s="1" t="str">
        <f>IFERROR(__xludf.DUMMYFUNCTION("""COMPUTED_VALUE"""),"2022-02-26 17:52:38 UTC")</f>
        <v>2022-02-26 17:52:38 UTC</v>
      </c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1"/>
      <c r="X8991" s="1"/>
      <c r="Y8991" s="1"/>
      <c r="Z8991" s="1"/>
    </row>
    <row r="8992">
      <c r="A8992" s="2" t="s">
        <v>9594</v>
      </c>
      <c r="B8992" s="1"/>
      <c r="C8992" s="1"/>
      <c r="D8992" s="1"/>
      <c r="E8992" s="1"/>
      <c r="F8992" s="1" t="str">
        <f>IFERROR(__xludf.DUMMYFUNCTION("""COMPUTED_VALUE"""),"2022-02-26 17:06:44 UTC")</f>
        <v>2022-02-26 17:06:44 UTC</v>
      </c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  <c r="Y8992" s="1"/>
      <c r="Z8992" s="1"/>
    </row>
    <row r="8993">
      <c r="A8993" s="2" t="s">
        <v>9595</v>
      </c>
      <c r="B8993" s="1"/>
      <c r="C8993" s="1"/>
      <c r="D8993" s="1"/>
      <c r="E8993" s="1"/>
      <c r="F8993" s="1" t="str">
        <f>IFERROR(__xludf.DUMMYFUNCTION("""COMPUTED_VALUE"""),"2022-02-26 17:04:24 UTC")</f>
        <v>2022-02-26 17:04:24 UTC</v>
      </c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  <c r="Y8993" s="1"/>
      <c r="Z8993" s="1"/>
    </row>
    <row r="8994">
      <c r="A8994" s="2" t="s">
        <v>9596</v>
      </c>
      <c r="B8994" s="1"/>
      <c r="C8994" s="1"/>
      <c r="D8994" s="1"/>
      <c r="E8994" s="1"/>
      <c r="F8994" s="1" t="str">
        <f>IFERROR(__xludf.DUMMYFUNCTION("""COMPUTED_VALUE"""),"2022-02-26 17:02:51 UTC")</f>
        <v>2022-02-26 17:02:51 UTC</v>
      </c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  <c r="Y8994" s="1"/>
      <c r="Z8994" s="1"/>
    </row>
    <row r="8995">
      <c r="A8995" s="2" t="s">
        <v>9597</v>
      </c>
      <c r="B8995" s="1"/>
      <c r="C8995" s="1"/>
      <c r="D8995" s="1"/>
      <c r="E8995" s="1"/>
      <c r="F8995" s="1" t="str">
        <f>IFERROR(__xludf.DUMMYFUNCTION("""COMPUTED_VALUE"""),"2022-02-26 17:01:36 UTC")</f>
        <v>2022-02-26 17:01:36 UTC</v>
      </c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  <c r="Y8995" s="1"/>
      <c r="Z8995" s="1"/>
    </row>
    <row r="8996">
      <c r="A8996" s="2" t="s">
        <v>9598</v>
      </c>
      <c r="B8996" s="1"/>
      <c r="C8996" s="1"/>
      <c r="D8996" s="1"/>
      <c r="E8996" s="1"/>
      <c r="F8996" s="1" t="str">
        <f>IFERROR(__xludf.DUMMYFUNCTION("""COMPUTED_VALUE"""),"2022-02-26 16:55:52 UTC")</f>
        <v>2022-02-26 16:55:52 UTC</v>
      </c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  <c r="Y8996" s="1"/>
      <c r="Z8996" s="1"/>
    </row>
    <row r="8997">
      <c r="A8997" s="2" t="s">
        <v>9599</v>
      </c>
      <c r="B8997" s="1"/>
      <c r="C8997" s="1"/>
      <c r="D8997" s="1"/>
      <c r="E8997" s="1"/>
      <c r="F8997" s="1" t="str">
        <f>IFERROR(__xludf.DUMMYFUNCTION("""COMPUTED_VALUE"""),"2022-02-26 16:50:42 UTC")</f>
        <v>2022-02-26 16:50:42 UTC</v>
      </c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  <c r="Y8997" s="1"/>
      <c r="Z8997" s="1"/>
    </row>
    <row r="8998">
      <c r="A8998" s="2" t="s">
        <v>9600</v>
      </c>
      <c r="B8998" s="1"/>
      <c r="C8998" s="1"/>
      <c r="D8998" s="1"/>
      <c r="E8998" s="1"/>
      <c r="F8998" s="1" t="str">
        <f>IFERROR(__xludf.DUMMYFUNCTION("""COMPUTED_VALUE"""),"2022-02-26 16:49:28 UTC")</f>
        <v>2022-02-26 16:49:28 UTC</v>
      </c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  <c r="Y8998" s="1"/>
      <c r="Z8998" s="1"/>
    </row>
    <row r="8999">
      <c r="A8999" s="2" t="s">
        <v>9601</v>
      </c>
      <c r="B8999" s="1"/>
      <c r="C8999" s="1"/>
      <c r="D8999" s="1"/>
      <c r="E8999" s="1"/>
      <c r="F8999" s="1" t="str">
        <f>IFERROR(__xludf.DUMMYFUNCTION("""COMPUTED_VALUE"""),"2022-02-26 16:48:49 UTC")</f>
        <v>2022-02-26 16:48:49 UTC</v>
      </c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  <c r="Y8999" s="1"/>
      <c r="Z8999" s="1"/>
    </row>
    <row r="9000">
      <c r="A9000" s="2" t="s">
        <v>9602</v>
      </c>
      <c r="B9000" s="1"/>
      <c r="C9000" s="1"/>
      <c r="D9000" s="1"/>
      <c r="E9000" s="1"/>
      <c r="F9000" s="1" t="str">
        <f>IFERROR(__xludf.DUMMYFUNCTION("""COMPUTED_VALUE"""),"2022-02-26 16:48:06 UTC")</f>
        <v>2022-02-26 16:48:06 UTC</v>
      </c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  <c r="Y9000" s="1"/>
      <c r="Z9000" s="1"/>
    </row>
    <row r="9001">
      <c r="A9001" s="2" t="s">
        <v>9603</v>
      </c>
      <c r="B9001" s="1"/>
      <c r="C9001" s="1"/>
      <c r="D9001" s="1"/>
      <c r="E9001" s="1"/>
      <c r="F9001" s="1" t="str">
        <f>IFERROR(__xludf.DUMMYFUNCTION("""COMPUTED_VALUE"""),"2022-02-26 16:46:46 UTC")</f>
        <v>2022-02-26 16:46:46 UTC</v>
      </c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  <c r="W9001" s="1"/>
      <c r="X9001" s="1"/>
      <c r="Y9001" s="1"/>
      <c r="Z9001" s="1"/>
    </row>
    <row r="9002">
      <c r="A9002" s="2" t="s">
        <v>9604</v>
      </c>
      <c r="B9002" s="1"/>
      <c r="C9002" s="1"/>
      <c r="D9002" s="1"/>
      <c r="E9002" s="1"/>
      <c r="F9002" s="1" t="str">
        <f>IFERROR(__xludf.DUMMYFUNCTION("""COMPUTED_VALUE"""),"2022-02-26 16:45:19 UTC")</f>
        <v>2022-02-26 16:45:19 UTC</v>
      </c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  <c r="W9002" s="1"/>
      <c r="X9002" s="1"/>
      <c r="Y9002" s="1"/>
      <c r="Z9002" s="1"/>
    </row>
    <row r="9003">
      <c r="A9003" s="2" t="s">
        <v>9605</v>
      </c>
      <c r="B9003" s="1"/>
      <c r="C9003" s="1"/>
      <c r="D9003" s="1"/>
      <c r="E9003" s="1"/>
      <c r="F9003" s="1" t="str">
        <f>IFERROR(__xludf.DUMMYFUNCTION("""COMPUTED_VALUE"""),"2022-02-26 16:35:38 UTC")</f>
        <v>2022-02-26 16:35:38 UTC</v>
      </c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  <c r="W9003" s="1"/>
      <c r="X9003" s="1"/>
      <c r="Y9003" s="1"/>
      <c r="Z9003" s="1"/>
    </row>
    <row r="9004">
      <c r="A9004" s="2" t="s">
        <v>9606</v>
      </c>
      <c r="B9004" s="1"/>
      <c r="C9004" s="1"/>
      <c r="D9004" s="1"/>
      <c r="E9004" s="1"/>
      <c r="F9004" s="1" t="str">
        <f>IFERROR(__xludf.DUMMYFUNCTION("""COMPUTED_VALUE"""),"2022-02-26 16:34:14 UTC")</f>
        <v>2022-02-26 16:34:14 UTC</v>
      </c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  <c r="W9004" s="1"/>
      <c r="X9004" s="1"/>
      <c r="Y9004" s="1"/>
      <c r="Z9004" s="1"/>
    </row>
    <row r="9005">
      <c r="A9005" s="2" t="s">
        <v>9607</v>
      </c>
      <c r="B9005" s="1"/>
      <c r="C9005" s="1"/>
      <c r="D9005" s="1"/>
      <c r="E9005" s="1"/>
      <c r="F9005" s="1" t="str">
        <f>IFERROR(__xludf.DUMMYFUNCTION("""COMPUTED_VALUE"""),"2022-02-26 16:33:03 UTC")</f>
        <v>2022-02-26 16:33:03 UTC</v>
      </c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  <c r="W9005" s="1"/>
      <c r="X9005" s="1"/>
      <c r="Y9005" s="1"/>
      <c r="Z9005" s="1"/>
    </row>
    <row r="9006">
      <c r="A9006" s="2" t="s">
        <v>9608</v>
      </c>
      <c r="B9006" s="1"/>
      <c r="C9006" s="1"/>
      <c r="D9006" s="1"/>
      <c r="E9006" s="1"/>
      <c r="F9006" s="1" t="str">
        <f>IFERROR(__xludf.DUMMYFUNCTION("""COMPUTED_VALUE"""),"2022-02-26 16:17:35 UTC")</f>
        <v>2022-02-26 16:17:35 UTC</v>
      </c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  <c r="W9006" s="1"/>
      <c r="X9006" s="1"/>
      <c r="Y9006" s="1"/>
      <c r="Z9006" s="1"/>
    </row>
    <row r="9007">
      <c r="A9007" s="2" t="s">
        <v>9609</v>
      </c>
      <c r="B9007" s="1"/>
      <c r="C9007" s="1"/>
      <c r="D9007" s="1"/>
      <c r="E9007" s="1"/>
      <c r="F9007" s="1" t="str">
        <f>IFERROR(__xludf.DUMMYFUNCTION("""COMPUTED_VALUE"""),"2022-02-26 16:12:09 UTC")</f>
        <v>2022-02-26 16:12:09 UTC</v>
      </c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  <c r="W9007" s="1"/>
      <c r="X9007" s="1"/>
      <c r="Y9007" s="1"/>
      <c r="Z9007" s="1"/>
    </row>
    <row r="9008">
      <c r="A9008" s="2" t="s">
        <v>9610</v>
      </c>
      <c r="B9008" s="1"/>
      <c r="C9008" s="1"/>
      <c r="D9008" s="1"/>
      <c r="E9008" s="1"/>
      <c r="F9008" s="1" t="str">
        <f>IFERROR(__xludf.DUMMYFUNCTION("""COMPUTED_VALUE"""),"2022-02-26 16:07:56 UTC")</f>
        <v>2022-02-26 16:07:56 UTC</v>
      </c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  <c r="W9008" s="1"/>
      <c r="X9008" s="1"/>
      <c r="Y9008" s="1"/>
      <c r="Z9008" s="1"/>
    </row>
    <row r="9009">
      <c r="A9009" s="2" t="s">
        <v>9611</v>
      </c>
      <c r="B9009" s="1"/>
      <c r="C9009" s="1"/>
      <c r="D9009" s="1"/>
      <c r="E9009" s="1"/>
      <c r="F9009" s="1" t="str">
        <f>IFERROR(__xludf.DUMMYFUNCTION("""COMPUTED_VALUE"""),"2022-02-26 16:07:24 UTC")</f>
        <v>2022-02-26 16:07:24 UTC</v>
      </c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  <c r="W9009" s="1"/>
      <c r="X9009" s="1"/>
      <c r="Y9009" s="1"/>
      <c r="Z9009" s="1"/>
    </row>
    <row r="9010">
      <c r="A9010" s="2" t="s">
        <v>9612</v>
      </c>
      <c r="B9010" s="1"/>
      <c r="C9010" s="1"/>
      <c r="D9010" s="1"/>
      <c r="E9010" s="1"/>
      <c r="F9010" s="1" t="str">
        <f>IFERROR(__xludf.DUMMYFUNCTION("""COMPUTED_VALUE"""),"2022-02-26 16:04:23 UTC")</f>
        <v>2022-02-26 16:04:23 UTC</v>
      </c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  <c r="W9010" s="1"/>
      <c r="X9010" s="1"/>
      <c r="Y9010" s="1"/>
      <c r="Z9010" s="1"/>
    </row>
    <row r="9011">
      <c r="A9011" s="2" t="s">
        <v>9613</v>
      </c>
      <c r="B9011" s="1"/>
      <c r="C9011" s="1"/>
      <c r="D9011" s="1"/>
      <c r="E9011" s="1"/>
      <c r="F9011" s="1" t="str">
        <f>IFERROR(__xludf.DUMMYFUNCTION("""COMPUTED_VALUE"""),"2022-02-26 15:39:27 UTC")</f>
        <v>2022-02-26 15:39:27 UTC</v>
      </c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  <c r="W9011" s="1"/>
      <c r="X9011" s="1"/>
      <c r="Y9011" s="1"/>
      <c r="Z9011" s="1"/>
    </row>
    <row r="9012">
      <c r="A9012" s="2" t="s">
        <v>9614</v>
      </c>
      <c r="B9012" s="1"/>
      <c r="C9012" s="1"/>
      <c r="D9012" s="1"/>
      <c r="E9012" s="1"/>
      <c r="F9012" s="1" t="str">
        <f>IFERROR(__xludf.DUMMYFUNCTION("""COMPUTED_VALUE"""),"2022-02-26 15:02:35 UTC")</f>
        <v>2022-02-26 15:02:35 UTC</v>
      </c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  <c r="W9012" s="1"/>
      <c r="X9012" s="1"/>
      <c r="Y9012" s="1"/>
      <c r="Z9012" s="1"/>
    </row>
    <row r="9013">
      <c r="A9013" s="2" t="s">
        <v>9615</v>
      </c>
      <c r="B9013" s="1"/>
      <c r="C9013" s="1"/>
      <c r="D9013" s="1"/>
      <c r="E9013" s="1"/>
      <c r="F9013" s="1" t="str">
        <f>IFERROR(__xludf.DUMMYFUNCTION("""COMPUTED_VALUE"""),"2022-02-26 14:36:15 UTC")</f>
        <v>2022-02-26 14:36:15 UTC</v>
      </c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  <c r="W9013" s="1"/>
      <c r="X9013" s="1"/>
      <c r="Y9013" s="1"/>
      <c r="Z9013" s="1"/>
    </row>
    <row r="9014">
      <c r="A9014" s="2" t="s">
        <v>9616</v>
      </c>
      <c r="B9014" s="1"/>
      <c r="C9014" s="1"/>
      <c r="D9014" s="1"/>
      <c r="E9014" s="1"/>
      <c r="F9014" s="1" t="str">
        <f>IFERROR(__xludf.DUMMYFUNCTION("""COMPUTED_VALUE"""),"2022-02-26 14:32:30 UTC")</f>
        <v>2022-02-26 14:32:30 UTC</v>
      </c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  <c r="W9014" s="1"/>
      <c r="X9014" s="1"/>
      <c r="Y9014" s="1"/>
      <c r="Z9014" s="1"/>
    </row>
    <row r="9015">
      <c r="A9015" s="2" t="s">
        <v>9617</v>
      </c>
      <c r="B9015" s="1"/>
      <c r="C9015" s="1"/>
      <c r="D9015" s="1"/>
      <c r="E9015" s="1"/>
      <c r="F9015" s="1" t="str">
        <f>IFERROR(__xludf.DUMMYFUNCTION("""COMPUTED_VALUE"""),"2022-02-26 14:27:02 UTC")</f>
        <v>2022-02-26 14:27:02 UTC</v>
      </c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  <c r="W9015" s="1"/>
      <c r="X9015" s="1"/>
      <c r="Y9015" s="1"/>
      <c r="Z9015" s="1"/>
    </row>
    <row r="9016">
      <c r="A9016" s="2" t="s">
        <v>9618</v>
      </c>
      <c r="B9016" s="1"/>
      <c r="C9016" s="1"/>
      <c r="D9016" s="1"/>
      <c r="E9016" s="1"/>
      <c r="F9016" s="1" t="str">
        <f>IFERROR(__xludf.DUMMYFUNCTION("""COMPUTED_VALUE"""),"2022-02-26 14:24:37 UTC")</f>
        <v>2022-02-26 14:24:37 UTC</v>
      </c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  <c r="W9016" s="1"/>
      <c r="X9016" s="1"/>
      <c r="Y9016" s="1"/>
      <c r="Z9016" s="1"/>
    </row>
    <row r="9017">
      <c r="A9017" s="2" t="s">
        <v>9619</v>
      </c>
      <c r="B9017" s="1"/>
      <c r="C9017" s="1"/>
      <c r="D9017" s="1"/>
      <c r="E9017" s="1"/>
      <c r="F9017" s="1" t="str">
        <f>IFERROR(__xludf.DUMMYFUNCTION("""COMPUTED_VALUE"""),"2022-02-26 14:24:04 UTC")</f>
        <v>2022-02-26 14:24:04 UTC</v>
      </c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  <c r="W9017" s="1"/>
      <c r="X9017" s="1"/>
      <c r="Y9017" s="1"/>
      <c r="Z9017" s="1"/>
    </row>
    <row r="9018">
      <c r="A9018" s="2" t="s">
        <v>9620</v>
      </c>
      <c r="B9018" s="1"/>
      <c r="C9018" s="1"/>
      <c r="D9018" s="1"/>
      <c r="E9018" s="1"/>
      <c r="F9018" s="1" t="str">
        <f>IFERROR(__xludf.DUMMYFUNCTION("""COMPUTED_VALUE"""),"2022-02-26 14:06:49 UTC")</f>
        <v>2022-02-26 14:06:49 UTC</v>
      </c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  <c r="W9018" s="1"/>
      <c r="X9018" s="1"/>
      <c r="Y9018" s="1"/>
      <c r="Z9018" s="1"/>
    </row>
    <row r="9019">
      <c r="A9019" s="2" t="s">
        <v>9621</v>
      </c>
      <c r="B9019" s="1"/>
      <c r="C9019" s="1"/>
      <c r="D9019" s="1"/>
      <c r="E9019" s="1"/>
      <c r="F9019" s="1" t="str">
        <f>IFERROR(__xludf.DUMMYFUNCTION("""COMPUTED_VALUE"""),"2022-02-26 14:03:50 UTC")</f>
        <v>2022-02-26 14:03:50 UTC</v>
      </c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  <c r="W9019" s="1"/>
      <c r="X9019" s="1"/>
      <c r="Y9019" s="1"/>
      <c r="Z9019" s="1"/>
    </row>
    <row r="9020">
      <c r="A9020" s="2" t="s">
        <v>9622</v>
      </c>
      <c r="B9020" s="1"/>
      <c r="C9020" s="1"/>
      <c r="D9020" s="1"/>
      <c r="E9020" s="1"/>
      <c r="F9020" s="1" t="str">
        <f>IFERROR(__xludf.DUMMYFUNCTION("""COMPUTED_VALUE"""),"2022-02-26 14:03:32 UTC")</f>
        <v>2022-02-26 14:03:32 UTC</v>
      </c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  <c r="W9020" s="1"/>
      <c r="X9020" s="1"/>
      <c r="Y9020" s="1"/>
      <c r="Z9020" s="1"/>
    </row>
    <row r="9021">
      <c r="A9021" s="2" t="s">
        <v>9623</v>
      </c>
      <c r="B9021" s="1"/>
      <c r="C9021" s="1"/>
      <c r="D9021" s="1"/>
      <c r="E9021" s="1"/>
      <c r="F9021" s="1" t="str">
        <f>IFERROR(__xludf.DUMMYFUNCTION("""COMPUTED_VALUE"""),"2022-02-26 13:35:41 UTC")</f>
        <v>2022-02-26 13:35:41 UTC</v>
      </c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  <c r="W9021" s="1"/>
      <c r="X9021" s="1"/>
      <c r="Y9021" s="1"/>
      <c r="Z9021" s="1"/>
    </row>
    <row r="9022">
      <c r="A9022" s="2" t="s">
        <v>9624</v>
      </c>
      <c r="B9022" s="1"/>
      <c r="C9022" s="1"/>
      <c r="D9022" s="1"/>
      <c r="E9022" s="1"/>
      <c r="F9022" s="1" t="str">
        <f>IFERROR(__xludf.DUMMYFUNCTION("""COMPUTED_VALUE"""),"2022-02-26 13:34:48 UTC")</f>
        <v>2022-02-26 13:34:48 UTC</v>
      </c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  <c r="W9022" s="1"/>
      <c r="X9022" s="1"/>
      <c r="Y9022" s="1"/>
      <c r="Z9022" s="1"/>
    </row>
    <row r="9023">
      <c r="A9023" s="2" t="s">
        <v>9625</v>
      </c>
      <c r="B9023" s="1"/>
      <c r="C9023" s="1"/>
      <c r="D9023" s="1"/>
      <c r="E9023" s="1"/>
      <c r="F9023" s="1" t="str">
        <f>IFERROR(__xludf.DUMMYFUNCTION("""COMPUTED_VALUE"""),"2022-02-26 13:31:14 UTC")</f>
        <v>2022-02-26 13:31:14 UTC</v>
      </c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  <c r="W9023" s="1"/>
      <c r="X9023" s="1"/>
      <c r="Y9023" s="1"/>
      <c r="Z9023" s="1"/>
    </row>
    <row r="9024">
      <c r="A9024" s="2" t="s">
        <v>9626</v>
      </c>
      <c r="B9024" s="1"/>
      <c r="C9024" s="1"/>
      <c r="D9024" s="1"/>
      <c r="E9024" s="1"/>
      <c r="F9024" s="1" t="str">
        <f>IFERROR(__xludf.DUMMYFUNCTION("""COMPUTED_VALUE"""),"2022-02-26 13:01:26 UTC")</f>
        <v>2022-02-26 13:01:26 UTC</v>
      </c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  <c r="W9024" s="1"/>
      <c r="X9024" s="1"/>
      <c r="Y9024" s="1"/>
      <c r="Z9024" s="1"/>
    </row>
    <row r="9025">
      <c r="A9025" s="2" t="s">
        <v>9627</v>
      </c>
      <c r="B9025" s="1"/>
      <c r="C9025" s="1"/>
      <c r="D9025" s="1"/>
      <c r="E9025" s="1"/>
      <c r="F9025" s="1" t="str">
        <f>IFERROR(__xludf.DUMMYFUNCTION("""COMPUTED_VALUE"""),"2022-02-26 12:39:22 UTC")</f>
        <v>2022-02-26 12:39:22 UTC</v>
      </c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  <c r="W9025" s="1"/>
      <c r="X9025" s="1"/>
      <c r="Y9025" s="1"/>
      <c r="Z9025" s="1"/>
    </row>
    <row r="9026">
      <c r="A9026" s="2" t="s">
        <v>9628</v>
      </c>
      <c r="B9026" s="1"/>
      <c r="C9026" s="1"/>
      <c r="D9026" s="1"/>
      <c r="E9026" s="1"/>
      <c r="F9026" s="1" t="str">
        <f>IFERROR(__xludf.DUMMYFUNCTION("""COMPUTED_VALUE"""),"2022-02-26 12:28:18 UTC")</f>
        <v>2022-02-26 12:28:18 UTC</v>
      </c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  <c r="W9026" s="1"/>
      <c r="X9026" s="1"/>
      <c r="Y9026" s="1"/>
      <c r="Z9026" s="1"/>
    </row>
    <row r="9027">
      <c r="A9027" s="2" t="s">
        <v>9629</v>
      </c>
      <c r="B9027" s="1"/>
      <c r="C9027" s="1"/>
      <c r="D9027" s="1"/>
      <c r="E9027" s="1"/>
      <c r="F9027" s="1" t="str">
        <f>IFERROR(__xludf.DUMMYFUNCTION("""COMPUTED_VALUE"""),"2022-02-26 12:17:30 UTC")</f>
        <v>2022-02-26 12:17:30 UTC</v>
      </c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  <c r="W9027" s="1"/>
      <c r="X9027" s="1"/>
      <c r="Y9027" s="1"/>
      <c r="Z9027" s="1"/>
    </row>
    <row r="9028">
      <c r="A9028" s="2" t="s">
        <v>9630</v>
      </c>
      <c r="B9028" s="1"/>
      <c r="C9028" s="1"/>
      <c r="D9028" s="1"/>
      <c r="E9028" s="1"/>
      <c r="F9028" s="1" t="str">
        <f>IFERROR(__xludf.DUMMYFUNCTION("""COMPUTED_VALUE"""),"2022-02-26 11:50:46 UTC")</f>
        <v>2022-02-26 11:50:46 UTC</v>
      </c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  <c r="W9028" s="1"/>
      <c r="X9028" s="1"/>
      <c r="Y9028" s="1"/>
      <c r="Z9028" s="1"/>
    </row>
    <row r="9029">
      <c r="A9029" s="2" t="s">
        <v>9631</v>
      </c>
      <c r="B9029" s="1"/>
      <c r="C9029" s="1"/>
      <c r="D9029" s="1"/>
      <c r="E9029" s="1"/>
      <c r="F9029" s="1" t="str">
        <f>IFERROR(__xludf.DUMMYFUNCTION("""COMPUTED_VALUE"""),"2022-02-26 11:36:34 UTC")</f>
        <v>2022-02-26 11:36:34 UTC</v>
      </c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  <c r="W9029" s="1"/>
      <c r="X9029" s="1"/>
      <c r="Y9029" s="1"/>
      <c r="Z9029" s="1"/>
    </row>
    <row r="9030">
      <c r="A9030" s="2" t="s">
        <v>9632</v>
      </c>
      <c r="B9030" s="1"/>
      <c r="C9030" s="1"/>
      <c r="D9030" s="1"/>
      <c r="E9030" s="1"/>
      <c r="F9030" s="1" t="str">
        <f>IFERROR(__xludf.DUMMYFUNCTION("""COMPUTED_VALUE"""),"2022-02-26 11:01:57 UTC")</f>
        <v>2022-02-26 11:01:57 UTC</v>
      </c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  <c r="W9030" s="1"/>
      <c r="X9030" s="1"/>
      <c r="Y9030" s="1"/>
      <c r="Z9030" s="1"/>
    </row>
    <row r="9031">
      <c r="A9031" s="2" t="s">
        <v>9633</v>
      </c>
      <c r="B9031" s="1"/>
      <c r="C9031" s="1"/>
      <c r="D9031" s="1"/>
      <c r="E9031" s="1"/>
      <c r="F9031" s="1" t="str">
        <f>IFERROR(__xludf.DUMMYFUNCTION("""COMPUTED_VALUE"""),"2022-02-26 10:55:00 UTC")</f>
        <v>2022-02-26 10:55:00 UTC</v>
      </c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  <c r="W9031" s="1"/>
      <c r="X9031" s="1"/>
      <c r="Y9031" s="1"/>
      <c r="Z9031" s="1"/>
    </row>
    <row r="9032">
      <c r="A9032" s="2" t="s">
        <v>9634</v>
      </c>
      <c r="B9032" s="1"/>
      <c r="C9032" s="1"/>
      <c r="D9032" s="1"/>
      <c r="E9032" s="1"/>
      <c r="F9032" s="1" t="str">
        <f>IFERROR(__xludf.DUMMYFUNCTION("""COMPUTED_VALUE"""),"2022-02-26 10:36:38 UTC")</f>
        <v>2022-02-26 10:36:38 UTC</v>
      </c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  <c r="W9032" s="1"/>
      <c r="X9032" s="1"/>
      <c r="Y9032" s="1"/>
      <c r="Z9032" s="1"/>
    </row>
    <row r="9033">
      <c r="A9033" s="2" t="s">
        <v>9635</v>
      </c>
      <c r="B9033" s="1"/>
      <c r="C9033" s="1"/>
      <c r="D9033" s="1"/>
      <c r="E9033" s="1"/>
      <c r="F9033" s="1" t="str">
        <f>IFERROR(__xludf.DUMMYFUNCTION("""COMPUTED_VALUE"""),"2022-02-26 10:35:56 UTC")</f>
        <v>2022-02-26 10:35:56 UTC</v>
      </c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  <c r="W9033" s="1"/>
      <c r="X9033" s="1"/>
      <c r="Y9033" s="1"/>
      <c r="Z9033" s="1"/>
    </row>
    <row r="9034">
      <c r="A9034" s="2" t="s">
        <v>9636</v>
      </c>
      <c r="B9034" s="1"/>
      <c r="C9034" s="1"/>
      <c r="D9034" s="1"/>
      <c r="E9034" s="1"/>
      <c r="F9034" s="1" t="str">
        <f>IFERROR(__xludf.DUMMYFUNCTION("""COMPUTED_VALUE"""),"2022-02-26 10:19:45 UTC")</f>
        <v>2022-02-26 10:19:45 UTC</v>
      </c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  <c r="W9034" s="1"/>
      <c r="X9034" s="1"/>
      <c r="Y9034" s="1"/>
      <c r="Z9034" s="1"/>
    </row>
    <row r="9035">
      <c r="A9035" s="2" t="s">
        <v>9637</v>
      </c>
      <c r="B9035" s="1"/>
      <c r="C9035" s="1"/>
      <c r="D9035" s="1"/>
      <c r="E9035" s="1"/>
      <c r="F9035" s="1" t="str">
        <f>IFERROR(__xludf.DUMMYFUNCTION("""COMPUTED_VALUE"""),"2022-02-26 10:17:39 UTC")</f>
        <v>2022-02-26 10:17:39 UTC</v>
      </c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  <c r="W9035" s="1"/>
      <c r="X9035" s="1"/>
      <c r="Y9035" s="1"/>
      <c r="Z9035" s="1"/>
    </row>
    <row r="9036">
      <c r="A9036" s="2" t="s">
        <v>9638</v>
      </c>
      <c r="B9036" s="1"/>
      <c r="C9036" s="1"/>
      <c r="D9036" s="1"/>
      <c r="E9036" s="1"/>
      <c r="F9036" s="1" t="str">
        <f>IFERROR(__xludf.DUMMYFUNCTION("""COMPUTED_VALUE"""),"2022-02-26 10:12:57 UTC")</f>
        <v>2022-02-26 10:12:57 UTC</v>
      </c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  <c r="W9036" s="1"/>
      <c r="X9036" s="1"/>
      <c r="Y9036" s="1"/>
      <c r="Z9036" s="1"/>
    </row>
    <row r="9037">
      <c r="A9037" s="2" t="s">
        <v>9639</v>
      </c>
      <c r="B9037" s="1"/>
      <c r="C9037" s="1"/>
      <c r="D9037" s="1"/>
      <c r="E9037" s="1"/>
      <c r="F9037" s="1" t="str">
        <f>IFERROR(__xludf.DUMMYFUNCTION("""COMPUTED_VALUE"""),"2022-02-26 10:09:23 UTC")</f>
        <v>2022-02-26 10:09:23 UTC</v>
      </c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  <c r="W9037" s="1"/>
      <c r="X9037" s="1"/>
      <c r="Y9037" s="1"/>
      <c r="Z9037" s="1"/>
    </row>
    <row r="9038">
      <c r="A9038" s="2" t="s">
        <v>9640</v>
      </c>
      <c r="B9038" s="1"/>
      <c r="C9038" s="1"/>
      <c r="D9038" s="1"/>
      <c r="E9038" s="1"/>
      <c r="F9038" s="1" t="str">
        <f>IFERROR(__xludf.DUMMYFUNCTION("""COMPUTED_VALUE"""),"2022-02-26 10:02:33 UTC")</f>
        <v>2022-02-26 10:02:33 UTC</v>
      </c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  <c r="W9038" s="1"/>
      <c r="X9038" s="1"/>
      <c r="Y9038" s="1"/>
      <c r="Z9038" s="1"/>
    </row>
    <row r="9039">
      <c r="A9039" s="2" t="s">
        <v>9641</v>
      </c>
      <c r="B9039" s="1"/>
      <c r="C9039" s="1"/>
      <c r="D9039" s="1"/>
      <c r="E9039" s="1"/>
      <c r="F9039" s="1" t="str">
        <f>IFERROR(__xludf.DUMMYFUNCTION("""COMPUTED_VALUE"""),"2022-02-26 09:47:29 UTC")</f>
        <v>2022-02-26 09:47:29 UTC</v>
      </c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  <c r="W9039" s="1"/>
      <c r="X9039" s="1"/>
      <c r="Y9039" s="1"/>
      <c r="Z9039" s="1"/>
    </row>
    <row r="9040">
      <c r="A9040" s="2" t="s">
        <v>9642</v>
      </c>
      <c r="B9040" s="1"/>
      <c r="C9040" s="1"/>
      <c r="D9040" s="1"/>
      <c r="E9040" s="1"/>
      <c r="F9040" s="1" t="str">
        <f>IFERROR(__xludf.DUMMYFUNCTION("""COMPUTED_VALUE"""),"2022-02-26 09:47:19 UTC")</f>
        <v>2022-02-26 09:47:19 UTC</v>
      </c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  <c r="W9040" s="1"/>
      <c r="X9040" s="1"/>
      <c r="Y9040" s="1"/>
      <c r="Z9040" s="1"/>
    </row>
    <row r="9041">
      <c r="A9041" s="2" t="s">
        <v>9643</v>
      </c>
      <c r="B9041" s="1"/>
      <c r="C9041" s="1"/>
      <c r="D9041" s="1"/>
      <c r="E9041" s="1"/>
      <c r="F9041" s="1" t="str">
        <f>IFERROR(__xludf.DUMMYFUNCTION("""COMPUTED_VALUE"""),"2022-02-26 09:47:18 UTC")</f>
        <v>2022-02-26 09:47:18 UTC</v>
      </c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  <c r="W9041" s="1"/>
      <c r="X9041" s="1"/>
      <c r="Y9041" s="1"/>
      <c r="Z9041" s="1"/>
    </row>
    <row r="9042">
      <c r="A9042" s="2" t="s">
        <v>9644</v>
      </c>
      <c r="B9042" s="1"/>
      <c r="C9042" s="1"/>
      <c r="D9042" s="1"/>
      <c r="E9042" s="1"/>
      <c r="F9042" s="1" t="str">
        <f>IFERROR(__xludf.DUMMYFUNCTION("""COMPUTED_VALUE"""),"2022-02-26 09:47:17 UTC")</f>
        <v>2022-02-26 09:47:17 UTC</v>
      </c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  <c r="W9042" s="1"/>
      <c r="X9042" s="1"/>
      <c r="Y9042" s="1"/>
      <c r="Z9042" s="1"/>
    </row>
    <row r="9043">
      <c r="A9043" s="2" t="s">
        <v>9645</v>
      </c>
      <c r="B9043" s="1"/>
      <c r="C9043" s="1"/>
      <c r="D9043" s="1"/>
      <c r="E9043" s="1"/>
      <c r="F9043" s="1" t="str">
        <f>IFERROR(__xludf.DUMMYFUNCTION("""COMPUTED_VALUE"""),"2022-02-26 09:42:10 UTC")</f>
        <v>2022-02-26 09:42:10 UTC</v>
      </c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  <c r="W9043" s="1"/>
      <c r="X9043" s="1"/>
      <c r="Y9043" s="1"/>
      <c r="Z9043" s="1"/>
    </row>
    <row r="9044">
      <c r="A9044" s="2" t="s">
        <v>9646</v>
      </c>
      <c r="B9044" s="1"/>
      <c r="C9044" s="1"/>
      <c r="D9044" s="1"/>
      <c r="E9044" s="1"/>
      <c r="F9044" s="1" t="str">
        <f>IFERROR(__xludf.DUMMYFUNCTION("""COMPUTED_VALUE"""),"2022-02-26 08:20:21 UTC")</f>
        <v>2022-02-26 08:20:21 UTC</v>
      </c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  <c r="W9044" s="1"/>
      <c r="X9044" s="1"/>
      <c r="Y9044" s="1"/>
      <c r="Z9044" s="1"/>
    </row>
    <row r="9045">
      <c r="A9045" s="2" t="s">
        <v>9647</v>
      </c>
      <c r="B9045" s="1"/>
      <c r="C9045" s="1"/>
      <c r="D9045" s="1"/>
      <c r="E9045" s="1"/>
      <c r="F9045" s="1" t="str">
        <f>IFERROR(__xludf.DUMMYFUNCTION("""COMPUTED_VALUE"""),"2022-02-26 07:02:19 UTC")</f>
        <v>2022-02-26 07:02:19 UTC</v>
      </c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  <c r="W9045" s="1"/>
      <c r="X9045" s="1"/>
      <c r="Y9045" s="1"/>
      <c r="Z9045" s="1"/>
    </row>
    <row r="9046">
      <c r="A9046" s="2" t="s">
        <v>9648</v>
      </c>
      <c r="B9046" s="1"/>
      <c r="C9046" s="1"/>
      <c r="D9046" s="1"/>
      <c r="E9046" s="1"/>
      <c r="F9046" s="1" t="str">
        <f>IFERROR(__xludf.DUMMYFUNCTION("""COMPUTED_VALUE"""),"2022-02-26 07:00:29 UTC")</f>
        <v>2022-02-26 07:00:29 UTC</v>
      </c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  <c r="W9046" s="1"/>
      <c r="X9046" s="1"/>
      <c r="Y9046" s="1"/>
      <c r="Z9046" s="1"/>
    </row>
    <row r="9047">
      <c r="A9047" s="2" t="s">
        <v>9649</v>
      </c>
      <c r="B9047" s="1"/>
      <c r="C9047" s="1"/>
      <c r="D9047" s="1"/>
      <c r="E9047" s="1"/>
      <c r="F9047" s="1" t="str">
        <f>IFERROR(__xludf.DUMMYFUNCTION("""COMPUTED_VALUE"""),"2022-02-26 06:55:17 UTC")</f>
        <v>2022-02-26 06:55:17 UTC</v>
      </c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  <c r="W9047" s="1"/>
      <c r="X9047" s="1"/>
      <c r="Y9047" s="1"/>
      <c r="Z9047" s="1"/>
    </row>
    <row r="9048">
      <c r="A9048" s="2" t="s">
        <v>9650</v>
      </c>
      <c r="B9048" s="1"/>
      <c r="C9048" s="1"/>
      <c r="D9048" s="1"/>
      <c r="E9048" s="1"/>
      <c r="F9048" s="1" t="str">
        <f>IFERROR(__xludf.DUMMYFUNCTION("""COMPUTED_VALUE"""),"2022-02-26 05:58:08 UTC")</f>
        <v>2022-02-26 05:58:08 UTC</v>
      </c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  <c r="W9048" s="1"/>
      <c r="X9048" s="1"/>
      <c r="Y9048" s="1"/>
      <c r="Z9048" s="1"/>
    </row>
    <row r="9049">
      <c r="A9049" s="2" t="s">
        <v>9651</v>
      </c>
      <c r="B9049" s="1"/>
      <c r="C9049" s="1"/>
      <c r="D9049" s="1"/>
      <c r="E9049" s="1"/>
      <c r="F9049" s="1" t="str">
        <f>IFERROR(__xludf.DUMMYFUNCTION("""COMPUTED_VALUE"""),"2022-02-26 05:48:43 UTC")</f>
        <v>2022-02-26 05:48:43 UTC</v>
      </c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  <c r="W9049" s="1"/>
      <c r="X9049" s="1"/>
      <c r="Y9049" s="1"/>
      <c r="Z9049" s="1"/>
    </row>
    <row r="9050">
      <c r="A9050" s="2" t="s">
        <v>9652</v>
      </c>
      <c r="B9050" s="1"/>
      <c r="C9050" s="1"/>
      <c r="D9050" s="1"/>
      <c r="E9050" s="1"/>
      <c r="F9050" s="1" t="str">
        <f>IFERROR(__xludf.DUMMYFUNCTION("""COMPUTED_VALUE"""),"2022-02-26 05:10:48 UTC")</f>
        <v>2022-02-26 05:10:48 UTC</v>
      </c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  <c r="W9050" s="1"/>
      <c r="X9050" s="1"/>
      <c r="Y9050" s="1"/>
      <c r="Z9050" s="1"/>
    </row>
    <row r="9051">
      <c r="A9051" s="2" t="s">
        <v>9653</v>
      </c>
      <c r="B9051" s="1"/>
      <c r="C9051" s="1"/>
      <c r="D9051" s="1"/>
      <c r="E9051" s="1"/>
      <c r="F9051" s="1" t="str">
        <f>IFERROR(__xludf.DUMMYFUNCTION("""COMPUTED_VALUE"""),"2022-02-26 04:00:00 UTC")</f>
        <v>2022-02-26 04:00:00 UTC</v>
      </c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  <c r="W9051" s="1"/>
      <c r="X9051" s="1"/>
      <c r="Y9051" s="1"/>
      <c r="Z9051" s="1"/>
    </row>
    <row r="9052">
      <c r="A9052" s="2" t="s">
        <v>9654</v>
      </c>
      <c r="B9052" s="1"/>
      <c r="C9052" s="1"/>
      <c r="D9052" s="1"/>
      <c r="E9052" s="1"/>
      <c r="F9052" s="1" t="str">
        <f>IFERROR(__xludf.DUMMYFUNCTION("""COMPUTED_VALUE"""),"2022-02-26 02:54:25 UTC")</f>
        <v>2022-02-26 02:54:25 UTC</v>
      </c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  <c r="W9052" s="1"/>
      <c r="X9052" s="1"/>
      <c r="Y9052" s="1"/>
      <c r="Z9052" s="1"/>
    </row>
    <row r="9053">
      <c r="A9053" s="2" t="s">
        <v>9655</v>
      </c>
      <c r="B9053" s="1"/>
      <c r="C9053" s="1"/>
      <c r="D9053" s="1"/>
      <c r="E9053" s="1"/>
      <c r="F9053" s="1" t="str">
        <f>IFERROR(__xludf.DUMMYFUNCTION("""COMPUTED_VALUE"""),"2022-02-26 02:48:08 UTC")</f>
        <v>2022-02-26 02:48:08 UTC</v>
      </c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  <c r="W9053" s="1"/>
      <c r="X9053" s="1"/>
      <c r="Y9053" s="1"/>
      <c r="Z9053" s="1"/>
    </row>
    <row r="9054">
      <c r="A9054" s="2" t="s">
        <v>9656</v>
      </c>
      <c r="B9054" s="1"/>
      <c r="C9054" s="1"/>
      <c r="D9054" s="1"/>
      <c r="E9054" s="1"/>
      <c r="F9054" s="1" t="str">
        <f>IFERROR(__xludf.DUMMYFUNCTION("""COMPUTED_VALUE"""),"2022-02-26 02:20:31 UTC")</f>
        <v>2022-02-26 02:20:31 UTC</v>
      </c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  <c r="W9054" s="1"/>
      <c r="X9054" s="1"/>
      <c r="Y9054" s="1"/>
      <c r="Z9054" s="1"/>
    </row>
    <row r="9055">
      <c r="A9055" s="2" t="s">
        <v>9657</v>
      </c>
      <c r="B9055" s="1"/>
      <c r="C9055" s="1"/>
      <c r="D9055" s="1"/>
      <c r="E9055" s="1"/>
      <c r="F9055" s="1" t="str">
        <f>IFERROR(__xludf.DUMMYFUNCTION("""COMPUTED_VALUE"""),"2022-02-26 02:00:48 UTC")</f>
        <v>2022-02-26 02:00:48 UTC</v>
      </c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  <c r="W9055" s="1"/>
      <c r="X9055" s="1"/>
      <c r="Y9055" s="1"/>
      <c r="Z9055" s="1"/>
    </row>
    <row r="9056">
      <c r="A9056" s="2" t="s">
        <v>9658</v>
      </c>
      <c r="B9056" s="1"/>
      <c r="C9056" s="1"/>
      <c r="D9056" s="1"/>
      <c r="E9056" s="1"/>
      <c r="F9056" s="1" t="str">
        <f>IFERROR(__xludf.DUMMYFUNCTION("""COMPUTED_VALUE"""),"2022-02-26 01:58:12 UTC")</f>
        <v>2022-02-26 01:58:12 UTC</v>
      </c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  <c r="W9056" s="1"/>
      <c r="X9056" s="1"/>
      <c r="Y9056" s="1"/>
      <c r="Z9056" s="1"/>
    </row>
    <row r="9057">
      <c r="A9057" s="2" t="s">
        <v>9659</v>
      </c>
      <c r="B9057" s="1"/>
      <c r="C9057" s="1"/>
      <c r="D9057" s="1"/>
      <c r="E9057" s="1"/>
      <c r="F9057" s="1" t="str">
        <f>IFERROR(__xludf.DUMMYFUNCTION("""COMPUTED_VALUE"""),"2022-02-26 00:54:43 UTC")</f>
        <v>2022-02-26 00:54:43 UTC</v>
      </c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  <c r="W9057" s="1"/>
      <c r="X9057" s="1"/>
      <c r="Y9057" s="1"/>
      <c r="Z9057" s="1"/>
    </row>
    <row r="9058">
      <c r="A9058" s="2" t="s">
        <v>9660</v>
      </c>
      <c r="B9058" s="1"/>
      <c r="C9058" s="1"/>
      <c r="D9058" s="1"/>
      <c r="E9058" s="1"/>
      <c r="F9058" s="1" t="str">
        <f>IFERROR(__xludf.DUMMYFUNCTION("""COMPUTED_VALUE"""),"2022-02-25 23:39:00 UTC")</f>
        <v>2022-02-25 23:39:00 UTC</v>
      </c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  <c r="W9058" s="1"/>
      <c r="X9058" s="1"/>
      <c r="Y9058" s="1"/>
      <c r="Z9058" s="1"/>
    </row>
    <row r="9059">
      <c r="A9059" s="2" t="s">
        <v>9661</v>
      </c>
      <c r="B9059" s="1"/>
      <c r="C9059" s="1"/>
      <c r="D9059" s="1"/>
      <c r="E9059" s="1"/>
      <c r="F9059" s="1" t="str">
        <f>IFERROR(__xludf.DUMMYFUNCTION("""COMPUTED_VALUE"""),"2022-02-25 22:57:23 UTC")</f>
        <v>2022-02-25 22:57:23 UTC</v>
      </c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  <c r="W9059" s="1"/>
      <c r="X9059" s="1"/>
      <c r="Y9059" s="1"/>
      <c r="Z9059" s="1"/>
    </row>
    <row r="9060">
      <c r="A9060" s="2" t="s">
        <v>9662</v>
      </c>
      <c r="B9060" s="1"/>
      <c r="C9060" s="1"/>
      <c r="D9060" s="1"/>
      <c r="E9060" s="1"/>
      <c r="F9060" s="1" t="str">
        <f>IFERROR(__xludf.DUMMYFUNCTION("""COMPUTED_VALUE"""),"2022-02-25 19:42:33 UTC")</f>
        <v>2022-02-25 19:42:33 UTC</v>
      </c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  <c r="W9060" s="1"/>
      <c r="X9060" s="1"/>
      <c r="Y9060" s="1"/>
      <c r="Z9060" s="1"/>
    </row>
    <row r="9061">
      <c r="A9061" s="2" t="s">
        <v>9663</v>
      </c>
      <c r="B9061" s="1"/>
      <c r="C9061" s="1"/>
      <c r="D9061" s="1"/>
      <c r="E9061" s="1"/>
      <c r="F9061" s="1" t="str">
        <f>IFERROR(__xludf.DUMMYFUNCTION("""COMPUTED_VALUE"""),"2022-02-25 19:39:16 UTC")</f>
        <v>2022-02-25 19:39:16 UTC</v>
      </c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  <c r="W9061" s="1"/>
      <c r="X9061" s="1"/>
      <c r="Y9061" s="1"/>
      <c r="Z9061" s="1"/>
    </row>
    <row r="9062">
      <c r="A9062" s="2" t="s">
        <v>9664</v>
      </c>
      <c r="B9062" s="1"/>
      <c r="C9062" s="1"/>
      <c r="D9062" s="1"/>
      <c r="E9062" s="1"/>
      <c r="F9062" s="1" t="str">
        <f>IFERROR(__xludf.DUMMYFUNCTION("""COMPUTED_VALUE"""),"2022-02-25 19:33:30 UTC")</f>
        <v>2022-02-25 19:33:30 UTC</v>
      </c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  <c r="W9062" s="1"/>
      <c r="X9062" s="1"/>
      <c r="Y9062" s="1"/>
      <c r="Z9062" s="1"/>
    </row>
    <row r="9063">
      <c r="A9063" s="2" t="s">
        <v>9665</v>
      </c>
      <c r="B9063" s="1"/>
      <c r="C9063" s="1"/>
      <c r="D9063" s="1"/>
      <c r="E9063" s="1"/>
      <c r="F9063" s="1" t="str">
        <f>IFERROR(__xludf.DUMMYFUNCTION("""COMPUTED_VALUE"""),"2022-02-25 16:26:08 UTC")</f>
        <v>2022-02-25 16:26:08 UTC</v>
      </c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  <c r="W9063" s="1"/>
      <c r="X9063" s="1"/>
      <c r="Y9063" s="1"/>
      <c r="Z9063" s="1"/>
    </row>
    <row r="9064">
      <c r="A9064" s="2" t="s">
        <v>9666</v>
      </c>
      <c r="B9064" s="1"/>
      <c r="C9064" s="1"/>
      <c r="D9064" s="1"/>
      <c r="E9064" s="1"/>
      <c r="F9064" s="1" t="str">
        <f>IFERROR(__xludf.DUMMYFUNCTION("""COMPUTED_VALUE"""),"2022-02-25 16:17:51 UTC")</f>
        <v>2022-02-25 16:17:51 UTC</v>
      </c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  <c r="W9064" s="1"/>
      <c r="X9064" s="1"/>
      <c r="Y9064" s="1"/>
      <c r="Z9064" s="1"/>
    </row>
    <row r="9065">
      <c r="A9065" s="2" t="s">
        <v>9667</v>
      </c>
      <c r="B9065" s="1"/>
      <c r="C9065" s="1"/>
      <c r="D9065" s="1"/>
      <c r="E9065" s="1"/>
      <c r="F9065" s="1" t="str">
        <f>IFERROR(__xludf.DUMMYFUNCTION("""COMPUTED_VALUE"""),"2022-02-25 16:14:43 UTC")</f>
        <v>2022-02-25 16:14:43 UTC</v>
      </c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  <c r="W9065" s="1"/>
      <c r="X9065" s="1"/>
      <c r="Y9065" s="1"/>
      <c r="Z9065" s="1"/>
    </row>
    <row r="9066">
      <c r="A9066" s="2" t="s">
        <v>9668</v>
      </c>
      <c r="B9066" s="1"/>
      <c r="C9066" s="1"/>
      <c r="D9066" s="1"/>
      <c r="E9066" s="1"/>
      <c r="F9066" s="1" t="str">
        <f>IFERROR(__xludf.DUMMYFUNCTION("""COMPUTED_VALUE"""),"2022-02-25 16:04:54 UTC")</f>
        <v>2022-02-25 16:04:54 UTC</v>
      </c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  <c r="W9066" s="1"/>
      <c r="X9066" s="1"/>
      <c r="Y9066" s="1"/>
      <c r="Z9066" s="1"/>
    </row>
    <row r="9067">
      <c r="A9067" s="2" t="s">
        <v>9669</v>
      </c>
      <c r="B9067" s="1"/>
      <c r="C9067" s="1"/>
      <c r="D9067" s="1"/>
      <c r="E9067" s="1"/>
      <c r="F9067" s="1" t="str">
        <f>IFERROR(__xludf.DUMMYFUNCTION("""COMPUTED_VALUE"""),"2022-02-25 15:46:11 UTC")</f>
        <v>2022-02-25 15:46:11 UTC</v>
      </c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  <c r="W9067" s="1"/>
      <c r="X9067" s="1"/>
      <c r="Y9067" s="1"/>
      <c r="Z9067" s="1"/>
    </row>
    <row r="9068">
      <c r="A9068" s="2" t="s">
        <v>9670</v>
      </c>
      <c r="B9068" s="1"/>
      <c r="C9068" s="1"/>
      <c r="D9068" s="1"/>
      <c r="E9068" s="1"/>
      <c r="F9068" s="1" t="str">
        <f>IFERROR(__xludf.DUMMYFUNCTION("""COMPUTED_VALUE"""),"2022-02-25 15:27:54 UTC")</f>
        <v>2022-02-25 15:27:54 UTC</v>
      </c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  <c r="W9068" s="1"/>
      <c r="X9068" s="1"/>
      <c r="Y9068" s="1"/>
      <c r="Z9068" s="1"/>
    </row>
    <row r="9069">
      <c r="A9069" s="2" t="s">
        <v>9671</v>
      </c>
      <c r="B9069" s="1"/>
      <c r="C9069" s="1"/>
      <c r="D9069" s="1"/>
      <c r="E9069" s="1"/>
      <c r="F9069" s="1" t="str">
        <f>IFERROR(__xludf.DUMMYFUNCTION("""COMPUTED_VALUE"""),"2022-02-25 15:23:33 UTC")</f>
        <v>2022-02-25 15:23:33 UTC</v>
      </c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  <c r="W9069" s="1"/>
      <c r="X9069" s="1"/>
      <c r="Y9069" s="1"/>
      <c r="Z9069" s="1"/>
    </row>
    <row r="9070">
      <c r="A9070" s="2" t="s">
        <v>9672</v>
      </c>
      <c r="B9070" s="1"/>
      <c r="C9070" s="1"/>
      <c r="D9070" s="1"/>
      <c r="E9070" s="1"/>
      <c r="F9070" s="1" t="str">
        <f>IFERROR(__xludf.DUMMYFUNCTION("""COMPUTED_VALUE"""),"2022-02-25 15:19:17 UTC")</f>
        <v>2022-02-25 15:19:17 UTC</v>
      </c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  <c r="W9070" s="1"/>
      <c r="X9070" s="1"/>
      <c r="Y9070" s="1"/>
      <c r="Z9070" s="1"/>
    </row>
    <row r="9071">
      <c r="A9071" s="2" t="s">
        <v>9673</v>
      </c>
      <c r="B9071" s="1"/>
      <c r="C9071" s="1"/>
      <c r="D9071" s="1"/>
      <c r="E9071" s="1"/>
      <c r="F9071" s="1" t="str">
        <f>IFERROR(__xludf.DUMMYFUNCTION("""COMPUTED_VALUE"""),"2022-02-25 15:12:12 UTC")</f>
        <v>2022-02-25 15:12:12 UTC</v>
      </c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  <c r="W9071" s="1"/>
      <c r="X9071" s="1"/>
      <c r="Y9071" s="1"/>
      <c r="Z9071" s="1"/>
    </row>
    <row r="9072">
      <c r="A9072" s="2" t="s">
        <v>9674</v>
      </c>
      <c r="B9072" s="1"/>
      <c r="C9072" s="1"/>
      <c r="D9072" s="1"/>
      <c r="E9072" s="1"/>
      <c r="F9072" s="1" t="str">
        <f>IFERROR(__xludf.DUMMYFUNCTION("""COMPUTED_VALUE"""),"2022-02-25 15:08:12 UTC")</f>
        <v>2022-02-25 15:08:12 UTC</v>
      </c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  <c r="W9072" s="1"/>
      <c r="X9072" s="1"/>
      <c r="Y9072" s="1"/>
      <c r="Z9072" s="1"/>
    </row>
    <row r="9073">
      <c r="A9073" s="2" t="s">
        <v>9675</v>
      </c>
      <c r="B9073" s="1"/>
      <c r="C9073" s="1"/>
      <c r="D9073" s="1"/>
      <c r="E9073" s="1"/>
      <c r="F9073" s="1" t="str">
        <f>IFERROR(__xludf.DUMMYFUNCTION("""COMPUTED_VALUE"""),"2022-02-25 15:03:55 UTC")</f>
        <v>2022-02-25 15:03:55 UTC</v>
      </c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  <c r="W9073" s="1"/>
      <c r="X9073" s="1"/>
      <c r="Y9073" s="1"/>
      <c r="Z9073" s="1"/>
    </row>
    <row r="9074">
      <c r="A9074" s="2" t="s">
        <v>9676</v>
      </c>
      <c r="B9074" s="1"/>
      <c r="C9074" s="1"/>
      <c r="D9074" s="1"/>
      <c r="E9074" s="1"/>
      <c r="F9074" s="1" t="str">
        <f>IFERROR(__xludf.DUMMYFUNCTION("""COMPUTED_VALUE"""),"2022-02-25 15:02:01 UTC")</f>
        <v>2022-02-25 15:02:01 UTC</v>
      </c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  <c r="W9074" s="1"/>
      <c r="X9074" s="1"/>
      <c r="Y9074" s="1"/>
      <c r="Z9074" s="1"/>
    </row>
    <row r="9075">
      <c r="A9075" s="2" t="s">
        <v>9677</v>
      </c>
      <c r="B9075" s="1"/>
      <c r="C9075" s="1"/>
      <c r="D9075" s="1"/>
      <c r="E9075" s="1"/>
      <c r="F9075" s="1" t="str">
        <f>IFERROR(__xludf.DUMMYFUNCTION("""COMPUTED_VALUE"""),"2022-02-25 14:38:18 UTC")</f>
        <v>2022-02-25 14:38:18 UTC</v>
      </c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  <c r="W9075" s="1"/>
      <c r="X9075" s="1"/>
      <c r="Y9075" s="1"/>
      <c r="Z9075" s="1"/>
    </row>
    <row r="9076">
      <c r="A9076" s="2" t="s">
        <v>9678</v>
      </c>
      <c r="B9076" s="1"/>
      <c r="C9076" s="1"/>
      <c r="D9076" s="1"/>
      <c r="E9076" s="1"/>
      <c r="F9076" s="1" t="str">
        <f>IFERROR(__xludf.DUMMYFUNCTION("""COMPUTED_VALUE"""),"2022-02-25 14:29:20 UTC")</f>
        <v>2022-02-25 14:29:20 UTC</v>
      </c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  <c r="W9076" s="1"/>
      <c r="X9076" s="1"/>
      <c r="Y9076" s="1"/>
      <c r="Z9076" s="1"/>
    </row>
    <row r="9077">
      <c r="A9077" s="2" t="s">
        <v>9679</v>
      </c>
      <c r="B9077" s="1"/>
      <c r="C9077" s="1"/>
      <c r="D9077" s="1"/>
      <c r="E9077" s="1"/>
      <c r="F9077" s="1" t="str">
        <f>IFERROR(__xludf.DUMMYFUNCTION("""COMPUTED_VALUE"""),"2022-02-25 14:22:09 UTC")</f>
        <v>2022-02-25 14:22:09 UTC</v>
      </c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  <c r="W9077" s="1"/>
      <c r="X9077" s="1"/>
      <c r="Y9077" s="1"/>
      <c r="Z9077" s="1"/>
    </row>
    <row r="9078">
      <c r="A9078" s="2" t="s">
        <v>9680</v>
      </c>
      <c r="B9078" s="1"/>
      <c r="C9078" s="1"/>
      <c r="D9078" s="1"/>
      <c r="E9078" s="1"/>
      <c r="F9078" s="1" t="str">
        <f>IFERROR(__xludf.DUMMYFUNCTION("""COMPUTED_VALUE"""),"2022-02-25 14:16:10 UTC")</f>
        <v>2022-02-25 14:16:10 UTC</v>
      </c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  <c r="W9078" s="1"/>
      <c r="X9078" s="1"/>
      <c r="Y9078" s="1"/>
      <c r="Z9078" s="1"/>
    </row>
    <row r="9079">
      <c r="A9079" s="2" t="s">
        <v>9681</v>
      </c>
      <c r="B9079" s="1"/>
      <c r="C9079" s="1"/>
      <c r="D9079" s="1"/>
      <c r="E9079" s="1"/>
      <c r="F9079" s="1" t="str">
        <f>IFERROR(__xludf.DUMMYFUNCTION("""COMPUTED_VALUE"""),"2022-02-25 14:04:54 UTC")</f>
        <v>2022-02-25 14:04:54 UTC</v>
      </c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  <c r="W9079" s="1"/>
      <c r="X9079" s="1"/>
      <c r="Y9079" s="1"/>
      <c r="Z9079" s="1"/>
    </row>
    <row r="9080">
      <c r="A9080" s="2" t="s">
        <v>9682</v>
      </c>
      <c r="B9080" s="1"/>
      <c r="C9080" s="1"/>
      <c r="D9080" s="1"/>
      <c r="E9080" s="1"/>
      <c r="F9080" s="1" t="str">
        <f>IFERROR(__xludf.DUMMYFUNCTION("""COMPUTED_VALUE"""),"2022-02-25 13:43:12 UTC")</f>
        <v>2022-02-25 13:43:12 UTC</v>
      </c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  <c r="W9080" s="1"/>
      <c r="X9080" s="1"/>
      <c r="Y9080" s="1"/>
      <c r="Z9080" s="1"/>
    </row>
    <row r="9081">
      <c r="A9081" s="2" t="s">
        <v>9683</v>
      </c>
      <c r="B9081" s="1"/>
      <c r="C9081" s="1"/>
      <c r="D9081" s="1"/>
      <c r="E9081" s="1"/>
      <c r="F9081" s="1" t="str">
        <f>IFERROR(__xludf.DUMMYFUNCTION("""COMPUTED_VALUE"""),"2022-02-25 13:38:57 UTC")</f>
        <v>2022-02-25 13:38:57 UTC</v>
      </c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  <c r="W9081" s="1"/>
      <c r="X9081" s="1"/>
      <c r="Y9081" s="1"/>
      <c r="Z9081" s="1"/>
    </row>
    <row r="9082">
      <c r="A9082" s="2" t="s">
        <v>9684</v>
      </c>
      <c r="B9082" s="1"/>
      <c r="C9082" s="1"/>
      <c r="D9082" s="1"/>
      <c r="E9082" s="1"/>
      <c r="F9082" s="1" t="str">
        <f>IFERROR(__xludf.DUMMYFUNCTION("""COMPUTED_VALUE"""),"2022-02-25 13:30:57 UTC")</f>
        <v>2022-02-25 13:30:57 UTC</v>
      </c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  <c r="W9082" s="1"/>
      <c r="X9082" s="1"/>
      <c r="Y9082" s="1"/>
      <c r="Z9082" s="1"/>
    </row>
    <row r="9083">
      <c r="A9083" s="2" t="s">
        <v>9685</v>
      </c>
      <c r="B9083" s="1"/>
      <c r="C9083" s="1"/>
      <c r="D9083" s="1"/>
      <c r="E9083" s="1"/>
      <c r="F9083" s="1" t="str">
        <f>IFERROR(__xludf.DUMMYFUNCTION("""COMPUTED_VALUE"""),"2022-02-25 13:28:13 UTC")</f>
        <v>2022-02-25 13:28:13 UTC</v>
      </c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  <c r="W9083" s="1"/>
      <c r="X9083" s="1"/>
      <c r="Y9083" s="1"/>
      <c r="Z9083" s="1"/>
    </row>
    <row r="9084">
      <c r="A9084" s="2" t="s">
        <v>9686</v>
      </c>
      <c r="B9084" s="1"/>
      <c r="C9084" s="1"/>
      <c r="D9084" s="1"/>
      <c r="E9084" s="1"/>
      <c r="F9084" s="1" t="str">
        <f>IFERROR(__xludf.DUMMYFUNCTION("""COMPUTED_VALUE"""),"2022-02-25 12:47:50 UTC")</f>
        <v>2022-02-25 12:47:50 UTC</v>
      </c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  <c r="W9084" s="1"/>
      <c r="X9084" s="1"/>
      <c r="Y9084" s="1"/>
      <c r="Z9084" s="1"/>
    </row>
    <row r="9085">
      <c r="A9085" s="2" t="s">
        <v>9687</v>
      </c>
      <c r="B9085" s="1"/>
      <c r="C9085" s="1"/>
      <c r="D9085" s="1"/>
      <c r="E9085" s="1"/>
      <c r="F9085" s="1" t="str">
        <f>IFERROR(__xludf.DUMMYFUNCTION("""COMPUTED_VALUE"""),"2022-02-25 12:01:38 UTC")</f>
        <v>2022-02-25 12:01:38 UTC</v>
      </c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  <c r="W9085" s="1"/>
      <c r="X9085" s="1"/>
      <c r="Y9085" s="1"/>
      <c r="Z9085" s="1"/>
    </row>
    <row r="9086">
      <c r="A9086" s="2" t="s">
        <v>9688</v>
      </c>
      <c r="B9086" s="1"/>
      <c r="C9086" s="1"/>
      <c r="D9086" s="1"/>
      <c r="E9086" s="1"/>
      <c r="F9086" s="1" t="str">
        <f>IFERROR(__xludf.DUMMYFUNCTION("""COMPUTED_VALUE"""),"2022-02-25 11:51:17 UTC")</f>
        <v>2022-02-25 11:51:17 UTC</v>
      </c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  <c r="W9086" s="1"/>
      <c r="X9086" s="1"/>
      <c r="Y9086" s="1"/>
      <c r="Z9086" s="1"/>
    </row>
    <row r="9087">
      <c r="A9087" s="2" t="s">
        <v>9689</v>
      </c>
      <c r="B9087" s="1"/>
      <c r="C9087" s="1"/>
      <c r="D9087" s="1"/>
      <c r="E9087" s="1"/>
      <c r="F9087" s="1" t="str">
        <f>IFERROR(__xludf.DUMMYFUNCTION("""COMPUTED_VALUE"""),"2022-02-25 11:39:13 UTC")</f>
        <v>2022-02-25 11:39:13 UTC</v>
      </c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  <c r="W9087" s="1"/>
      <c r="X9087" s="1"/>
      <c r="Y9087" s="1"/>
      <c r="Z9087" s="1"/>
    </row>
    <row r="9088">
      <c r="A9088" s="2" t="s">
        <v>9690</v>
      </c>
      <c r="B9088" s="1"/>
      <c r="C9088" s="1"/>
      <c r="D9088" s="1"/>
      <c r="E9088" s="1"/>
      <c r="F9088" s="1" t="str">
        <f>IFERROR(__xludf.DUMMYFUNCTION("""COMPUTED_VALUE"""),"2022-02-25 11:13:43 UTC")</f>
        <v>2022-02-25 11:13:43 UTC</v>
      </c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  <c r="W9088" s="1"/>
      <c r="X9088" s="1"/>
      <c r="Y9088" s="1"/>
      <c r="Z9088" s="1"/>
    </row>
    <row r="9089">
      <c r="A9089" s="2" t="s">
        <v>9691</v>
      </c>
      <c r="B9089" s="1"/>
      <c r="C9089" s="1"/>
      <c r="D9089" s="1"/>
      <c r="E9089" s="1"/>
      <c r="F9089" s="1" t="str">
        <f>IFERROR(__xludf.DUMMYFUNCTION("""COMPUTED_VALUE"""),"2022-02-25 11:08:22 UTC")</f>
        <v>2022-02-25 11:08:22 UTC</v>
      </c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  <c r="W9089" s="1"/>
      <c r="X9089" s="1"/>
      <c r="Y9089" s="1"/>
      <c r="Z9089" s="1"/>
    </row>
    <row r="9090">
      <c r="A9090" s="2" t="s">
        <v>9692</v>
      </c>
      <c r="B9090" s="1"/>
      <c r="C9090" s="1"/>
      <c r="D9090" s="1"/>
      <c r="E9090" s="1"/>
      <c r="F9090" s="1" t="str">
        <f>IFERROR(__xludf.DUMMYFUNCTION("""COMPUTED_VALUE"""),"2022-02-25 09:36:53 UTC")</f>
        <v>2022-02-25 09:36:53 UTC</v>
      </c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  <c r="W9090" s="1"/>
      <c r="X9090" s="1"/>
      <c r="Y9090" s="1"/>
      <c r="Z9090" s="1"/>
    </row>
    <row r="9091">
      <c r="A9091" s="2" t="s">
        <v>9693</v>
      </c>
      <c r="B9091" s="1"/>
      <c r="C9091" s="1"/>
      <c r="D9091" s="1"/>
      <c r="E9091" s="1"/>
      <c r="F9091" s="1" t="str">
        <f>IFERROR(__xludf.DUMMYFUNCTION("""COMPUTED_VALUE"""),"2022-02-25 09:23:23 UTC")</f>
        <v>2022-02-25 09:23:23 UTC</v>
      </c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  <c r="W9091" s="1"/>
      <c r="X9091" s="1"/>
      <c r="Y9091" s="1"/>
      <c r="Z9091" s="1"/>
    </row>
    <row r="9092">
      <c r="A9092" s="2" t="s">
        <v>9694</v>
      </c>
      <c r="B9092" s="1"/>
      <c r="C9092" s="1"/>
      <c r="D9092" s="1"/>
      <c r="E9092" s="1"/>
      <c r="F9092" s="1" t="str">
        <f>IFERROR(__xludf.DUMMYFUNCTION("""COMPUTED_VALUE"""),"2022-02-25 07:50:12 UTC")</f>
        <v>2022-02-25 07:50:12 UTC</v>
      </c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  <c r="W9092" s="1"/>
      <c r="X9092" s="1"/>
      <c r="Y9092" s="1"/>
      <c r="Z9092" s="1"/>
    </row>
    <row r="9093">
      <c r="A9093" s="2" t="s">
        <v>9695</v>
      </c>
      <c r="B9093" s="1"/>
      <c r="C9093" s="1"/>
      <c r="D9093" s="1"/>
      <c r="E9093" s="1"/>
      <c r="F9093" s="1" t="str">
        <f>IFERROR(__xludf.DUMMYFUNCTION("""COMPUTED_VALUE"""),"2022-02-25 07:19:15 UTC")</f>
        <v>2022-02-25 07:19:15 UTC</v>
      </c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  <c r="V9093" s="1"/>
      <c r="W9093" s="1"/>
      <c r="X9093" s="1"/>
      <c r="Y9093" s="1"/>
      <c r="Z9093" s="1"/>
    </row>
    <row r="9094">
      <c r="A9094" s="2" t="s">
        <v>9696</v>
      </c>
      <c r="B9094" s="1"/>
      <c r="C9094" s="1"/>
      <c r="D9094" s="1"/>
      <c r="E9094" s="1"/>
      <c r="F9094" s="1" t="str">
        <f>IFERROR(__xludf.DUMMYFUNCTION("""COMPUTED_VALUE"""),"2022-02-25 07:05:57 UTC")</f>
        <v>2022-02-25 07:05:57 UTC</v>
      </c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  <c r="W9094" s="1"/>
      <c r="X9094" s="1"/>
      <c r="Y9094" s="1"/>
      <c r="Z9094" s="1"/>
    </row>
    <row r="9095">
      <c r="A9095" s="2" t="s">
        <v>9697</v>
      </c>
      <c r="B9095" s="1"/>
      <c r="C9095" s="1"/>
      <c r="D9095" s="1"/>
      <c r="E9095" s="1"/>
      <c r="F9095" s="1" t="str">
        <f>IFERROR(__xludf.DUMMYFUNCTION("""COMPUTED_VALUE"""),"2022-02-25 07:03:42 UTC")</f>
        <v>2022-02-25 07:03:42 UTC</v>
      </c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  <c r="W9095" s="1"/>
      <c r="X9095" s="1"/>
      <c r="Y9095" s="1"/>
      <c r="Z9095" s="1"/>
    </row>
    <row r="9096">
      <c r="A9096" s="2" t="s">
        <v>9698</v>
      </c>
      <c r="B9096" s="1"/>
      <c r="C9096" s="1"/>
      <c r="D9096" s="1"/>
      <c r="E9096" s="1"/>
      <c r="F9096" s="1" t="str">
        <f>IFERROR(__xludf.DUMMYFUNCTION("""COMPUTED_VALUE"""),"2022-02-25 06:40:13 UTC")</f>
        <v>2022-02-25 06:40:13 UTC</v>
      </c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  <c r="W9096" s="1"/>
      <c r="X9096" s="1"/>
      <c r="Y9096" s="1"/>
      <c r="Z9096" s="1"/>
    </row>
    <row r="9097">
      <c r="A9097" s="2" t="s">
        <v>9699</v>
      </c>
      <c r="B9097" s="1"/>
      <c r="C9097" s="1"/>
      <c r="D9097" s="1"/>
      <c r="E9097" s="1"/>
      <c r="F9097" s="1" t="str">
        <f>IFERROR(__xludf.DUMMYFUNCTION("""COMPUTED_VALUE"""),"2022-02-25 05:48:17 UTC")</f>
        <v>2022-02-25 05:48:17 UTC</v>
      </c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  <c r="W9097" s="1"/>
      <c r="X9097" s="1"/>
      <c r="Y9097" s="1"/>
      <c r="Z9097" s="1"/>
    </row>
    <row r="9098">
      <c r="A9098" s="2" t="s">
        <v>9700</v>
      </c>
      <c r="B9098" s="1"/>
      <c r="C9098" s="1"/>
      <c r="D9098" s="1"/>
      <c r="E9098" s="1"/>
      <c r="F9098" s="1" t="str">
        <f>IFERROR(__xludf.DUMMYFUNCTION("""COMPUTED_VALUE"""),"2022-02-25 05:44:33 UTC")</f>
        <v>2022-02-25 05:44:33 UTC</v>
      </c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  <c r="W9098" s="1"/>
      <c r="X9098" s="1"/>
      <c r="Y9098" s="1"/>
      <c r="Z9098" s="1"/>
    </row>
    <row r="9099">
      <c r="A9099" s="2" t="s">
        <v>9701</v>
      </c>
      <c r="B9099" s="1"/>
      <c r="C9099" s="1"/>
      <c r="D9099" s="1"/>
      <c r="E9099" s="1"/>
      <c r="F9099" s="1" t="str">
        <f>IFERROR(__xludf.DUMMYFUNCTION("""COMPUTED_VALUE"""),"2022-02-25 04:19:25 UTC")</f>
        <v>2022-02-25 04:19:25 UTC</v>
      </c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  <c r="W9099" s="1"/>
      <c r="X9099" s="1"/>
      <c r="Y9099" s="1"/>
      <c r="Z9099" s="1"/>
    </row>
    <row r="9100">
      <c r="A9100" s="2" t="s">
        <v>9702</v>
      </c>
      <c r="B9100" s="1"/>
      <c r="C9100" s="1"/>
      <c r="D9100" s="1"/>
      <c r="E9100" s="1"/>
      <c r="F9100" s="1" t="str">
        <f>IFERROR(__xludf.DUMMYFUNCTION("""COMPUTED_VALUE"""),"2022-02-25 02:34:35 UTC")</f>
        <v>2022-02-25 02:34:35 UTC</v>
      </c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  <c r="W9100" s="1"/>
      <c r="X9100" s="1"/>
      <c r="Y9100" s="1"/>
      <c r="Z9100" s="1"/>
    </row>
    <row r="9101">
      <c r="A9101" s="2" t="s">
        <v>9703</v>
      </c>
      <c r="B9101" s="1"/>
      <c r="C9101" s="1"/>
      <c r="D9101" s="1"/>
      <c r="E9101" s="1"/>
      <c r="F9101" s="1" t="str">
        <f>IFERROR(__xludf.DUMMYFUNCTION("""COMPUTED_VALUE"""),"2022-02-25 00:49:16 UTC")</f>
        <v>2022-02-25 00:49:16 UTC</v>
      </c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  <c r="W9101" s="1"/>
      <c r="X9101" s="1"/>
      <c r="Y9101" s="1"/>
      <c r="Z9101" s="1"/>
    </row>
    <row r="9102">
      <c r="A9102" s="2" t="s">
        <v>9704</v>
      </c>
      <c r="B9102" s="1"/>
      <c r="C9102" s="1"/>
      <c r="D9102" s="1"/>
      <c r="E9102" s="1"/>
      <c r="F9102" s="1" t="str">
        <f>IFERROR(__xludf.DUMMYFUNCTION("""COMPUTED_VALUE"""),"2022-02-24 21:54:44 UTC")</f>
        <v>2022-02-24 21:54:44 UTC</v>
      </c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  <c r="W9102" s="1"/>
      <c r="X9102" s="1"/>
      <c r="Y9102" s="1"/>
      <c r="Z9102" s="1"/>
    </row>
    <row r="9103">
      <c r="A9103" s="2" t="s">
        <v>9705</v>
      </c>
      <c r="B9103" s="1"/>
      <c r="C9103" s="1"/>
      <c r="D9103" s="1"/>
      <c r="E9103" s="1"/>
      <c r="F9103" s="1" t="str">
        <f>IFERROR(__xludf.DUMMYFUNCTION("""COMPUTED_VALUE"""),"2022-02-24 20:02:11 UTC")</f>
        <v>2022-02-24 20:02:11 UTC</v>
      </c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  <c r="W9103" s="1"/>
      <c r="X9103" s="1"/>
      <c r="Y9103" s="1"/>
      <c r="Z9103" s="1"/>
    </row>
    <row r="9104">
      <c r="A9104" s="2" t="s">
        <v>9706</v>
      </c>
      <c r="B9104" s="1"/>
      <c r="C9104" s="1"/>
      <c r="D9104" s="1"/>
      <c r="E9104" s="1"/>
      <c r="F9104" s="1" t="str">
        <f>IFERROR(__xludf.DUMMYFUNCTION("""COMPUTED_VALUE"""),"2022-02-24 16:47:40 UTC")</f>
        <v>2022-02-24 16:47:40 UTC</v>
      </c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  <c r="W9104" s="1"/>
      <c r="X9104" s="1"/>
      <c r="Y9104" s="1"/>
      <c r="Z9104" s="1"/>
    </row>
    <row r="9105">
      <c r="A9105" s="2" t="s">
        <v>9707</v>
      </c>
      <c r="B9105" s="1"/>
      <c r="C9105" s="1"/>
      <c r="D9105" s="1"/>
      <c r="E9105" s="1"/>
      <c r="F9105" s="1" t="str">
        <f>IFERROR(__xludf.DUMMYFUNCTION("""COMPUTED_VALUE"""),"2022-02-24 15:48:22 UTC")</f>
        <v>2022-02-24 15:48:22 UTC</v>
      </c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  <c r="W9105" s="1"/>
      <c r="X9105" s="1"/>
      <c r="Y9105" s="1"/>
      <c r="Z9105" s="1"/>
    </row>
    <row r="9106">
      <c r="A9106" s="2" t="s">
        <v>9708</v>
      </c>
      <c r="B9106" s="1"/>
      <c r="C9106" s="1"/>
      <c r="D9106" s="1"/>
      <c r="E9106" s="1"/>
      <c r="F9106" s="1" t="str">
        <f>IFERROR(__xludf.DUMMYFUNCTION("""COMPUTED_VALUE"""),"2022-02-24 15:45:54 UTC")</f>
        <v>2022-02-24 15:45:54 UTC</v>
      </c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  <c r="W9106" s="1"/>
      <c r="X9106" s="1"/>
      <c r="Y9106" s="1"/>
      <c r="Z9106" s="1"/>
    </row>
    <row r="9107">
      <c r="A9107" s="2" t="s">
        <v>9709</v>
      </c>
      <c r="B9107" s="1"/>
      <c r="C9107" s="1"/>
      <c r="D9107" s="1"/>
      <c r="E9107" s="1"/>
      <c r="F9107" s="1" t="str">
        <f>IFERROR(__xludf.DUMMYFUNCTION("""COMPUTED_VALUE"""),"2022-02-24 15:05:11 UTC")</f>
        <v>2022-02-24 15:05:11 UTC</v>
      </c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  <c r="W9107" s="1"/>
      <c r="X9107" s="1"/>
      <c r="Y9107" s="1"/>
      <c r="Z9107" s="1"/>
    </row>
    <row r="9108">
      <c r="A9108" s="2" t="s">
        <v>9710</v>
      </c>
      <c r="B9108" s="1"/>
      <c r="C9108" s="1"/>
      <c r="D9108" s="1"/>
      <c r="E9108" s="1"/>
      <c r="F9108" s="1" t="str">
        <f>IFERROR(__xludf.DUMMYFUNCTION("""COMPUTED_VALUE"""),"2022-02-24 15:02:15 UTC")</f>
        <v>2022-02-24 15:02:15 UTC</v>
      </c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  <c r="W9108" s="1"/>
      <c r="X9108" s="1"/>
      <c r="Y9108" s="1"/>
      <c r="Z9108" s="1"/>
    </row>
    <row r="9109">
      <c r="A9109" s="2" t="s">
        <v>9711</v>
      </c>
      <c r="B9109" s="1"/>
      <c r="C9109" s="1"/>
      <c r="D9109" s="1"/>
      <c r="E9109" s="1"/>
      <c r="F9109" s="1" t="str">
        <f>IFERROR(__xludf.DUMMYFUNCTION("""COMPUTED_VALUE"""),"2022-02-24 14:56:48 UTC")</f>
        <v>2022-02-24 14:56:48 UTC</v>
      </c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  <c r="W9109" s="1"/>
      <c r="X9109" s="1"/>
      <c r="Y9109" s="1"/>
      <c r="Z9109" s="1"/>
    </row>
    <row r="9110">
      <c r="A9110" s="2" t="s">
        <v>9712</v>
      </c>
      <c r="B9110" s="1"/>
      <c r="C9110" s="1"/>
      <c r="D9110" s="1"/>
      <c r="E9110" s="1"/>
      <c r="F9110" s="1" t="str">
        <f>IFERROR(__xludf.DUMMYFUNCTION("""COMPUTED_VALUE"""),"2022-02-24 11:34:39 UTC")</f>
        <v>2022-02-24 11:34:39 UTC</v>
      </c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  <c r="W9110" s="1"/>
      <c r="X9110" s="1"/>
      <c r="Y9110" s="1"/>
      <c r="Z9110" s="1"/>
    </row>
    <row r="9111">
      <c r="A9111" s="2" t="s">
        <v>9713</v>
      </c>
      <c r="B9111" s="1"/>
      <c r="C9111" s="1"/>
      <c r="D9111" s="1"/>
      <c r="E9111" s="1"/>
      <c r="F9111" s="1" t="str">
        <f>IFERROR(__xludf.DUMMYFUNCTION("""COMPUTED_VALUE"""),"2022-02-24 11:23:42 UTC")</f>
        <v>2022-02-24 11:23:42 UTC</v>
      </c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  <c r="W9111" s="1"/>
      <c r="X9111" s="1"/>
      <c r="Y9111" s="1"/>
      <c r="Z9111" s="1"/>
    </row>
    <row r="9112">
      <c r="A9112" s="2" t="s">
        <v>9714</v>
      </c>
      <c r="B9112" s="1"/>
      <c r="C9112" s="1"/>
      <c r="D9112" s="1"/>
      <c r="E9112" s="1"/>
      <c r="F9112" s="1" t="str">
        <f>IFERROR(__xludf.DUMMYFUNCTION("""COMPUTED_VALUE"""),"2022-02-24 10:53:45 UTC")</f>
        <v>2022-02-24 10:53:45 UTC</v>
      </c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  <c r="V9112" s="1"/>
      <c r="W9112" s="1"/>
      <c r="X9112" s="1"/>
      <c r="Y9112" s="1"/>
      <c r="Z9112" s="1"/>
    </row>
    <row r="9113">
      <c r="A9113" s="2" t="s">
        <v>9715</v>
      </c>
      <c r="B9113" s="1"/>
      <c r="C9113" s="1"/>
      <c r="D9113" s="1"/>
      <c r="E9113" s="1"/>
      <c r="F9113" s="1" t="str">
        <f>IFERROR(__xludf.DUMMYFUNCTION("""COMPUTED_VALUE"""),"2022-02-24 10:02:33 UTC")</f>
        <v>2022-02-24 10:02:33 UTC</v>
      </c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  <c r="W9113" s="1"/>
      <c r="X9113" s="1"/>
      <c r="Y9113" s="1"/>
      <c r="Z9113" s="1"/>
    </row>
    <row r="9114">
      <c r="A9114" s="2" t="s">
        <v>9716</v>
      </c>
      <c r="B9114" s="1"/>
      <c r="C9114" s="1"/>
      <c r="D9114" s="1"/>
      <c r="E9114" s="1"/>
      <c r="F9114" s="1" t="str">
        <f>IFERROR(__xludf.DUMMYFUNCTION("""COMPUTED_VALUE"""),"2022-02-24 09:53:28 UTC")</f>
        <v>2022-02-24 09:53:28 UTC</v>
      </c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  <c r="W9114" s="1"/>
      <c r="X9114" s="1"/>
      <c r="Y9114" s="1"/>
      <c r="Z9114" s="1"/>
    </row>
    <row r="9115">
      <c r="A9115" s="2" t="s">
        <v>9717</v>
      </c>
      <c r="B9115" s="1"/>
      <c r="C9115" s="1"/>
      <c r="D9115" s="1"/>
      <c r="E9115" s="1"/>
      <c r="F9115" s="1" t="str">
        <f>IFERROR(__xludf.DUMMYFUNCTION("""COMPUTED_VALUE"""),"2022-02-24 08:46:07 UTC")</f>
        <v>2022-02-24 08:46:07 UTC</v>
      </c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  <c r="W9115" s="1"/>
      <c r="X9115" s="1"/>
      <c r="Y9115" s="1"/>
      <c r="Z9115" s="1"/>
    </row>
    <row r="9116">
      <c r="A9116" s="2" t="s">
        <v>9718</v>
      </c>
      <c r="B9116" s="1"/>
      <c r="C9116" s="1"/>
      <c r="D9116" s="1"/>
      <c r="E9116" s="1"/>
      <c r="F9116" s="1" t="str">
        <f>IFERROR(__xludf.DUMMYFUNCTION("""COMPUTED_VALUE"""),"2022-02-24 08:20:18 UTC")</f>
        <v>2022-02-24 08:20:18 UTC</v>
      </c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  <c r="W9116" s="1"/>
      <c r="X9116" s="1"/>
      <c r="Y9116" s="1"/>
      <c r="Z9116" s="1"/>
    </row>
    <row r="9117">
      <c r="A9117" s="2" t="s">
        <v>9719</v>
      </c>
      <c r="B9117" s="1"/>
      <c r="C9117" s="1"/>
      <c r="D9117" s="1"/>
      <c r="E9117" s="1"/>
      <c r="F9117" s="1" t="str">
        <f>IFERROR(__xludf.DUMMYFUNCTION("""COMPUTED_VALUE"""),"2022-02-24 08:11:04 UTC")</f>
        <v>2022-02-24 08:11:04 UTC</v>
      </c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  <c r="V9117" s="1"/>
      <c r="W9117" s="1"/>
      <c r="X9117" s="1"/>
      <c r="Y9117" s="1"/>
      <c r="Z9117" s="1"/>
    </row>
    <row r="9118">
      <c r="A9118" s="2" t="s">
        <v>9720</v>
      </c>
      <c r="B9118" s="1"/>
      <c r="C9118" s="1"/>
      <c r="D9118" s="1"/>
      <c r="E9118" s="1"/>
      <c r="F9118" s="1" t="str">
        <f>IFERROR(__xludf.DUMMYFUNCTION("""COMPUTED_VALUE"""),"2022-02-24 06:34:07 UTC")</f>
        <v>2022-02-24 06:34:07 UTC</v>
      </c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  <c r="V9118" s="1"/>
      <c r="W9118" s="1"/>
      <c r="X9118" s="1"/>
      <c r="Y9118" s="1"/>
      <c r="Z9118" s="1"/>
    </row>
    <row r="9119">
      <c r="A9119" s="2" t="s">
        <v>9721</v>
      </c>
      <c r="B9119" s="1"/>
      <c r="C9119" s="1"/>
      <c r="D9119" s="1"/>
      <c r="E9119" s="1"/>
      <c r="F9119" s="1" t="str">
        <f>IFERROR(__xludf.DUMMYFUNCTION("""COMPUTED_VALUE"""),"2022-02-24 06:29:01 UTC")</f>
        <v>2022-02-24 06:29:01 UTC</v>
      </c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  <c r="W9119" s="1"/>
      <c r="X9119" s="1"/>
      <c r="Y9119" s="1"/>
      <c r="Z9119" s="1"/>
    </row>
    <row r="9120">
      <c r="A9120" s="2" t="s">
        <v>9722</v>
      </c>
      <c r="B9120" s="1"/>
      <c r="C9120" s="1"/>
      <c r="D9120" s="1"/>
      <c r="E9120" s="1"/>
      <c r="F9120" s="1" t="str">
        <f>IFERROR(__xludf.DUMMYFUNCTION("""COMPUTED_VALUE"""),"2022-02-24 06:04:10 UTC")</f>
        <v>2022-02-24 06:04:10 UTC</v>
      </c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  <c r="W9120" s="1"/>
      <c r="X9120" s="1"/>
      <c r="Y9120" s="1"/>
      <c r="Z9120" s="1"/>
    </row>
    <row r="9121">
      <c r="A9121" s="2" t="s">
        <v>9723</v>
      </c>
      <c r="B9121" s="1"/>
      <c r="C9121" s="1"/>
      <c r="D9121" s="1"/>
      <c r="E9121" s="1"/>
      <c r="F9121" s="1" t="str">
        <f>IFERROR(__xludf.DUMMYFUNCTION("""COMPUTED_VALUE"""),"2022-02-24 05:48:36 UTC")</f>
        <v>2022-02-24 05:48:36 UTC</v>
      </c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  <c r="W9121" s="1"/>
      <c r="X9121" s="1"/>
      <c r="Y9121" s="1"/>
      <c r="Z9121" s="1"/>
    </row>
    <row r="9122">
      <c r="A9122" s="2" t="s">
        <v>9724</v>
      </c>
      <c r="B9122" s="1"/>
      <c r="C9122" s="1"/>
      <c r="D9122" s="1"/>
      <c r="E9122" s="1"/>
      <c r="F9122" s="1" t="str">
        <f>IFERROR(__xludf.DUMMYFUNCTION("""COMPUTED_VALUE"""),"2022-02-24 04:27:00 UTC")</f>
        <v>2022-02-24 04:27:00 UTC</v>
      </c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  <c r="W9122" s="1"/>
      <c r="X9122" s="1"/>
      <c r="Y9122" s="1"/>
      <c r="Z9122" s="1"/>
    </row>
    <row r="9123">
      <c r="A9123" s="2" t="s">
        <v>9725</v>
      </c>
      <c r="B9123" s="1"/>
      <c r="C9123" s="1"/>
      <c r="D9123" s="1"/>
      <c r="E9123" s="1"/>
      <c r="F9123" s="1" t="str">
        <f>IFERROR(__xludf.DUMMYFUNCTION("""COMPUTED_VALUE"""),"2022-02-24 02:55:56 UTC")</f>
        <v>2022-02-24 02:55:56 UTC</v>
      </c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  <c r="W9123" s="1"/>
      <c r="X9123" s="1"/>
      <c r="Y9123" s="1"/>
      <c r="Z9123" s="1"/>
    </row>
    <row r="9124">
      <c r="A9124" s="2" t="s">
        <v>9726</v>
      </c>
      <c r="B9124" s="1"/>
      <c r="C9124" s="1"/>
      <c r="D9124" s="1"/>
      <c r="E9124" s="1"/>
      <c r="F9124" s="1" t="str">
        <f>IFERROR(__xludf.DUMMYFUNCTION("""COMPUTED_VALUE"""),"2022-02-24 02:55:40 UTC")</f>
        <v>2022-02-24 02:55:40 UTC</v>
      </c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  <c r="W9124" s="1"/>
      <c r="X9124" s="1"/>
      <c r="Y9124" s="1"/>
      <c r="Z9124" s="1"/>
    </row>
    <row r="9125">
      <c r="A9125" s="2" t="s">
        <v>9727</v>
      </c>
      <c r="B9125" s="1"/>
      <c r="C9125" s="1"/>
      <c r="D9125" s="1"/>
      <c r="E9125" s="1"/>
      <c r="F9125" s="1" t="str">
        <f>IFERROR(__xludf.DUMMYFUNCTION("""COMPUTED_VALUE"""),"2022-02-24 02:38:09 UTC")</f>
        <v>2022-02-24 02:38:09 UTC</v>
      </c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  <c r="W9125" s="1"/>
      <c r="X9125" s="1"/>
      <c r="Y9125" s="1"/>
      <c r="Z9125" s="1"/>
    </row>
    <row r="9126">
      <c r="A9126" s="2" t="s">
        <v>9728</v>
      </c>
      <c r="B9126" s="1"/>
      <c r="C9126" s="1"/>
      <c r="D9126" s="1"/>
      <c r="E9126" s="1"/>
      <c r="F9126" s="1" t="str">
        <f>IFERROR(__xludf.DUMMYFUNCTION("""COMPUTED_VALUE"""),"2022-02-24 01:44:44 UTC")</f>
        <v>2022-02-24 01:44:44 UTC</v>
      </c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  <c r="W9126" s="1"/>
      <c r="X9126" s="1"/>
      <c r="Y9126" s="1"/>
      <c r="Z9126" s="1"/>
    </row>
    <row r="9127">
      <c r="A9127" s="2" t="s">
        <v>9729</v>
      </c>
      <c r="B9127" s="1"/>
      <c r="C9127" s="1"/>
      <c r="D9127" s="1"/>
      <c r="E9127" s="1"/>
      <c r="F9127" s="1" t="str">
        <f>IFERROR(__xludf.DUMMYFUNCTION("""COMPUTED_VALUE"""),"2022-02-23 23:13:56 UTC")</f>
        <v>2022-02-23 23:13:56 UTC</v>
      </c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  <c r="W9127" s="1"/>
      <c r="X9127" s="1"/>
      <c r="Y9127" s="1"/>
      <c r="Z9127" s="1"/>
    </row>
    <row r="9128">
      <c r="A9128" s="2" t="s">
        <v>9730</v>
      </c>
      <c r="B9128" s="1"/>
      <c r="C9128" s="1"/>
      <c r="D9128" s="1"/>
      <c r="E9128" s="1"/>
      <c r="F9128" s="1" t="str">
        <f>IFERROR(__xludf.DUMMYFUNCTION("""COMPUTED_VALUE"""),"2022-02-23 20:21:35 UTC")</f>
        <v>2022-02-23 20:21:35 UTC</v>
      </c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  <c r="W9128" s="1"/>
      <c r="X9128" s="1"/>
      <c r="Y9128" s="1"/>
      <c r="Z9128" s="1"/>
    </row>
    <row r="9129">
      <c r="A9129" s="2" t="s">
        <v>9731</v>
      </c>
      <c r="B9129" s="1"/>
      <c r="C9129" s="1"/>
      <c r="D9129" s="1"/>
      <c r="E9129" s="1"/>
      <c r="F9129" s="1" t="str">
        <f>IFERROR(__xludf.DUMMYFUNCTION("""COMPUTED_VALUE"""),"2022-02-23 18:36:59 UTC")</f>
        <v>2022-02-23 18:36:59 UTC</v>
      </c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  <c r="W9129" s="1"/>
      <c r="X9129" s="1"/>
      <c r="Y9129" s="1"/>
      <c r="Z9129" s="1"/>
    </row>
    <row r="9130">
      <c r="A9130" s="2" t="s">
        <v>9732</v>
      </c>
      <c r="B9130" s="1"/>
      <c r="C9130" s="1"/>
      <c r="D9130" s="1"/>
      <c r="E9130" s="1"/>
      <c r="F9130" s="1" t="str">
        <f>IFERROR(__xludf.DUMMYFUNCTION("""COMPUTED_VALUE"""),"2022-02-23 18:35:17 UTC")</f>
        <v>2022-02-23 18:35:17 UTC</v>
      </c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  <c r="W9130" s="1"/>
      <c r="X9130" s="1"/>
      <c r="Y9130" s="1"/>
      <c r="Z9130" s="1"/>
    </row>
    <row r="9131">
      <c r="A9131" s="2" t="s">
        <v>9733</v>
      </c>
      <c r="B9131" s="1"/>
      <c r="C9131" s="1"/>
      <c r="D9131" s="1"/>
      <c r="E9131" s="1"/>
      <c r="F9131" s="1" t="str">
        <f>IFERROR(__xludf.DUMMYFUNCTION("""COMPUTED_VALUE"""),"2022-02-23 18:31:42 UTC")</f>
        <v>2022-02-23 18:31:42 UTC</v>
      </c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  <c r="W9131" s="1"/>
      <c r="X9131" s="1"/>
      <c r="Y9131" s="1"/>
      <c r="Z9131" s="1"/>
    </row>
    <row r="9132">
      <c r="A9132" s="2" t="s">
        <v>9734</v>
      </c>
      <c r="B9132" s="1"/>
      <c r="C9132" s="1"/>
      <c r="D9132" s="1"/>
      <c r="E9132" s="1"/>
      <c r="F9132" s="1" t="str">
        <f>IFERROR(__xludf.DUMMYFUNCTION("""COMPUTED_VALUE"""),"2022-02-23 18:28:29 UTC")</f>
        <v>2022-02-23 18:28:29 UTC</v>
      </c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  <c r="W9132" s="1"/>
      <c r="X9132" s="1"/>
      <c r="Y9132" s="1"/>
      <c r="Z9132" s="1"/>
    </row>
    <row r="9133">
      <c r="A9133" s="2" t="s">
        <v>9735</v>
      </c>
      <c r="B9133" s="1"/>
      <c r="C9133" s="1"/>
      <c r="D9133" s="1"/>
      <c r="E9133" s="1"/>
      <c r="F9133" s="1" t="str">
        <f>IFERROR(__xludf.DUMMYFUNCTION("""COMPUTED_VALUE"""),"2022-02-23 17:03:04 UTC")</f>
        <v>2022-02-23 17:03:04 UTC</v>
      </c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  <c r="W9133" s="1"/>
      <c r="X9133" s="1"/>
      <c r="Y9133" s="1"/>
      <c r="Z9133" s="1"/>
    </row>
    <row r="9134">
      <c r="A9134" s="2" t="s">
        <v>9736</v>
      </c>
      <c r="B9134" s="1"/>
      <c r="C9134" s="1"/>
      <c r="D9134" s="1"/>
      <c r="E9134" s="1"/>
      <c r="F9134" s="1" t="str">
        <f>IFERROR(__xludf.DUMMYFUNCTION("""COMPUTED_VALUE"""),"2022-02-23 16:49:21 UTC")</f>
        <v>2022-02-23 16:49:21 UTC</v>
      </c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  <c r="W9134" s="1"/>
      <c r="X9134" s="1"/>
      <c r="Y9134" s="1"/>
      <c r="Z9134" s="1"/>
    </row>
    <row r="9135">
      <c r="A9135" s="2" t="s">
        <v>9737</v>
      </c>
      <c r="B9135" s="1"/>
      <c r="C9135" s="1"/>
      <c r="D9135" s="1"/>
      <c r="E9135" s="1"/>
      <c r="F9135" s="1" t="str">
        <f>IFERROR(__xludf.DUMMYFUNCTION("""COMPUTED_VALUE"""),"2022-02-23 16:49:11 UTC")</f>
        <v>2022-02-23 16:49:11 UTC</v>
      </c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  <c r="W9135" s="1"/>
      <c r="X9135" s="1"/>
      <c r="Y9135" s="1"/>
      <c r="Z9135" s="1"/>
    </row>
    <row r="9136">
      <c r="A9136" s="2" t="s">
        <v>9738</v>
      </c>
      <c r="B9136" s="1"/>
      <c r="C9136" s="1"/>
      <c r="D9136" s="1"/>
      <c r="E9136" s="1"/>
      <c r="F9136" s="1" t="str">
        <f>IFERROR(__xludf.DUMMYFUNCTION("""COMPUTED_VALUE"""),"2022-02-23 14:33:51 UTC")</f>
        <v>2022-02-23 14:33:51 UTC</v>
      </c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  <c r="W9136" s="1"/>
      <c r="X9136" s="1"/>
      <c r="Y9136" s="1"/>
      <c r="Z9136" s="1"/>
    </row>
    <row r="9137">
      <c r="A9137" s="2" t="s">
        <v>9739</v>
      </c>
      <c r="B9137" s="1"/>
      <c r="C9137" s="1"/>
      <c r="D9137" s="1"/>
      <c r="E9137" s="1"/>
      <c r="F9137" s="1" t="str">
        <f>IFERROR(__xludf.DUMMYFUNCTION("""COMPUTED_VALUE"""),"2022-02-23 14:11:23 UTC")</f>
        <v>2022-02-23 14:11:23 UTC</v>
      </c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  <c r="W9137" s="1"/>
      <c r="X9137" s="1"/>
      <c r="Y9137" s="1"/>
      <c r="Z9137" s="1"/>
    </row>
    <row r="9138">
      <c r="A9138" s="2" t="s">
        <v>9740</v>
      </c>
      <c r="B9138" s="1"/>
      <c r="C9138" s="1"/>
      <c r="D9138" s="1"/>
      <c r="E9138" s="1"/>
      <c r="F9138" s="1" t="str">
        <f>IFERROR(__xludf.DUMMYFUNCTION("""COMPUTED_VALUE"""),"2022-02-23 12:49:05 UTC")</f>
        <v>2022-02-23 12:49:05 UTC</v>
      </c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  <c r="W9138" s="1"/>
      <c r="X9138" s="1"/>
      <c r="Y9138" s="1"/>
      <c r="Z9138" s="1"/>
    </row>
    <row r="9139">
      <c r="A9139" s="2" t="s">
        <v>9741</v>
      </c>
      <c r="B9139" s="1"/>
      <c r="C9139" s="1"/>
      <c r="D9139" s="1"/>
      <c r="E9139" s="1"/>
      <c r="F9139" s="1" t="str">
        <f>IFERROR(__xludf.DUMMYFUNCTION("""COMPUTED_VALUE"""),"2022-02-23 12:26:09 UTC")</f>
        <v>2022-02-23 12:26:09 UTC</v>
      </c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V9139" s="1"/>
      <c r="W9139" s="1"/>
      <c r="X9139" s="1"/>
      <c r="Y9139" s="1"/>
      <c r="Z9139" s="1"/>
    </row>
    <row r="9140">
      <c r="A9140" s="2" t="s">
        <v>9742</v>
      </c>
      <c r="B9140" s="1"/>
      <c r="C9140" s="1"/>
      <c r="D9140" s="1"/>
      <c r="E9140" s="1"/>
      <c r="F9140" s="1" t="str">
        <f>IFERROR(__xludf.DUMMYFUNCTION("""COMPUTED_VALUE"""),"2022-02-23 12:07:17 UTC")</f>
        <v>2022-02-23 12:07:17 UTC</v>
      </c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  <c r="W9140" s="1"/>
      <c r="X9140" s="1"/>
      <c r="Y9140" s="1"/>
      <c r="Z9140" s="1"/>
    </row>
    <row r="9141">
      <c r="A9141" s="2" t="s">
        <v>9743</v>
      </c>
      <c r="B9141" s="1"/>
      <c r="C9141" s="1"/>
      <c r="D9141" s="1"/>
      <c r="E9141" s="1"/>
      <c r="F9141" s="1" t="str">
        <f>IFERROR(__xludf.DUMMYFUNCTION("""COMPUTED_VALUE"""),"2022-02-23 09:47:46 UTC")</f>
        <v>2022-02-23 09:47:46 UTC</v>
      </c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  <c r="W9141" s="1"/>
      <c r="X9141" s="1"/>
      <c r="Y9141" s="1"/>
      <c r="Z9141" s="1"/>
    </row>
    <row r="9142">
      <c r="A9142" s="2" t="s">
        <v>9744</v>
      </c>
      <c r="B9142" s="1"/>
      <c r="C9142" s="1"/>
      <c r="D9142" s="1"/>
      <c r="E9142" s="1"/>
      <c r="F9142" s="1" t="str">
        <f>IFERROR(__xludf.DUMMYFUNCTION("""COMPUTED_VALUE"""),"2022-02-23 09:39:26 UTC")</f>
        <v>2022-02-23 09:39:26 UTC</v>
      </c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  <c r="W9142" s="1"/>
      <c r="X9142" s="1"/>
      <c r="Y9142" s="1"/>
      <c r="Z9142" s="1"/>
    </row>
    <row r="9143">
      <c r="A9143" s="2" t="s">
        <v>9745</v>
      </c>
      <c r="B9143" s="1"/>
      <c r="C9143" s="1"/>
      <c r="D9143" s="1"/>
      <c r="E9143" s="1"/>
      <c r="F9143" s="1" t="str">
        <f>IFERROR(__xludf.DUMMYFUNCTION("""COMPUTED_VALUE"""),"2022-02-23 09:33:51 UTC")</f>
        <v>2022-02-23 09:33:51 UTC</v>
      </c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  <c r="W9143" s="1"/>
      <c r="X9143" s="1"/>
      <c r="Y9143" s="1"/>
      <c r="Z9143" s="1"/>
    </row>
    <row r="9144">
      <c r="A9144" s="2" t="s">
        <v>9746</v>
      </c>
      <c r="B9144" s="1"/>
      <c r="C9144" s="1"/>
      <c r="D9144" s="1"/>
      <c r="E9144" s="1"/>
      <c r="F9144" s="1" t="str">
        <f>IFERROR(__xludf.DUMMYFUNCTION("""COMPUTED_VALUE"""),"2022-02-23 09:31:06 UTC")</f>
        <v>2022-02-23 09:31:06 UTC</v>
      </c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  <c r="W9144" s="1"/>
      <c r="X9144" s="1"/>
      <c r="Y9144" s="1"/>
      <c r="Z9144" s="1"/>
    </row>
    <row r="9145">
      <c r="A9145" s="2" t="s">
        <v>9747</v>
      </c>
      <c r="B9145" s="1"/>
      <c r="C9145" s="1"/>
      <c r="D9145" s="1"/>
      <c r="E9145" s="1"/>
      <c r="F9145" s="1" t="str">
        <f>IFERROR(__xludf.DUMMYFUNCTION("""COMPUTED_VALUE"""),"2022-02-23 09:30:35 UTC")</f>
        <v>2022-02-23 09:30:35 UTC</v>
      </c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  <c r="W9145" s="1"/>
      <c r="X9145" s="1"/>
      <c r="Y9145" s="1"/>
      <c r="Z9145" s="1"/>
    </row>
    <row r="9146">
      <c r="A9146" s="2" t="s">
        <v>9748</v>
      </c>
      <c r="B9146" s="1"/>
      <c r="C9146" s="1"/>
      <c r="D9146" s="1"/>
      <c r="E9146" s="1"/>
      <c r="F9146" s="1" t="str">
        <f>IFERROR(__xludf.DUMMYFUNCTION("""COMPUTED_VALUE"""),"2022-02-23 09:00:41 UTC")</f>
        <v>2022-02-23 09:00:41 UTC</v>
      </c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  <c r="W9146" s="1"/>
      <c r="X9146" s="1"/>
      <c r="Y9146" s="1"/>
      <c r="Z9146" s="1"/>
    </row>
    <row r="9147">
      <c r="A9147" s="2" t="s">
        <v>9749</v>
      </c>
      <c r="B9147" s="1"/>
      <c r="C9147" s="1"/>
      <c r="D9147" s="1"/>
      <c r="E9147" s="1"/>
      <c r="F9147" s="1" t="str">
        <f>IFERROR(__xludf.DUMMYFUNCTION("""COMPUTED_VALUE"""),"2022-02-23 08:30:28 UTC")</f>
        <v>2022-02-23 08:30:28 UTC</v>
      </c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  <c r="W9147" s="1"/>
      <c r="X9147" s="1"/>
      <c r="Y9147" s="1"/>
      <c r="Z9147" s="1"/>
    </row>
    <row r="9148">
      <c r="A9148" s="2" t="s">
        <v>9750</v>
      </c>
      <c r="B9148" s="1"/>
      <c r="C9148" s="1"/>
      <c r="D9148" s="1"/>
      <c r="E9148" s="1"/>
      <c r="F9148" s="1" t="str">
        <f>IFERROR(__xludf.DUMMYFUNCTION("""COMPUTED_VALUE"""),"2022-02-23 07:22:12 UTC")</f>
        <v>2022-02-23 07:22:12 UTC</v>
      </c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  <c r="W9148" s="1"/>
      <c r="X9148" s="1"/>
      <c r="Y9148" s="1"/>
      <c r="Z9148" s="1"/>
    </row>
    <row r="9149">
      <c r="A9149" s="2" t="s">
        <v>9751</v>
      </c>
      <c r="B9149" s="1"/>
      <c r="C9149" s="1"/>
      <c r="D9149" s="1"/>
      <c r="E9149" s="1"/>
      <c r="F9149" s="1" t="str">
        <f>IFERROR(__xludf.DUMMYFUNCTION("""COMPUTED_VALUE"""),"2022-02-23 06:11:37 UTC")</f>
        <v>2022-02-23 06:11:37 UTC</v>
      </c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  <c r="W9149" s="1"/>
      <c r="X9149" s="1"/>
      <c r="Y9149" s="1"/>
      <c r="Z9149" s="1"/>
    </row>
    <row r="9150">
      <c r="A9150" s="2" t="s">
        <v>9752</v>
      </c>
      <c r="B9150" s="1"/>
      <c r="C9150" s="1"/>
      <c r="D9150" s="1"/>
      <c r="E9150" s="1"/>
      <c r="F9150" s="1" t="str">
        <f>IFERROR(__xludf.DUMMYFUNCTION("""COMPUTED_VALUE"""),"2022-02-23 03:08:23 UTC")</f>
        <v>2022-02-23 03:08:23 UTC</v>
      </c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  <c r="W9150" s="1"/>
      <c r="X9150" s="1"/>
      <c r="Y9150" s="1"/>
      <c r="Z9150" s="1"/>
    </row>
    <row r="9151">
      <c r="A9151" s="2" t="s">
        <v>9753</v>
      </c>
      <c r="B9151" s="1"/>
      <c r="C9151" s="1"/>
      <c r="D9151" s="1"/>
      <c r="E9151" s="1"/>
      <c r="F9151" s="1" t="str">
        <f>IFERROR(__xludf.DUMMYFUNCTION("""COMPUTED_VALUE"""),"2022-02-23 03:08:13 UTC")</f>
        <v>2022-02-23 03:08:13 UTC</v>
      </c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  <c r="W9151" s="1"/>
      <c r="X9151" s="1"/>
      <c r="Y9151" s="1"/>
      <c r="Z9151" s="1"/>
    </row>
    <row r="9152">
      <c r="A9152" s="2" t="s">
        <v>9754</v>
      </c>
      <c r="B9152" s="1"/>
      <c r="C9152" s="1"/>
      <c r="D9152" s="1"/>
      <c r="E9152" s="1"/>
      <c r="F9152" s="1" t="str">
        <f>IFERROR(__xludf.DUMMYFUNCTION("""COMPUTED_VALUE"""),"2022-02-23 02:35:34 UTC")</f>
        <v>2022-02-23 02:35:34 UTC</v>
      </c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  <c r="W9152" s="1"/>
      <c r="X9152" s="1"/>
      <c r="Y9152" s="1"/>
      <c r="Z9152" s="1"/>
    </row>
    <row r="9153">
      <c r="A9153" s="2" t="s">
        <v>9755</v>
      </c>
      <c r="B9153" s="1"/>
      <c r="C9153" s="1"/>
      <c r="D9153" s="1"/>
      <c r="E9153" s="1"/>
      <c r="F9153" s="1" t="str">
        <f>IFERROR(__xludf.DUMMYFUNCTION("""COMPUTED_VALUE"""),"2022-02-23 02:19:08 UTC")</f>
        <v>2022-02-23 02:19:08 UTC</v>
      </c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  <c r="W9153" s="1"/>
      <c r="X9153" s="1"/>
      <c r="Y9153" s="1"/>
      <c r="Z9153" s="1"/>
    </row>
    <row r="9154">
      <c r="A9154" s="2" t="s">
        <v>9756</v>
      </c>
      <c r="B9154" s="1"/>
      <c r="C9154" s="1"/>
      <c r="D9154" s="1"/>
      <c r="E9154" s="1"/>
      <c r="F9154" s="1" t="str">
        <f>IFERROR(__xludf.DUMMYFUNCTION("""COMPUTED_VALUE"""),"2022-02-23 00:52:51 UTC")</f>
        <v>2022-02-23 00:52:51 UTC</v>
      </c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  <c r="W9154" s="1"/>
      <c r="X9154" s="1"/>
      <c r="Y9154" s="1"/>
      <c r="Z9154" s="1"/>
    </row>
    <row r="9155">
      <c r="A9155" s="2" t="s">
        <v>9757</v>
      </c>
      <c r="B9155" s="1"/>
      <c r="C9155" s="1"/>
      <c r="D9155" s="1"/>
      <c r="E9155" s="1"/>
      <c r="F9155" s="1" t="str">
        <f>IFERROR(__xludf.DUMMYFUNCTION("""COMPUTED_VALUE"""),"2022-02-23 00:27:55 UTC")</f>
        <v>2022-02-23 00:27:55 UTC</v>
      </c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  <c r="W9155" s="1"/>
      <c r="X9155" s="1"/>
      <c r="Y9155" s="1"/>
      <c r="Z9155" s="1"/>
    </row>
    <row r="9156">
      <c r="A9156" s="2" t="s">
        <v>9758</v>
      </c>
      <c r="B9156" s="1"/>
      <c r="C9156" s="1"/>
      <c r="D9156" s="1"/>
      <c r="E9156" s="1"/>
      <c r="F9156" s="1" t="str">
        <f>IFERROR(__xludf.DUMMYFUNCTION("""COMPUTED_VALUE"""),"2022-02-22 23:34:45 UTC")</f>
        <v>2022-02-22 23:34:45 UTC</v>
      </c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  <c r="W9156" s="1"/>
      <c r="X9156" s="1"/>
      <c r="Y9156" s="1"/>
      <c r="Z9156" s="1"/>
    </row>
    <row r="9157">
      <c r="A9157" s="2" t="s">
        <v>9759</v>
      </c>
      <c r="B9157" s="1"/>
      <c r="C9157" s="1"/>
      <c r="D9157" s="1"/>
      <c r="E9157" s="1"/>
      <c r="F9157" s="1" t="str">
        <f>IFERROR(__xludf.DUMMYFUNCTION("""COMPUTED_VALUE"""),"2022-02-22 23:06:16 UTC")</f>
        <v>2022-02-22 23:06:16 UTC</v>
      </c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  <c r="W9157" s="1"/>
      <c r="X9157" s="1"/>
      <c r="Y9157" s="1"/>
      <c r="Z9157" s="1"/>
    </row>
    <row r="9158">
      <c r="A9158" s="2" t="s">
        <v>9760</v>
      </c>
      <c r="B9158" s="1"/>
      <c r="C9158" s="1"/>
      <c r="D9158" s="1"/>
      <c r="E9158" s="1"/>
      <c r="F9158" s="1" t="str">
        <f>IFERROR(__xludf.DUMMYFUNCTION("""COMPUTED_VALUE"""),"2022-02-22 16:45:16 UTC")</f>
        <v>2022-02-22 16:45:16 UTC</v>
      </c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  <c r="W9158" s="1"/>
      <c r="X9158" s="1"/>
      <c r="Y9158" s="1"/>
      <c r="Z9158" s="1"/>
    </row>
    <row r="9159">
      <c r="A9159" s="2" t="s">
        <v>9761</v>
      </c>
      <c r="B9159" s="1"/>
      <c r="C9159" s="1"/>
      <c r="D9159" s="1"/>
      <c r="E9159" s="1"/>
      <c r="F9159" s="1" t="str">
        <f>IFERROR(__xludf.DUMMYFUNCTION("""COMPUTED_VALUE"""),"2022-02-22 16:29:35 UTC")</f>
        <v>2022-02-22 16:29:35 UTC</v>
      </c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  <c r="W9159" s="1"/>
      <c r="X9159" s="1"/>
      <c r="Y9159" s="1"/>
      <c r="Z9159" s="1"/>
    </row>
    <row r="9160">
      <c r="A9160" s="2" t="s">
        <v>9762</v>
      </c>
      <c r="B9160" s="1"/>
      <c r="C9160" s="1"/>
      <c r="D9160" s="1"/>
      <c r="E9160" s="1"/>
      <c r="F9160" s="1" t="str">
        <f>IFERROR(__xludf.DUMMYFUNCTION("""COMPUTED_VALUE"""),"2022-02-22 15:32:43 UTC")</f>
        <v>2022-02-22 15:32:43 UTC</v>
      </c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  <c r="W9160" s="1"/>
      <c r="X9160" s="1"/>
      <c r="Y9160" s="1"/>
      <c r="Z9160" s="1"/>
    </row>
    <row r="9161">
      <c r="A9161" s="2" t="s">
        <v>9763</v>
      </c>
      <c r="B9161" s="1"/>
      <c r="C9161" s="1"/>
      <c r="D9161" s="1"/>
      <c r="E9161" s="1"/>
      <c r="F9161" s="1" t="str">
        <f>IFERROR(__xludf.DUMMYFUNCTION("""COMPUTED_VALUE"""),"2022-02-22 15:22:30 UTC")</f>
        <v>2022-02-22 15:22:30 UTC</v>
      </c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  <c r="W9161" s="1"/>
      <c r="X9161" s="1"/>
      <c r="Y9161" s="1"/>
      <c r="Z9161" s="1"/>
    </row>
    <row r="9162">
      <c r="A9162" s="2" t="s">
        <v>9764</v>
      </c>
      <c r="B9162" s="1"/>
      <c r="C9162" s="1"/>
      <c r="D9162" s="1"/>
      <c r="E9162" s="1"/>
      <c r="F9162" s="1" t="str">
        <f>IFERROR(__xludf.DUMMYFUNCTION("""COMPUTED_VALUE"""),"2022-02-22 14:47:39 UTC")</f>
        <v>2022-02-22 14:47:39 UTC</v>
      </c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  <c r="W9162" s="1"/>
      <c r="X9162" s="1"/>
      <c r="Y9162" s="1"/>
      <c r="Z9162" s="1"/>
    </row>
    <row r="9163">
      <c r="A9163" s="2" t="s">
        <v>9765</v>
      </c>
      <c r="B9163" s="1"/>
      <c r="C9163" s="1"/>
      <c r="D9163" s="1"/>
      <c r="E9163" s="1"/>
      <c r="F9163" s="1" t="str">
        <f>IFERROR(__xludf.DUMMYFUNCTION("""COMPUTED_VALUE"""),"2022-02-22 13:34:39 UTC")</f>
        <v>2022-02-22 13:34:39 UTC</v>
      </c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V9163" s="1"/>
      <c r="W9163" s="1"/>
      <c r="X9163" s="1"/>
      <c r="Y9163" s="1"/>
      <c r="Z9163" s="1"/>
    </row>
    <row r="9164">
      <c r="A9164" s="2" t="s">
        <v>9766</v>
      </c>
      <c r="B9164" s="1"/>
      <c r="C9164" s="1"/>
      <c r="D9164" s="1"/>
      <c r="E9164" s="1"/>
      <c r="F9164" s="1" t="str">
        <f>IFERROR(__xludf.DUMMYFUNCTION("""COMPUTED_VALUE"""),"2022-02-22 12:40:15 UTC")</f>
        <v>2022-02-22 12:40:15 UTC</v>
      </c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  <c r="W9164" s="1"/>
      <c r="X9164" s="1"/>
      <c r="Y9164" s="1"/>
      <c r="Z9164" s="1"/>
    </row>
    <row r="9165">
      <c r="A9165" s="2" t="s">
        <v>9767</v>
      </c>
      <c r="B9165" s="1"/>
      <c r="C9165" s="1"/>
      <c r="D9165" s="1"/>
      <c r="E9165" s="1"/>
      <c r="F9165" s="1" t="str">
        <f>IFERROR(__xludf.DUMMYFUNCTION("""COMPUTED_VALUE"""),"2022-02-22 10:10:07 UTC")</f>
        <v>2022-02-22 10:10:07 UTC</v>
      </c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  <c r="W9165" s="1"/>
      <c r="X9165" s="1"/>
      <c r="Y9165" s="1"/>
      <c r="Z9165" s="1"/>
    </row>
    <row r="9166">
      <c r="A9166" s="2" t="s">
        <v>9768</v>
      </c>
      <c r="B9166" s="1"/>
      <c r="C9166" s="1"/>
      <c r="D9166" s="1"/>
      <c r="E9166" s="1"/>
      <c r="F9166" s="1" t="str">
        <f>IFERROR(__xludf.DUMMYFUNCTION("""COMPUTED_VALUE"""),"2022-02-22 10:06:02 UTC")</f>
        <v>2022-02-22 10:06:02 UTC</v>
      </c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  <c r="W9166" s="1"/>
      <c r="X9166" s="1"/>
      <c r="Y9166" s="1"/>
      <c r="Z9166" s="1"/>
    </row>
    <row r="9167">
      <c r="A9167" s="2" t="s">
        <v>9769</v>
      </c>
      <c r="B9167" s="1"/>
      <c r="C9167" s="1"/>
      <c r="D9167" s="1"/>
      <c r="E9167" s="1"/>
      <c r="F9167" s="1" t="str">
        <f>IFERROR(__xludf.DUMMYFUNCTION("""COMPUTED_VALUE"""),"2022-02-22 10:00:47 UTC")</f>
        <v>2022-02-22 10:00:47 UTC</v>
      </c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  <c r="W9167" s="1"/>
      <c r="X9167" s="1"/>
      <c r="Y9167" s="1"/>
      <c r="Z9167" s="1"/>
    </row>
    <row r="9168">
      <c r="A9168" s="2" t="s">
        <v>9770</v>
      </c>
      <c r="B9168" s="1"/>
      <c r="C9168" s="1"/>
      <c r="D9168" s="1"/>
      <c r="E9168" s="1"/>
      <c r="F9168" s="1" t="str">
        <f>IFERROR(__xludf.DUMMYFUNCTION("""COMPUTED_VALUE"""),"2022-02-22 08:30:12 UTC")</f>
        <v>2022-02-22 08:30:12 UTC</v>
      </c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  <c r="W9168" s="1"/>
      <c r="X9168" s="1"/>
      <c r="Y9168" s="1"/>
      <c r="Z9168" s="1"/>
    </row>
    <row r="9169">
      <c r="A9169" s="2" t="s">
        <v>9771</v>
      </c>
      <c r="B9169" s="1"/>
      <c r="C9169" s="1"/>
      <c r="D9169" s="1"/>
      <c r="E9169" s="1"/>
      <c r="F9169" s="1" t="str">
        <f>IFERROR(__xludf.DUMMYFUNCTION("""COMPUTED_VALUE"""),"2022-02-22 07:17:16 UTC")</f>
        <v>2022-02-22 07:17:16 UTC</v>
      </c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  <c r="W9169" s="1"/>
      <c r="X9169" s="1"/>
      <c r="Y9169" s="1"/>
      <c r="Z9169" s="1"/>
    </row>
    <row r="9170">
      <c r="A9170" s="2" t="s">
        <v>9772</v>
      </c>
      <c r="B9170" s="1"/>
      <c r="C9170" s="1"/>
      <c r="D9170" s="1"/>
      <c r="E9170" s="1"/>
      <c r="F9170" s="1" t="str">
        <f>IFERROR(__xludf.DUMMYFUNCTION("""COMPUTED_VALUE"""),"2022-02-22 07:01:31 UTC")</f>
        <v>2022-02-22 07:01:31 UTC</v>
      </c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  <c r="W9170" s="1"/>
      <c r="X9170" s="1"/>
      <c r="Y9170" s="1"/>
      <c r="Z9170" s="1"/>
    </row>
    <row r="9171">
      <c r="A9171" s="2" t="s">
        <v>9773</v>
      </c>
      <c r="B9171" s="1"/>
      <c r="C9171" s="1"/>
      <c r="D9171" s="1"/>
      <c r="E9171" s="1"/>
      <c r="F9171" s="1" t="str">
        <f>IFERROR(__xludf.DUMMYFUNCTION("""COMPUTED_VALUE"""),"2022-02-22 06:59:16 UTC")</f>
        <v>2022-02-22 06:59:16 UTC</v>
      </c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  <c r="W9171" s="1"/>
      <c r="X9171" s="1"/>
      <c r="Y9171" s="1"/>
      <c r="Z9171" s="1"/>
    </row>
    <row r="9172">
      <c r="A9172" s="2" t="s">
        <v>9774</v>
      </c>
      <c r="B9172" s="1"/>
      <c r="C9172" s="1"/>
      <c r="D9172" s="1"/>
      <c r="E9172" s="1"/>
      <c r="F9172" s="1" t="str">
        <f>IFERROR(__xludf.DUMMYFUNCTION("""COMPUTED_VALUE"""),"2022-02-22 05:26:40 UTC")</f>
        <v>2022-02-22 05:26:40 UTC</v>
      </c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  <c r="W9172" s="1"/>
      <c r="X9172" s="1"/>
      <c r="Y9172" s="1"/>
      <c r="Z9172" s="1"/>
    </row>
    <row r="9173">
      <c r="A9173" s="2" t="s">
        <v>9775</v>
      </c>
      <c r="B9173" s="1"/>
      <c r="C9173" s="1"/>
      <c r="D9173" s="1"/>
      <c r="E9173" s="1"/>
      <c r="F9173" s="1" t="str">
        <f>IFERROR(__xludf.DUMMYFUNCTION("""COMPUTED_VALUE"""),"2022-02-22 05:07:27 UTC")</f>
        <v>2022-02-22 05:07:27 UTC</v>
      </c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  <c r="W9173" s="1"/>
      <c r="X9173" s="1"/>
      <c r="Y9173" s="1"/>
      <c r="Z9173" s="1"/>
    </row>
    <row r="9174">
      <c r="A9174" s="2" t="s">
        <v>9776</v>
      </c>
      <c r="B9174" s="1"/>
      <c r="C9174" s="1"/>
      <c r="D9174" s="1"/>
      <c r="E9174" s="1"/>
      <c r="F9174" s="1" t="str">
        <f>IFERROR(__xludf.DUMMYFUNCTION("""COMPUTED_VALUE"""),"2022-02-22 03:45:10 UTC")</f>
        <v>2022-02-22 03:45:10 UTC</v>
      </c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  <c r="V9174" s="1"/>
      <c r="W9174" s="1"/>
      <c r="X9174" s="1"/>
      <c r="Y9174" s="1"/>
      <c r="Z9174" s="1"/>
    </row>
    <row r="9175">
      <c r="A9175" s="2" t="s">
        <v>9777</v>
      </c>
      <c r="B9175" s="1"/>
      <c r="C9175" s="1"/>
      <c r="D9175" s="1"/>
      <c r="E9175" s="1"/>
      <c r="F9175" s="1" t="str">
        <f>IFERROR(__xludf.DUMMYFUNCTION("""COMPUTED_VALUE"""),"2022-02-21 14:01:54 UTC")</f>
        <v>2022-02-21 14:01:54 UTC</v>
      </c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  <c r="V9175" s="1"/>
      <c r="W9175" s="1"/>
      <c r="X9175" s="1"/>
      <c r="Y9175" s="1"/>
      <c r="Z9175" s="1"/>
    </row>
    <row r="9176">
      <c r="A9176" s="2" t="s">
        <v>9778</v>
      </c>
      <c r="B9176" s="1"/>
      <c r="C9176" s="1"/>
      <c r="D9176" s="1"/>
      <c r="E9176" s="1"/>
      <c r="F9176" s="1" t="str">
        <f>IFERROR(__xludf.DUMMYFUNCTION("""COMPUTED_VALUE"""),"2022-02-21 12:59:47 UTC")</f>
        <v>2022-02-21 12:59:47 UTC</v>
      </c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  <c r="V9176" s="1"/>
      <c r="W9176" s="1"/>
      <c r="X9176" s="1"/>
      <c r="Y9176" s="1"/>
      <c r="Z9176" s="1"/>
    </row>
    <row r="9177">
      <c r="A9177" s="2" t="s">
        <v>9779</v>
      </c>
      <c r="B9177" s="1"/>
      <c r="C9177" s="1"/>
      <c r="D9177" s="1"/>
      <c r="E9177" s="1"/>
      <c r="F9177" s="1" t="str">
        <f>IFERROR(__xludf.DUMMYFUNCTION("""COMPUTED_VALUE"""),"2022-02-21 08:51:00 UTC")</f>
        <v>2022-02-21 08:51:00 UTC</v>
      </c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  <c r="V9177" s="1"/>
      <c r="W9177" s="1"/>
      <c r="X9177" s="1"/>
      <c r="Y9177" s="1"/>
      <c r="Z9177" s="1"/>
    </row>
    <row r="9178">
      <c r="A9178" s="2" t="s">
        <v>9780</v>
      </c>
      <c r="B9178" s="1"/>
      <c r="C9178" s="1"/>
      <c r="D9178" s="1"/>
      <c r="E9178" s="1"/>
      <c r="F9178" s="1" t="str">
        <f>IFERROR(__xludf.DUMMYFUNCTION("""COMPUTED_VALUE"""),"2022-02-21 06:27:25 UTC")</f>
        <v>2022-02-21 06:27:25 UTC</v>
      </c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  <c r="V9178" s="1"/>
      <c r="W9178" s="1"/>
      <c r="X9178" s="1"/>
      <c r="Y9178" s="1"/>
      <c r="Z9178" s="1"/>
    </row>
    <row r="9179">
      <c r="A9179" s="2" t="s">
        <v>9781</v>
      </c>
      <c r="B9179" s="1"/>
      <c r="C9179" s="1"/>
      <c r="D9179" s="1"/>
      <c r="E9179" s="1"/>
      <c r="F9179" s="1" t="str">
        <f>IFERROR(__xludf.DUMMYFUNCTION("""COMPUTED_VALUE"""),"2022-02-21 04:12:49 UTC")</f>
        <v>2022-02-21 04:12:49 UTC</v>
      </c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  <c r="V9179" s="1"/>
      <c r="W9179" s="1"/>
      <c r="X9179" s="1"/>
      <c r="Y9179" s="1"/>
      <c r="Z9179" s="1"/>
    </row>
    <row r="9180">
      <c r="A9180" s="2" t="s">
        <v>9782</v>
      </c>
      <c r="B9180" s="1"/>
      <c r="C9180" s="1"/>
      <c r="D9180" s="1"/>
      <c r="E9180" s="1"/>
      <c r="F9180" s="1" t="str">
        <f>IFERROR(__xludf.DUMMYFUNCTION("""COMPUTED_VALUE"""),"2022-02-21 04:12:20 UTC")</f>
        <v>2022-02-21 04:12:20 UTC</v>
      </c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  <c r="W9180" s="1"/>
      <c r="X9180" s="1"/>
      <c r="Y9180" s="1"/>
      <c r="Z9180" s="1"/>
    </row>
    <row r="9181">
      <c r="A9181" s="2" t="s">
        <v>9783</v>
      </c>
      <c r="B9181" s="1"/>
      <c r="C9181" s="1"/>
      <c r="D9181" s="1"/>
      <c r="E9181" s="1"/>
      <c r="F9181" s="1" t="str">
        <f>IFERROR(__xludf.DUMMYFUNCTION("""COMPUTED_VALUE"""),"2022-02-21 03:42:08 UTC")</f>
        <v>2022-02-21 03:42:08 UTC</v>
      </c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  <c r="V9181" s="1"/>
      <c r="W9181" s="1"/>
      <c r="X9181" s="1"/>
      <c r="Y9181" s="1"/>
      <c r="Z9181" s="1"/>
    </row>
    <row r="9182">
      <c r="A9182" s="2" t="s">
        <v>9784</v>
      </c>
      <c r="B9182" s="1"/>
      <c r="C9182" s="1"/>
      <c r="D9182" s="1"/>
      <c r="E9182" s="1"/>
      <c r="F9182" s="1" t="str">
        <f>IFERROR(__xludf.DUMMYFUNCTION("""COMPUTED_VALUE"""),"2022-02-21 02:45:29 UTC")</f>
        <v>2022-02-21 02:45:29 UTC</v>
      </c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  <c r="V9182" s="1"/>
      <c r="W9182" s="1"/>
      <c r="X9182" s="1"/>
      <c r="Y9182" s="1"/>
      <c r="Z9182" s="1"/>
    </row>
    <row r="9183">
      <c r="A9183" s="2" t="s">
        <v>9785</v>
      </c>
      <c r="B9183" s="1"/>
      <c r="C9183" s="1"/>
      <c r="D9183" s="1"/>
      <c r="E9183" s="1"/>
      <c r="F9183" s="1" t="str">
        <f>IFERROR(__xludf.DUMMYFUNCTION("""COMPUTED_VALUE"""),"2022-02-20 18:16:59 UTC")</f>
        <v>2022-02-20 18:16:59 UTC</v>
      </c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  <c r="V9183" s="1"/>
      <c r="W9183" s="1"/>
      <c r="X9183" s="1"/>
      <c r="Y9183" s="1"/>
      <c r="Z9183" s="1"/>
    </row>
    <row r="9184">
      <c r="A9184" s="2" t="s">
        <v>9786</v>
      </c>
      <c r="B9184" s="1"/>
      <c r="C9184" s="1"/>
      <c r="D9184" s="1"/>
      <c r="E9184" s="1"/>
      <c r="F9184" s="1" t="str">
        <f>IFERROR(__xludf.DUMMYFUNCTION("""COMPUTED_VALUE"""),"2022-02-20 17:28:31 UTC")</f>
        <v>2022-02-20 17:28:31 UTC</v>
      </c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  <c r="W9184" s="1"/>
      <c r="X9184" s="1"/>
      <c r="Y9184" s="1"/>
      <c r="Z9184" s="1"/>
    </row>
    <row r="9185">
      <c r="A9185" s="2" t="s">
        <v>9787</v>
      </c>
      <c r="B9185" s="1"/>
      <c r="C9185" s="1"/>
      <c r="D9185" s="1"/>
      <c r="E9185" s="1"/>
      <c r="F9185" s="1" t="str">
        <f>IFERROR(__xludf.DUMMYFUNCTION("""COMPUTED_VALUE"""),"2022-02-20 16:27:42 UTC")</f>
        <v>2022-02-20 16:27:42 UTC</v>
      </c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  <c r="W9185" s="1"/>
      <c r="X9185" s="1"/>
      <c r="Y9185" s="1"/>
      <c r="Z9185" s="1"/>
    </row>
    <row r="9186">
      <c r="A9186" s="2" t="s">
        <v>9788</v>
      </c>
      <c r="B9186" s="1"/>
      <c r="C9186" s="1"/>
      <c r="D9186" s="1"/>
      <c r="E9186" s="1"/>
      <c r="F9186" s="1" t="str">
        <f>IFERROR(__xludf.DUMMYFUNCTION("""COMPUTED_VALUE"""),"2022-02-20 16:26:48 UTC")</f>
        <v>2022-02-20 16:26:48 UTC</v>
      </c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  <c r="W9186" s="1"/>
      <c r="X9186" s="1"/>
      <c r="Y9186" s="1"/>
      <c r="Z9186" s="1"/>
    </row>
    <row r="9187">
      <c r="A9187" s="2" t="s">
        <v>9789</v>
      </c>
      <c r="B9187" s="1"/>
      <c r="C9187" s="1"/>
      <c r="D9187" s="1"/>
      <c r="E9187" s="1"/>
      <c r="F9187" s="1" t="str">
        <f>IFERROR(__xludf.DUMMYFUNCTION("""COMPUTED_VALUE"""),"2022-02-20 15:19:57 UTC")</f>
        <v>2022-02-20 15:19:57 UTC</v>
      </c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  <c r="W9187" s="1"/>
      <c r="X9187" s="1"/>
      <c r="Y9187" s="1"/>
      <c r="Z9187" s="1"/>
    </row>
    <row r="9188">
      <c r="A9188" s="2" t="s">
        <v>9790</v>
      </c>
      <c r="B9188" s="1"/>
      <c r="C9188" s="1"/>
      <c r="D9188" s="1"/>
      <c r="E9188" s="1"/>
      <c r="F9188" s="1" t="str">
        <f>IFERROR(__xludf.DUMMYFUNCTION("""COMPUTED_VALUE"""),"2022-02-20 13:46:52 UTC")</f>
        <v>2022-02-20 13:46:52 UTC</v>
      </c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  <c r="W9188" s="1"/>
      <c r="X9188" s="1"/>
      <c r="Y9188" s="1"/>
      <c r="Z9188" s="1"/>
    </row>
    <row r="9189">
      <c r="A9189" s="2" t="s">
        <v>9791</v>
      </c>
      <c r="B9189" s="1"/>
      <c r="C9189" s="1"/>
      <c r="D9189" s="1"/>
      <c r="E9189" s="1"/>
      <c r="F9189" s="1" t="str">
        <f>IFERROR(__xludf.DUMMYFUNCTION("""COMPUTED_VALUE"""),"2022-02-20 13:46:17 UTC")</f>
        <v>2022-02-20 13:46:17 UTC</v>
      </c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  <c r="W9189" s="1"/>
      <c r="X9189" s="1"/>
      <c r="Y9189" s="1"/>
      <c r="Z9189" s="1"/>
    </row>
    <row r="9190">
      <c r="A9190" s="2" t="s">
        <v>9792</v>
      </c>
      <c r="B9190" s="1"/>
      <c r="C9190" s="1"/>
      <c r="D9190" s="1"/>
      <c r="E9190" s="1"/>
      <c r="F9190" s="1" t="str">
        <f>IFERROR(__xludf.DUMMYFUNCTION("""COMPUTED_VALUE"""),"2022-02-20 11:13:38 UTC")</f>
        <v>2022-02-20 11:13:38 UTC</v>
      </c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  <c r="W9190" s="1"/>
      <c r="X9190" s="1"/>
      <c r="Y9190" s="1"/>
      <c r="Z9190" s="1"/>
    </row>
    <row r="9191">
      <c r="A9191" s="2" t="s">
        <v>9793</v>
      </c>
      <c r="B9191" s="1"/>
      <c r="C9191" s="1"/>
      <c r="D9191" s="1"/>
      <c r="E9191" s="1"/>
      <c r="F9191" s="1" t="str">
        <f>IFERROR(__xludf.DUMMYFUNCTION("""COMPUTED_VALUE"""),"2022-02-20 11:05:05 UTC")</f>
        <v>2022-02-20 11:05:05 UTC</v>
      </c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  <c r="W9191" s="1"/>
      <c r="X9191" s="1"/>
      <c r="Y9191" s="1"/>
      <c r="Z9191" s="1"/>
    </row>
    <row r="9192">
      <c r="A9192" s="2" t="s">
        <v>9794</v>
      </c>
      <c r="B9192" s="1"/>
      <c r="C9192" s="1"/>
      <c r="D9192" s="1"/>
      <c r="E9192" s="1"/>
      <c r="F9192" s="1" t="str">
        <f>IFERROR(__xludf.DUMMYFUNCTION("""COMPUTED_VALUE"""),"2022-02-20 08:10:35 UTC")</f>
        <v>2022-02-20 08:10:35 UTC</v>
      </c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  <c r="W9192" s="1"/>
      <c r="X9192" s="1"/>
      <c r="Y9192" s="1"/>
      <c r="Z9192" s="1"/>
    </row>
    <row r="9193">
      <c r="A9193" s="2" t="s">
        <v>9795</v>
      </c>
      <c r="B9193" s="1"/>
      <c r="C9193" s="1"/>
      <c r="D9193" s="1"/>
      <c r="E9193" s="1"/>
      <c r="F9193" s="1" t="str">
        <f>IFERROR(__xludf.DUMMYFUNCTION("""COMPUTED_VALUE"""),"2022-02-20 06:33:16 UTC")</f>
        <v>2022-02-20 06:33:16 UTC</v>
      </c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  <c r="V9193" s="1"/>
      <c r="W9193" s="1"/>
      <c r="X9193" s="1"/>
      <c r="Y9193" s="1"/>
      <c r="Z9193" s="1"/>
    </row>
    <row r="9194">
      <c r="A9194" s="2" t="s">
        <v>9796</v>
      </c>
      <c r="B9194" s="1"/>
      <c r="C9194" s="1"/>
      <c r="D9194" s="1"/>
      <c r="E9194" s="1"/>
      <c r="F9194" s="1" t="str">
        <f>IFERROR(__xludf.DUMMYFUNCTION("""COMPUTED_VALUE"""),"2022-02-20 06:08:58 UTC")</f>
        <v>2022-02-20 06:08:58 UTC</v>
      </c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  <c r="V9194" s="1"/>
      <c r="W9194" s="1"/>
      <c r="X9194" s="1"/>
      <c r="Y9194" s="1"/>
      <c r="Z9194" s="1"/>
    </row>
    <row r="9195">
      <c r="A9195" s="2" t="s">
        <v>9797</v>
      </c>
      <c r="B9195" s="1"/>
      <c r="C9195" s="1"/>
      <c r="D9195" s="1"/>
      <c r="E9195" s="1"/>
      <c r="F9195" s="1" t="str">
        <f>IFERROR(__xludf.DUMMYFUNCTION("""COMPUTED_VALUE"""),"2022-02-20 04:28:44 UTC")</f>
        <v>2022-02-20 04:28:44 UTC</v>
      </c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  <c r="V9195" s="1"/>
      <c r="W9195" s="1"/>
      <c r="X9195" s="1"/>
      <c r="Y9195" s="1"/>
      <c r="Z9195" s="1"/>
    </row>
    <row r="9196">
      <c r="A9196" s="2" t="s">
        <v>9798</v>
      </c>
      <c r="B9196" s="1"/>
      <c r="C9196" s="1"/>
      <c r="D9196" s="1"/>
      <c r="E9196" s="1"/>
      <c r="F9196" s="1" t="str">
        <f>IFERROR(__xludf.DUMMYFUNCTION("""COMPUTED_VALUE"""),"2022-02-20 03:52:52 UTC")</f>
        <v>2022-02-20 03:52:52 UTC</v>
      </c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  <c r="V9196" s="1"/>
      <c r="W9196" s="1"/>
      <c r="X9196" s="1"/>
      <c r="Y9196" s="1"/>
      <c r="Z9196" s="1"/>
    </row>
    <row r="9197">
      <c r="A9197" s="2" t="s">
        <v>9799</v>
      </c>
      <c r="B9197" s="1"/>
      <c r="C9197" s="1"/>
      <c r="D9197" s="1"/>
      <c r="E9197" s="1"/>
      <c r="F9197" s="1" t="str">
        <f>IFERROR(__xludf.DUMMYFUNCTION("""COMPUTED_VALUE"""),"2022-02-19 15:57:28 UTC")</f>
        <v>2022-02-19 15:57:28 UTC</v>
      </c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  <c r="V9197" s="1"/>
      <c r="W9197" s="1"/>
      <c r="X9197" s="1"/>
      <c r="Y9197" s="1"/>
      <c r="Z9197" s="1"/>
    </row>
    <row r="9198">
      <c r="A9198" s="2" t="s">
        <v>9800</v>
      </c>
      <c r="B9198" s="1"/>
      <c r="C9198" s="1"/>
      <c r="D9198" s="1"/>
      <c r="E9198" s="1"/>
      <c r="F9198" s="1" t="str">
        <f>IFERROR(__xludf.DUMMYFUNCTION("""COMPUTED_VALUE"""),"2022-02-19 14:51:55 UTC")</f>
        <v>2022-02-19 14:51:55 UTC</v>
      </c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  <c r="V9198" s="1"/>
      <c r="W9198" s="1"/>
      <c r="X9198" s="1"/>
      <c r="Y9198" s="1"/>
      <c r="Z9198" s="1"/>
    </row>
    <row r="9199">
      <c r="A9199" s="2" t="s">
        <v>9801</v>
      </c>
      <c r="B9199" s="1"/>
      <c r="C9199" s="1"/>
      <c r="D9199" s="1"/>
      <c r="E9199" s="1"/>
      <c r="F9199" s="1" t="str">
        <f>IFERROR(__xludf.DUMMYFUNCTION("""COMPUTED_VALUE"""),"2022-02-19 14:51:52 UTC")</f>
        <v>2022-02-19 14:51:52 UTC</v>
      </c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  <c r="V9199" s="1"/>
      <c r="W9199" s="1"/>
      <c r="X9199" s="1"/>
      <c r="Y9199" s="1"/>
      <c r="Z9199" s="1"/>
    </row>
    <row r="9200">
      <c r="A9200" s="2" t="s">
        <v>9802</v>
      </c>
      <c r="B9200" s="1"/>
      <c r="C9200" s="1"/>
      <c r="D9200" s="1"/>
      <c r="E9200" s="1"/>
      <c r="F9200" s="1" t="str">
        <f>IFERROR(__xludf.DUMMYFUNCTION("""COMPUTED_VALUE"""),"2022-02-19 14:49:51 UTC")</f>
        <v>2022-02-19 14:49:51 UTC</v>
      </c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  <c r="V9200" s="1"/>
      <c r="W9200" s="1"/>
      <c r="X9200" s="1"/>
      <c r="Y9200" s="1"/>
      <c r="Z9200" s="1"/>
    </row>
    <row r="9201">
      <c r="A9201" s="2" t="s">
        <v>9803</v>
      </c>
      <c r="B9201" s="1"/>
      <c r="C9201" s="1"/>
      <c r="D9201" s="1"/>
      <c r="E9201" s="1"/>
      <c r="F9201" s="1" t="str">
        <f>IFERROR(__xludf.DUMMYFUNCTION("""COMPUTED_VALUE"""),"2022-02-19 14:47:56 UTC")</f>
        <v>2022-02-19 14:47:56 UTC</v>
      </c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  <c r="V9201" s="1"/>
      <c r="W9201" s="1"/>
      <c r="X9201" s="1"/>
      <c r="Y9201" s="1"/>
      <c r="Z9201" s="1"/>
    </row>
    <row r="9202">
      <c r="A9202" s="2" t="s">
        <v>9804</v>
      </c>
      <c r="B9202" s="1"/>
      <c r="C9202" s="1"/>
      <c r="D9202" s="1"/>
      <c r="E9202" s="1"/>
      <c r="F9202" s="1" t="str">
        <f>IFERROR(__xludf.DUMMYFUNCTION("""COMPUTED_VALUE"""),"2022-02-19 14:39:29 UTC")</f>
        <v>2022-02-19 14:39:29 UTC</v>
      </c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  <c r="W9202" s="1"/>
      <c r="X9202" s="1"/>
      <c r="Y9202" s="1"/>
      <c r="Z9202" s="1"/>
    </row>
    <row r="9203">
      <c r="A9203" s="2" t="s">
        <v>9805</v>
      </c>
      <c r="B9203" s="1"/>
      <c r="C9203" s="1"/>
      <c r="D9203" s="1"/>
      <c r="E9203" s="1"/>
      <c r="F9203" s="1" t="str">
        <f>IFERROR(__xludf.DUMMYFUNCTION("""COMPUTED_VALUE"""),"2022-02-19 09:28:37 UTC")</f>
        <v>2022-02-19 09:28:37 UTC</v>
      </c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  <c r="V9203" s="1"/>
      <c r="W9203" s="1"/>
      <c r="X9203" s="1"/>
      <c r="Y9203" s="1"/>
      <c r="Z9203" s="1"/>
    </row>
    <row r="9204">
      <c r="A9204" s="2" t="s">
        <v>9806</v>
      </c>
      <c r="B9204" s="1"/>
      <c r="C9204" s="1"/>
      <c r="D9204" s="1"/>
      <c r="E9204" s="1"/>
      <c r="F9204" s="1" t="str">
        <f>IFERROR(__xludf.DUMMYFUNCTION("""COMPUTED_VALUE"""),"2022-02-19 06:11:04 UTC")</f>
        <v>2022-02-19 06:11:04 UTC</v>
      </c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V9204" s="1"/>
      <c r="W9204" s="1"/>
      <c r="X9204" s="1"/>
      <c r="Y9204" s="1"/>
      <c r="Z9204" s="1"/>
    </row>
    <row r="9205">
      <c r="A9205" s="2" t="s">
        <v>9807</v>
      </c>
      <c r="B9205" s="1"/>
      <c r="C9205" s="1"/>
      <c r="D9205" s="1"/>
      <c r="E9205" s="1"/>
      <c r="F9205" s="1" t="str">
        <f>IFERROR(__xludf.DUMMYFUNCTION("""COMPUTED_VALUE"""),"2022-02-19 05:31:45 UTC")</f>
        <v>2022-02-19 05:31:45 UTC</v>
      </c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  <c r="W9205" s="1"/>
      <c r="X9205" s="1"/>
      <c r="Y9205" s="1"/>
      <c r="Z9205" s="1"/>
    </row>
    <row r="9206">
      <c r="A9206" s="2" t="s">
        <v>9808</v>
      </c>
      <c r="B9206" s="1"/>
      <c r="C9206" s="1"/>
      <c r="D9206" s="1"/>
      <c r="E9206" s="1"/>
      <c r="F9206" s="1" t="str">
        <f>IFERROR(__xludf.DUMMYFUNCTION("""COMPUTED_VALUE"""),"2022-02-19 04:54:00 UTC")</f>
        <v>2022-02-19 04:54:00 UTC</v>
      </c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  <c r="W9206" s="1"/>
      <c r="X9206" s="1"/>
      <c r="Y9206" s="1"/>
      <c r="Z9206" s="1"/>
    </row>
    <row r="9207">
      <c r="A9207" s="2" t="s">
        <v>9809</v>
      </c>
      <c r="B9207" s="1"/>
      <c r="C9207" s="1"/>
      <c r="D9207" s="1"/>
      <c r="E9207" s="1"/>
      <c r="F9207" s="1" t="str">
        <f>IFERROR(__xludf.DUMMYFUNCTION("""COMPUTED_VALUE"""),"2022-02-19 04:14:56 UTC")</f>
        <v>2022-02-19 04:14:56 UTC</v>
      </c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V9207" s="1"/>
      <c r="W9207" s="1"/>
      <c r="X9207" s="1"/>
      <c r="Y9207" s="1"/>
      <c r="Z9207" s="1"/>
    </row>
    <row r="9208">
      <c r="A9208" s="2" t="s">
        <v>9810</v>
      </c>
      <c r="B9208" s="1"/>
      <c r="C9208" s="1"/>
      <c r="D9208" s="1"/>
      <c r="E9208" s="1"/>
      <c r="F9208" s="1" t="str">
        <f>IFERROR(__xludf.DUMMYFUNCTION("""COMPUTED_VALUE"""),"2022-02-19 04:08:00 UTC")</f>
        <v>2022-02-19 04:08:00 UTC</v>
      </c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  <c r="W9208" s="1"/>
      <c r="X9208" s="1"/>
      <c r="Y9208" s="1"/>
      <c r="Z9208" s="1"/>
    </row>
    <row r="9209">
      <c r="A9209" s="2" t="s">
        <v>9811</v>
      </c>
      <c r="B9209" s="1"/>
      <c r="C9209" s="1"/>
      <c r="D9209" s="1"/>
      <c r="E9209" s="1"/>
      <c r="F9209" s="1" t="str">
        <f>IFERROR(__xludf.DUMMYFUNCTION("""COMPUTED_VALUE"""),"2022-02-18 17:01:23 UTC")</f>
        <v>2022-02-18 17:01:23 UTC</v>
      </c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  <c r="W9209" s="1"/>
      <c r="X9209" s="1"/>
      <c r="Y9209" s="1"/>
      <c r="Z9209" s="1"/>
    </row>
    <row r="9210">
      <c r="A9210" s="2" t="s">
        <v>9812</v>
      </c>
      <c r="B9210" s="1"/>
      <c r="C9210" s="1"/>
      <c r="D9210" s="1"/>
      <c r="E9210" s="1"/>
      <c r="F9210" s="1" t="str">
        <f>IFERROR(__xludf.DUMMYFUNCTION("""COMPUTED_VALUE"""),"2022-02-18 16:45:24 UTC")</f>
        <v>2022-02-18 16:45:24 UTC</v>
      </c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  <c r="W9210" s="1"/>
      <c r="X9210" s="1"/>
      <c r="Y9210" s="1"/>
      <c r="Z9210" s="1"/>
    </row>
    <row r="9211">
      <c r="A9211" s="2" t="s">
        <v>9813</v>
      </c>
      <c r="B9211" s="1"/>
      <c r="C9211" s="1"/>
      <c r="D9211" s="1"/>
      <c r="E9211" s="1"/>
      <c r="F9211" s="1" t="str">
        <f>IFERROR(__xludf.DUMMYFUNCTION("""COMPUTED_VALUE"""),"2022-02-18 16:08:18 UTC")</f>
        <v>2022-02-18 16:08:18 UTC</v>
      </c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  <c r="W9211" s="1"/>
      <c r="X9211" s="1"/>
      <c r="Y9211" s="1"/>
      <c r="Z9211" s="1"/>
    </row>
    <row r="9212">
      <c r="A9212" s="2" t="s">
        <v>9814</v>
      </c>
      <c r="B9212" s="1"/>
      <c r="C9212" s="1"/>
      <c r="D9212" s="1"/>
      <c r="E9212" s="1"/>
      <c r="F9212" s="1" t="str">
        <f>IFERROR(__xludf.DUMMYFUNCTION("""COMPUTED_VALUE"""),"2022-02-18 15:30:52 UTC")</f>
        <v>2022-02-18 15:30:52 UTC</v>
      </c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  <c r="V9212" s="1"/>
      <c r="W9212" s="1"/>
      <c r="X9212" s="1"/>
      <c r="Y9212" s="1"/>
      <c r="Z9212" s="1"/>
    </row>
    <row r="9213">
      <c r="A9213" s="2" t="s">
        <v>9815</v>
      </c>
      <c r="B9213" s="1"/>
      <c r="C9213" s="1"/>
      <c r="D9213" s="1"/>
      <c r="E9213" s="1"/>
      <c r="F9213" s="1" t="str">
        <f>IFERROR(__xludf.DUMMYFUNCTION("""COMPUTED_VALUE"""),"2022-02-18 14:20:24 UTC")</f>
        <v>2022-02-18 14:20:24 UTC</v>
      </c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  <c r="V9213" s="1"/>
      <c r="W9213" s="1"/>
      <c r="X9213" s="1"/>
      <c r="Y9213" s="1"/>
      <c r="Z9213" s="1"/>
    </row>
    <row r="9214">
      <c r="A9214" s="2" t="s">
        <v>9816</v>
      </c>
      <c r="B9214" s="1"/>
      <c r="C9214" s="1"/>
      <c r="D9214" s="1"/>
      <c r="E9214" s="1"/>
      <c r="F9214" s="1" t="str">
        <f>IFERROR(__xludf.DUMMYFUNCTION("""COMPUTED_VALUE"""),"2022-02-18 13:06:43 UTC")</f>
        <v>2022-02-18 13:06:43 UTC</v>
      </c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  <c r="V9214" s="1"/>
      <c r="W9214" s="1"/>
      <c r="X9214" s="1"/>
      <c r="Y9214" s="1"/>
      <c r="Z9214" s="1"/>
    </row>
    <row r="9215">
      <c r="A9215" s="2" t="s">
        <v>9817</v>
      </c>
      <c r="B9215" s="1"/>
      <c r="C9215" s="1"/>
      <c r="D9215" s="1"/>
      <c r="E9215" s="1"/>
      <c r="F9215" s="1" t="str">
        <f>IFERROR(__xludf.DUMMYFUNCTION("""COMPUTED_VALUE"""),"2022-02-18 11:57:46 UTC")</f>
        <v>2022-02-18 11:57:46 UTC</v>
      </c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  <c r="V9215" s="1"/>
      <c r="W9215" s="1"/>
      <c r="X9215" s="1"/>
      <c r="Y9215" s="1"/>
      <c r="Z9215" s="1"/>
    </row>
    <row r="9216">
      <c r="A9216" s="2" t="s">
        <v>9818</v>
      </c>
      <c r="B9216" s="1"/>
      <c r="C9216" s="1"/>
      <c r="D9216" s="1"/>
      <c r="E9216" s="1"/>
      <c r="F9216" s="1" t="str">
        <f>IFERROR(__xludf.DUMMYFUNCTION("""COMPUTED_VALUE"""),"2022-02-18 11:31:31 UTC")</f>
        <v>2022-02-18 11:31:31 UTC</v>
      </c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  <c r="V9216" s="1"/>
      <c r="W9216" s="1"/>
      <c r="X9216" s="1"/>
      <c r="Y9216" s="1"/>
      <c r="Z9216" s="1"/>
    </row>
    <row r="9217">
      <c r="A9217" s="2" t="s">
        <v>9819</v>
      </c>
      <c r="B9217" s="1"/>
      <c r="C9217" s="1"/>
      <c r="D9217" s="1"/>
      <c r="E9217" s="1"/>
      <c r="F9217" s="1" t="str">
        <f>IFERROR(__xludf.DUMMYFUNCTION("""COMPUTED_VALUE"""),"2022-02-18 11:00:20 UTC")</f>
        <v>2022-02-18 11:00:20 UTC</v>
      </c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  <c r="V9217" s="1"/>
      <c r="W9217" s="1"/>
      <c r="X9217" s="1"/>
      <c r="Y9217" s="1"/>
      <c r="Z9217" s="1"/>
    </row>
    <row r="9218">
      <c r="A9218" s="2" t="s">
        <v>9820</v>
      </c>
      <c r="B9218" s="1"/>
      <c r="C9218" s="1"/>
      <c r="D9218" s="1"/>
      <c r="E9218" s="1"/>
      <c r="F9218" s="1" t="str">
        <f>IFERROR(__xludf.DUMMYFUNCTION("""COMPUTED_VALUE"""),"2022-02-18 10:34:06 UTC")</f>
        <v>2022-02-18 10:34:06 UTC</v>
      </c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  <c r="V9218" s="1"/>
      <c r="W9218" s="1"/>
      <c r="X9218" s="1"/>
      <c r="Y9218" s="1"/>
      <c r="Z9218" s="1"/>
    </row>
    <row r="9219">
      <c r="A9219" s="2" t="s">
        <v>9821</v>
      </c>
      <c r="B9219" s="1"/>
      <c r="C9219" s="1"/>
      <c r="D9219" s="1"/>
      <c r="E9219" s="1"/>
      <c r="F9219" s="1" t="str">
        <f>IFERROR(__xludf.DUMMYFUNCTION("""COMPUTED_VALUE"""),"2022-02-18 10:24:30 UTC")</f>
        <v>2022-02-18 10:24:30 UTC</v>
      </c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  <c r="V9219" s="1"/>
      <c r="W9219" s="1"/>
      <c r="X9219" s="1"/>
      <c r="Y9219" s="1"/>
      <c r="Z9219" s="1"/>
    </row>
    <row r="9220">
      <c r="A9220" s="2" t="s">
        <v>9822</v>
      </c>
      <c r="B9220" s="1"/>
      <c r="C9220" s="1"/>
      <c r="D9220" s="1"/>
      <c r="E9220" s="1"/>
      <c r="F9220" s="1" t="str">
        <f>IFERROR(__xludf.DUMMYFUNCTION("""COMPUTED_VALUE"""),"2022-02-18 10:08:13 UTC")</f>
        <v>2022-02-18 10:08:13 UTC</v>
      </c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  <c r="V9220" s="1"/>
      <c r="W9220" s="1"/>
      <c r="X9220" s="1"/>
      <c r="Y9220" s="1"/>
      <c r="Z9220" s="1"/>
    </row>
    <row r="9221">
      <c r="A9221" s="2" t="s">
        <v>9823</v>
      </c>
      <c r="B9221" s="1"/>
      <c r="C9221" s="1"/>
      <c r="D9221" s="1"/>
      <c r="E9221" s="1"/>
      <c r="F9221" s="1" t="str">
        <f>IFERROR(__xludf.DUMMYFUNCTION("""COMPUTED_VALUE"""),"2022-02-18 09:51:21 UTC")</f>
        <v>2022-02-18 09:51:21 UTC</v>
      </c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  <c r="V9221" s="1"/>
      <c r="W9221" s="1"/>
      <c r="X9221" s="1"/>
      <c r="Y9221" s="1"/>
      <c r="Z9221" s="1"/>
    </row>
    <row r="9222">
      <c r="A9222" s="2" t="s">
        <v>9824</v>
      </c>
      <c r="B9222" s="1"/>
      <c r="C9222" s="1"/>
      <c r="D9222" s="1"/>
      <c r="E9222" s="1"/>
      <c r="F9222" s="1" t="str">
        <f>IFERROR(__xludf.DUMMYFUNCTION("""COMPUTED_VALUE"""),"2022-02-18 09:29:36 UTC")</f>
        <v>2022-02-18 09:29:36 UTC</v>
      </c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  <c r="W9222" s="1"/>
      <c r="X9222" s="1"/>
      <c r="Y9222" s="1"/>
      <c r="Z9222" s="1"/>
    </row>
    <row r="9223">
      <c r="A9223" s="2" t="s">
        <v>9825</v>
      </c>
      <c r="B9223" s="1"/>
      <c r="C9223" s="1"/>
      <c r="D9223" s="1"/>
      <c r="E9223" s="1"/>
      <c r="F9223" s="1" t="str">
        <f>IFERROR(__xludf.DUMMYFUNCTION("""COMPUTED_VALUE"""),"2022-02-18 09:21:16 UTC")</f>
        <v>2022-02-18 09:21:16 UTC</v>
      </c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  <c r="W9223" s="1"/>
      <c r="X9223" s="1"/>
      <c r="Y9223" s="1"/>
      <c r="Z9223" s="1"/>
    </row>
    <row r="9224">
      <c r="A9224" s="2" t="s">
        <v>9826</v>
      </c>
      <c r="B9224" s="1"/>
      <c r="C9224" s="1"/>
      <c r="D9224" s="1"/>
      <c r="E9224" s="1"/>
      <c r="F9224" s="1" t="str">
        <f>IFERROR(__xludf.DUMMYFUNCTION("""COMPUTED_VALUE"""),"2022-02-18 09:14:47 UTC")</f>
        <v>2022-02-18 09:14:47 UTC</v>
      </c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  <c r="W9224" s="1"/>
      <c r="X9224" s="1"/>
      <c r="Y9224" s="1"/>
      <c r="Z9224" s="1"/>
    </row>
    <row r="9225">
      <c r="A9225" s="2" t="s">
        <v>9827</v>
      </c>
      <c r="B9225" s="1"/>
      <c r="C9225" s="1"/>
      <c r="D9225" s="1"/>
      <c r="E9225" s="1"/>
      <c r="F9225" s="1" t="str">
        <f>IFERROR(__xludf.DUMMYFUNCTION("""COMPUTED_VALUE"""),"2022-02-18 09:14:28 UTC")</f>
        <v>2022-02-18 09:14:28 UTC</v>
      </c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  <c r="W9225" s="1"/>
      <c r="X9225" s="1"/>
      <c r="Y9225" s="1"/>
      <c r="Z9225" s="1"/>
    </row>
    <row r="9226">
      <c r="A9226" s="2" t="s">
        <v>9828</v>
      </c>
      <c r="B9226" s="1"/>
      <c r="C9226" s="1"/>
      <c r="D9226" s="1"/>
      <c r="E9226" s="1"/>
      <c r="F9226" s="1" t="str">
        <f>IFERROR(__xludf.DUMMYFUNCTION("""COMPUTED_VALUE"""),"2022-02-18 09:11:35 UTC")</f>
        <v>2022-02-18 09:11:35 UTC</v>
      </c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  <c r="W9226" s="1"/>
      <c r="X9226" s="1"/>
      <c r="Y9226" s="1"/>
      <c r="Z9226" s="1"/>
    </row>
    <row r="9227">
      <c r="A9227" s="2" t="s">
        <v>9829</v>
      </c>
      <c r="B9227" s="1"/>
      <c r="C9227" s="1"/>
      <c r="D9227" s="1"/>
      <c r="E9227" s="1"/>
      <c r="F9227" s="1" t="str">
        <f>IFERROR(__xludf.DUMMYFUNCTION("""COMPUTED_VALUE"""),"2022-02-18 09:11:10 UTC")</f>
        <v>2022-02-18 09:11:10 UTC</v>
      </c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  <c r="W9227" s="1"/>
      <c r="X9227" s="1"/>
      <c r="Y9227" s="1"/>
      <c r="Z9227" s="1"/>
    </row>
    <row r="9228">
      <c r="A9228" s="2" t="s">
        <v>9830</v>
      </c>
      <c r="B9228" s="1"/>
      <c r="C9228" s="1"/>
      <c r="D9228" s="1"/>
      <c r="E9228" s="1"/>
      <c r="F9228" s="1" t="str">
        <f>IFERROR(__xludf.DUMMYFUNCTION("""COMPUTED_VALUE"""),"2022-02-18 08:44:50 UTC")</f>
        <v>2022-02-18 08:44:50 UTC</v>
      </c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  <c r="W9228" s="1"/>
      <c r="X9228" s="1"/>
      <c r="Y9228" s="1"/>
      <c r="Z9228" s="1"/>
    </row>
    <row r="9229">
      <c r="A9229" s="2" t="s">
        <v>9831</v>
      </c>
      <c r="B9229" s="1"/>
      <c r="C9229" s="1"/>
      <c r="D9229" s="1"/>
      <c r="E9229" s="1"/>
      <c r="F9229" s="1" t="str">
        <f>IFERROR(__xludf.DUMMYFUNCTION("""COMPUTED_VALUE"""),"2022-02-18 08:41:42 UTC")</f>
        <v>2022-02-18 08:41:42 UTC</v>
      </c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  <c r="W9229" s="1"/>
      <c r="X9229" s="1"/>
      <c r="Y9229" s="1"/>
      <c r="Z9229" s="1"/>
    </row>
    <row r="9230">
      <c r="A9230" s="2" t="s">
        <v>9832</v>
      </c>
      <c r="B9230" s="1"/>
      <c r="C9230" s="1"/>
      <c r="D9230" s="1"/>
      <c r="E9230" s="1"/>
      <c r="F9230" s="1" t="str">
        <f>IFERROR(__xludf.DUMMYFUNCTION("""COMPUTED_VALUE"""),"2022-02-18 05:56:40 UTC")</f>
        <v>2022-02-18 05:56:40 UTC</v>
      </c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  <c r="W9230" s="1"/>
      <c r="X9230" s="1"/>
      <c r="Y9230" s="1"/>
      <c r="Z9230" s="1"/>
    </row>
    <row r="9231">
      <c r="A9231" s="2" t="s">
        <v>9833</v>
      </c>
      <c r="B9231" s="1"/>
      <c r="C9231" s="1"/>
      <c r="D9231" s="1"/>
      <c r="E9231" s="1"/>
      <c r="F9231" s="1" t="str">
        <f>IFERROR(__xludf.DUMMYFUNCTION("""COMPUTED_VALUE"""),"2022-02-18 05:56:17 UTC")</f>
        <v>2022-02-18 05:56:17 UTC</v>
      </c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  <c r="W9231" s="1"/>
      <c r="X9231" s="1"/>
      <c r="Y9231" s="1"/>
      <c r="Z9231" s="1"/>
    </row>
    <row r="9232">
      <c r="A9232" s="2" t="s">
        <v>9834</v>
      </c>
      <c r="B9232" s="1"/>
      <c r="C9232" s="1"/>
      <c r="D9232" s="1"/>
      <c r="E9232" s="1"/>
      <c r="F9232" s="1" t="str">
        <f>IFERROR(__xludf.DUMMYFUNCTION("""COMPUTED_VALUE"""),"2022-02-18 05:54:21 UTC")</f>
        <v>2022-02-18 05:54:21 UTC</v>
      </c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  <c r="W9232" s="1"/>
      <c r="X9232" s="1"/>
      <c r="Y9232" s="1"/>
      <c r="Z9232" s="1"/>
    </row>
    <row r="9233">
      <c r="A9233" s="2" t="s">
        <v>9835</v>
      </c>
      <c r="B9233" s="1"/>
      <c r="C9233" s="1"/>
      <c r="D9233" s="1"/>
      <c r="E9233" s="1"/>
      <c r="F9233" s="1" t="str">
        <f>IFERROR(__xludf.DUMMYFUNCTION("""COMPUTED_VALUE"""),"2022-02-18 01:38:03 UTC")</f>
        <v>2022-02-18 01:38:03 UTC</v>
      </c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  <c r="V9233" s="1"/>
      <c r="W9233" s="1"/>
      <c r="X9233" s="1"/>
      <c r="Y9233" s="1"/>
      <c r="Z9233" s="1"/>
    </row>
    <row r="9234">
      <c r="A9234" s="2" t="s">
        <v>9836</v>
      </c>
      <c r="B9234" s="1"/>
      <c r="C9234" s="1"/>
      <c r="D9234" s="1"/>
      <c r="E9234" s="1"/>
      <c r="F9234" s="1" t="str">
        <f>IFERROR(__xludf.DUMMYFUNCTION("""COMPUTED_VALUE"""),"2022-02-18 00:51:53 UTC")</f>
        <v>2022-02-18 00:51:53 UTC</v>
      </c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  <c r="V9234" s="1"/>
      <c r="W9234" s="1"/>
      <c r="X9234" s="1"/>
      <c r="Y9234" s="1"/>
      <c r="Z9234" s="1"/>
    </row>
    <row r="9235">
      <c r="A9235" s="2" t="s">
        <v>9837</v>
      </c>
      <c r="B9235" s="1"/>
      <c r="C9235" s="1"/>
      <c r="D9235" s="1"/>
      <c r="E9235" s="1"/>
      <c r="F9235" s="1" t="str">
        <f>IFERROR(__xludf.DUMMYFUNCTION("""COMPUTED_VALUE"""),"2022-02-17 23:50:31 UTC")</f>
        <v>2022-02-17 23:50:31 UTC</v>
      </c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  <c r="W9235" s="1"/>
      <c r="X9235" s="1"/>
      <c r="Y9235" s="1"/>
      <c r="Z9235" s="1"/>
    </row>
    <row r="9236">
      <c r="A9236" s="2" t="s">
        <v>9838</v>
      </c>
      <c r="B9236" s="1"/>
      <c r="C9236" s="1"/>
      <c r="D9236" s="1"/>
      <c r="E9236" s="1"/>
      <c r="F9236" s="1" t="str">
        <f>IFERROR(__xludf.DUMMYFUNCTION("""COMPUTED_VALUE"""),"2022-02-17 19:23:09 UTC")</f>
        <v>2022-02-17 19:23:09 UTC</v>
      </c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  <c r="W9236" s="1"/>
      <c r="X9236" s="1"/>
      <c r="Y9236" s="1"/>
      <c r="Z9236" s="1"/>
    </row>
    <row r="9237">
      <c r="A9237" s="2" t="s">
        <v>9839</v>
      </c>
      <c r="B9237" s="1"/>
      <c r="C9237" s="1"/>
      <c r="D9237" s="1"/>
      <c r="E9237" s="1"/>
      <c r="F9237" s="1" t="str">
        <f>IFERROR(__xludf.DUMMYFUNCTION("""COMPUTED_VALUE"""),"2022-02-17 19:12:50 UTC")</f>
        <v>2022-02-17 19:12:50 UTC</v>
      </c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  <c r="V9237" s="1"/>
      <c r="W9237" s="1"/>
      <c r="X9237" s="1"/>
      <c r="Y9237" s="1"/>
      <c r="Z9237" s="1"/>
    </row>
    <row r="9238">
      <c r="A9238" s="2" t="s">
        <v>9840</v>
      </c>
      <c r="B9238" s="1"/>
      <c r="C9238" s="1"/>
      <c r="D9238" s="1"/>
      <c r="E9238" s="1"/>
      <c r="F9238" s="1" t="str">
        <f>IFERROR(__xludf.DUMMYFUNCTION("""COMPUTED_VALUE"""),"2022-02-17 16:22:19 UTC")</f>
        <v>2022-02-17 16:22:19 UTC</v>
      </c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  <c r="W9238" s="1"/>
      <c r="X9238" s="1"/>
      <c r="Y9238" s="1"/>
      <c r="Z9238" s="1"/>
    </row>
    <row r="9239">
      <c r="A9239" s="2" t="s">
        <v>9841</v>
      </c>
      <c r="B9239" s="1"/>
      <c r="C9239" s="1"/>
      <c r="D9239" s="1"/>
      <c r="E9239" s="1"/>
      <c r="F9239" s="1" t="str">
        <f>IFERROR(__xludf.DUMMYFUNCTION("""COMPUTED_VALUE"""),"2022-02-17 15:55:49 UTC")</f>
        <v>2022-02-17 15:55:49 UTC</v>
      </c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  <c r="W9239" s="1"/>
      <c r="X9239" s="1"/>
      <c r="Y9239" s="1"/>
      <c r="Z9239" s="1"/>
    </row>
    <row r="9240">
      <c r="A9240" s="2" t="s">
        <v>9842</v>
      </c>
      <c r="B9240" s="1"/>
      <c r="C9240" s="1"/>
      <c r="D9240" s="1"/>
      <c r="E9240" s="1"/>
      <c r="F9240" s="1" t="str">
        <f>IFERROR(__xludf.DUMMYFUNCTION("""COMPUTED_VALUE"""),"2022-02-17 14:17:46 UTC")</f>
        <v>2022-02-17 14:17:46 UTC</v>
      </c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  <c r="W9240" s="1"/>
      <c r="X9240" s="1"/>
      <c r="Y9240" s="1"/>
      <c r="Z9240" s="1"/>
    </row>
    <row r="9241">
      <c r="A9241" s="2" t="s">
        <v>9843</v>
      </c>
      <c r="B9241" s="1"/>
      <c r="C9241" s="1"/>
      <c r="D9241" s="1"/>
      <c r="E9241" s="1"/>
      <c r="F9241" s="1" t="str">
        <f>IFERROR(__xludf.DUMMYFUNCTION("""COMPUTED_VALUE"""),"2022-02-17 13:30:09 UTC")</f>
        <v>2022-02-17 13:30:09 UTC</v>
      </c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  <c r="W9241" s="1"/>
      <c r="X9241" s="1"/>
      <c r="Y9241" s="1"/>
      <c r="Z9241" s="1"/>
    </row>
    <row r="9242">
      <c r="A9242" s="2" t="s">
        <v>9844</v>
      </c>
      <c r="B9242" s="1"/>
      <c r="C9242" s="1"/>
      <c r="D9242" s="1"/>
      <c r="E9242" s="1"/>
      <c r="F9242" s="1" t="str">
        <f>IFERROR(__xludf.DUMMYFUNCTION("""COMPUTED_VALUE"""),"2022-02-17 13:21:24 UTC")</f>
        <v>2022-02-17 13:21:24 UTC</v>
      </c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  <c r="W9242" s="1"/>
      <c r="X9242" s="1"/>
      <c r="Y9242" s="1"/>
      <c r="Z9242" s="1"/>
    </row>
    <row r="9243">
      <c r="A9243" s="2" t="s">
        <v>9845</v>
      </c>
      <c r="B9243" s="1"/>
      <c r="C9243" s="1"/>
      <c r="D9243" s="1"/>
      <c r="E9243" s="1"/>
      <c r="F9243" s="1" t="str">
        <f>IFERROR(__xludf.DUMMYFUNCTION("""COMPUTED_VALUE"""),"2022-02-17 11:44:22 UTC")</f>
        <v>2022-02-17 11:44:22 UTC</v>
      </c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  <c r="W9243" s="1"/>
      <c r="X9243" s="1"/>
      <c r="Y9243" s="1"/>
      <c r="Z9243" s="1"/>
    </row>
    <row r="9244">
      <c r="A9244" s="2" t="s">
        <v>9846</v>
      </c>
      <c r="B9244" s="1"/>
      <c r="C9244" s="1"/>
      <c r="D9244" s="1"/>
      <c r="E9244" s="1"/>
      <c r="F9244" s="1" t="str">
        <f>IFERROR(__xludf.DUMMYFUNCTION("""COMPUTED_VALUE"""),"2022-02-17 08:08:24 UTC")</f>
        <v>2022-02-17 08:08:24 UTC</v>
      </c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  <c r="W9244" s="1"/>
      <c r="X9244" s="1"/>
      <c r="Y9244" s="1"/>
      <c r="Z9244" s="1"/>
    </row>
    <row r="9245">
      <c r="A9245" s="2" t="s">
        <v>9847</v>
      </c>
      <c r="B9245" s="1"/>
      <c r="C9245" s="1"/>
      <c r="D9245" s="1"/>
      <c r="E9245" s="1"/>
      <c r="F9245" s="1" t="str">
        <f>IFERROR(__xludf.DUMMYFUNCTION("""COMPUTED_VALUE"""),"2022-02-17 06:29:08 UTC")</f>
        <v>2022-02-17 06:29:08 UTC</v>
      </c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  <c r="W9245" s="1"/>
      <c r="X9245" s="1"/>
      <c r="Y9245" s="1"/>
      <c r="Z9245" s="1"/>
    </row>
    <row r="9246">
      <c r="A9246" s="2" t="s">
        <v>9848</v>
      </c>
      <c r="B9246" s="1"/>
      <c r="C9246" s="1"/>
      <c r="D9246" s="1"/>
      <c r="E9246" s="1"/>
      <c r="F9246" s="1" t="str">
        <f>IFERROR(__xludf.DUMMYFUNCTION("""COMPUTED_VALUE"""),"2022-02-17 06:22:41 UTC")</f>
        <v>2022-02-17 06:22:41 UTC</v>
      </c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  <c r="V9246" s="1"/>
      <c r="W9246" s="1"/>
      <c r="X9246" s="1"/>
      <c r="Y9246" s="1"/>
      <c r="Z9246" s="1"/>
    </row>
    <row r="9247">
      <c r="A9247" s="2" t="s">
        <v>9849</v>
      </c>
      <c r="B9247" s="1"/>
      <c r="C9247" s="1"/>
      <c r="D9247" s="1"/>
      <c r="E9247" s="1"/>
      <c r="F9247" s="1" t="str">
        <f>IFERROR(__xludf.DUMMYFUNCTION("""COMPUTED_VALUE"""),"2022-02-17 06:21:21 UTC")</f>
        <v>2022-02-17 06:21:21 UTC</v>
      </c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  <c r="W9247" s="1"/>
      <c r="X9247" s="1"/>
      <c r="Y9247" s="1"/>
      <c r="Z9247" s="1"/>
    </row>
    <row r="9248">
      <c r="A9248" s="2" t="s">
        <v>9850</v>
      </c>
      <c r="B9248" s="1"/>
      <c r="C9248" s="1"/>
      <c r="D9248" s="1"/>
      <c r="E9248" s="1"/>
      <c r="F9248" s="1" t="str">
        <f>IFERROR(__xludf.DUMMYFUNCTION("""COMPUTED_VALUE"""),"2022-02-17 06:13:14 UTC")</f>
        <v>2022-02-17 06:13:14 UTC</v>
      </c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  <c r="W9248" s="1"/>
      <c r="X9248" s="1"/>
      <c r="Y9248" s="1"/>
      <c r="Z9248" s="1"/>
    </row>
    <row r="9249">
      <c r="A9249" s="2" t="s">
        <v>9851</v>
      </c>
      <c r="B9249" s="1"/>
      <c r="C9249" s="1"/>
      <c r="D9249" s="1"/>
      <c r="E9249" s="1"/>
      <c r="F9249" s="1" t="str">
        <f>IFERROR(__xludf.DUMMYFUNCTION("""COMPUTED_VALUE"""),"2022-02-17 06:13:12 UTC")</f>
        <v>2022-02-17 06:13:12 UTC</v>
      </c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  <c r="W9249" s="1"/>
      <c r="X9249" s="1"/>
      <c r="Y9249" s="1"/>
      <c r="Z9249" s="1"/>
    </row>
    <row r="9250">
      <c r="A9250" s="2" t="s">
        <v>9852</v>
      </c>
      <c r="B9250" s="1"/>
      <c r="C9250" s="1"/>
      <c r="D9250" s="1"/>
      <c r="E9250" s="1"/>
      <c r="F9250" s="1" t="str">
        <f>IFERROR(__xludf.DUMMYFUNCTION("""COMPUTED_VALUE"""),"2022-02-17 05:52:25 UTC")</f>
        <v>2022-02-17 05:52:25 UTC</v>
      </c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  <c r="W9250" s="1"/>
      <c r="X9250" s="1"/>
      <c r="Y9250" s="1"/>
      <c r="Z9250" s="1"/>
    </row>
    <row r="9251">
      <c r="A9251" s="2" t="s">
        <v>9853</v>
      </c>
      <c r="B9251" s="1"/>
      <c r="C9251" s="1"/>
      <c r="D9251" s="1"/>
      <c r="E9251" s="1"/>
      <c r="F9251" s="1" t="str">
        <f>IFERROR(__xludf.DUMMYFUNCTION("""COMPUTED_VALUE"""),"2022-02-17 05:44:54 UTC")</f>
        <v>2022-02-17 05:44:54 UTC</v>
      </c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  <c r="W9251" s="1"/>
      <c r="X9251" s="1"/>
      <c r="Y9251" s="1"/>
      <c r="Z9251" s="1"/>
    </row>
    <row r="9252">
      <c r="A9252" s="2" t="s">
        <v>9854</v>
      </c>
      <c r="B9252" s="1"/>
      <c r="C9252" s="1"/>
      <c r="D9252" s="1"/>
      <c r="E9252" s="1"/>
      <c r="F9252" s="1" t="str">
        <f>IFERROR(__xludf.DUMMYFUNCTION("""COMPUTED_VALUE"""),"2022-02-17 05:40:16 UTC")</f>
        <v>2022-02-17 05:40:16 UTC</v>
      </c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  <c r="W9252" s="1"/>
      <c r="X9252" s="1"/>
      <c r="Y9252" s="1"/>
      <c r="Z9252" s="1"/>
    </row>
    <row r="9253">
      <c r="A9253" s="2" t="s">
        <v>9855</v>
      </c>
      <c r="B9253" s="1"/>
      <c r="C9253" s="1"/>
      <c r="D9253" s="1"/>
      <c r="E9253" s="1"/>
      <c r="F9253" s="1" t="str">
        <f>IFERROR(__xludf.DUMMYFUNCTION("""COMPUTED_VALUE"""),"2022-02-17 05:34:18 UTC")</f>
        <v>2022-02-17 05:34:18 UTC</v>
      </c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  <c r="V9253" s="1"/>
      <c r="W9253" s="1"/>
      <c r="X9253" s="1"/>
      <c r="Y9253" s="1"/>
      <c r="Z9253" s="1"/>
    </row>
    <row r="9254">
      <c r="A9254" s="2" t="s">
        <v>9856</v>
      </c>
      <c r="B9254" s="1"/>
      <c r="C9254" s="1"/>
      <c r="D9254" s="1"/>
      <c r="E9254" s="1"/>
      <c r="F9254" s="1" t="str">
        <f>IFERROR(__xludf.DUMMYFUNCTION("""COMPUTED_VALUE"""),"2022-02-17 05:33:39 UTC")</f>
        <v>2022-02-17 05:33:39 UTC</v>
      </c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  <c r="V9254" s="1"/>
      <c r="W9254" s="1"/>
      <c r="X9254" s="1"/>
      <c r="Y9254" s="1"/>
      <c r="Z9254" s="1"/>
    </row>
    <row r="9255">
      <c r="A9255" s="2" t="s">
        <v>9857</v>
      </c>
      <c r="B9255" s="1"/>
      <c r="C9255" s="1"/>
      <c r="D9255" s="1"/>
      <c r="E9255" s="1"/>
      <c r="F9255" s="1" t="str">
        <f>IFERROR(__xludf.DUMMYFUNCTION("""COMPUTED_VALUE"""),"2022-02-17 05:12:41 UTC")</f>
        <v>2022-02-17 05:12:41 UTC</v>
      </c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  <c r="V9255" s="1"/>
      <c r="W9255" s="1"/>
      <c r="X9255" s="1"/>
      <c r="Y9255" s="1"/>
      <c r="Z9255" s="1"/>
    </row>
    <row r="9256">
      <c r="A9256" s="2" t="s">
        <v>9858</v>
      </c>
      <c r="B9256" s="1"/>
      <c r="C9256" s="1"/>
      <c r="D9256" s="1"/>
      <c r="E9256" s="1"/>
      <c r="F9256" s="1" t="str">
        <f>IFERROR(__xludf.DUMMYFUNCTION("""COMPUTED_VALUE"""),"2022-02-17 04:55:33 UTC")</f>
        <v>2022-02-17 04:55:33 UTC</v>
      </c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  <c r="V9256" s="1"/>
      <c r="W9256" s="1"/>
      <c r="X9256" s="1"/>
      <c r="Y9256" s="1"/>
      <c r="Z9256" s="1"/>
    </row>
    <row r="9257">
      <c r="A9257" s="2" t="s">
        <v>9859</v>
      </c>
      <c r="B9257" s="1"/>
      <c r="C9257" s="1"/>
      <c r="D9257" s="1"/>
      <c r="E9257" s="1"/>
      <c r="F9257" s="1" t="str">
        <f>IFERROR(__xludf.DUMMYFUNCTION("""COMPUTED_VALUE"""),"2022-02-17 04:49:00 UTC")</f>
        <v>2022-02-17 04:49:00 UTC</v>
      </c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  <c r="V9257" s="1"/>
      <c r="W9257" s="1"/>
      <c r="X9257" s="1"/>
      <c r="Y9257" s="1"/>
      <c r="Z9257" s="1"/>
    </row>
    <row r="9258">
      <c r="A9258" s="2" t="s">
        <v>9860</v>
      </c>
      <c r="B9258" s="1"/>
      <c r="C9258" s="1"/>
      <c r="D9258" s="1"/>
      <c r="E9258" s="1"/>
      <c r="F9258" s="1" t="str">
        <f>IFERROR(__xludf.DUMMYFUNCTION("""COMPUTED_VALUE"""),"2022-02-17 03:22:58 UTC")</f>
        <v>2022-02-17 03:22:58 UTC</v>
      </c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  <c r="V9258" s="1"/>
      <c r="W9258" s="1"/>
      <c r="X9258" s="1"/>
      <c r="Y9258" s="1"/>
      <c r="Z9258" s="1"/>
    </row>
    <row r="9259">
      <c r="A9259" s="2" t="s">
        <v>9861</v>
      </c>
      <c r="B9259" s="1"/>
      <c r="C9259" s="1"/>
      <c r="D9259" s="1"/>
      <c r="E9259" s="1"/>
      <c r="F9259" s="1" t="str">
        <f>IFERROR(__xludf.DUMMYFUNCTION("""COMPUTED_VALUE"""),"2022-02-17 02:59:47 UTC")</f>
        <v>2022-02-17 02:59:47 UTC</v>
      </c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  <c r="V9259" s="1"/>
      <c r="W9259" s="1"/>
      <c r="X9259" s="1"/>
      <c r="Y9259" s="1"/>
      <c r="Z9259" s="1"/>
    </row>
    <row r="9260">
      <c r="A9260" s="2" t="s">
        <v>9862</v>
      </c>
      <c r="B9260" s="1"/>
      <c r="C9260" s="1"/>
      <c r="D9260" s="1"/>
      <c r="E9260" s="1"/>
      <c r="F9260" s="1" t="str">
        <f>IFERROR(__xludf.DUMMYFUNCTION("""COMPUTED_VALUE"""),"2022-02-17 01:52:28 UTC")</f>
        <v>2022-02-17 01:52:28 UTC</v>
      </c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  <c r="V9260" s="1"/>
      <c r="W9260" s="1"/>
      <c r="X9260" s="1"/>
      <c r="Y9260" s="1"/>
      <c r="Z9260" s="1"/>
    </row>
    <row r="9261">
      <c r="A9261" s="2" t="s">
        <v>9863</v>
      </c>
      <c r="B9261" s="1"/>
      <c r="C9261" s="1"/>
      <c r="D9261" s="1"/>
      <c r="E9261" s="1"/>
      <c r="F9261" s="1" t="str">
        <f>IFERROR(__xludf.DUMMYFUNCTION("""COMPUTED_VALUE"""),"2022-02-16 17:17:04 UTC")</f>
        <v>2022-02-16 17:17:04 UTC</v>
      </c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  <c r="V9261" s="1"/>
      <c r="W9261" s="1"/>
      <c r="X9261" s="1"/>
      <c r="Y9261" s="1"/>
      <c r="Z9261" s="1"/>
    </row>
    <row r="9262">
      <c r="A9262" s="2" t="s">
        <v>9864</v>
      </c>
      <c r="B9262" s="1"/>
      <c r="C9262" s="1"/>
      <c r="D9262" s="1"/>
      <c r="E9262" s="1"/>
      <c r="F9262" s="1" t="str">
        <f>IFERROR(__xludf.DUMMYFUNCTION("""COMPUTED_VALUE"""),"2022-02-16 16:16:06 UTC")</f>
        <v>2022-02-16 16:16:06 UTC</v>
      </c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  <c r="V9262" s="1"/>
      <c r="W9262" s="1"/>
      <c r="X9262" s="1"/>
      <c r="Y9262" s="1"/>
      <c r="Z9262" s="1"/>
    </row>
    <row r="9263">
      <c r="A9263" s="2" t="s">
        <v>9865</v>
      </c>
      <c r="B9263" s="1"/>
      <c r="C9263" s="1"/>
      <c r="D9263" s="1"/>
      <c r="E9263" s="1"/>
      <c r="F9263" s="1" t="str">
        <f>IFERROR(__xludf.DUMMYFUNCTION("""COMPUTED_VALUE"""),"2022-02-16 16:10:20 UTC")</f>
        <v>2022-02-16 16:10:20 UTC</v>
      </c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  <c r="W9263" s="1"/>
      <c r="X9263" s="1"/>
      <c r="Y9263" s="1"/>
      <c r="Z9263" s="1"/>
    </row>
    <row r="9264">
      <c r="A9264" s="2" t="s">
        <v>9866</v>
      </c>
      <c r="B9264" s="1"/>
      <c r="C9264" s="1"/>
      <c r="D9264" s="1"/>
      <c r="E9264" s="1"/>
      <c r="F9264" s="1" t="str">
        <f>IFERROR(__xludf.DUMMYFUNCTION("""COMPUTED_VALUE"""),"2022-02-16 13:48:37 UTC")</f>
        <v>2022-02-16 13:48:37 UTC</v>
      </c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V9264" s="1"/>
      <c r="W9264" s="1"/>
      <c r="X9264" s="1"/>
      <c r="Y9264" s="1"/>
      <c r="Z9264" s="1"/>
    </row>
    <row r="9265">
      <c r="A9265" s="2" t="s">
        <v>9867</v>
      </c>
      <c r="B9265" s="1"/>
      <c r="C9265" s="1"/>
      <c r="D9265" s="1"/>
      <c r="E9265" s="1"/>
      <c r="F9265" s="1" t="str">
        <f>IFERROR(__xludf.DUMMYFUNCTION("""COMPUTED_VALUE"""),"2022-02-16 13:15:27 UTC")</f>
        <v>2022-02-16 13:15:27 UTC</v>
      </c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  <c r="W9265" s="1"/>
      <c r="X9265" s="1"/>
      <c r="Y9265" s="1"/>
      <c r="Z9265" s="1"/>
    </row>
    <row r="9266">
      <c r="A9266" s="2" t="s">
        <v>9868</v>
      </c>
      <c r="B9266" s="1"/>
      <c r="C9266" s="1"/>
      <c r="D9266" s="1"/>
      <c r="E9266" s="1"/>
      <c r="F9266" s="1" t="str">
        <f>IFERROR(__xludf.DUMMYFUNCTION("""COMPUTED_VALUE"""),"2022-02-16 13:03:43 UTC")</f>
        <v>2022-02-16 13:03:43 UTC</v>
      </c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  <c r="W9266" s="1"/>
      <c r="X9266" s="1"/>
      <c r="Y9266" s="1"/>
      <c r="Z9266" s="1"/>
    </row>
    <row r="9267">
      <c r="A9267" s="2" t="s">
        <v>9869</v>
      </c>
      <c r="B9267" s="1"/>
      <c r="C9267" s="1"/>
      <c r="D9267" s="1"/>
      <c r="E9267" s="1"/>
      <c r="F9267" s="1" t="str">
        <f>IFERROR(__xludf.DUMMYFUNCTION("""COMPUTED_VALUE"""),"2022-02-16 12:17:57 UTC")</f>
        <v>2022-02-16 12:17:57 UTC</v>
      </c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  <c r="W9267" s="1"/>
      <c r="X9267" s="1"/>
      <c r="Y9267" s="1"/>
      <c r="Z9267" s="1"/>
    </row>
    <row r="9268">
      <c r="A9268" s="2" t="s">
        <v>9870</v>
      </c>
      <c r="B9268" s="1"/>
      <c r="C9268" s="1"/>
      <c r="D9268" s="1"/>
      <c r="E9268" s="1"/>
      <c r="F9268" s="1" t="str">
        <f>IFERROR(__xludf.DUMMYFUNCTION("""COMPUTED_VALUE"""),"2022-02-16 11:58:50 UTC")</f>
        <v>2022-02-16 11:58:50 UTC</v>
      </c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  <c r="V9268" s="1"/>
      <c r="W9268" s="1"/>
      <c r="X9268" s="1"/>
      <c r="Y9268" s="1"/>
      <c r="Z9268" s="1"/>
    </row>
    <row r="9269">
      <c r="A9269" s="2" t="s">
        <v>9871</v>
      </c>
      <c r="B9269" s="1"/>
      <c r="C9269" s="1"/>
      <c r="D9269" s="1"/>
      <c r="E9269" s="1"/>
      <c r="F9269" s="1" t="str">
        <f>IFERROR(__xludf.DUMMYFUNCTION("""COMPUTED_VALUE"""),"2022-02-16 11:53:10 UTC")</f>
        <v>2022-02-16 11:53:10 UTC</v>
      </c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  <c r="W9269" s="1"/>
      <c r="X9269" s="1"/>
      <c r="Y9269" s="1"/>
      <c r="Z9269" s="1"/>
    </row>
    <row r="9270">
      <c r="A9270" s="2" t="s">
        <v>9872</v>
      </c>
      <c r="B9270" s="1"/>
      <c r="C9270" s="1"/>
      <c r="D9270" s="1"/>
      <c r="E9270" s="1"/>
      <c r="F9270" s="1" t="str">
        <f>IFERROR(__xludf.DUMMYFUNCTION("""COMPUTED_VALUE"""),"2022-02-16 10:16:06 UTC")</f>
        <v>2022-02-16 10:16:06 UTC</v>
      </c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  <c r="V9270" s="1"/>
      <c r="W9270" s="1"/>
      <c r="X9270" s="1"/>
      <c r="Y9270" s="1"/>
      <c r="Z9270" s="1"/>
    </row>
    <row r="9271">
      <c r="A9271" s="2" t="s">
        <v>9873</v>
      </c>
      <c r="B9271" s="1"/>
      <c r="C9271" s="1"/>
      <c r="D9271" s="1"/>
      <c r="E9271" s="1"/>
      <c r="F9271" s="1" t="str">
        <f>IFERROR(__xludf.DUMMYFUNCTION("""COMPUTED_VALUE"""),"2022-02-16 10:03:59 UTC")</f>
        <v>2022-02-16 10:03:59 UTC</v>
      </c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  <c r="W9271" s="1"/>
      <c r="X9271" s="1"/>
      <c r="Y9271" s="1"/>
      <c r="Z9271" s="1"/>
    </row>
    <row r="9272">
      <c r="A9272" s="2" t="s">
        <v>9874</v>
      </c>
      <c r="B9272" s="1"/>
      <c r="C9272" s="1"/>
      <c r="D9272" s="1"/>
      <c r="E9272" s="1"/>
      <c r="F9272" s="1" t="str">
        <f>IFERROR(__xludf.DUMMYFUNCTION("""COMPUTED_VALUE"""),"2022-02-16 09:23:16 UTC")</f>
        <v>2022-02-16 09:23:16 UTC</v>
      </c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  <c r="W9272" s="1"/>
      <c r="X9272" s="1"/>
      <c r="Y9272" s="1"/>
      <c r="Z9272" s="1"/>
    </row>
    <row r="9273">
      <c r="A9273" s="2" t="s">
        <v>9875</v>
      </c>
      <c r="B9273" s="1"/>
      <c r="C9273" s="1"/>
      <c r="D9273" s="1"/>
      <c r="E9273" s="1"/>
      <c r="F9273" s="1" t="str">
        <f>IFERROR(__xludf.DUMMYFUNCTION("""COMPUTED_VALUE"""),"2022-02-16 06:21:27 UTC")</f>
        <v>2022-02-16 06:21:27 UTC</v>
      </c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  <c r="V9273" s="1"/>
      <c r="W9273" s="1"/>
      <c r="X9273" s="1"/>
      <c r="Y9273" s="1"/>
      <c r="Z9273" s="1"/>
    </row>
    <row r="9274">
      <c r="A9274" s="2" t="s">
        <v>9876</v>
      </c>
      <c r="B9274" s="1"/>
      <c r="C9274" s="1"/>
      <c r="D9274" s="1"/>
      <c r="E9274" s="1"/>
      <c r="F9274" s="1" t="str">
        <f>IFERROR(__xludf.DUMMYFUNCTION("""COMPUTED_VALUE"""),"2022-02-16 06:16:54 UTC")</f>
        <v>2022-02-16 06:16:54 UTC</v>
      </c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  <c r="V9274" s="1"/>
      <c r="W9274" s="1"/>
      <c r="X9274" s="1"/>
      <c r="Y9274" s="1"/>
      <c r="Z9274" s="1"/>
    </row>
    <row r="9275">
      <c r="A9275" s="2" t="s">
        <v>9877</v>
      </c>
      <c r="B9275" s="1"/>
      <c r="C9275" s="1"/>
      <c r="D9275" s="1"/>
      <c r="E9275" s="1"/>
      <c r="F9275" s="1" t="str">
        <f>IFERROR(__xludf.DUMMYFUNCTION("""COMPUTED_VALUE"""),"2022-02-16 05:47:01 UTC")</f>
        <v>2022-02-16 05:47:01 UTC</v>
      </c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  <c r="V9275" s="1"/>
      <c r="W9275" s="1"/>
      <c r="X9275" s="1"/>
      <c r="Y9275" s="1"/>
      <c r="Z9275" s="1"/>
    </row>
    <row r="9276">
      <c r="A9276" s="2" t="s">
        <v>9878</v>
      </c>
      <c r="B9276" s="1"/>
      <c r="C9276" s="1"/>
      <c r="D9276" s="1"/>
      <c r="E9276" s="1"/>
      <c r="F9276" s="1" t="str">
        <f>IFERROR(__xludf.DUMMYFUNCTION("""COMPUTED_VALUE"""),"2022-02-16 05:45:13 UTC")</f>
        <v>2022-02-16 05:45:13 UTC</v>
      </c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  <c r="V9276" s="1"/>
      <c r="W9276" s="1"/>
      <c r="X9276" s="1"/>
      <c r="Y9276" s="1"/>
      <c r="Z9276" s="1"/>
    </row>
    <row r="9277">
      <c r="A9277" s="2" t="s">
        <v>9879</v>
      </c>
      <c r="B9277" s="1"/>
      <c r="C9277" s="1"/>
      <c r="D9277" s="1"/>
      <c r="E9277" s="1"/>
      <c r="F9277" s="1" t="str">
        <f>IFERROR(__xludf.DUMMYFUNCTION("""COMPUTED_VALUE"""),"2022-02-16 05:44:32 UTC")</f>
        <v>2022-02-16 05:44:32 UTC</v>
      </c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  <c r="V9277" s="1"/>
      <c r="W9277" s="1"/>
      <c r="X9277" s="1"/>
      <c r="Y9277" s="1"/>
      <c r="Z9277" s="1"/>
    </row>
    <row r="9278">
      <c r="A9278" s="2" t="s">
        <v>9880</v>
      </c>
      <c r="B9278" s="1"/>
      <c r="C9278" s="1"/>
      <c r="D9278" s="1"/>
      <c r="E9278" s="1"/>
      <c r="F9278" s="1" t="str">
        <f>IFERROR(__xludf.DUMMYFUNCTION("""COMPUTED_VALUE"""),"2022-02-16 05:30:49 UTC")</f>
        <v>2022-02-16 05:30:49 UTC</v>
      </c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  <c r="V9278" s="1"/>
      <c r="W9278" s="1"/>
      <c r="X9278" s="1"/>
      <c r="Y9278" s="1"/>
      <c r="Z9278" s="1"/>
    </row>
    <row r="9279">
      <c r="A9279" s="2" t="s">
        <v>9881</v>
      </c>
      <c r="B9279" s="1"/>
      <c r="C9279" s="1"/>
      <c r="D9279" s="1"/>
      <c r="E9279" s="1"/>
      <c r="F9279" s="1" t="str">
        <f>IFERROR(__xludf.DUMMYFUNCTION("""COMPUTED_VALUE"""),"2022-02-16 04:07:16 UTC")</f>
        <v>2022-02-16 04:07:16 UTC</v>
      </c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  <c r="V9279" s="1"/>
      <c r="W9279" s="1"/>
      <c r="X9279" s="1"/>
      <c r="Y9279" s="1"/>
      <c r="Z9279" s="1"/>
    </row>
    <row r="9280">
      <c r="A9280" s="2" t="s">
        <v>9882</v>
      </c>
      <c r="B9280" s="1"/>
      <c r="C9280" s="1"/>
      <c r="D9280" s="1"/>
      <c r="E9280" s="1"/>
      <c r="F9280" s="1" t="str">
        <f>IFERROR(__xludf.DUMMYFUNCTION("""COMPUTED_VALUE"""),"2022-02-16 04:03:19 UTC")</f>
        <v>2022-02-16 04:03:19 UTC</v>
      </c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  <c r="W9280" s="1"/>
      <c r="X9280" s="1"/>
      <c r="Y9280" s="1"/>
      <c r="Z9280" s="1"/>
    </row>
    <row r="9281">
      <c r="A9281" s="2" t="s">
        <v>9883</v>
      </c>
      <c r="B9281" s="1"/>
      <c r="C9281" s="1"/>
      <c r="D9281" s="1"/>
      <c r="E9281" s="1"/>
      <c r="F9281" s="1" t="str">
        <f>IFERROR(__xludf.DUMMYFUNCTION("""COMPUTED_VALUE"""),"2022-02-15 18:40:37 UTC")</f>
        <v>2022-02-15 18:40:37 UTC</v>
      </c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  <c r="V9281" s="1"/>
      <c r="W9281" s="1"/>
      <c r="X9281" s="1"/>
      <c r="Y9281" s="1"/>
      <c r="Z9281" s="1"/>
    </row>
    <row r="9282">
      <c r="A9282" s="2" t="s">
        <v>9884</v>
      </c>
      <c r="B9282" s="1"/>
      <c r="C9282" s="1"/>
      <c r="D9282" s="1"/>
      <c r="E9282" s="1"/>
      <c r="F9282" s="1" t="str">
        <f>IFERROR(__xludf.DUMMYFUNCTION("""COMPUTED_VALUE"""),"2022-02-15 18:28:03 UTC")</f>
        <v>2022-02-15 18:28:03 UTC</v>
      </c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  <c r="V9282" s="1"/>
      <c r="W9282" s="1"/>
      <c r="X9282" s="1"/>
      <c r="Y9282" s="1"/>
      <c r="Z9282" s="1"/>
    </row>
    <row r="9283">
      <c r="A9283" s="2" t="s">
        <v>9885</v>
      </c>
      <c r="B9283" s="1"/>
      <c r="C9283" s="1"/>
      <c r="D9283" s="1"/>
      <c r="E9283" s="1"/>
      <c r="F9283" s="1" t="str">
        <f>IFERROR(__xludf.DUMMYFUNCTION("""COMPUTED_VALUE"""),"2022-02-15 16:50:14 UTC")</f>
        <v>2022-02-15 16:50:14 UTC</v>
      </c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  <c r="W9283" s="1"/>
      <c r="X9283" s="1"/>
      <c r="Y9283" s="1"/>
      <c r="Z9283" s="1"/>
    </row>
    <row r="9284">
      <c r="A9284" s="2" t="s">
        <v>9886</v>
      </c>
      <c r="B9284" s="1"/>
      <c r="C9284" s="1"/>
      <c r="D9284" s="1"/>
      <c r="E9284" s="1"/>
      <c r="F9284" s="1" t="str">
        <f>IFERROR(__xludf.DUMMYFUNCTION("""COMPUTED_VALUE"""),"2022-02-15 15:50:11 UTC")</f>
        <v>2022-02-15 15:50:11 UTC</v>
      </c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  <c r="W9284" s="1"/>
      <c r="X9284" s="1"/>
      <c r="Y9284" s="1"/>
      <c r="Z9284" s="1"/>
    </row>
    <row r="9285">
      <c r="A9285" s="2" t="s">
        <v>9887</v>
      </c>
      <c r="B9285" s="1"/>
      <c r="C9285" s="1"/>
      <c r="D9285" s="1"/>
      <c r="E9285" s="1"/>
      <c r="F9285" s="1" t="str">
        <f>IFERROR(__xludf.DUMMYFUNCTION("""COMPUTED_VALUE"""),"2022-02-15 15:44:25 UTC")</f>
        <v>2022-02-15 15:44:25 UTC</v>
      </c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  <c r="W9285" s="1"/>
      <c r="X9285" s="1"/>
      <c r="Y9285" s="1"/>
      <c r="Z9285" s="1"/>
    </row>
    <row r="9286">
      <c r="A9286" s="2" t="s">
        <v>9888</v>
      </c>
      <c r="B9286" s="1"/>
      <c r="C9286" s="1"/>
      <c r="D9286" s="1"/>
      <c r="E9286" s="1"/>
      <c r="F9286" s="1" t="str">
        <f>IFERROR(__xludf.DUMMYFUNCTION("""COMPUTED_VALUE"""),"2022-02-15 15:00:30 UTC")</f>
        <v>2022-02-15 15:00:30 UTC</v>
      </c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  <c r="W9286" s="1"/>
      <c r="X9286" s="1"/>
      <c r="Y9286" s="1"/>
      <c r="Z9286" s="1"/>
    </row>
    <row r="9287">
      <c r="A9287" s="2" t="s">
        <v>9889</v>
      </c>
      <c r="B9287" s="1"/>
      <c r="C9287" s="1"/>
      <c r="D9287" s="1"/>
      <c r="E9287" s="1"/>
      <c r="F9287" s="1" t="str">
        <f>IFERROR(__xludf.DUMMYFUNCTION("""COMPUTED_VALUE"""),"2022-02-15 14:08:12 UTC")</f>
        <v>2022-02-15 14:08:12 UTC</v>
      </c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  <c r="W9287" s="1"/>
      <c r="X9287" s="1"/>
      <c r="Y9287" s="1"/>
      <c r="Z9287" s="1"/>
    </row>
    <row r="9288">
      <c r="A9288" s="2" t="s">
        <v>9890</v>
      </c>
      <c r="B9288" s="1"/>
      <c r="C9288" s="1"/>
      <c r="D9288" s="1"/>
      <c r="E9288" s="1"/>
      <c r="F9288" s="1" t="str">
        <f>IFERROR(__xludf.DUMMYFUNCTION("""COMPUTED_VALUE"""),"2022-02-15 14:07:29 UTC")</f>
        <v>2022-02-15 14:07:29 UTC</v>
      </c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  <c r="W9288" s="1"/>
      <c r="X9288" s="1"/>
      <c r="Y9288" s="1"/>
      <c r="Z9288" s="1"/>
    </row>
    <row r="9289">
      <c r="A9289" s="2" t="s">
        <v>9891</v>
      </c>
      <c r="B9289" s="1"/>
      <c r="C9289" s="1"/>
      <c r="D9289" s="1"/>
      <c r="E9289" s="1"/>
      <c r="F9289" s="1" t="str">
        <f>IFERROR(__xludf.DUMMYFUNCTION("""COMPUTED_VALUE"""),"2022-02-15 11:57:27 UTC")</f>
        <v>2022-02-15 11:57:27 UTC</v>
      </c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  <c r="W9289" s="1"/>
      <c r="X9289" s="1"/>
      <c r="Y9289" s="1"/>
      <c r="Z9289" s="1"/>
    </row>
    <row r="9290">
      <c r="A9290" s="2" t="s">
        <v>9892</v>
      </c>
      <c r="B9290" s="1"/>
      <c r="C9290" s="1"/>
      <c r="D9290" s="1"/>
      <c r="E9290" s="1"/>
      <c r="F9290" s="1" t="str">
        <f>IFERROR(__xludf.DUMMYFUNCTION("""COMPUTED_VALUE"""),"2022-02-15 11:20:37 UTC")</f>
        <v>2022-02-15 11:20:37 UTC</v>
      </c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  <c r="W9290" s="1"/>
      <c r="X9290" s="1"/>
      <c r="Y9290" s="1"/>
      <c r="Z9290" s="1"/>
    </row>
    <row r="9291">
      <c r="A9291" s="2" t="s">
        <v>9893</v>
      </c>
      <c r="B9291" s="1"/>
      <c r="C9291" s="1"/>
      <c r="D9291" s="1"/>
      <c r="E9291" s="1"/>
      <c r="F9291" s="1" t="str">
        <f>IFERROR(__xludf.DUMMYFUNCTION("""COMPUTED_VALUE"""),"2022-02-15 08:25:32 UTC")</f>
        <v>2022-02-15 08:25:32 UTC</v>
      </c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  <c r="W9291" s="1"/>
      <c r="X9291" s="1"/>
      <c r="Y9291" s="1"/>
      <c r="Z9291" s="1"/>
    </row>
    <row r="9292">
      <c r="A9292" s="2" t="s">
        <v>9894</v>
      </c>
      <c r="B9292" s="1"/>
      <c r="C9292" s="1"/>
      <c r="D9292" s="1"/>
      <c r="E9292" s="1"/>
      <c r="F9292" s="1" t="str">
        <f>IFERROR(__xludf.DUMMYFUNCTION("""COMPUTED_VALUE"""),"2022-02-15 08:23:52 UTC")</f>
        <v>2022-02-15 08:23:52 UTC</v>
      </c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  <c r="W9292" s="1"/>
      <c r="X9292" s="1"/>
      <c r="Y9292" s="1"/>
      <c r="Z9292" s="1"/>
    </row>
    <row r="9293">
      <c r="A9293" s="2" t="s">
        <v>9895</v>
      </c>
      <c r="B9293" s="1"/>
      <c r="C9293" s="1"/>
      <c r="D9293" s="1"/>
      <c r="E9293" s="1"/>
      <c r="F9293" s="1" t="str">
        <f>IFERROR(__xludf.DUMMYFUNCTION("""COMPUTED_VALUE"""),"2022-02-15 06:56:14 UTC")</f>
        <v>2022-02-15 06:56:14 UTC</v>
      </c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  <c r="V9293" s="1"/>
      <c r="W9293" s="1"/>
      <c r="X9293" s="1"/>
      <c r="Y9293" s="1"/>
      <c r="Z9293" s="1"/>
    </row>
    <row r="9294">
      <c r="A9294" s="2" t="s">
        <v>9896</v>
      </c>
      <c r="B9294" s="1"/>
      <c r="C9294" s="1"/>
      <c r="D9294" s="1"/>
      <c r="E9294" s="1"/>
      <c r="F9294" s="1" t="str">
        <f>IFERROR(__xludf.DUMMYFUNCTION("""COMPUTED_VALUE"""),"2022-02-15 06:21:37 UTC")</f>
        <v>2022-02-15 06:21:37 UTC</v>
      </c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  <c r="W9294" s="1"/>
      <c r="X9294" s="1"/>
      <c r="Y9294" s="1"/>
      <c r="Z9294" s="1"/>
    </row>
    <row r="9295">
      <c r="A9295" s="2" t="s">
        <v>9897</v>
      </c>
      <c r="B9295" s="1"/>
      <c r="C9295" s="1"/>
      <c r="D9295" s="1"/>
      <c r="E9295" s="1"/>
      <c r="F9295" s="1" t="str">
        <f>IFERROR(__xludf.DUMMYFUNCTION("""COMPUTED_VALUE"""),"2022-02-15 04:45:03 UTC")</f>
        <v>2022-02-15 04:45:03 UTC</v>
      </c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  <c r="W9295" s="1"/>
      <c r="X9295" s="1"/>
      <c r="Y9295" s="1"/>
      <c r="Z9295" s="1"/>
    </row>
    <row r="9296">
      <c r="A9296" s="2" t="s">
        <v>9898</v>
      </c>
      <c r="B9296" s="1"/>
      <c r="C9296" s="1"/>
      <c r="D9296" s="1"/>
      <c r="E9296" s="1"/>
      <c r="F9296" s="1" t="str">
        <f>IFERROR(__xludf.DUMMYFUNCTION("""COMPUTED_VALUE"""),"2022-02-15 03:29:55 UTC")</f>
        <v>2022-02-15 03:29:55 UTC</v>
      </c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  <c r="W9296" s="1"/>
      <c r="X9296" s="1"/>
      <c r="Y9296" s="1"/>
      <c r="Z9296" s="1"/>
    </row>
    <row r="9297">
      <c r="A9297" s="2" t="s">
        <v>9899</v>
      </c>
      <c r="B9297" s="1"/>
      <c r="C9297" s="1"/>
      <c r="D9297" s="1"/>
      <c r="E9297" s="1"/>
      <c r="F9297" s="1" t="str">
        <f>IFERROR(__xludf.DUMMYFUNCTION("""COMPUTED_VALUE"""),"2022-02-15 03:10:15 UTC")</f>
        <v>2022-02-15 03:10:15 UTC</v>
      </c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  <c r="W9297" s="1"/>
      <c r="X9297" s="1"/>
      <c r="Y9297" s="1"/>
      <c r="Z9297" s="1"/>
    </row>
    <row r="9298">
      <c r="A9298" s="2" t="s">
        <v>9900</v>
      </c>
      <c r="B9298" s="1"/>
      <c r="C9298" s="1"/>
      <c r="D9298" s="1"/>
      <c r="E9298" s="1"/>
      <c r="F9298" s="1" t="str">
        <f>IFERROR(__xludf.DUMMYFUNCTION("""COMPUTED_VALUE"""),"2022-02-15 03:04:51 UTC")</f>
        <v>2022-02-15 03:04:51 UTC</v>
      </c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  <c r="W9298" s="1"/>
      <c r="X9298" s="1"/>
      <c r="Y9298" s="1"/>
      <c r="Z9298" s="1"/>
    </row>
    <row r="9299">
      <c r="A9299" s="2" t="s">
        <v>9901</v>
      </c>
      <c r="B9299" s="1"/>
      <c r="C9299" s="1"/>
      <c r="D9299" s="1"/>
      <c r="E9299" s="1"/>
      <c r="F9299" s="1" t="str">
        <f>IFERROR(__xludf.DUMMYFUNCTION("""COMPUTED_VALUE"""),"2022-02-14 17:48:02 UTC")</f>
        <v>2022-02-14 17:48:02 UTC</v>
      </c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  <c r="W9299" s="1"/>
      <c r="X9299" s="1"/>
      <c r="Y9299" s="1"/>
      <c r="Z9299" s="1"/>
    </row>
    <row r="9300">
      <c r="A9300" s="2" t="s">
        <v>9902</v>
      </c>
      <c r="B9300" s="1"/>
      <c r="C9300" s="1"/>
      <c r="D9300" s="1"/>
      <c r="E9300" s="1"/>
      <c r="F9300" s="1" t="str">
        <f>IFERROR(__xludf.DUMMYFUNCTION("""COMPUTED_VALUE"""),"2022-02-14 16:04:14 UTC")</f>
        <v>2022-02-14 16:04:14 UTC</v>
      </c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  <c r="W9300" s="1"/>
      <c r="X9300" s="1"/>
      <c r="Y9300" s="1"/>
      <c r="Z9300" s="1"/>
    </row>
    <row r="9301">
      <c r="A9301" s="2" t="s">
        <v>9903</v>
      </c>
      <c r="B9301" s="1"/>
      <c r="C9301" s="1"/>
      <c r="D9301" s="1"/>
      <c r="E9301" s="1"/>
      <c r="F9301" s="1" t="str">
        <f>IFERROR(__xludf.DUMMYFUNCTION("""COMPUTED_VALUE"""),"2022-02-14 15:52:21 UTC")</f>
        <v>2022-02-14 15:52:21 UTC</v>
      </c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  <c r="W9301" s="1"/>
      <c r="X9301" s="1"/>
      <c r="Y9301" s="1"/>
      <c r="Z9301" s="1"/>
    </row>
    <row r="9302">
      <c r="A9302" s="2" t="s">
        <v>9904</v>
      </c>
      <c r="B9302" s="1"/>
      <c r="C9302" s="1"/>
      <c r="D9302" s="1"/>
      <c r="E9302" s="1"/>
      <c r="F9302" s="1" t="str">
        <f>IFERROR(__xludf.DUMMYFUNCTION("""COMPUTED_VALUE"""),"2022-02-14 15:48:52 UTC")</f>
        <v>2022-02-14 15:48:52 UTC</v>
      </c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  <c r="V9302" s="1"/>
      <c r="W9302" s="1"/>
      <c r="X9302" s="1"/>
      <c r="Y9302" s="1"/>
      <c r="Z9302" s="1"/>
    </row>
    <row r="9303">
      <c r="A9303" s="2" t="s">
        <v>9905</v>
      </c>
      <c r="B9303" s="1"/>
      <c r="C9303" s="1"/>
      <c r="D9303" s="1"/>
      <c r="E9303" s="1"/>
      <c r="F9303" s="1" t="str">
        <f>IFERROR(__xludf.DUMMYFUNCTION("""COMPUTED_VALUE"""),"2022-02-14 14:42:09 UTC")</f>
        <v>2022-02-14 14:42:09 UTC</v>
      </c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  <c r="W9303" s="1"/>
      <c r="X9303" s="1"/>
      <c r="Y9303" s="1"/>
      <c r="Z9303" s="1"/>
    </row>
    <row r="9304">
      <c r="A9304" s="2" t="s">
        <v>9906</v>
      </c>
      <c r="B9304" s="1"/>
      <c r="C9304" s="1"/>
      <c r="D9304" s="1"/>
      <c r="E9304" s="1"/>
      <c r="F9304" s="1" t="str">
        <f>IFERROR(__xludf.DUMMYFUNCTION("""COMPUTED_VALUE"""),"2022-02-14 13:00:52 UTC")</f>
        <v>2022-02-14 13:00:52 UTC</v>
      </c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  <c r="W9304" s="1"/>
      <c r="X9304" s="1"/>
      <c r="Y9304" s="1"/>
      <c r="Z9304" s="1"/>
    </row>
    <row r="9305">
      <c r="A9305" s="2" t="s">
        <v>9907</v>
      </c>
      <c r="B9305" s="1"/>
      <c r="C9305" s="1"/>
      <c r="D9305" s="1"/>
      <c r="E9305" s="1"/>
      <c r="F9305" s="1" t="str">
        <f>IFERROR(__xludf.DUMMYFUNCTION("""COMPUTED_VALUE"""),"2022-02-14 13:00:18 UTC")</f>
        <v>2022-02-14 13:00:18 UTC</v>
      </c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  <c r="V9305" s="1"/>
      <c r="W9305" s="1"/>
      <c r="X9305" s="1"/>
      <c r="Y9305" s="1"/>
      <c r="Z9305" s="1"/>
    </row>
    <row r="9306">
      <c r="A9306" s="2" t="s">
        <v>9908</v>
      </c>
      <c r="B9306" s="1"/>
      <c r="C9306" s="1"/>
      <c r="D9306" s="1"/>
      <c r="E9306" s="1"/>
      <c r="F9306" s="1" t="str">
        <f>IFERROR(__xludf.DUMMYFUNCTION("""COMPUTED_VALUE"""),"2022-02-14 12:57:45 UTC")</f>
        <v>2022-02-14 12:57:45 UTC</v>
      </c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  <c r="V9306" s="1"/>
      <c r="W9306" s="1"/>
      <c r="X9306" s="1"/>
      <c r="Y9306" s="1"/>
      <c r="Z9306" s="1"/>
    </row>
    <row r="9307">
      <c r="A9307" s="2" t="s">
        <v>9909</v>
      </c>
      <c r="B9307" s="1"/>
      <c r="C9307" s="1"/>
      <c r="D9307" s="1"/>
      <c r="E9307" s="1"/>
      <c r="F9307" s="1" t="str">
        <f>IFERROR(__xludf.DUMMYFUNCTION("""COMPUTED_VALUE"""),"2022-02-14 12:15:26 UTC")</f>
        <v>2022-02-14 12:15:26 UTC</v>
      </c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  <c r="V9307" s="1"/>
      <c r="W9307" s="1"/>
      <c r="X9307" s="1"/>
      <c r="Y9307" s="1"/>
      <c r="Z9307" s="1"/>
    </row>
    <row r="9308">
      <c r="A9308" s="2" t="s">
        <v>9910</v>
      </c>
      <c r="B9308" s="1"/>
      <c r="C9308" s="1"/>
      <c r="D9308" s="1"/>
      <c r="E9308" s="1"/>
      <c r="F9308" s="1" t="str">
        <f>IFERROR(__xludf.DUMMYFUNCTION("""COMPUTED_VALUE"""),"2022-02-14 11:56:24 UTC")</f>
        <v>2022-02-14 11:56:24 UTC</v>
      </c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  <c r="W9308" s="1"/>
      <c r="X9308" s="1"/>
      <c r="Y9308" s="1"/>
      <c r="Z9308" s="1"/>
    </row>
    <row r="9309">
      <c r="A9309" s="2" t="s">
        <v>9911</v>
      </c>
      <c r="B9309" s="1"/>
      <c r="C9309" s="1"/>
      <c r="D9309" s="1"/>
      <c r="E9309" s="1"/>
      <c r="F9309" s="1" t="str">
        <f>IFERROR(__xludf.DUMMYFUNCTION("""COMPUTED_VALUE"""),"2022-02-14 11:26:06 UTC")</f>
        <v>2022-02-14 11:26:06 UTC</v>
      </c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  <c r="W9309" s="1"/>
      <c r="X9309" s="1"/>
      <c r="Y9309" s="1"/>
      <c r="Z9309" s="1"/>
    </row>
    <row r="9310">
      <c r="A9310" s="2" t="s">
        <v>9912</v>
      </c>
      <c r="B9310" s="1"/>
      <c r="C9310" s="1"/>
      <c r="D9310" s="1"/>
      <c r="E9310" s="1"/>
      <c r="F9310" s="1" t="str">
        <f>IFERROR(__xludf.DUMMYFUNCTION("""COMPUTED_VALUE"""),"2022-02-14 11:05:16 UTC")</f>
        <v>2022-02-14 11:05:16 UTC</v>
      </c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  <c r="W9310" s="1"/>
      <c r="X9310" s="1"/>
      <c r="Y9310" s="1"/>
      <c r="Z9310" s="1"/>
    </row>
    <row r="9311">
      <c r="A9311" s="2" t="s">
        <v>9913</v>
      </c>
      <c r="B9311" s="1"/>
      <c r="C9311" s="1"/>
      <c r="D9311" s="1"/>
      <c r="E9311" s="1"/>
      <c r="F9311" s="1" t="str">
        <f>IFERROR(__xludf.DUMMYFUNCTION("""COMPUTED_VALUE"""),"2022-02-14 10:27:30 UTC")</f>
        <v>2022-02-14 10:27:30 UTC</v>
      </c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  <c r="W9311" s="1"/>
      <c r="X9311" s="1"/>
      <c r="Y9311" s="1"/>
      <c r="Z9311" s="1"/>
    </row>
    <row r="9312">
      <c r="A9312" s="2" t="s">
        <v>9914</v>
      </c>
      <c r="B9312" s="1"/>
      <c r="C9312" s="1"/>
      <c r="D9312" s="1"/>
      <c r="E9312" s="1"/>
      <c r="F9312" s="1" t="str">
        <f>IFERROR(__xludf.DUMMYFUNCTION("""COMPUTED_VALUE"""),"2022-02-14 09:23:09 UTC")</f>
        <v>2022-02-14 09:23:09 UTC</v>
      </c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  <c r="W9312" s="1"/>
      <c r="X9312" s="1"/>
      <c r="Y9312" s="1"/>
      <c r="Z9312" s="1"/>
    </row>
    <row r="9313">
      <c r="A9313" s="2" t="s">
        <v>9915</v>
      </c>
      <c r="B9313" s="1"/>
      <c r="C9313" s="1"/>
      <c r="D9313" s="1"/>
      <c r="E9313" s="1"/>
      <c r="F9313" s="1" t="str">
        <f>IFERROR(__xludf.DUMMYFUNCTION("""COMPUTED_VALUE"""),"2022-02-14 08:38:54 UTC")</f>
        <v>2022-02-14 08:38:54 UTC</v>
      </c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  <c r="V9313" s="1"/>
      <c r="W9313" s="1"/>
      <c r="X9313" s="1"/>
      <c r="Y9313" s="1"/>
      <c r="Z9313" s="1"/>
    </row>
    <row r="9314">
      <c r="A9314" s="2" t="s">
        <v>9916</v>
      </c>
      <c r="B9314" s="1"/>
      <c r="C9314" s="1"/>
      <c r="D9314" s="1"/>
      <c r="E9314" s="1"/>
      <c r="F9314" s="1" t="str">
        <f>IFERROR(__xludf.DUMMYFUNCTION("""COMPUTED_VALUE"""),"2022-02-14 07:49:54 UTC")</f>
        <v>2022-02-14 07:49:54 UTC</v>
      </c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  <c r="W9314" s="1"/>
      <c r="X9314" s="1"/>
      <c r="Y9314" s="1"/>
      <c r="Z9314" s="1"/>
    </row>
    <row r="9315">
      <c r="A9315" s="2" t="s">
        <v>9917</v>
      </c>
      <c r="B9315" s="1"/>
      <c r="C9315" s="1"/>
      <c r="D9315" s="1"/>
      <c r="E9315" s="1"/>
      <c r="F9315" s="1" t="str">
        <f>IFERROR(__xludf.DUMMYFUNCTION("""COMPUTED_VALUE"""),"2022-02-14 06:05:38 UTC")</f>
        <v>2022-02-14 06:05:38 UTC</v>
      </c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  <c r="W9315" s="1"/>
      <c r="X9315" s="1"/>
      <c r="Y9315" s="1"/>
      <c r="Z9315" s="1"/>
    </row>
    <row r="9316">
      <c r="A9316" s="2" t="s">
        <v>9918</v>
      </c>
      <c r="B9316" s="1"/>
      <c r="C9316" s="1"/>
      <c r="D9316" s="1"/>
      <c r="E9316" s="1"/>
      <c r="F9316" s="1" t="str">
        <f>IFERROR(__xludf.DUMMYFUNCTION("""COMPUTED_VALUE"""),"2022-02-14 05:48:57 UTC")</f>
        <v>2022-02-14 05:48:57 UTC</v>
      </c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  <c r="W9316" s="1"/>
      <c r="X9316" s="1"/>
      <c r="Y9316" s="1"/>
      <c r="Z9316" s="1"/>
    </row>
    <row r="9317">
      <c r="A9317" s="2" t="s">
        <v>9919</v>
      </c>
      <c r="B9317" s="1"/>
      <c r="C9317" s="1"/>
      <c r="D9317" s="1"/>
      <c r="E9317" s="1"/>
      <c r="F9317" s="1" t="str">
        <f>IFERROR(__xludf.DUMMYFUNCTION("""COMPUTED_VALUE"""),"2022-02-14 05:48:43 UTC")</f>
        <v>2022-02-14 05:48:43 UTC</v>
      </c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  <c r="V9317" s="1"/>
      <c r="W9317" s="1"/>
      <c r="X9317" s="1"/>
      <c r="Y9317" s="1"/>
      <c r="Z9317" s="1"/>
    </row>
    <row r="9318">
      <c r="A9318" s="2" t="s">
        <v>9920</v>
      </c>
      <c r="B9318" s="1"/>
      <c r="C9318" s="1"/>
      <c r="D9318" s="1"/>
      <c r="E9318" s="1"/>
      <c r="F9318" s="1" t="str">
        <f>IFERROR(__xludf.DUMMYFUNCTION("""COMPUTED_VALUE"""),"2022-02-14 05:40:10 UTC")</f>
        <v>2022-02-14 05:40:10 UTC</v>
      </c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  <c r="W9318" s="1"/>
      <c r="X9318" s="1"/>
      <c r="Y9318" s="1"/>
      <c r="Z9318" s="1"/>
    </row>
    <row r="9319">
      <c r="A9319" s="2" t="s">
        <v>9921</v>
      </c>
      <c r="B9319" s="1"/>
      <c r="C9319" s="1"/>
      <c r="D9319" s="1"/>
      <c r="E9319" s="1"/>
      <c r="F9319" s="1" t="str">
        <f>IFERROR(__xludf.DUMMYFUNCTION("""COMPUTED_VALUE"""),"2022-02-14 04:54:09 UTC")</f>
        <v>2022-02-14 04:54:09 UTC</v>
      </c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  <c r="W9319" s="1"/>
      <c r="X9319" s="1"/>
      <c r="Y9319" s="1"/>
      <c r="Z9319" s="1"/>
    </row>
    <row r="9320">
      <c r="A9320" s="2" t="s">
        <v>9922</v>
      </c>
      <c r="B9320" s="1"/>
      <c r="C9320" s="1"/>
      <c r="D9320" s="1"/>
      <c r="E9320" s="1"/>
      <c r="F9320" s="1" t="str">
        <f>IFERROR(__xludf.DUMMYFUNCTION("""COMPUTED_VALUE"""),"2022-02-14 04:50:41 UTC")</f>
        <v>2022-02-14 04:50:41 UTC</v>
      </c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  <c r="W9320" s="1"/>
      <c r="X9320" s="1"/>
      <c r="Y9320" s="1"/>
      <c r="Z9320" s="1"/>
    </row>
    <row r="9321">
      <c r="A9321" s="2" t="s">
        <v>9923</v>
      </c>
      <c r="B9321" s="1"/>
      <c r="C9321" s="1"/>
      <c r="D9321" s="1"/>
      <c r="E9321" s="1"/>
      <c r="F9321" s="1" t="str">
        <f>IFERROR(__xludf.DUMMYFUNCTION("""COMPUTED_VALUE"""),"2022-02-14 04:41:21 UTC")</f>
        <v>2022-02-14 04:41:21 UTC</v>
      </c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  <c r="W9321" s="1"/>
      <c r="X9321" s="1"/>
      <c r="Y9321" s="1"/>
      <c r="Z9321" s="1"/>
    </row>
    <row r="9322">
      <c r="A9322" s="2" t="s">
        <v>9924</v>
      </c>
      <c r="B9322" s="1"/>
      <c r="C9322" s="1"/>
      <c r="D9322" s="1"/>
      <c r="E9322" s="1"/>
      <c r="F9322" s="1" t="str">
        <f>IFERROR(__xludf.DUMMYFUNCTION("""COMPUTED_VALUE"""),"2022-02-14 04:41:19 UTC")</f>
        <v>2022-02-14 04:41:19 UTC</v>
      </c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  <c r="W9322" s="1"/>
      <c r="X9322" s="1"/>
      <c r="Y9322" s="1"/>
      <c r="Z9322" s="1"/>
    </row>
    <row r="9323">
      <c r="A9323" s="2" t="s">
        <v>9925</v>
      </c>
      <c r="B9323" s="1"/>
      <c r="C9323" s="1"/>
      <c r="D9323" s="1"/>
      <c r="E9323" s="1"/>
      <c r="F9323" s="1" t="str">
        <f>IFERROR(__xludf.DUMMYFUNCTION("""COMPUTED_VALUE"""),"2022-02-14 04:31:36 UTC")</f>
        <v>2022-02-14 04:31:36 UTC</v>
      </c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  <c r="V9323" s="1"/>
      <c r="W9323" s="1"/>
      <c r="X9323" s="1"/>
      <c r="Y9323" s="1"/>
      <c r="Z9323" s="1"/>
    </row>
    <row r="9324">
      <c r="A9324" s="2" t="s">
        <v>9926</v>
      </c>
      <c r="B9324" s="1"/>
      <c r="C9324" s="1"/>
      <c r="D9324" s="1"/>
      <c r="E9324" s="1"/>
      <c r="F9324" s="1" t="str">
        <f>IFERROR(__xludf.DUMMYFUNCTION("""COMPUTED_VALUE"""),"2022-02-14 04:16:41 UTC")</f>
        <v>2022-02-14 04:16:41 UTC</v>
      </c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  <c r="V9324" s="1"/>
      <c r="W9324" s="1"/>
      <c r="X9324" s="1"/>
      <c r="Y9324" s="1"/>
      <c r="Z9324" s="1"/>
    </row>
    <row r="9325">
      <c r="A9325" s="2" t="s">
        <v>9927</v>
      </c>
      <c r="B9325" s="1"/>
      <c r="C9325" s="1"/>
      <c r="D9325" s="1"/>
      <c r="E9325" s="1"/>
      <c r="F9325" s="1" t="str">
        <f>IFERROR(__xludf.DUMMYFUNCTION("""COMPUTED_VALUE"""),"2022-02-14 04:16:38 UTC")</f>
        <v>2022-02-14 04:16:38 UTC</v>
      </c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  <c r="W9325" s="1"/>
      <c r="X9325" s="1"/>
      <c r="Y9325" s="1"/>
      <c r="Z9325" s="1"/>
    </row>
    <row r="9326">
      <c r="A9326" s="2" t="s">
        <v>9928</v>
      </c>
      <c r="B9326" s="1"/>
      <c r="C9326" s="1"/>
      <c r="D9326" s="1"/>
      <c r="E9326" s="1"/>
      <c r="F9326" s="1" t="str">
        <f>IFERROR(__xludf.DUMMYFUNCTION("""COMPUTED_VALUE"""),"2022-02-13 18:08:13 UTC")</f>
        <v>2022-02-13 18:08:13 UTC</v>
      </c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  <c r="W9326" s="1"/>
      <c r="X9326" s="1"/>
      <c r="Y9326" s="1"/>
      <c r="Z9326" s="1"/>
    </row>
    <row r="9327">
      <c r="A9327" s="2" t="s">
        <v>9929</v>
      </c>
      <c r="B9327" s="1"/>
      <c r="C9327" s="1"/>
      <c r="D9327" s="1"/>
      <c r="E9327" s="1"/>
      <c r="F9327" s="1" t="str">
        <f>IFERROR(__xludf.DUMMYFUNCTION("""COMPUTED_VALUE"""),"2022-02-13 16:06:13 UTC")</f>
        <v>2022-02-13 16:06:13 UTC</v>
      </c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  <c r="W9327" s="1"/>
      <c r="X9327" s="1"/>
      <c r="Y9327" s="1"/>
      <c r="Z9327" s="1"/>
    </row>
    <row r="9328">
      <c r="A9328" s="2" t="s">
        <v>9930</v>
      </c>
      <c r="B9328" s="1"/>
      <c r="C9328" s="1"/>
      <c r="D9328" s="1"/>
      <c r="E9328" s="1"/>
      <c r="F9328" s="1" t="str">
        <f>IFERROR(__xludf.DUMMYFUNCTION("""COMPUTED_VALUE"""),"2022-02-13 16:05:19 UTC")</f>
        <v>2022-02-13 16:05:19 UTC</v>
      </c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  <c r="W9328" s="1"/>
      <c r="X9328" s="1"/>
      <c r="Y9328" s="1"/>
      <c r="Z9328" s="1"/>
    </row>
    <row r="9329">
      <c r="A9329" s="2" t="s">
        <v>9931</v>
      </c>
      <c r="B9329" s="1"/>
      <c r="C9329" s="1"/>
      <c r="D9329" s="1"/>
      <c r="E9329" s="1"/>
      <c r="F9329" s="1" t="str">
        <f>IFERROR(__xludf.DUMMYFUNCTION("""COMPUTED_VALUE"""),"2022-02-13 15:36:38 UTC")</f>
        <v>2022-02-13 15:36:38 UTC</v>
      </c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  <c r="W9329" s="1"/>
      <c r="X9329" s="1"/>
      <c r="Y9329" s="1"/>
      <c r="Z9329" s="1"/>
    </row>
    <row r="9330">
      <c r="A9330" s="2" t="s">
        <v>9932</v>
      </c>
      <c r="B9330" s="1"/>
      <c r="C9330" s="1"/>
      <c r="D9330" s="1"/>
      <c r="E9330" s="1"/>
      <c r="F9330" s="1" t="str">
        <f>IFERROR(__xludf.DUMMYFUNCTION("""COMPUTED_VALUE"""),"2022-02-13 15:36:18 UTC")</f>
        <v>2022-02-13 15:36:18 UTC</v>
      </c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  <c r="V9330" s="1"/>
      <c r="W9330" s="1"/>
      <c r="X9330" s="1"/>
      <c r="Y9330" s="1"/>
      <c r="Z9330" s="1"/>
    </row>
    <row r="9331">
      <c r="A9331" s="2" t="s">
        <v>9933</v>
      </c>
      <c r="B9331" s="1"/>
      <c r="C9331" s="1"/>
      <c r="D9331" s="1"/>
      <c r="E9331" s="1"/>
      <c r="F9331" s="1" t="str">
        <f>IFERROR(__xludf.DUMMYFUNCTION("""COMPUTED_VALUE"""),"2022-02-13 14:41:46 UTC")</f>
        <v>2022-02-13 14:41:46 UTC</v>
      </c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  <c r="W9331" s="1"/>
      <c r="X9331" s="1"/>
      <c r="Y9331" s="1"/>
      <c r="Z9331" s="1"/>
    </row>
    <row r="9332">
      <c r="A9332" s="2" t="s">
        <v>9934</v>
      </c>
      <c r="B9332" s="1"/>
      <c r="C9332" s="1"/>
      <c r="D9332" s="1"/>
      <c r="E9332" s="1"/>
      <c r="F9332" s="1" t="str">
        <f>IFERROR(__xludf.DUMMYFUNCTION("""COMPUTED_VALUE"""),"2022-02-13 11:46:45 UTC")</f>
        <v>2022-02-13 11:46:45 UTC</v>
      </c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  <c r="W9332" s="1"/>
      <c r="X9332" s="1"/>
      <c r="Y9332" s="1"/>
      <c r="Z9332" s="1"/>
    </row>
    <row r="9333">
      <c r="A9333" s="2" t="s">
        <v>9935</v>
      </c>
      <c r="B9333" s="1"/>
      <c r="C9333" s="1"/>
      <c r="D9333" s="1"/>
      <c r="E9333" s="1"/>
      <c r="F9333" s="1" t="str">
        <f>IFERROR(__xludf.DUMMYFUNCTION("""COMPUTED_VALUE"""),"2022-02-13 11:00:02 UTC")</f>
        <v>2022-02-13 11:00:02 UTC</v>
      </c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  <c r="V9333" s="1"/>
      <c r="W9333" s="1"/>
      <c r="X9333" s="1"/>
      <c r="Y9333" s="1"/>
      <c r="Z9333" s="1"/>
    </row>
    <row r="9334">
      <c r="A9334" s="2" t="s">
        <v>9936</v>
      </c>
      <c r="B9334" s="1"/>
      <c r="C9334" s="1"/>
      <c r="D9334" s="1"/>
      <c r="E9334" s="1"/>
      <c r="F9334" s="1" t="str">
        <f>IFERROR(__xludf.DUMMYFUNCTION("""COMPUTED_VALUE"""),"2022-02-13 10:32:02 UTC")</f>
        <v>2022-02-13 10:32:02 UTC</v>
      </c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  <c r="W9334" s="1"/>
      <c r="X9334" s="1"/>
      <c r="Y9334" s="1"/>
      <c r="Z9334" s="1"/>
    </row>
    <row r="9335">
      <c r="A9335" s="2" t="s">
        <v>9937</v>
      </c>
      <c r="B9335" s="1"/>
      <c r="C9335" s="1"/>
      <c r="D9335" s="1"/>
      <c r="E9335" s="1"/>
      <c r="F9335" s="1" t="str">
        <f>IFERROR(__xludf.DUMMYFUNCTION("""COMPUTED_VALUE"""),"2022-02-13 09:17:53 UTC")</f>
        <v>2022-02-13 09:17:53 UTC</v>
      </c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  <c r="W9335" s="1"/>
      <c r="X9335" s="1"/>
      <c r="Y9335" s="1"/>
      <c r="Z9335" s="1"/>
    </row>
    <row r="9336">
      <c r="A9336" s="2" t="s">
        <v>9938</v>
      </c>
      <c r="B9336" s="1"/>
      <c r="C9336" s="1"/>
      <c r="D9336" s="1"/>
      <c r="E9336" s="1"/>
      <c r="F9336" s="1" t="str">
        <f>IFERROR(__xludf.DUMMYFUNCTION("""COMPUTED_VALUE"""),"2022-02-13 08:48:10 UTC")</f>
        <v>2022-02-13 08:48:10 UTC</v>
      </c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  <c r="V9336" s="1"/>
      <c r="W9336" s="1"/>
      <c r="X9336" s="1"/>
      <c r="Y9336" s="1"/>
      <c r="Z9336" s="1"/>
    </row>
    <row r="9337">
      <c r="A9337" s="2" t="s">
        <v>9939</v>
      </c>
      <c r="B9337" s="1"/>
      <c r="C9337" s="1"/>
      <c r="D9337" s="1"/>
      <c r="E9337" s="1"/>
      <c r="F9337" s="1" t="str">
        <f>IFERROR(__xludf.DUMMYFUNCTION("""COMPUTED_VALUE"""),"2022-02-13 08:28:02 UTC")</f>
        <v>2022-02-13 08:28:02 UTC</v>
      </c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  <c r="W9337" s="1"/>
      <c r="X9337" s="1"/>
      <c r="Y9337" s="1"/>
      <c r="Z9337" s="1"/>
    </row>
    <row r="9338">
      <c r="A9338" s="2" t="s">
        <v>9940</v>
      </c>
      <c r="B9338" s="1"/>
      <c r="C9338" s="1"/>
      <c r="D9338" s="1"/>
      <c r="E9338" s="1"/>
      <c r="F9338" s="1" t="str">
        <f>IFERROR(__xludf.DUMMYFUNCTION("""COMPUTED_VALUE"""),"2022-02-13 08:15:36 UTC")</f>
        <v>2022-02-13 08:15:36 UTC</v>
      </c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  <c r="W9338" s="1"/>
      <c r="X9338" s="1"/>
      <c r="Y9338" s="1"/>
      <c r="Z9338" s="1"/>
    </row>
    <row r="9339">
      <c r="A9339" s="2" t="s">
        <v>9941</v>
      </c>
      <c r="B9339" s="1"/>
      <c r="C9339" s="1"/>
      <c r="D9339" s="1"/>
      <c r="E9339" s="1"/>
      <c r="F9339" s="1" t="str">
        <f>IFERROR(__xludf.DUMMYFUNCTION("""COMPUTED_VALUE"""),"2022-02-13 08:00:16 UTC")</f>
        <v>2022-02-13 08:00:16 UTC</v>
      </c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  <c r="W9339" s="1"/>
      <c r="X9339" s="1"/>
      <c r="Y9339" s="1"/>
      <c r="Z9339" s="1"/>
    </row>
    <row r="9340">
      <c r="A9340" s="2" t="s">
        <v>9942</v>
      </c>
      <c r="B9340" s="1"/>
      <c r="C9340" s="1"/>
      <c r="D9340" s="1"/>
      <c r="E9340" s="1"/>
      <c r="F9340" s="1" t="str">
        <f>IFERROR(__xludf.DUMMYFUNCTION("""COMPUTED_VALUE"""),"2022-02-13 07:59:05 UTC")</f>
        <v>2022-02-13 07:59:05 UTC</v>
      </c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  <c r="W9340" s="1"/>
      <c r="X9340" s="1"/>
      <c r="Y9340" s="1"/>
      <c r="Z9340" s="1"/>
    </row>
    <row r="9341">
      <c r="A9341" s="2" t="s">
        <v>9943</v>
      </c>
      <c r="B9341" s="1"/>
      <c r="C9341" s="1"/>
      <c r="D9341" s="1"/>
      <c r="E9341" s="1"/>
      <c r="F9341" s="1" t="str">
        <f>IFERROR(__xludf.DUMMYFUNCTION("""COMPUTED_VALUE"""),"2022-02-13 07:05:05 UTC")</f>
        <v>2022-02-13 07:05:05 UTC</v>
      </c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  <c r="W9341" s="1"/>
      <c r="X9341" s="1"/>
      <c r="Y9341" s="1"/>
      <c r="Z9341" s="1"/>
    </row>
    <row r="9342">
      <c r="A9342" s="2" t="s">
        <v>9944</v>
      </c>
      <c r="B9342" s="1"/>
      <c r="C9342" s="1"/>
      <c r="D9342" s="1"/>
      <c r="E9342" s="1"/>
      <c r="F9342" s="1" t="str">
        <f>IFERROR(__xludf.DUMMYFUNCTION("""COMPUTED_VALUE"""),"2022-02-13 06:19:12 UTC")</f>
        <v>2022-02-13 06:19:12 UTC</v>
      </c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  <c r="W9342" s="1"/>
      <c r="X9342" s="1"/>
      <c r="Y9342" s="1"/>
      <c r="Z9342" s="1"/>
    </row>
    <row r="9343">
      <c r="A9343" s="2" t="s">
        <v>9945</v>
      </c>
      <c r="B9343" s="1"/>
      <c r="C9343" s="1"/>
      <c r="D9343" s="1"/>
      <c r="E9343" s="1"/>
      <c r="F9343" s="1" t="str">
        <f>IFERROR(__xludf.DUMMYFUNCTION("""COMPUTED_VALUE"""),"2022-02-13 05:27:08 UTC")</f>
        <v>2022-02-13 05:27:08 UTC</v>
      </c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  <c r="V9343" s="1"/>
      <c r="W9343" s="1"/>
      <c r="X9343" s="1"/>
      <c r="Y9343" s="1"/>
      <c r="Z9343" s="1"/>
    </row>
    <row r="9344">
      <c r="A9344" s="2" t="s">
        <v>9946</v>
      </c>
      <c r="B9344" s="1"/>
      <c r="C9344" s="1"/>
      <c r="D9344" s="1"/>
      <c r="E9344" s="1"/>
      <c r="F9344" s="1" t="str">
        <f>IFERROR(__xludf.DUMMYFUNCTION("""COMPUTED_VALUE"""),"2022-02-13 04:33:27 UTC")</f>
        <v>2022-02-13 04:33:27 UTC</v>
      </c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  <c r="W9344" s="1"/>
      <c r="X9344" s="1"/>
      <c r="Y9344" s="1"/>
      <c r="Z9344" s="1"/>
    </row>
    <row r="9345">
      <c r="A9345" s="2" t="s">
        <v>9947</v>
      </c>
      <c r="B9345" s="1"/>
      <c r="C9345" s="1"/>
      <c r="D9345" s="1"/>
      <c r="E9345" s="1"/>
      <c r="F9345" s="1" t="str">
        <f>IFERROR(__xludf.DUMMYFUNCTION("""COMPUTED_VALUE"""),"2022-02-13 04:31:22 UTC")</f>
        <v>2022-02-13 04:31:22 UTC</v>
      </c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  <c r="W9345" s="1"/>
      <c r="X9345" s="1"/>
      <c r="Y9345" s="1"/>
      <c r="Z9345" s="1"/>
    </row>
    <row r="9346">
      <c r="A9346" s="2" t="s">
        <v>9948</v>
      </c>
      <c r="B9346" s="1"/>
      <c r="C9346" s="1"/>
      <c r="D9346" s="1"/>
      <c r="E9346" s="1"/>
      <c r="F9346" s="1" t="str">
        <f>IFERROR(__xludf.DUMMYFUNCTION("""COMPUTED_VALUE"""),"2022-02-13 04:27:53 UTC")</f>
        <v>2022-02-13 04:27:53 UTC</v>
      </c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  <c r="W9346" s="1"/>
      <c r="X9346" s="1"/>
      <c r="Y9346" s="1"/>
      <c r="Z9346" s="1"/>
    </row>
    <row r="9347">
      <c r="A9347" s="2" t="s">
        <v>9949</v>
      </c>
      <c r="B9347" s="1"/>
      <c r="C9347" s="1"/>
      <c r="D9347" s="1"/>
      <c r="E9347" s="1"/>
      <c r="F9347" s="1" t="str">
        <f>IFERROR(__xludf.DUMMYFUNCTION("""COMPUTED_VALUE"""),"2022-02-13 00:42:44 UTC")</f>
        <v>2022-02-13 00:42:44 UTC</v>
      </c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  <c r="V9347" s="1"/>
      <c r="W9347" s="1"/>
      <c r="X9347" s="1"/>
      <c r="Y9347" s="1"/>
      <c r="Z9347" s="1"/>
    </row>
    <row r="9348">
      <c r="A9348" s="2" t="s">
        <v>9950</v>
      </c>
      <c r="B9348" s="1"/>
      <c r="C9348" s="1"/>
      <c r="D9348" s="1"/>
      <c r="E9348" s="1"/>
      <c r="F9348" s="1" t="str">
        <f>IFERROR(__xludf.DUMMYFUNCTION("""COMPUTED_VALUE"""),"2022-02-12 17:58:55 UTC")</f>
        <v>2022-02-12 17:58:55 UTC</v>
      </c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  <c r="W9348" s="1"/>
      <c r="X9348" s="1"/>
      <c r="Y9348" s="1"/>
      <c r="Z9348" s="1"/>
    </row>
    <row r="9349">
      <c r="A9349" s="2" t="s">
        <v>9951</v>
      </c>
      <c r="B9349" s="1"/>
      <c r="C9349" s="1"/>
      <c r="D9349" s="1"/>
      <c r="E9349" s="1"/>
      <c r="F9349" s="1" t="str">
        <f>IFERROR(__xludf.DUMMYFUNCTION("""COMPUTED_VALUE"""),"2022-02-12 17:00:38 UTC")</f>
        <v>2022-02-12 17:00:38 UTC</v>
      </c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  <c r="V9349" s="1"/>
      <c r="W9349" s="1"/>
      <c r="X9349" s="1"/>
      <c r="Y9349" s="1"/>
      <c r="Z9349" s="1"/>
    </row>
    <row r="9350">
      <c r="A9350" s="2" t="s">
        <v>9952</v>
      </c>
      <c r="B9350" s="1"/>
      <c r="C9350" s="1"/>
      <c r="D9350" s="1"/>
      <c r="E9350" s="1"/>
      <c r="F9350" s="1" t="str">
        <f>IFERROR(__xludf.DUMMYFUNCTION("""COMPUTED_VALUE"""),"2022-02-12 15:36:59 UTC")</f>
        <v>2022-02-12 15:36:59 UTC</v>
      </c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V9350" s="1"/>
      <c r="W9350" s="1"/>
      <c r="X9350" s="1"/>
      <c r="Y9350" s="1"/>
      <c r="Z9350" s="1"/>
    </row>
    <row r="9351">
      <c r="A9351" s="2" t="s">
        <v>9953</v>
      </c>
      <c r="B9351" s="1"/>
      <c r="C9351" s="1"/>
      <c r="D9351" s="1"/>
      <c r="E9351" s="1"/>
      <c r="F9351" s="1" t="str">
        <f>IFERROR(__xludf.DUMMYFUNCTION("""COMPUTED_VALUE"""),"2022-02-12 15:36:56 UTC")</f>
        <v>2022-02-12 15:36:56 UTC</v>
      </c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  <c r="W9351" s="1"/>
      <c r="X9351" s="1"/>
      <c r="Y9351" s="1"/>
      <c r="Z9351" s="1"/>
    </row>
    <row r="9352">
      <c r="A9352" s="2" t="s">
        <v>9954</v>
      </c>
      <c r="B9352" s="1"/>
      <c r="C9352" s="1"/>
      <c r="D9352" s="1"/>
      <c r="E9352" s="1"/>
      <c r="F9352" s="1" t="str">
        <f>IFERROR(__xludf.DUMMYFUNCTION("""COMPUTED_VALUE"""),"2022-02-12 15:36:40 UTC")</f>
        <v>2022-02-12 15:36:40 UTC</v>
      </c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  <c r="W9352" s="1"/>
      <c r="X9352" s="1"/>
      <c r="Y9352" s="1"/>
      <c r="Z9352" s="1"/>
    </row>
    <row r="9353">
      <c r="A9353" s="2" t="s">
        <v>9955</v>
      </c>
      <c r="B9353" s="1"/>
      <c r="C9353" s="1"/>
      <c r="D9353" s="1"/>
      <c r="E9353" s="1"/>
      <c r="F9353" s="1" t="str">
        <f>IFERROR(__xludf.DUMMYFUNCTION("""COMPUTED_VALUE"""),"2022-02-12 15:20:46 UTC")</f>
        <v>2022-02-12 15:20:46 UTC</v>
      </c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  <c r="W9353" s="1"/>
      <c r="X9353" s="1"/>
      <c r="Y9353" s="1"/>
      <c r="Z9353" s="1"/>
    </row>
    <row r="9354">
      <c r="A9354" s="2" t="s">
        <v>9956</v>
      </c>
      <c r="B9354" s="1"/>
      <c r="C9354" s="1"/>
      <c r="D9354" s="1"/>
      <c r="E9354" s="1"/>
      <c r="F9354" s="1" t="str">
        <f>IFERROR(__xludf.DUMMYFUNCTION("""COMPUTED_VALUE"""),"2022-02-12 14:52:53 UTC")</f>
        <v>2022-02-12 14:52:53 UTC</v>
      </c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  <c r="W9354" s="1"/>
      <c r="X9354" s="1"/>
      <c r="Y9354" s="1"/>
      <c r="Z9354" s="1"/>
    </row>
    <row r="9355">
      <c r="A9355" s="2" t="s">
        <v>9957</v>
      </c>
      <c r="B9355" s="1"/>
      <c r="C9355" s="1"/>
      <c r="D9355" s="1"/>
      <c r="E9355" s="1"/>
      <c r="F9355" s="1" t="str">
        <f>IFERROR(__xludf.DUMMYFUNCTION("""COMPUTED_VALUE"""),"2022-02-12 14:36:34 UTC")</f>
        <v>2022-02-12 14:36:34 UTC</v>
      </c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  <c r="W9355" s="1"/>
      <c r="X9355" s="1"/>
      <c r="Y9355" s="1"/>
      <c r="Z9355" s="1"/>
    </row>
    <row r="9356">
      <c r="A9356" s="2" t="s">
        <v>9958</v>
      </c>
      <c r="B9356" s="1"/>
      <c r="C9356" s="1"/>
      <c r="D9356" s="1"/>
      <c r="E9356" s="1"/>
      <c r="F9356" s="1" t="str">
        <f>IFERROR(__xludf.DUMMYFUNCTION("""COMPUTED_VALUE"""),"2022-02-12 13:40:01 UTC")</f>
        <v>2022-02-12 13:40:01 UTC</v>
      </c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V9356" s="1"/>
      <c r="W9356" s="1"/>
      <c r="X9356" s="1"/>
      <c r="Y9356" s="1"/>
      <c r="Z9356" s="1"/>
    </row>
    <row r="9357">
      <c r="A9357" s="2" t="s">
        <v>9959</v>
      </c>
      <c r="B9357" s="1"/>
      <c r="C9357" s="1"/>
      <c r="D9357" s="1"/>
      <c r="E9357" s="1"/>
      <c r="F9357" s="1" t="str">
        <f>IFERROR(__xludf.DUMMYFUNCTION("""COMPUTED_VALUE"""),"2022-02-12 13:27:59 UTC")</f>
        <v>2022-02-12 13:27:59 UTC</v>
      </c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  <c r="W9357" s="1"/>
      <c r="X9357" s="1"/>
      <c r="Y9357" s="1"/>
      <c r="Z9357" s="1"/>
    </row>
    <row r="9358">
      <c r="A9358" s="2" t="s">
        <v>9960</v>
      </c>
      <c r="B9358" s="1"/>
      <c r="C9358" s="1"/>
      <c r="D9358" s="1"/>
      <c r="E9358" s="1"/>
      <c r="F9358" s="1" t="str">
        <f>IFERROR(__xludf.DUMMYFUNCTION("""COMPUTED_VALUE"""),"2022-02-12 12:59:23 UTC")</f>
        <v>2022-02-12 12:59:23 UTC</v>
      </c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  <c r="W9358" s="1"/>
      <c r="X9358" s="1"/>
      <c r="Y9358" s="1"/>
      <c r="Z9358" s="1"/>
    </row>
    <row r="9359">
      <c r="A9359" s="2" t="s">
        <v>9961</v>
      </c>
      <c r="B9359" s="1"/>
      <c r="C9359" s="1"/>
      <c r="D9359" s="1"/>
      <c r="E9359" s="1"/>
      <c r="F9359" s="1" t="str">
        <f>IFERROR(__xludf.DUMMYFUNCTION("""COMPUTED_VALUE"""),"2022-02-12 12:53:11 UTC")</f>
        <v>2022-02-12 12:53:11 UTC</v>
      </c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  <c r="W9359" s="1"/>
      <c r="X9359" s="1"/>
      <c r="Y9359" s="1"/>
      <c r="Z9359" s="1"/>
    </row>
    <row r="9360">
      <c r="A9360" s="2" t="s">
        <v>9962</v>
      </c>
      <c r="B9360" s="1"/>
      <c r="C9360" s="1"/>
      <c r="D9360" s="1"/>
      <c r="E9360" s="1"/>
      <c r="F9360" s="1" t="str">
        <f>IFERROR(__xludf.DUMMYFUNCTION("""COMPUTED_VALUE"""),"2022-02-12 12:49:47 UTC")</f>
        <v>2022-02-12 12:49:47 UTC</v>
      </c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  <c r="V9360" s="1"/>
      <c r="W9360" s="1"/>
      <c r="X9360" s="1"/>
      <c r="Y9360" s="1"/>
      <c r="Z9360" s="1"/>
    </row>
    <row r="9361">
      <c r="A9361" s="2" t="s">
        <v>9963</v>
      </c>
      <c r="B9361" s="1"/>
      <c r="C9361" s="1"/>
      <c r="D9361" s="1"/>
      <c r="E9361" s="1"/>
      <c r="F9361" s="1" t="str">
        <f>IFERROR(__xludf.DUMMYFUNCTION("""COMPUTED_VALUE"""),"2022-02-12 08:24:16 UTC")</f>
        <v>2022-02-12 08:24:16 UTC</v>
      </c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  <c r="V9361" s="1"/>
      <c r="W9361" s="1"/>
      <c r="X9361" s="1"/>
      <c r="Y9361" s="1"/>
      <c r="Z9361" s="1"/>
    </row>
    <row r="9362">
      <c r="A9362" s="2" t="s">
        <v>9964</v>
      </c>
      <c r="B9362" s="1"/>
      <c r="C9362" s="1"/>
      <c r="D9362" s="1"/>
      <c r="E9362" s="1"/>
      <c r="F9362" s="1" t="str">
        <f>IFERROR(__xludf.DUMMYFUNCTION("""COMPUTED_VALUE"""),"2022-02-12 07:22:40 UTC")</f>
        <v>2022-02-12 07:22:40 UTC</v>
      </c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  <c r="V9362" s="1"/>
      <c r="W9362" s="1"/>
      <c r="X9362" s="1"/>
      <c r="Y9362" s="1"/>
      <c r="Z9362" s="1"/>
    </row>
    <row r="9363">
      <c r="A9363" s="2" t="s">
        <v>9965</v>
      </c>
      <c r="B9363" s="1"/>
      <c r="C9363" s="1"/>
      <c r="D9363" s="1"/>
      <c r="E9363" s="1"/>
      <c r="F9363" s="1" t="str">
        <f>IFERROR(__xludf.DUMMYFUNCTION("""COMPUTED_VALUE"""),"2022-02-12 06:11:35 UTC")</f>
        <v>2022-02-12 06:11:35 UTC</v>
      </c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  <c r="W9363" s="1"/>
      <c r="X9363" s="1"/>
      <c r="Y9363" s="1"/>
      <c r="Z9363" s="1"/>
    </row>
    <row r="9364">
      <c r="A9364" s="2" t="s">
        <v>9966</v>
      </c>
      <c r="B9364" s="1"/>
      <c r="C9364" s="1"/>
      <c r="D9364" s="1"/>
      <c r="E9364" s="1"/>
      <c r="F9364" s="1" t="str">
        <f>IFERROR(__xludf.DUMMYFUNCTION("""COMPUTED_VALUE"""),"2022-02-12 06:01:44 UTC")</f>
        <v>2022-02-12 06:01:44 UTC</v>
      </c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  <c r="W9364" s="1"/>
      <c r="X9364" s="1"/>
      <c r="Y9364" s="1"/>
      <c r="Z9364" s="1"/>
    </row>
    <row r="9365">
      <c r="A9365" s="2" t="s">
        <v>9967</v>
      </c>
      <c r="B9365" s="1"/>
      <c r="C9365" s="1"/>
      <c r="D9365" s="1"/>
      <c r="E9365" s="1"/>
      <c r="F9365" s="1" t="str">
        <f>IFERROR(__xludf.DUMMYFUNCTION("""COMPUTED_VALUE"""),"2022-02-12 05:55:57 UTC")</f>
        <v>2022-02-12 05:55:57 UTC</v>
      </c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V9365" s="1"/>
      <c r="W9365" s="1"/>
      <c r="X9365" s="1"/>
      <c r="Y9365" s="1"/>
      <c r="Z9365" s="1"/>
    </row>
    <row r="9366">
      <c r="A9366" s="2" t="s">
        <v>9968</v>
      </c>
      <c r="B9366" s="1"/>
      <c r="C9366" s="1"/>
      <c r="D9366" s="1"/>
      <c r="E9366" s="1"/>
      <c r="F9366" s="1" t="str">
        <f>IFERROR(__xludf.DUMMYFUNCTION("""COMPUTED_VALUE"""),"2022-02-12 04:19:22 UTC")</f>
        <v>2022-02-12 04:19:22 UTC</v>
      </c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  <c r="W9366" s="1"/>
      <c r="X9366" s="1"/>
      <c r="Y9366" s="1"/>
      <c r="Z9366" s="1"/>
    </row>
    <row r="9367">
      <c r="A9367" s="2" t="s">
        <v>9969</v>
      </c>
      <c r="B9367" s="1"/>
      <c r="C9367" s="1"/>
      <c r="D9367" s="1"/>
      <c r="E9367" s="1"/>
      <c r="F9367" s="1" t="str">
        <f>IFERROR(__xludf.DUMMYFUNCTION("""COMPUTED_VALUE"""),"2022-02-12 04:17:36 UTC")</f>
        <v>2022-02-12 04:17:36 UTC</v>
      </c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  <c r="W9367" s="1"/>
      <c r="X9367" s="1"/>
      <c r="Y9367" s="1"/>
      <c r="Z9367" s="1"/>
    </row>
    <row r="9368">
      <c r="A9368" s="2" t="s">
        <v>9970</v>
      </c>
      <c r="B9368" s="1"/>
      <c r="C9368" s="1"/>
      <c r="D9368" s="1"/>
      <c r="E9368" s="1"/>
      <c r="F9368" s="1" t="str">
        <f>IFERROR(__xludf.DUMMYFUNCTION("""COMPUTED_VALUE"""),"2022-02-12 04:17:04 UTC")</f>
        <v>2022-02-12 04:17:04 UTC</v>
      </c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  <c r="W9368" s="1"/>
      <c r="X9368" s="1"/>
      <c r="Y9368" s="1"/>
      <c r="Z9368" s="1"/>
    </row>
    <row r="9369">
      <c r="A9369" s="2" t="s">
        <v>9971</v>
      </c>
      <c r="B9369" s="1"/>
      <c r="C9369" s="1"/>
      <c r="D9369" s="1"/>
      <c r="E9369" s="1"/>
      <c r="F9369" s="1" t="str">
        <f>IFERROR(__xludf.DUMMYFUNCTION("""COMPUTED_VALUE"""),"2022-02-12 03:09:15 UTC")</f>
        <v>2022-02-12 03:09:15 UTC</v>
      </c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  <c r="W9369" s="1"/>
      <c r="X9369" s="1"/>
      <c r="Y9369" s="1"/>
      <c r="Z9369" s="1"/>
    </row>
    <row r="9370">
      <c r="A9370" s="2" t="s">
        <v>9972</v>
      </c>
      <c r="B9370" s="1"/>
      <c r="C9370" s="1"/>
      <c r="D9370" s="1"/>
      <c r="E9370" s="1"/>
      <c r="F9370" s="1" t="str">
        <f>IFERROR(__xludf.DUMMYFUNCTION("""COMPUTED_VALUE"""),"2022-02-12 02:58:16 UTC")</f>
        <v>2022-02-12 02:58:16 UTC</v>
      </c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  <c r="W9370" s="1"/>
      <c r="X9370" s="1"/>
      <c r="Y9370" s="1"/>
      <c r="Z9370" s="1"/>
    </row>
    <row r="9371">
      <c r="A9371" s="2" t="s">
        <v>9973</v>
      </c>
      <c r="B9371" s="1"/>
      <c r="C9371" s="1"/>
      <c r="D9371" s="1"/>
      <c r="E9371" s="1"/>
      <c r="F9371" s="1" t="str">
        <f>IFERROR(__xludf.DUMMYFUNCTION("""COMPUTED_VALUE"""),"2022-02-12 01:56:36 UTC")</f>
        <v>2022-02-12 01:56:36 UTC</v>
      </c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  <c r="W9371" s="1"/>
      <c r="X9371" s="1"/>
      <c r="Y9371" s="1"/>
      <c r="Z937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2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9974</v>
      </c>
      <c r="B2" s="5" t="s">
        <v>9975</v>
      </c>
      <c r="C2" s="1"/>
      <c r="D2" s="2" t="s">
        <v>9976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41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9977</v>
      </c>
      <c r="C3" s="4" t="s">
        <v>9978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 t="s">
        <v>9979</v>
      </c>
      <c r="C4" s="2" t="s">
        <v>9980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4"/>
  </hyperlinks>
  <drawing r:id="rId2"/>
</worksheet>
</file>